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Tabelle1" sheetId="1" r:id="rId1"/>
    <sheet name="data" sheetId="2" r:id="rId2"/>
  </sheets>
  <externalReferences>
    <externalReference r:id="rId5"/>
  </externalReferences>
  <definedNames>
    <definedName name="battery_type">'[1]data'!$B:$B</definedName>
    <definedName name="battery_type2">'data'!$Q:$Q</definedName>
    <definedName name="bitrate">'Tabelle1'!$C$12</definedName>
    <definedName name="crc_bytes">'Tabelle1'!$G$20</definedName>
    <definedName name="CRC_TYPE">'data'!$F:$F</definedName>
    <definedName name="data_bytes">'Tabelle1'!$G$17</definedName>
    <definedName name="I_FULLRX">'data'!$C$5</definedName>
    <definedName name="I_POWERDOWN">'data'!$C$2</definedName>
    <definedName name="I_XTALSTART">'data'!$C$3</definedName>
    <definedName name="NUM_PACKETS">'data'!$L:$L</definedName>
    <definedName name="num_packets_per_sec">'Tabelle1'!$G$58</definedName>
    <definedName name="P_WAKEUP">'data'!$K:$K</definedName>
    <definedName name="RSSI_TYPE">'data'!$H:$H</definedName>
    <definedName name="t_packet">'Tabelle1'!$G$22</definedName>
    <definedName name="t_RSSI">'Tabelle1'!$G$26</definedName>
    <definedName name="t_sleep">'Tabelle1'!$G$32</definedName>
    <definedName name="t_XTALSTART">'data'!$C$9</definedName>
    <definedName name="TX_POWER">'data'!$N:$N</definedName>
    <definedName name="txpwr">'Tabelle1'!$G$53</definedName>
    <definedName name="WAKEUP_UNIT">'data'!$L:$L</definedName>
  </definedNames>
  <calcPr fullCalcOnLoad="1"/>
</workbook>
</file>

<file path=xl/sharedStrings.xml><?xml version="1.0" encoding="utf-8"?>
<sst xmlns="http://schemas.openxmlformats.org/spreadsheetml/2006/main" count="136" uniqueCount="102">
  <si>
    <t>RSSI type</t>
  </si>
  <si>
    <t>sec</t>
  </si>
  <si>
    <t>transmit power</t>
  </si>
  <si>
    <t>1. choose general settings</t>
  </si>
  <si>
    <t>bit rate</t>
  </si>
  <si>
    <t>low bitrates lead to higher current consumption, but</t>
  </si>
  <si>
    <t>provide higher sensitivity</t>
  </si>
  <si>
    <t>2. choose your receiver settings</t>
  </si>
  <si>
    <t>3. choose your transmitter settings</t>
  </si>
  <si>
    <t>consumption, but reduce TX current consumption.</t>
  </si>
  <si>
    <t>Long wake up times reduce RX current consumption</t>
  </si>
  <si>
    <t>and increase TX current consumption.</t>
  </si>
  <si>
    <t>Short wake up times increase RX  current</t>
  </si>
  <si>
    <t>(without preamble, delimiter and CRC bytes)</t>
  </si>
  <si>
    <t>number of data bytes transmitted with one packet</t>
  </si>
  <si>
    <t>bytes</t>
  </si>
  <si>
    <t>CRC type</t>
  </si>
  <si>
    <t>CRC 16</t>
  </si>
  <si>
    <t>kbps</t>
  </si>
  <si>
    <t>dBm</t>
  </si>
  <si>
    <t>mA</t>
  </si>
  <si>
    <t>The output power of the transmitter. The current</t>
  </si>
  <si>
    <t>consumption increases with higher output power</t>
  </si>
  <si>
    <t>and the range increases as well</t>
  </si>
  <si>
    <t>number of transmissions</t>
  </si>
  <si>
    <t>per sec</t>
  </si>
  <si>
    <t>per day</t>
  </si>
  <si>
    <t>by the transmitter</t>
  </si>
  <si>
    <t>us</t>
  </si>
  <si>
    <t>but very accurate. The time required  to measure</t>
  </si>
  <si>
    <t>uA</t>
  </si>
  <si>
    <t>I_POWERDOWN</t>
  </si>
  <si>
    <t>I_FULLRX</t>
  </si>
  <si>
    <t>I_XTALSTART</t>
  </si>
  <si>
    <t>t_XTALSTART</t>
  </si>
  <si>
    <t>s</t>
  </si>
  <si>
    <t>packet transmission time in seconds</t>
  </si>
  <si>
    <t>delimiter byte</t>
  </si>
  <si>
    <t>data bytes</t>
  </si>
  <si>
    <t>CRC bytes</t>
  </si>
  <si>
    <t>byte</t>
  </si>
  <si>
    <t>preamble bytes required to wake up the target</t>
  </si>
  <si>
    <t>per min</t>
  </si>
  <si>
    <t>CRC 8</t>
  </si>
  <si>
    <t>CCITT</t>
  </si>
  <si>
    <t>min</t>
  </si>
  <si>
    <t>hour</t>
  </si>
  <si>
    <t>per hour</t>
  </si>
  <si>
    <t>receiver average current consumption</t>
  </si>
  <si>
    <t>transmitter average current consumption</t>
  </si>
  <si>
    <t>number of transmissions per time must be lower than the wake up period</t>
  </si>
  <si>
    <t>average current consumption when in POWERDOWN mode</t>
  </si>
  <si>
    <t>average current consumption for 1 packet transmission (incl XTAL startup)</t>
  </si>
  <si>
    <t>average current consumption for one wake-up phase when RSSI is low</t>
  </si>
  <si>
    <t>average current consumption for one wake-up phase when a packet is transmitted</t>
  </si>
  <si>
    <t>number of wake-ups per second</t>
  </si>
  <si>
    <t>The number of expected transmissions initiated</t>
  </si>
  <si>
    <t>the RSSI2 also depends on the choosen bit rate</t>
  </si>
  <si>
    <t>The time for one complete sleep-wake-up cycle.</t>
  </si>
  <si>
    <t>RSSI 1 min</t>
  </si>
  <si>
    <t>RSSI 2 min</t>
  </si>
  <si>
    <t>RSSI 1 with optimal fast CPU</t>
  </si>
  <si>
    <t>RSSI 2 with optimal fast CPU</t>
  </si>
  <si>
    <t>RSSI 1 PIC</t>
  </si>
  <si>
    <t>RSSI 2 PIC</t>
  </si>
  <si>
    <t xml:space="preserve">RSSI 1 with PIC16F886 </t>
  </si>
  <si>
    <t>RSSI 2 with PIC16F886</t>
  </si>
  <si>
    <t>Assumptions are A) that it takes the entire pre-amble time to receive, which is a worst case assumption and B) that the receiver is not waked-up by interferers or noise, which is a best case assumption.</t>
  </si>
  <si>
    <t>data size (pay load)</t>
  </si>
  <si>
    <t xml:space="preserve">RSSI 1 is very fast, but not suitable for </t>
  </si>
  <si>
    <t>weak signal levels. RSSI 2 is not as fast</t>
  </si>
  <si>
    <t>wake-up period (duty cycle)</t>
  </si>
  <si>
    <t>mAh</t>
  </si>
  <si>
    <t>Select a standard battery type from the drop-</t>
  </si>
  <si>
    <t>down list on the right, or choose "other..." to</t>
  </si>
  <si>
    <t>enter your own battery parameters below</t>
  </si>
  <si>
    <t>battery type:</t>
  </si>
  <si>
    <t>AA</t>
  </si>
  <si>
    <t>AAA</t>
  </si>
  <si>
    <t>CR1025</t>
  </si>
  <si>
    <t>CR1216</t>
  </si>
  <si>
    <t>CR1220</t>
  </si>
  <si>
    <t>CR1225</t>
  </si>
  <si>
    <t>CR1616</t>
  </si>
  <si>
    <t>CR1620</t>
  </si>
  <si>
    <t>CR1632</t>
  </si>
  <si>
    <t>CR2016</t>
  </si>
  <si>
    <t>CR2025</t>
  </si>
  <si>
    <t>CR2032</t>
  </si>
  <si>
    <t>CR2320</t>
  </si>
  <si>
    <t>CR2325</t>
  </si>
  <si>
    <t>CR2430</t>
  </si>
  <si>
    <t>CR2450N</t>
  </si>
  <si>
    <t>CR2477N</t>
  </si>
  <si>
    <t>capacity:</t>
  </si>
  <si>
    <t>receiver battery life time</t>
  </si>
  <si>
    <t>hours</t>
  </si>
  <si>
    <t>years</t>
  </si>
  <si>
    <t>days</t>
  </si>
  <si>
    <t>(excluding CPU power consumption)</t>
  </si>
  <si>
    <t>other...</t>
  </si>
  <si>
    <t>Battery Lifetime Calculator for Duty Cycle Application Note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</si>
</sst>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left"/>
      <protection locked="0"/>
    </xf>
    <xf numFmtId="17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1" fontId="0" fillId="33" borderId="0" xfId="0" applyNumberForma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2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8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38100</xdr:rowOff>
    </xdr:from>
    <xdr:to>
      <xdr:col>8</xdr:col>
      <xdr:colOff>1800225</xdr:colOff>
      <xdr:row>7</xdr:row>
      <xdr:rowOff>76200</xdr:rowOff>
    </xdr:to>
    <xdr:pic>
      <xdr:nvPicPr>
        <xdr:cNvPr id="1" name="webImgShrinked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3810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ttery_calculato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or"/>
      <sheetName val="data"/>
    </sheetNames>
    <sheetDataSet>
      <sheetData sheetId="1">
        <row r="1">
          <cell r="B1" t="str">
            <v>AA</v>
          </cell>
        </row>
        <row r="2">
          <cell r="B2" t="str">
            <v>AAA</v>
          </cell>
        </row>
        <row r="3">
          <cell r="B3" t="str">
            <v>CR1025</v>
          </cell>
        </row>
        <row r="4">
          <cell r="B4" t="str">
            <v>CR1216</v>
          </cell>
        </row>
        <row r="5">
          <cell r="B5" t="str">
            <v>CR1220</v>
          </cell>
        </row>
        <row r="6">
          <cell r="B6" t="str">
            <v>CR1225</v>
          </cell>
        </row>
        <row r="7">
          <cell r="B7" t="str">
            <v>CR1616</v>
          </cell>
        </row>
        <row r="8">
          <cell r="B8" t="str">
            <v>CR1620</v>
          </cell>
        </row>
        <row r="9">
          <cell r="B9" t="str">
            <v>CR1632</v>
          </cell>
        </row>
        <row r="10">
          <cell r="B10" t="str">
            <v>CR2016</v>
          </cell>
        </row>
        <row r="11">
          <cell r="B11" t="str">
            <v>CR2025</v>
          </cell>
        </row>
        <row r="12">
          <cell r="B12" t="str">
            <v>CR2032</v>
          </cell>
        </row>
        <row r="13">
          <cell r="B13" t="str">
            <v>CR2320</v>
          </cell>
        </row>
        <row r="14">
          <cell r="B14" t="str">
            <v>CR2325</v>
          </cell>
        </row>
        <row r="15">
          <cell r="B15" t="str">
            <v>CR2430</v>
          </cell>
        </row>
        <row r="16">
          <cell r="B16" t="str">
            <v>CR2450N</v>
          </cell>
        </row>
        <row r="17">
          <cell r="B17" t="str">
            <v>CR2477N</v>
          </cell>
        </row>
        <row r="18">
          <cell r="B18" t="str">
            <v>other…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1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5.57421875" style="1" customWidth="1"/>
    <col min="2" max="2" width="44.57421875" style="1" customWidth="1"/>
    <col min="3" max="3" width="11.28125" style="1" customWidth="1"/>
    <col min="4" max="4" width="0.85546875" style="1" customWidth="1"/>
    <col min="5" max="5" width="8.28125" style="1" customWidth="1"/>
    <col min="6" max="6" width="6.140625" style="1" customWidth="1"/>
    <col min="7" max="7" width="14.421875" style="1" customWidth="1"/>
    <col min="8" max="8" width="8.421875" style="1" bestFit="1" customWidth="1"/>
    <col min="9" max="9" width="78.7109375" style="1" customWidth="1"/>
    <col min="10" max="16384" width="11.421875" style="1" customWidth="1"/>
  </cols>
  <sheetData>
    <row r="1" ht="9" customHeight="1"/>
    <row r="2" ht="18">
      <c r="B2" s="10"/>
    </row>
    <row r="3" ht="15.75">
      <c r="B3" s="29" t="s">
        <v>101</v>
      </c>
    </row>
    <row r="4" ht="15.75">
      <c r="B4" s="29"/>
    </row>
    <row r="5" ht="15.75">
      <c r="B5" s="29"/>
    </row>
    <row r="6" ht="15.75">
      <c r="B6" s="29"/>
    </row>
    <row r="7" ht="15.75">
      <c r="B7" s="29"/>
    </row>
    <row r="8" ht="15.75">
      <c r="B8" s="29"/>
    </row>
    <row r="9" ht="15">
      <c r="B9" s="2"/>
    </row>
    <row r="10" spans="2:9" ht="15">
      <c r="B10" s="2" t="s">
        <v>3</v>
      </c>
      <c r="I10"/>
    </row>
    <row r="11" ht="15">
      <c r="B11" s="2"/>
    </row>
    <row r="12" spans="2:5" ht="12.75">
      <c r="B12" s="3" t="s">
        <v>4</v>
      </c>
      <c r="C12" s="11">
        <v>100</v>
      </c>
      <c r="E12" s="1" t="s">
        <v>18</v>
      </c>
    </row>
    <row r="13" ht="12.75">
      <c r="B13" s="1" t="s">
        <v>5</v>
      </c>
    </row>
    <row r="14" ht="12.75">
      <c r="B14" s="1" t="s">
        <v>6</v>
      </c>
    </row>
    <row r="15" spans="7:9" ht="12.75">
      <c r="G15" s="1">
        <f>t_sleep*bitrate*1000/8</f>
        <v>12500</v>
      </c>
      <c r="H15" s="1" t="s">
        <v>15</v>
      </c>
      <c r="I15" s="1" t="s">
        <v>41</v>
      </c>
    </row>
    <row r="16" spans="2:9" ht="12.75">
      <c r="B16" s="3" t="s">
        <v>68</v>
      </c>
      <c r="G16" s="1">
        <v>1</v>
      </c>
      <c r="H16" s="1" t="s">
        <v>40</v>
      </c>
      <c r="I16" s="1" t="s">
        <v>37</v>
      </c>
    </row>
    <row r="17" spans="2:9" ht="12.75">
      <c r="B17" s="1" t="s">
        <v>14</v>
      </c>
      <c r="C17" s="11">
        <v>10</v>
      </c>
      <c r="E17" s="1" t="s">
        <v>15</v>
      </c>
      <c r="G17" s="1">
        <f>C17</f>
        <v>10</v>
      </c>
      <c r="H17" s="1" t="s">
        <v>15</v>
      </c>
      <c r="I17" s="1" t="s">
        <v>38</v>
      </c>
    </row>
    <row r="18" ht="12.75">
      <c r="B18" s="1" t="s">
        <v>13</v>
      </c>
    </row>
    <row r="20" spans="2:9" ht="12.75">
      <c r="B20" s="3" t="s">
        <v>16</v>
      </c>
      <c r="C20" s="12" t="s">
        <v>17</v>
      </c>
      <c r="G20" s="1">
        <f>IF(EXACT($C$20,"CRC 16"),2,IF(EXACT($C$20,"CRC 8"),1,IF(EXACT($C$20,"CCITT"),2,-2)))</f>
        <v>2</v>
      </c>
      <c r="H20" s="1" t="s">
        <v>15</v>
      </c>
      <c r="I20" s="1" t="s">
        <v>39</v>
      </c>
    </row>
    <row r="21" spans="7:9" ht="12.75">
      <c r="G21" s="1">
        <v>1</v>
      </c>
      <c r="H21" s="1" t="s">
        <v>40</v>
      </c>
      <c r="I21" s="1" t="s">
        <v>37</v>
      </c>
    </row>
    <row r="22" spans="7:9" ht="12.75">
      <c r="G22" s="14">
        <f>SUM(G15:G21)*8/bitrate/1000</f>
        <v>1.00112</v>
      </c>
      <c r="H22" s="1" t="s">
        <v>1</v>
      </c>
      <c r="I22" s="1" t="s">
        <v>36</v>
      </c>
    </row>
    <row r="23" ht="15">
      <c r="B23" s="2"/>
    </row>
    <row r="24" ht="15">
      <c r="B24" s="2" t="s">
        <v>7</v>
      </c>
    </row>
    <row r="25" ht="6" customHeight="1">
      <c r="B25" s="2"/>
    </row>
    <row r="26" spans="2:9" ht="12.75">
      <c r="B26" s="3" t="s">
        <v>0</v>
      </c>
      <c r="C26" s="12" t="s">
        <v>60</v>
      </c>
      <c r="G26" s="15">
        <f>VLOOKUP(C26,data!H2:I5,2)</f>
        <v>57.5</v>
      </c>
      <c r="H26" s="1" t="s">
        <v>28</v>
      </c>
      <c r="I26" s="1" t="str">
        <f>VLOOKUP(C26,data!H2:J5,3)</f>
        <v>RSSI 2 with optimal fast CPU</v>
      </c>
    </row>
    <row r="27" ht="12.75">
      <c r="B27" s="1" t="s">
        <v>69</v>
      </c>
    </row>
    <row r="28" ht="12.75">
      <c r="B28" s="1" t="s">
        <v>70</v>
      </c>
    </row>
    <row r="29" ht="12.75">
      <c r="B29" s="1" t="s">
        <v>29</v>
      </c>
    </row>
    <row r="30" ht="12.75">
      <c r="B30" s="1" t="s">
        <v>57</v>
      </c>
    </row>
    <row r="32" spans="2:9" ht="12.75">
      <c r="B32" s="3" t="s">
        <v>71</v>
      </c>
      <c r="C32" s="11">
        <v>1</v>
      </c>
      <c r="E32" s="13" t="s">
        <v>1</v>
      </c>
      <c r="G32" s="1">
        <f>IF(EXACT($E$32,"sec"),$C$32,IF(EXACT($E$32,"min"),$C$32*60,IF(EXACT($E$32,"hour"),$C$32*60*60,-10)))</f>
        <v>1</v>
      </c>
      <c r="H32" s="1" t="s">
        <v>1</v>
      </c>
      <c r="I32" s="1" t="s">
        <v>55</v>
      </c>
    </row>
    <row r="33" spans="2:9" ht="12.75">
      <c r="B33" s="1" t="s">
        <v>58</v>
      </c>
      <c r="G33" s="14">
        <f>(t_sleep*I_POWERDOWN+t_XTALSTART*I_XTALSTART+t_RSSI*0.000001*I_FULLRX)/(t_sleep+t_XTALSTART+t_RSSI*0.000001)</f>
        <v>3.823133901996642</v>
      </c>
      <c r="H33" s="1" t="s">
        <v>30</v>
      </c>
      <c r="I33" s="1" t="s">
        <v>53</v>
      </c>
    </row>
    <row r="34" spans="2:9" ht="12.75">
      <c r="B34" s="1" t="s">
        <v>12</v>
      </c>
      <c r="G34" s="14">
        <f>(t_sleep*I_POWERDOWN+t_XTALSTART*I_XTALSTART+(t_RSSI*0.000001+t_packet)*I_FULLRX)/(t_sleep+t_XTALSTART+t_RSSI*0.000001+t_packet)/1000</f>
        <v>10.19713879573827</v>
      </c>
      <c r="H34" s="1" t="s">
        <v>20</v>
      </c>
      <c r="I34" s="1" t="s">
        <v>54</v>
      </c>
    </row>
    <row r="35" ht="12.75">
      <c r="B35" s="1" t="s">
        <v>9</v>
      </c>
    </row>
    <row r="36" ht="12.75">
      <c r="B36" s="1" t="s">
        <v>10</v>
      </c>
    </row>
    <row r="37" ht="12.75">
      <c r="B37" s="1" t="s">
        <v>11</v>
      </c>
    </row>
    <row r="38" ht="38.25">
      <c r="I38" s="17" t="s">
        <v>67</v>
      </c>
    </row>
    <row r="39" spans="2:9" ht="12.75">
      <c r="B39" s="3" t="s">
        <v>76</v>
      </c>
      <c r="C39" s="11" t="s">
        <v>88</v>
      </c>
      <c r="G39" s="1">
        <f>VLOOKUP(C39,data!Q1:R18,2)</f>
        <v>235</v>
      </c>
      <c r="H39" s="1" t="s">
        <v>72</v>
      </c>
      <c r="I39" s="17"/>
    </row>
    <row r="40" spans="2:9" ht="12.75">
      <c r="B40" s="18" t="s">
        <v>73</v>
      </c>
      <c r="I40" s="17"/>
    </row>
    <row r="41" spans="2:9" ht="12.75">
      <c r="B41" s="19" t="s">
        <v>74</v>
      </c>
      <c r="C41" s="23"/>
      <c r="D41" s="23"/>
      <c r="E41" s="20" t="s">
        <v>94</v>
      </c>
      <c r="F41" s="21">
        <v>45</v>
      </c>
      <c r="G41" s="20" t="s">
        <v>72</v>
      </c>
      <c r="H41" s="23"/>
      <c r="I41" s="17"/>
    </row>
    <row r="42" spans="2:9" ht="12.75">
      <c r="B42" s="19" t="s">
        <v>75</v>
      </c>
      <c r="I42" s="17"/>
    </row>
    <row r="43" ht="12.75">
      <c r="I43" s="17"/>
    </row>
    <row r="44" spans="2:8" ht="12.75">
      <c r="B44" s="24" t="s">
        <v>48</v>
      </c>
      <c r="C44" s="24"/>
      <c r="D44" s="24"/>
      <c r="E44" s="24"/>
      <c r="F44" s="24"/>
      <c r="G44" s="25">
        <f>((t_sleep-num_packets_per_sec)*G33+num_packets_per_sec*G34*1000)/t_sleep</f>
        <v>6.6546104747289405</v>
      </c>
      <c r="H44" s="26" t="s">
        <v>30</v>
      </c>
    </row>
    <row r="45" spans="2:8" ht="12.75">
      <c r="B45" s="1" t="s">
        <v>95</v>
      </c>
      <c r="G45" s="27">
        <f>G39/G44*1000</f>
        <v>35313.86260584578</v>
      </c>
      <c r="H45" s="3" t="s">
        <v>96</v>
      </c>
    </row>
    <row r="46" spans="7:8" ht="12.75">
      <c r="G46" s="27">
        <f>G45/24</f>
        <v>1471.4109419102408</v>
      </c>
      <c r="H46" s="3" t="s">
        <v>98</v>
      </c>
    </row>
    <row r="47" spans="2:8" ht="13.5" thickBot="1">
      <c r="B47" s="5" t="s">
        <v>99</v>
      </c>
      <c r="C47" s="5"/>
      <c r="D47" s="5"/>
      <c r="E47" s="5"/>
      <c r="F47" s="5"/>
      <c r="G47" s="7">
        <f>G46/365</f>
        <v>4.031262854548605</v>
      </c>
      <c r="H47" s="6" t="s">
        <v>97</v>
      </c>
    </row>
    <row r="48" spans="2:8" ht="12.75">
      <c r="B48" s="24"/>
      <c r="C48" s="24"/>
      <c r="D48" s="24"/>
      <c r="E48" s="24"/>
      <c r="F48" s="24"/>
      <c r="G48" s="28"/>
      <c r="H48" s="26"/>
    </row>
    <row r="49" spans="2:8" ht="12.75">
      <c r="B49" s="24"/>
      <c r="C49" s="24"/>
      <c r="D49" s="24"/>
      <c r="E49" s="24"/>
      <c r="F49" s="24"/>
      <c r="G49" s="28"/>
      <c r="H49" s="26"/>
    </row>
    <row r="50" spans="2:8" ht="12.75">
      <c r="B50" s="24"/>
      <c r="C50" s="24"/>
      <c r="D50" s="24"/>
      <c r="E50" s="24"/>
      <c r="F50" s="24"/>
      <c r="G50" s="28"/>
      <c r="H50" s="26"/>
    </row>
    <row r="51" ht="15">
      <c r="B51" s="2" t="s">
        <v>8</v>
      </c>
    </row>
    <row r="53" spans="2:8" ht="12.75">
      <c r="B53" s="3" t="s">
        <v>2</v>
      </c>
      <c r="C53" s="11">
        <v>10</v>
      </c>
      <c r="E53" s="1" t="s">
        <v>19</v>
      </c>
      <c r="G53" s="1">
        <f>VLOOKUP(C53,data!N2:O17,2)</f>
        <v>36</v>
      </c>
      <c r="H53" s="1" t="s">
        <v>20</v>
      </c>
    </row>
    <row r="54" ht="12.75">
      <c r="B54" s="1" t="s">
        <v>21</v>
      </c>
    </row>
    <row r="55" ht="12.75">
      <c r="B55" s="1" t="s">
        <v>22</v>
      </c>
    </row>
    <row r="56" ht="12.75">
      <c r="B56" s="1" t="s">
        <v>23</v>
      </c>
    </row>
    <row r="58" spans="2:8" ht="12.75">
      <c r="B58" s="3" t="s">
        <v>24</v>
      </c>
      <c r="C58" s="11">
        <v>1</v>
      </c>
      <c r="E58" s="11" t="s">
        <v>47</v>
      </c>
      <c r="G58" s="16">
        <f>IF(EXACT($E$58,"per min"),$C$58/60,IF(EXACT($E$58,"per hour"),$C$58/60/60,IF(EXACT($E$58,"per day"),$C$58/60/60/24,-10)))</f>
        <v>0.0002777777777777778</v>
      </c>
      <c r="H58" s="1" t="s">
        <v>25</v>
      </c>
    </row>
    <row r="59" spans="2:10" ht="12.75">
      <c r="B59" s="1" t="s">
        <v>56</v>
      </c>
      <c r="C59" s="9" t="s">
        <v>50</v>
      </c>
      <c r="D59" s="8"/>
      <c r="E59" s="8"/>
      <c r="F59" s="8"/>
      <c r="G59" s="8"/>
      <c r="H59" s="8"/>
      <c r="I59" s="8"/>
      <c r="J59" s="8"/>
    </row>
    <row r="60" spans="2:9" ht="12.75">
      <c r="B60" s="1" t="s">
        <v>27</v>
      </c>
      <c r="G60" s="14">
        <f>I_POWERDOWN</f>
        <v>0.43</v>
      </c>
      <c r="H60" s="1" t="s">
        <v>30</v>
      </c>
      <c r="I60" s="1" t="s">
        <v>51</v>
      </c>
    </row>
    <row r="61" spans="7:9" ht="12.75">
      <c r="G61" s="14">
        <f>(t_XTALSTART*I_XTALSTART/1000+t_packet*txpwr)/(t_XTALSTART+t_packet)</f>
        <v>35.930445011563926</v>
      </c>
      <c r="H61" s="1" t="s">
        <v>20</v>
      </c>
      <c r="I61" s="1" t="s">
        <v>52</v>
      </c>
    </row>
    <row r="63" spans="2:8" ht="12.75">
      <c r="B63" s="3" t="s">
        <v>76</v>
      </c>
      <c r="C63" s="11" t="s">
        <v>88</v>
      </c>
      <c r="G63" s="1">
        <f>VLOOKUP(C63,data!Q1:S18,3)</f>
        <v>235</v>
      </c>
      <c r="H63" s="1" t="s">
        <v>72</v>
      </c>
    </row>
    <row r="64" ht="12.75">
      <c r="B64" s="18" t="s">
        <v>73</v>
      </c>
    </row>
    <row r="65" spans="2:8" ht="12.75">
      <c r="B65" s="19" t="s">
        <v>74</v>
      </c>
      <c r="C65" s="23"/>
      <c r="D65" s="23"/>
      <c r="E65" s="20" t="s">
        <v>94</v>
      </c>
      <c r="F65" s="21">
        <v>22</v>
      </c>
      <c r="G65" s="20" t="s">
        <v>72</v>
      </c>
      <c r="H65" s="23"/>
    </row>
    <row r="66" ht="12.75">
      <c r="B66" s="19" t="s">
        <v>75</v>
      </c>
    </row>
    <row r="68" spans="2:8" ht="12.75">
      <c r="B68" s="24" t="s">
        <v>49</v>
      </c>
      <c r="C68" s="24"/>
      <c r="D68" s="24"/>
      <c r="E68" s="24"/>
      <c r="F68" s="24"/>
      <c r="G68" s="25">
        <f>(1-num_packets_per_sec*t_packet)*G60+num_packets_per_sec*t_packet*G61*1000</f>
        <v>10.421737952326911</v>
      </c>
      <c r="H68" s="26" t="s">
        <v>30</v>
      </c>
    </row>
    <row r="69" spans="2:8" ht="12.75">
      <c r="B69" s="1" t="s">
        <v>95</v>
      </c>
      <c r="G69" s="27">
        <f>G63/G68*1000</f>
        <v>22549.022156859206</v>
      </c>
      <c r="H69" s="3" t="s">
        <v>96</v>
      </c>
    </row>
    <row r="70" spans="7:8" ht="12.75">
      <c r="G70" s="27">
        <f>G69/24</f>
        <v>939.5425898691336</v>
      </c>
      <c r="H70" s="3" t="s">
        <v>98</v>
      </c>
    </row>
    <row r="71" spans="2:8" ht="13.5" thickBot="1">
      <c r="B71" s="5" t="s">
        <v>99</v>
      </c>
      <c r="C71" s="5"/>
      <c r="D71" s="5"/>
      <c r="E71" s="5"/>
      <c r="F71" s="5"/>
      <c r="G71" s="7">
        <f>G70/365</f>
        <v>2.574089287312695</v>
      </c>
      <c r="H71" s="6" t="s">
        <v>97</v>
      </c>
    </row>
  </sheetData>
  <sheetProtection password="CC18" sheet="1" objects="1" scenarios="1"/>
  <conditionalFormatting sqref="C58">
    <cfRule type="expression" priority="1" dxfId="3" stopIfTrue="1">
      <formula>$G$58&gt;=$G$32</formula>
    </cfRule>
  </conditionalFormatting>
  <conditionalFormatting sqref="C59">
    <cfRule type="expression" priority="2" dxfId="2" stopIfTrue="1">
      <formula>$G$58&gt;=$G$32</formula>
    </cfRule>
  </conditionalFormatting>
  <conditionalFormatting sqref="E41:H41">
    <cfRule type="expression" priority="3" dxfId="0" stopIfTrue="1">
      <formula>$C$39="other..."</formula>
    </cfRule>
  </conditionalFormatting>
  <conditionalFormatting sqref="E65:H65">
    <cfRule type="expression" priority="4" dxfId="0" stopIfTrue="1">
      <formula>$C$63="other..."</formula>
    </cfRule>
  </conditionalFormatting>
  <dataValidations count="6">
    <dataValidation type="list" allowBlank="1" showInputMessage="1" showErrorMessage="1" sqref="E58">
      <formula1>NUM_PACKETS</formula1>
    </dataValidation>
    <dataValidation type="list" allowBlank="1" showInputMessage="1" showErrorMessage="1" sqref="C53">
      <formula1>TX_POWER</formula1>
    </dataValidation>
    <dataValidation type="list" allowBlank="1" showInputMessage="1" showErrorMessage="1" sqref="C39 C63">
      <formula1>battery_type2</formula1>
    </dataValidation>
    <dataValidation type="list" allowBlank="1" showInputMessage="1" showErrorMessage="1" sqref="C26">
      <formula1>RSSI_TYPE</formula1>
    </dataValidation>
    <dataValidation type="list" allowBlank="1" showInputMessage="1" showErrorMessage="1" sqref="E32">
      <formula1>P_WAKEUP</formula1>
    </dataValidation>
    <dataValidation type="list" allowBlank="1" showInputMessage="1" sqref="C20">
      <formula1>CRC_TYPE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8"/>
  <sheetViews>
    <sheetView zoomScalePageLayoutView="0" workbookViewId="0" topLeftCell="D1">
      <selection activeCell="Q18" sqref="Q18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7" width="11.421875" style="0" customWidth="1"/>
    <col min="8" max="8" width="12.421875" style="0" bestFit="1" customWidth="1"/>
    <col min="9" max="16384" width="11.421875" style="0" customWidth="1"/>
  </cols>
  <sheetData>
    <row r="1" spans="17:19" ht="12.75">
      <c r="Q1" t="s">
        <v>77</v>
      </c>
      <c r="R1">
        <v>2500</v>
      </c>
      <c r="S1">
        <v>2500</v>
      </c>
    </row>
    <row r="2" spans="2:19" ht="12.75">
      <c r="B2" t="s">
        <v>31</v>
      </c>
      <c r="C2">
        <v>0.43</v>
      </c>
      <c r="D2" t="s">
        <v>30</v>
      </c>
      <c r="F2" t="s">
        <v>44</v>
      </c>
      <c r="H2" t="s">
        <v>59</v>
      </c>
      <c r="I2">
        <v>32.5</v>
      </c>
      <c r="J2" t="s">
        <v>61</v>
      </c>
      <c r="K2" t="s">
        <v>1</v>
      </c>
      <c r="L2" t="s">
        <v>42</v>
      </c>
      <c r="N2">
        <v>-40</v>
      </c>
      <c r="O2">
        <v>8</v>
      </c>
      <c r="Q2" s="22" t="s">
        <v>78</v>
      </c>
      <c r="R2" s="22">
        <v>1000</v>
      </c>
      <c r="S2" s="22">
        <v>1000</v>
      </c>
    </row>
    <row r="3" spans="2:19" ht="12.75">
      <c r="B3" t="s">
        <v>33</v>
      </c>
      <c r="C3" s="4">
        <v>1114</v>
      </c>
      <c r="D3" t="s">
        <v>30</v>
      </c>
      <c r="F3" t="s">
        <v>17</v>
      </c>
      <c r="H3" t="s">
        <v>63</v>
      </c>
      <c r="I3">
        <v>103</v>
      </c>
      <c r="J3" t="s">
        <v>65</v>
      </c>
      <c r="K3" t="s">
        <v>45</v>
      </c>
      <c r="L3" t="s">
        <v>47</v>
      </c>
      <c r="N3">
        <v>-7.5</v>
      </c>
      <c r="O3">
        <v>13</v>
      </c>
      <c r="Q3" t="s">
        <v>79</v>
      </c>
      <c r="R3">
        <v>30</v>
      </c>
      <c r="S3">
        <v>30</v>
      </c>
    </row>
    <row r="4" spans="6:19" ht="12.75">
      <c r="F4" t="s">
        <v>43</v>
      </c>
      <c r="H4" t="s">
        <v>60</v>
      </c>
      <c r="I4">
        <f>1000000*(5/bitrate/1000+0.0000025+0.000005)</f>
        <v>57.5</v>
      </c>
      <c r="J4" t="s">
        <v>62</v>
      </c>
      <c r="K4" t="s">
        <v>46</v>
      </c>
      <c r="L4" t="s">
        <v>26</v>
      </c>
      <c r="N4">
        <v>-2</v>
      </c>
      <c r="O4">
        <v>16</v>
      </c>
      <c r="Q4" t="s">
        <v>80</v>
      </c>
      <c r="R4">
        <v>25</v>
      </c>
      <c r="S4">
        <v>25</v>
      </c>
    </row>
    <row r="5" spans="2:19" ht="12.75">
      <c r="B5" t="s">
        <v>32</v>
      </c>
      <c r="C5" s="4">
        <v>20400</v>
      </c>
      <c r="D5" t="s">
        <v>30</v>
      </c>
      <c r="H5" t="s">
        <v>64</v>
      </c>
      <c r="I5">
        <f>1000000*(5/bitrate/1000+0.00005+0.00015)</f>
        <v>250</v>
      </c>
      <c r="J5" t="s">
        <v>66</v>
      </c>
      <c r="N5">
        <v>1.5</v>
      </c>
      <c r="O5">
        <v>19</v>
      </c>
      <c r="Q5" t="s">
        <v>81</v>
      </c>
      <c r="R5">
        <v>38</v>
      </c>
      <c r="S5">
        <v>38</v>
      </c>
    </row>
    <row r="6" spans="14:19" ht="12.75">
      <c r="N6">
        <v>3.5</v>
      </c>
      <c r="O6">
        <v>22</v>
      </c>
      <c r="Q6" t="s">
        <v>82</v>
      </c>
      <c r="R6">
        <v>48</v>
      </c>
      <c r="S6">
        <v>48</v>
      </c>
    </row>
    <row r="7" spans="14:19" ht="12.75">
      <c r="N7">
        <v>5.5</v>
      </c>
      <c r="O7">
        <v>25</v>
      </c>
      <c r="Q7" t="s">
        <v>83</v>
      </c>
      <c r="R7">
        <v>50</v>
      </c>
      <c r="S7">
        <v>50</v>
      </c>
    </row>
    <row r="8" spans="14:19" ht="12.75">
      <c r="N8">
        <v>6.5</v>
      </c>
      <c r="O8">
        <v>28</v>
      </c>
      <c r="Q8" t="s">
        <v>84</v>
      </c>
      <c r="R8">
        <v>68</v>
      </c>
      <c r="S8">
        <v>68</v>
      </c>
    </row>
    <row r="9" spans="2:19" ht="12.75">
      <c r="B9" t="s">
        <v>34</v>
      </c>
      <c r="C9" s="4">
        <v>0.002</v>
      </c>
      <c r="D9" t="s">
        <v>35</v>
      </c>
      <c r="N9">
        <v>7.5</v>
      </c>
      <c r="O9">
        <v>30</v>
      </c>
      <c r="Q9" t="s">
        <v>85</v>
      </c>
      <c r="R9">
        <v>125</v>
      </c>
      <c r="S9">
        <v>125</v>
      </c>
    </row>
    <row r="10" spans="14:19" ht="12.75">
      <c r="N10">
        <v>8.5</v>
      </c>
      <c r="O10">
        <v>33</v>
      </c>
      <c r="Q10" t="s">
        <v>86</v>
      </c>
      <c r="R10">
        <v>80</v>
      </c>
      <c r="S10">
        <v>80</v>
      </c>
    </row>
    <row r="11" spans="14:19" ht="12.75">
      <c r="N11">
        <v>9.5</v>
      </c>
      <c r="O11">
        <v>35</v>
      </c>
      <c r="Q11" t="s">
        <v>87</v>
      </c>
      <c r="R11">
        <v>150</v>
      </c>
      <c r="S11">
        <v>150</v>
      </c>
    </row>
    <row r="12" spans="14:19" ht="12.75">
      <c r="N12">
        <v>10</v>
      </c>
      <c r="O12">
        <v>36</v>
      </c>
      <c r="Q12" t="s">
        <v>88</v>
      </c>
      <c r="R12">
        <v>235</v>
      </c>
      <c r="S12">
        <v>235</v>
      </c>
    </row>
    <row r="13" spans="14:19" ht="12.75">
      <c r="N13">
        <v>10.5</v>
      </c>
      <c r="O13">
        <v>37</v>
      </c>
      <c r="Q13" t="s">
        <v>89</v>
      </c>
      <c r="R13">
        <v>150</v>
      </c>
      <c r="S13">
        <v>150</v>
      </c>
    </row>
    <row r="14" spans="14:19" ht="12.75">
      <c r="N14">
        <v>11</v>
      </c>
      <c r="O14">
        <v>39</v>
      </c>
      <c r="Q14" t="s">
        <v>90</v>
      </c>
      <c r="R14">
        <v>190</v>
      </c>
      <c r="S14">
        <v>190</v>
      </c>
    </row>
    <row r="15" spans="14:19" ht="12.75">
      <c r="N15">
        <v>11.5</v>
      </c>
      <c r="O15">
        <v>41</v>
      </c>
      <c r="Q15" t="s">
        <v>91</v>
      </c>
      <c r="R15">
        <v>285</v>
      </c>
      <c r="S15">
        <v>285</v>
      </c>
    </row>
    <row r="16" spans="14:19" ht="12.75">
      <c r="N16">
        <v>12</v>
      </c>
      <c r="O16">
        <v>43</v>
      </c>
      <c r="Q16" t="s">
        <v>92</v>
      </c>
      <c r="R16">
        <v>540</v>
      </c>
      <c r="S16">
        <v>540</v>
      </c>
    </row>
    <row r="17" spans="14:19" ht="12.75">
      <c r="N17">
        <v>12.5</v>
      </c>
      <c r="O17">
        <v>45</v>
      </c>
      <c r="Q17" t="s">
        <v>93</v>
      </c>
      <c r="R17">
        <v>950</v>
      </c>
      <c r="S17">
        <v>950</v>
      </c>
    </row>
    <row r="18" spans="17:19" ht="12.75">
      <c r="Q18" t="s">
        <v>100</v>
      </c>
      <c r="R18">
        <f>Tabelle1!F41</f>
        <v>45</v>
      </c>
      <c r="S18">
        <f>Tabelle1!F65</f>
        <v>22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Raesche</dc:creator>
  <cp:keywords/>
  <dc:description/>
  <cp:lastModifiedBy>ON Semiconductor Employee</cp:lastModifiedBy>
  <dcterms:created xsi:type="dcterms:W3CDTF">2009-07-03T12:22:04Z</dcterms:created>
  <dcterms:modified xsi:type="dcterms:W3CDTF">2016-01-11T22:39:29Z</dcterms:modified>
  <cp:category/>
  <cp:version/>
  <cp:contentType/>
  <cp:contentStatus/>
</cp:coreProperties>
</file>