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ata\marketing\2018 Material\NPD\AC LED\Design tool\"/>
    </mc:Choice>
  </mc:AlternateContent>
  <workbookProtection workbookPassword="C99B" lockStructure="1"/>
  <bookViews>
    <workbookView xWindow="0" yWindow="0" windowWidth="7470" windowHeight="4200"/>
  </bookViews>
  <sheets>
    <sheet name="Design" sheetId="6" r:id="rId1"/>
    <sheet name="Calculation" sheetId="2" state="veryHidden" r:id="rId2"/>
    <sheet name="LED Curve" sheetId="3" state="veryHidden" r:id="rId3"/>
    <sheet name="Time-domain" sheetId="4" state="veryHidden" r:id="rId4"/>
    <sheet name="THD" sheetId="5" state="veryHidden" r:id="rId5"/>
  </sheets>
  <definedNames>
    <definedName name="Board_type">Calculation!$I$8:$I$10</definedName>
    <definedName name="Driver_IC">Calculation!$I$3:$I$5</definedName>
    <definedName name="IC_List">Calculation!$I$3:$I$5</definedName>
    <definedName name="LED_pin">Calculation!$K$8:$K$9</definedName>
  </definedNames>
  <calcPr calcId="152511"/>
</workbook>
</file>

<file path=xl/calcChain.xml><?xml version="1.0" encoding="utf-8"?>
<calcChain xmlns="http://schemas.openxmlformats.org/spreadsheetml/2006/main">
  <c r="D26" i="3" l="1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25" i="3"/>
  <c r="I22" i="2"/>
  <c r="I21" i="2"/>
  <c r="I19" i="2"/>
  <c r="N70" i="6"/>
  <c r="N71" i="6"/>
  <c r="N72" i="6"/>
  <c r="O9" i="6"/>
  <c r="P9" i="6"/>
  <c r="Q9" i="6"/>
  <c r="B57" i="6" l="1"/>
  <c r="C67" i="6"/>
  <c r="E55" i="6"/>
  <c r="E34" i="6"/>
  <c r="E33" i="6"/>
  <c r="E32" i="6"/>
  <c r="E31" i="6"/>
  <c r="E30" i="6"/>
  <c r="E29" i="6"/>
  <c r="E28" i="6"/>
  <c r="E27" i="6"/>
  <c r="E26" i="6"/>
  <c r="E25" i="6"/>
  <c r="D61" i="2"/>
  <c r="D60" i="2"/>
  <c r="D59" i="2"/>
  <c r="D58" i="2"/>
  <c r="Z266" i="4"/>
  <c r="AA266" i="4"/>
  <c r="AB266" i="4"/>
  <c r="D27" i="2"/>
  <c r="D26" i="2"/>
  <c r="D25" i="2"/>
  <c r="D24" i="2"/>
  <c r="D18" i="2"/>
  <c r="C49" i="6" s="1"/>
  <c r="D144" i="2"/>
  <c r="D143" i="2"/>
  <c r="D145" i="2" s="1"/>
  <c r="D142" i="2"/>
  <c r="E11" i="3"/>
  <c r="E10" i="3"/>
  <c r="C6" i="4" l="1"/>
  <c r="D11" i="2"/>
  <c r="D9" i="2"/>
  <c r="C5" i="4"/>
  <c r="C4" i="4"/>
  <c r="C3" i="4"/>
  <c r="C2" i="4"/>
  <c r="D19" i="2" l="1"/>
  <c r="C50" i="6" s="1"/>
  <c r="D31" i="2"/>
  <c r="D30" i="2"/>
  <c r="D29" i="2"/>
  <c r="D28" i="2"/>
  <c r="D45" i="2" s="1"/>
  <c r="C1" i="4"/>
  <c r="I4" i="4"/>
  <c r="I3" i="4"/>
  <c r="I2" i="4"/>
  <c r="I1" i="4"/>
  <c r="F2" i="4"/>
  <c r="F3" i="4"/>
  <c r="F4" i="4"/>
  <c r="F1" i="4"/>
  <c r="D11" i="3"/>
  <c r="C11" i="3"/>
  <c r="D10" i="3"/>
  <c r="C10" i="3"/>
  <c r="D9" i="3"/>
  <c r="C9" i="3"/>
  <c r="D8" i="3"/>
  <c r="C8" i="3"/>
  <c r="D7" i="3"/>
  <c r="C7" i="3"/>
  <c r="B12" i="4" l="1"/>
  <c r="D12" i="4" s="1"/>
  <c r="B16" i="4"/>
  <c r="D16" i="4" s="1"/>
  <c r="B20" i="4"/>
  <c r="C20" i="4" s="1"/>
  <c r="B24" i="4"/>
  <c r="D24" i="4" s="1"/>
  <c r="B28" i="4"/>
  <c r="D28" i="4" s="1"/>
  <c r="B32" i="4"/>
  <c r="C32" i="4" s="1"/>
  <c r="B36" i="4"/>
  <c r="E36" i="4" s="1"/>
  <c r="B40" i="4"/>
  <c r="E40" i="4" s="1"/>
  <c r="B44" i="4"/>
  <c r="E44" i="4" s="1"/>
  <c r="B48" i="4"/>
  <c r="E48" i="4" s="1"/>
  <c r="B52" i="4"/>
  <c r="C52" i="4" s="1"/>
  <c r="B56" i="4"/>
  <c r="E56" i="4" s="1"/>
  <c r="B60" i="4"/>
  <c r="C60" i="4" s="1"/>
  <c r="B64" i="4"/>
  <c r="C64" i="4" s="1"/>
  <c r="B68" i="4"/>
  <c r="E68" i="4" s="1"/>
  <c r="B72" i="4"/>
  <c r="C72" i="4" s="1"/>
  <c r="B76" i="4"/>
  <c r="E76" i="4" s="1"/>
  <c r="B80" i="4"/>
  <c r="D80" i="4" s="1"/>
  <c r="B84" i="4"/>
  <c r="C84" i="4" s="1"/>
  <c r="B88" i="4"/>
  <c r="D88" i="4" s="1"/>
  <c r="B92" i="4"/>
  <c r="D92" i="4" s="1"/>
  <c r="B96" i="4"/>
  <c r="C96" i="4" s="1"/>
  <c r="B100" i="4"/>
  <c r="E100" i="4" s="1"/>
  <c r="B104" i="4"/>
  <c r="E104" i="4" s="1"/>
  <c r="B108" i="4"/>
  <c r="E108" i="4" s="1"/>
  <c r="B112" i="4"/>
  <c r="E112" i="4" s="1"/>
  <c r="B116" i="4"/>
  <c r="C116" i="4" s="1"/>
  <c r="B120" i="4"/>
  <c r="E120" i="4" s="1"/>
  <c r="B124" i="4"/>
  <c r="C124" i="4" s="1"/>
  <c r="B128" i="4"/>
  <c r="C128" i="4" s="1"/>
  <c r="B132" i="4"/>
  <c r="E132" i="4" s="1"/>
  <c r="B136" i="4"/>
  <c r="C136" i="4" s="1"/>
  <c r="B140" i="4"/>
  <c r="D140" i="4" s="1"/>
  <c r="B144" i="4"/>
  <c r="D144" i="4" s="1"/>
  <c r="B148" i="4"/>
  <c r="C148" i="4" s="1"/>
  <c r="B152" i="4"/>
  <c r="C152" i="4" s="1"/>
  <c r="B156" i="4"/>
  <c r="D156" i="4" s="1"/>
  <c r="B160" i="4"/>
  <c r="D160" i="4" s="1"/>
  <c r="B164" i="4"/>
  <c r="E164" i="4" s="1"/>
  <c r="B168" i="4"/>
  <c r="E168" i="4" s="1"/>
  <c r="B172" i="4"/>
  <c r="E172" i="4" s="1"/>
  <c r="B176" i="4"/>
  <c r="E176" i="4" s="1"/>
  <c r="B180" i="4"/>
  <c r="C180" i="4" s="1"/>
  <c r="B184" i="4"/>
  <c r="E184" i="4" s="1"/>
  <c r="B188" i="4"/>
  <c r="D188" i="4" s="1"/>
  <c r="B192" i="4"/>
  <c r="C192" i="4" s="1"/>
  <c r="B196" i="4"/>
  <c r="E196" i="4" s="1"/>
  <c r="B200" i="4"/>
  <c r="C200" i="4" s="1"/>
  <c r="B204" i="4"/>
  <c r="C204" i="4" s="1"/>
  <c r="B208" i="4"/>
  <c r="D208" i="4" s="1"/>
  <c r="B212" i="4"/>
  <c r="C212" i="4" s="1"/>
  <c r="B216" i="4"/>
  <c r="C216" i="4" s="1"/>
  <c r="B220" i="4"/>
  <c r="D220" i="4" s="1"/>
  <c r="B224" i="4"/>
  <c r="D224" i="4" s="1"/>
  <c r="B228" i="4"/>
  <c r="D228" i="4" s="1"/>
  <c r="B232" i="4"/>
  <c r="E232" i="4" s="1"/>
  <c r="B236" i="4"/>
  <c r="E236" i="4" s="1"/>
  <c r="B240" i="4"/>
  <c r="E240" i="4" s="1"/>
  <c r="B244" i="4"/>
  <c r="C244" i="4" s="1"/>
  <c r="B248" i="4"/>
  <c r="D248" i="4" s="1"/>
  <c r="B252" i="4"/>
  <c r="C252" i="4" s="1"/>
  <c r="B256" i="4"/>
  <c r="C256" i="4" s="1"/>
  <c r="B260" i="4"/>
  <c r="E260" i="4" s="1"/>
  <c r="B264" i="4"/>
  <c r="C264" i="4" s="1"/>
  <c r="B11" i="4"/>
  <c r="C11" i="4" s="1"/>
  <c r="B15" i="4"/>
  <c r="C15" i="4" s="1"/>
  <c r="B19" i="4"/>
  <c r="C19" i="4" s="1"/>
  <c r="B23" i="4"/>
  <c r="C23" i="4" s="1"/>
  <c r="B27" i="4"/>
  <c r="E27" i="4" s="1"/>
  <c r="B31" i="4"/>
  <c r="E31" i="4" s="1"/>
  <c r="B35" i="4"/>
  <c r="D35" i="4" s="1"/>
  <c r="B39" i="4"/>
  <c r="E39" i="4" s="1"/>
  <c r="B43" i="4"/>
  <c r="D43" i="4" s="1"/>
  <c r="B47" i="4"/>
  <c r="E47" i="4" s="1"/>
  <c r="B51" i="4"/>
  <c r="C51" i="4" s="1"/>
  <c r="B55" i="4"/>
  <c r="D55" i="4" s="1"/>
  <c r="B59" i="4"/>
  <c r="C59" i="4" s="1"/>
  <c r="B63" i="4"/>
  <c r="C63" i="4" s="1"/>
  <c r="B67" i="4"/>
  <c r="E67" i="4" s="1"/>
  <c r="B71" i="4"/>
  <c r="C71" i="4" s="1"/>
  <c r="B75" i="4"/>
  <c r="E75" i="4" s="1"/>
  <c r="B79" i="4"/>
  <c r="C79" i="4" s="1"/>
  <c r="B83" i="4"/>
  <c r="C83" i="4" s="1"/>
  <c r="B91" i="4"/>
  <c r="E91" i="4" s="1"/>
  <c r="B95" i="4"/>
  <c r="D95" i="4" s="1"/>
  <c r="B103" i="4"/>
  <c r="C103" i="4" s="1"/>
  <c r="B111" i="4"/>
  <c r="E111" i="4" s="1"/>
  <c r="B119" i="4"/>
  <c r="D119" i="4" s="1"/>
  <c r="B127" i="4"/>
  <c r="C127" i="4" s="1"/>
  <c r="B135" i="4"/>
  <c r="D135" i="4" s="1"/>
  <c r="B143" i="4"/>
  <c r="C143" i="4" s="1"/>
  <c r="B151" i="4"/>
  <c r="C151" i="4" s="1"/>
  <c r="B159" i="4"/>
  <c r="C159" i="4" s="1"/>
  <c r="B167" i="4"/>
  <c r="C167" i="4" s="1"/>
  <c r="B175" i="4"/>
  <c r="E175" i="4" s="1"/>
  <c r="B183" i="4"/>
  <c r="C183" i="4" s="1"/>
  <c r="B191" i="4"/>
  <c r="C191" i="4" s="1"/>
  <c r="B199" i="4"/>
  <c r="E199" i="4" s="1"/>
  <c r="B207" i="4"/>
  <c r="C207" i="4" s="1"/>
  <c r="B215" i="4"/>
  <c r="D215" i="4" s="1"/>
  <c r="B223" i="4"/>
  <c r="C223" i="4" s="1"/>
  <c r="B231" i="4"/>
  <c r="C231" i="4" s="1"/>
  <c r="B235" i="4"/>
  <c r="D235" i="4" s="1"/>
  <c r="B243" i="4"/>
  <c r="C243" i="4" s="1"/>
  <c r="B251" i="4"/>
  <c r="E251" i="4" s="1"/>
  <c r="B259" i="4"/>
  <c r="C259" i="4" s="1"/>
  <c r="B10" i="4"/>
  <c r="E10" i="4" s="1"/>
  <c r="B14" i="4"/>
  <c r="E14" i="4" s="1"/>
  <c r="B18" i="4"/>
  <c r="D18" i="4" s="1"/>
  <c r="B22" i="4"/>
  <c r="D22" i="4" s="1"/>
  <c r="B26" i="4"/>
  <c r="C26" i="4" s="1"/>
  <c r="B30" i="4"/>
  <c r="E30" i="4" s="1"/>
  <c r="B34" i="4"/>
  <c r="E34" i="4" s="1"/>
  <c r="B38" i="4"/>
  <c r="D38" i="4" s="1"/>
  <c r="B42" i="4"/>
  <c r="E42" i="4" s="1"/>
  <c r="B46" i="4"/>
  <c r="D46" i="4" s="1"/>
  <c r="B50" i="4"/>
  <c r="C50" i="4" s="1"/>
  <c r="B54" i="4"/>
  <c r="E54" i="4" s="1"/>
  <c r="B58" i="4"/>
  <c r="C58" i="4" s="1"/>
  <c r="B62" i="4"/>
  <c r="C62" i="4" s="1"/>
  <c r="B66" i="4"/>
  <c r="D66" i="4" s="1"/>
  <c r="B70" i="4"/>
  <c r="C70" i="4" s="1"/>
  <c r="B74" i="4"/>
  <c r="C74" i="4" s="1"/>
  <c r="B78" i="4"/>
  <c r="E78" i="4" s="1"/>
  <c r="B82" i="4"/>
  <c r="D82" i="4" s="1"/>
  <c r="B86" i="4"/>
  <c r="C86" i="4" s="1"/>
  <c r="B90" i="4"/>
  <c r="E90" i="4" s="1"/>
  <c r="B94" i="4"/>
  <c r="D94" i="4" s="1"/>
  <c r="B98" i="4"/>
  <c r="C98" i="4" s="1"/>
  <c r="B102" i="4"/>
  <c r="C102" i="4" s="1"/>
  <c r="B106" i="4"/>
  <c r="D106" i="4" s="1"/>
  <c r="B110" i="4"/>
  <c r="C110" i="4" s="1"/>
  <c r="B114" i="4"/>
  <c r="C114" i="4" s="1"/>
  <c r="B118" i="4"/>
  <c r="E118" i="4" s="1"/>
  <c r="B122" i="4"/>
  <c r="D122" i="4" s="1"/>
  <c r="B126" i="4"/>
  <c r="C126" i="4" s="1"/>
  <c r="B130" i="4"/>
  <c r="D130" i="4" s="1"/>
  <c r="B134" i="4"/>
  <c r="E134" i="4" s="1"/>
  <c r="B138" i="4"/>
  <c r="C138" i="4" s="1"/>
  <c r="B142" i="4"/>
  <c r="E142" i="4" s="1"/>
  <c r="B146" i="4"/>
  <c r="C146" i="4" s="1"/>
  <c r="B150" i="4"/>
  <c r="C150" i="4" s="1"/>
  <c r="B154" i="4"/>
  <c r="E154" i="4" s="1"/>
  <c r="B158" i="4"/>
  <c r="E158" i="4" s="1"/>
  <c r="B162" i="4"/>
  <c r="E162" i="4" s="1"/>
  <c r="B166" i="4"/>
  <c r="D166" i="4" s="1"/>
  <c r="B170" i="4"/>
  <c r="E170" i="4" s="1"/>
  <c r="B174" i="4"/>
  <c r="D174" i="4" s="1"/>
  <c r="B178" i="4"/>
  <c r="D178" i="4" s="1"/>
  <c r="B182" i="4"/>
  <c r="E182" i="4" s="1"/>
  <c r="B186" i="4"/>
  <c r="C186" i="4" s="1"/>
  <c r="B190" i="4"/>
  <c r="D190" i="4" s="1"/>
  <c r="B194" i="4"/>
  <c r="E194" i="4" s="1"/>
  <c r="B198" i="4"/>
  <c r="C198" i="4" s="1"/>
  <c r="B202" i="4"/>
  <c r="D202" i="4" s="1"/>
  <c r="B206" i="4"/>
  <c r="E206" i="4" s="1"/>
  <c r="B210" i="4"/>
  <c r="D210" i="4" s="1"/>
  <c r="B214" i="4"/>
  <c r="C214" i="4" s="1"/>
  <c r="B218" i="4"/>
  <c r="E218" i="4" s="1"/>
  <c r="B222" i="4"/>
  <c r="C222" i="4" s="1"/>
  <c r="B226" i="4"/>
  <c r="E226" i="4" s="1"/>
  <c r="B230" i="4"/>
  <c r="D230" i="4" s="1"/>
  <c r="B234" i="4"/>
  <c r="E234" i="4" s="1"/>
  <c r="B238" i="4"/>
  <c r="E238" i="4" s="1"/>
  <c r="B242" i="4"/>
  <c r="D242" i="4" s="1"/>
  <c r="B246" i="4"/>
  <c r="E246" i="4" s="1"/>
  <c r="B250" i="4"/>
  <c r="C250" i="4" s="1"/>
  <c r="B254" i="4"/>
  <c r="C254" i="4" s="1"/>
  <c r="B258" i="4"/>
  <c r="D258" i="4" s="1"/>
  <c r="B262" i="4"/>
  <c r="E262" i="4" s="1"/>
  <c r="B9" i="4"/>
  <c r="E9" i="4" s="1"/>
  <c r="B13" i="4"/>
  <c r="E13" i="4" s="1"/>
  <c r="B17" i="4"/>
  <c r="C17" i="4" s="1"/>
  <c r="B21" i="4"/>
  <c r="D21" i="4" s="1"/>
  <c r="B25" i="4"/>
  <c r="D25" i="4" s="1"/>
  <c r="B29" i="4"/>
  <c r="C29" i="4" s="1"/>
  <c r="B33" i="4"/>
  <c r="D33" i="4" s="1"/>
  <c r="B37" i="4"/>
  <c r="D37" i="4" s="1"/>
  <c r="B41" i="4"/>
  <c r="E41" i="4" s="1"/>
  <c r="B45" i="4"/>
  <c r="E45" i="4" s="1"/>
  <c r="B49" i="4"/>
  <c r="E49" i="4" s="1"/>
  <c r="B53" i="4"/>
  <c r="C53" i="4" s="1"/>
  <c r="B57" i="4"/>
  <c r="C57" i="4" s="1"/>
  <c r="B61" i="4"/>
  <c r="D61" i="4" s="1"/>
  <c r="B65" i="4"/>
  <c r="C65" i="4" s="1"/>
  <c r="B69" i="4"/>
  <c r="C69" i="4" s="1"/>
  <c r="B73" i="4"/>
  <c r="E73" i="4" s="1"/>
  <c r="B77" i="4"/>
  <c r="E77" i="4" s="1"/>
  <c r="B81" i="4"/>
  <c r="E81" i="4" s="1"/>
  <c r="B85" i="4"/>
  <c r="D85" i="4" s="1"/>
  <c r="B89" i="4"/>
  <c r="D89" i="4" s="1"/>
  <c r="B93" i="4"/>
  <c r="C93" i="4" s="1"/>
  <c r="B97" i="4"/>
  <c r="D97" i="4" s="1"/>
  <c r="B101" i="4"/>
  <c r="E101" i="4" s="1"/>
  <c r="B105" i="4"/>
  <c r="E105" i="4" s="1"/>
  <c r="B109" i="4"/>
  <c r="E109" i="4" s="1"/>
  <c r="B113" i="4"/>
  <c r="E113" i="4" s="1"/>
  <c r="B117" i="4"/>
  <c r="D117" i="4" s="1"/>
  <c r="B121" i="4"/>
  <c r="C121" i="4" s="1"/>
  <c r="B125" i="4"/>
  <c r="D125" i="4" s="1"/>
  <c r="B129" i="4"/>
  <c r="C129" i="4" s="1"/>
  <c r="B133" i="4"/>
  <c r="C133" i="4" s="1"/>
  <c r="B137" i="4"/>
  <c r="E137" i="4" s="1"/>
  <c r="B141" i="4"/>
  <c r="E141" i="4" s="1"/>
  <c r="B145" i="4"/>
  <c r="C145" i="4" s="1"/>
  <c r="B149" i="4"/>
  <c r="D149" i="4" s="1"/>
  <c r="B153" i="4"/>
  <c r="D153" i="4" s="1"/>
  <c r="B157" i="4"/>
  <c r="C157" i="4" s="1"/>
  <c r="B161" i="4"/>
  <c r="D161" i="4" s="1"/>
  <c r="B165" i="4"/>
  <c r="E165" i="4" s="1"/>
  <c r="B169" i="4"/>
  <c r="E169" i="4" s="1"/>
  <c r="B173" i="4"/>
  <c r="E173" i="4" s="1"/>
  <c r="B177" i="4"/>
  <c r="E177" i="4" s="1"/>
  <c r="B181" i="4"/>
  <c r="C181" i="4" s="1"/>
  <c r="B185" i="4"/>
  <c r="C185" i="4" s="1"/>
  <c r="B189" i="4"/>
  <c r="D189" i="4" s="1"/>
  <c r="B193" i="4"/>
  <c r="C193" i="4" s="1"/>
  <c r="B197" i="4"/>
  <c r="D197" i="4" s="1"/>
  <c r="B201" i="4"/>
  <c r="E201" i="4" s="1"/>
  <c r="B205" i="4"/>
  <c r="E205" i="4" s="1"/>
  <c r="B209" i="4"/>
  <c r="C209" i="4" s="1"/>
  <c r="B213" i="4"/>
  <c r="D213" i="4" s="1"/>
  <c r="B217" i="4"/>
  <c r="D217" i="4" s="1"/>
  <c r="B221" i="4"/>
  <c r="C221" i="4" s="1"/>
  <c r="B225" i="4"/>
  <c r="D225" i="4" s="1"/>
  <c r="B229" i="4"/>
  <c r="E229" i="4" s="1"/>
  <c r="B233" i="4"/>
  <c r="E233" i="4" s="1"/>
  <c r="B237" i="4"/>
  <c r="E237" i="4" s="1"/>
  <c r="B241" i="4"/>
  <c r="E241" i="4" s="1"/>
  <c r="B245" i="4"/>
  <c r="C245" i="4" s="1"/>
  <c r="B249" i="4"/>
  <c r="C249" i="4" s="1"/>
  <c r="B253" i="4"/>
  <c r="D253" i="4" s="1"/>
  <c r="B257" i="4"/>
  <c r="C257" i="4" s="1"/>
  <c r="B261" i="4"/>
  <c r="D261" i="4" s="1"/>
  <c r="B265" i="4"/>
  <c r="E265" i="4" s="1"/>
  <c r="B87" i="4"/>
  <c r="D87" i="4" s="1"/>
  <c r="B99" i="4"/>
  <c r="E99" i="4" s="1"/>
  <c r="B107" i="4"/>
  <c r="E107" i="4" s="1"/>
  <c r="B115" i="4"/>
  <c r="D115" i="4" s="1"/>
  <c r="B123" i="4"/>
  <c r="C123" i="4" s="1"/>
  <c r="B131" i="4"/>
  <c r="E131" i="4" s="1"/>
  <c r="B139" i="4"/>
  <c r="E139" i="4" s="1"/>
  <c r="B147" i="4"/>
  <c r="C147" i="4" s="1"/>
  <c r="B155" i="4"/>
  <c r="D155" i="4" s="1"/>
  <c r="B163" i="4"/>
  <c r="E163" i="4" s="1"/>
  <c r="B171" i="4"/>
  <c r="E171" i="4" s="1"/>
  <c r="B179" i="4"/>
  <c r="E179" i="4" s="1"/>
  <c r="B187" i="4"/>
  <c r="E187" i="4" s="1"/>
  <c r="B195" i="4"/>
  <c r="E195" i="4" s="1"/>
  <c r="B203" i="4"/>
  <c r="D203" i="4" s="1"/>
  <c r="B211" i="4"/>
  <c r="C211" i="4" s="1"/>
  <c r="B219" i="4"/>
  <c r="C219" i="4" s="1"/>
  <c r="B227" i="4"/>
  <c r="E227" i="4" s="1"/>
  <c r="B239" i="4"/>
  <c r="E239" i="4" s="1"/>
  <c r="B247" i="4"/>
  <c r="E247" i="4" s="1"/>
  <c r="B255" i="4"/>
  <c r="C255" i="4" s="1"/>
  <c r="B263" i="4"/>
  <c r="E263" i="4" s="1"/>
  <c r="D133" i="4"/>
  <c r="E250" i="4"/>
  <c r="E93" i="4"/>
  <c r="B9" i="5"/>
  <c r="B13" i="5"/>
  <c r="B17" i="5"/>
  <c r="B21" i="5"/>
  <c r="B25" i="5"/>
  <c r="B29" i="5"/>
  <c r="B33" i="5"/>
  <c r="B37" i="5"/>
  <c r="B41" i="5"/>
  <c r="B45" i="5"/>
  <c r="B49" i="5"/>
  <c r="B53" i="5"/>
  <c r="B57" i="5"/>
  <c r="B61" i="5"/>
  <c r="B65" i="5"/>
  <c r="B69" i="5"/>
  <c r="B73" i="5"/>
  <c r="B77" i="5"/>
  <c r="B81" i="5"/>
  <c r="B85" i="5"/>
  <c r="B89" i="5"/>
  <c r="B93" i="5"/>
  <c r="B97" i="5"/>
  <c r="B101" i="5"/>
  <c r="B105" i="5"/>
  <c r="B109" i="5"/>
  <c r="B113" i="5"/>
  <c r="B117" i="5"/>
  <c r="B121" i="5"/>
  <c r="B125" i="5"/>
  <c r="B129" i="5"/>
  <c r="B133" i="5"/>
  <c r="B137" i="5"/>
  <c r="B141" i="5"/>
  <c r="B145" i="5"/>
  <c r="B149" i="5"/>
  <c r="B153" i="5"/>
  <c r="B157" i="5"/>
  <c r="B161" i="5"/>
  <c r="B165" i="5"/>
  <c r="B169" i="5"/>
  <c r="B173" i="5"/>
  <c r="B177" i="5"/>
  <c r="B181" i="5"/>
  <c r="B185" i="5"/>
  <c r="B189" i="5"/>
  <c r="B193" i="5"/>
  <c r="B197" i="5"/>
  <c r="B201" i="5"/>
  <c r="B205" i="5"/>
  <c r="B209" i="5"/>
  <c r="B213" i="5"/>
  <c r="B217" i="5"/>
  <c r="B221" i="5"/>
  <c r="B225" i="5"/>
  <c r="B229" i="5"/>
  <c r="B233" i="5"/>
  <c r="B237" i="5"/>
  <c r="B241" i="5"/>
  <c r="B245" i="5"/>
  <c r="B249" i="5"/>
  <c r="B253" i="5"/>
  <c r="B257" i="5"/>
  <c r="B261" i="5"/>
  <c r="B265" i="5"/>
  <c r="B269" i="5"/>
  <c r="B273" i="5"/>
  <c r="B277" i="5"/>
  <c r="B281" i="5"/>
  <c r="B285" i="5"/>
  <c r="B289" i="5"/>
  <c r="B293" i="5"/>
  <c r="B297" i="5"/>
  <c r="B301" i="5"/>
  <c r="B305" i="5"/>
  <c r="B309" i="5"/>
  <c r="B313" i="5"/>
  <c r="B317" i="5"/>
  <c r="B321" i="5"/>
  <c r="B325" i="5"/>
  <c r="B329" i="5"/>
  <c r="B333" i="5"/>
  <c r="B337" i="5"/>
  <c r="B341" i="5"/>
  <c r="B345" i="5"/>
  <c r="B349" i="5"/>
  <c r="B353" i="5"/>
  <c r="B357" i="5"/>
  <c r="B361" i="5"/>
  <c r="B365" i="5"/>
  <c r="B369" i="5"/>
  <c r="B373" i="5"/>
  <c r="B377" i="5"/>
  <c r="B381" i="5"/>
  <c r="B385" i="5"/>
  <c r="B389" i="5"/>
  <c r="B393" i="5"/>
  <c r="B397" i="5"/>
  <c r="B401" i="5"/>
  <c r="B405" i="5"/>
  <c r="B409" i="5"/>
  <c r="B413" i="5"/>
  <c r="B417" i="5"/>
  <c r="B421" i="5"/>
  <c r="B425" i="5"/>
  <c r="B429" i="5"/>
  <c r="B433" i="5"/>
  <c r="B437" i="5"/>
  <c r="B441" i="5"/>
  <c r="B445" i="5"/>
  <c r="B449" i="5"/>
  <c r="B453" i="5"/>
  <c r="B457" i="5"/>
  <c r="B461" i="5"/>
  <c r="B465" i="5"/>
  <c r="B469" i="5"/>
  <c r="B473" i="5"/>
  <c r="B477" i="5"/>
  <c r="B481" i="5"/>
  <c r="B485" i="5"/>
  <c r="B489" i="5"/>
  <c r="B493" i="5"/>
  <c r="B497" i="5"/>
  <c r="B501" i="5"/>
  <c r="B505" i="5"/>
  <c r="B10" i="5"/>
  <c r="B14" i="5"/>
  <c r="B18" i="5"/>
  <c r="B22" i="5"/>
  <c r="B26" i="5"/>
  <c r="B30" i="5"/>
  <c r="B34" i="5"/>
  <c r="B38" i="5"/>
  <c r="B42" i="5"/>
  <c r="B46" i="5"/>
  <c r="B50" i="5"/>
  <c r="B54" i="5"/>
  <c r="B58" i="5"/>
  <c r="B62" i="5"/>
  <c r="B66" i="5"/>
  <c r="B70" i="5"/>
  <c r="B74" i="5"/>
  <c r="B78" i="5"/>
  <c r="B82" i="5"/>
  <c r="B86" i="5"/>
  <c r="B90" i="5"/>
  <c r="B94" i="5"/>
  <c r="B98" i="5"/>
  <c r="B102" i="5"/>
  <c r="B106" i="5"/>
  <c r="B110" i="5"/>
  <c r="B114" i="5"/>
  <c r="B118" i="5"/>
  <c r="B122" i="5"/>
  <c r="B126" i="5"/>
  <c r="B130" i="5"/>
  <c r="B134" i="5"/>
  <c r="B138" i="5"/>
  <c r="B142" i="5"/>
  <c r="B146" i="5"/>
  <c r="B150" i="5"/>
  <c r="B154" i="5"/>
  <c r="B158" i="5"/>
  <c r="B162" i="5"/>
  <c r="B166" i="5"/>
  <c r="B170" i="5"/>
  <c r="B174" i="5"/>
  <c r="B178" i="5"/>
  <c r="B182" i="5"/>
  <c r="B186" i="5"/>
  <c r="B190" i="5"/>
  <c r="B194" i="5"/>
  <c r="B198" i="5"/>
  <c r="B202" i="5"/>
  <c r="B206" i="5"/>
  <c r="B210" i="5"/>
  <c r="B214" i="5"/>
  <c r="B218" i="5"/>
  <c r="B222" i="5"/>
  <c r="B226" i="5"/>
  <c r="B230" i="5"/>
  <c r="B234" i="5"/>
  <c r="B238" i="5"/>
  <c r="B242" i="5"/>
  <c r="B246" i="5"/>
  <c r="B250" i="5"/>
  <c r="B254" i="5"/>
  <c r="B258" i="5"/>
  <c r="B262" i="5"/>
  <c r="B266" i="5"/>
  <c r="B270" i="5"/>
  <c r="B274" i="5"/>
  <c r="B278" i="5"/>
  <c r="B282" i="5"/>
  <c r="B286" i="5"/>
  <c r="B290" i="5"/>
  <c r="B294" i="5"/>
  <c r="B298" i="5"/>
  <c r="B302" i="5"/>
  <c r="B306" i="5"/>
  <c r="B310" i="5"/>
  <c r="B314" i="5"/>
  <c r="B318" i="5"/>
  <c r="B322" i="5"/>
  <c r="B326" i="5"/>
  <c r="B330" i="5"/>
  <c r="B334" i="5"/>
  <c r="B338" i="5"/>
  <c r="B342" i="5"/>
  <c r="B346" i="5"/>
  <c r="B350" i="5"/>
  <c r="B354" i="5"/>
  <c r="B358" i="5"/>
  <c r="B362" i="5"/>
  <c r="B366" i="5"/>
  <c r="B370" i="5"/>
  <c r="B374" i="5"/>
  <c r="B378" i="5"/>
  <c r="B382" i="5"/>
  <c r="B386" i="5"/>
  <c r="B390" i="5"/>
  <c r="B394" i="5"/>
  <c r="B398" i="5"/>
  <c r="B402" i="5"/>
  <c r="B406" i="5"/>
  <c r="B410" i="5"/>
  <c r="B414" i="5"/>
  <c r="B418" i="5"/>
  <c r="B422" i="5"/>
  <c r="B426" i="5"/>
  <c r="B430" i="5"/>
  <c r="B434" i="5"/>
  <c r="B438" i="5"/>
  <c r="B442" i="5"/>
  <c r="B446" i="5"/>
  <c r="B450" i="5"/>
  <c r="B454" i="5"/>
  <c r="B458" i="5"/>
  <c r="B462" i="5"/>
  <c r="B466" i="5"/>
  <c r="B470" i="5"/>
  <c r="B474" i="5"/>
  <c r="B478" i="5"/>
  <c r="B482" i="5"/>
  <c r="B486" i="5"/>
  <c r="B490" i="5"/>
  <c r="B494" i="5"/>
  <c r="B498" i="5"/>
  <c r="B502" i="5"/>
  <c r="B8" i="5"/>
  <c r="B16" i="5"/>
  <c r="B24" i="5"/>
  <c r="B32" i="5"/>
  <c r="B40" i="5"/>
  <c r="B48" i="5"/>
  <c r="B56" i="5"/>
  <c r="B64" i="5"/>
  <c r="B72" i="5"/>
  <c r="B80" i="5"/>
  <c r="B88" i="5"/>
  <c r="B96" i="5"/>
  <c r="B104" i="5"/>
  <c r="B112" i="5"/>
  <c r="B120" i="5"/>
  <c r="B128" i="5"/>
  <c r="B136" i="5"/>
  <c r="B144" i="5"/>
  <c r="B152" i="5"/>
  <c r="B160" i="5"/>
  <c r="B168" i="5"/>
  <c r="B176" i="5"/>
  <c r="B184" i="5"/>
  <c r="B192" i="5"/>
  <c r="B200" i="5"/>
  <c r="B208" i="5"/>
  <c r="B216" i="5"/>
  <c r="B224" i="5"/>
  <c r="B232" i="5"/>
  <c r="B240" i="5"/>
  <c r="B248" i="5"/>
  <c r="B256" i="5"/>
  <c r="B264" i="5"/>
  <c r="B272" i="5"/>
  <c r="B280" i="5"/>
  <c r="B288" i="5"/>
  <c r="B296" i="5"/>
  <c r="B304" i="5"/>
  <c r="B312" i="5"/>
  <c r="B320" i="5"/>
  <c r="B328" i="5"/>
  <c r="B336" i="5"/>
  <c r="B344" i="5"/>
  <c r="B352" i="5"/>
  <c r="B360" i="5"/>
  <c r="B368" i="5"/>
  <c r="B376" i="5"/>
  <c r="B384" i="5"/>
  <c r="B392" i="5"/>
  <c r="B400" i="5"/>
  <c r="B408" i="5"/>
  <c r="B416" i="5"/>
  <c r="B424" i="5"/>
  <c r="B432" i="5"/>
  <c r="B440" i="5"/>
  <c r="B448" i="5"/>
  <c r="B456" i="5"/>
  <c r="B464" i="5"/>
  <c r="B472" i="5"/>
  <c r="B480" i="5"/>
  <c r="B488" i="5"/>
  <c r="B496" i="5"/>
  <c r="B504" i="5"/>
  <c r="B509" i="5"/>
  <c r="B513" i="5"/>
  <c r="B517" i="5"/>
  <c r="B23" i="5"/>
  <c r="B39" i="5"/>
  <c r="B55" i="5"/>
  <c r="B71" i="5"/>
  <c r="B87" i="5"/>
  <c r="B103" i="5"/>
  <c r="B119" i="5"/>
  <c r="B135" i="5"/>
  <c r="B159" i="5"/>
  <c r="B175" i="5"/>
  <c r="B191" i="5"/>
  <c r="B207" i="5"/>
  <c r="B223" i="5"/>
  <c r="B239" i="5"/>
  <c r="B247" i="5"/>
  <c r="B263" i="5"/>
  <c r="B287" i="5"/>
  <c r="B303" i="5"/>
  <c r="B319" i="5"/>
  <c r="B335" i="5"/>
  <c r="B351" i="5"/>
  <c r="B367" i="5"/>
  <c r="B383" i="5"/>
  <c r="B399" i="5"/>
  <c r="B415" i="5"/>
  <c r="B423" i="5"/>
  <c r="B439" i="5"/>
  <c r="B455" i="5"/>
  <c r="B471" i="5"/>
  <c r="B487" i="5"/>
  <c r="B508" i="5"/>
  <c r="B516" i="5"/>
  <c r="B11" i="5"/>
  <c r="B19" i="5"/>
  <c r="B27" i="5"/>
  <c r="B35" i="5"/>
  <c r="B43" i="5"/>
  <c r="B51" i="5"/>
  <c r="B59" i="5"/>
  <c r="B67" i="5"/>
  <c r="B75" i="5"/>
  <c r="B83" i="5"/>
  <c r="B91" i="5"/>
  <c r="B99" i="5"/>
  <c r="B107" i="5"/>
  <c r="B115" i="5"/>
  <c r="B123" i="5"/>
  <c r="B131" i="5"/>
  <c r="B139" i="5"/>
  <c r="B147" i="5"/>
  <c r="B155" i="5"/>
  <c r="B163" i="5"/>
  <c r="B171" i="5"/>
  <c r="B179" i="5"/>
  <c r="B187" i="5"/>
  <c r="B195" i="5"/>
  <c r="B203" i="5"/>
  <c r="B211" i="5"/>
  <c r="B219" i="5"/>
  <c r="B227" i="5"/>
  <c r="B235" i="5"/>
  <c r="B243" i="5"/>
  <c r="B251" i="5"/>
  <c r="B259" i="5"/>
  <c r="B267" i="5"/>
  <c r="B275" i="5"/>
  <c r="B283" i="5"/>
  <c r="B291" i="5"/>
  <c r="B299" i="5"/>
  <c r="B307" i="5"/>
  <c r="B315" i="5"/>
  <c r="B323" i="5"/>
  <c r="B331" i="5"/>
  <c r="B339" i="5"/>
  <c r="B347" i="5"/>
  <c r="B355" i="5"/>
  <c r="B363" i="5"/>
  <c r="B371" i="5"/>
  <c r="B379" i="5"/>
  <c r="B387" i="5"/>
  <c r="B395" i="5"/>
  <c r="B403" i="5"/>
  <c r="B411" i="5"/>
  <c r="B419" i="5"/>
  <c r="B427" i="5"/>
  <c r="B435" i="5"/>
  <c r="B443" i="5"/>
  <c r="B451" i="5"/>
  <c r="B459" i="5"/>
  <c r="B467" i="5"/>
  <c r="B475" i="5"/>
  <c r="B483" i="5"/>
  <c r="B491" i="5"/>
  <c r="B499" i="5"/>
  <c r="B506" i="5"/>
  <c r="B510" i="5"/>
  <c r="B514" i="5"/>
  <c r="B518" i="5"/>
  <c r="B15" i="5"/>
  <c r="B31" i="5"/>
  <c r="B47" i="5"/>
  <c r="B63" i="5"/>
  <c r="B79" i="5"/>
  <c r="B95" i="5"/>
  <c r="B111" i="5"/>
  <c r="B127" i="5"/>
  <c r="B143" i="5"/>
  <c r="B151" i="5"/>
  <c r="B167" i="5"/>
  <c r="B183" i="5"/>
  <c r="B199" i="5"/>
  <c r="B215" i="5"/>
  <c r="B231" i="5"/>
  <c r="B255" i="5"/>
  <c r="B271" i="5"/>
  <c r="B279" i="5"/>
  <c r="B295" i="5"/>
  <c r="B311" i="5"/>
  <c r="B327" i="5"/>
  <c r="B343" i="5"/>
  <c r="B359" i="5"/>
  <c r="B375" i="5"/>
  <c r="B391" i="5"/>
  <c r="B407" i="5"/>
  <c r="B431" i="5"/>
  <c r="B447" i="5"/>
  <c r="B463" i="5"/>
  <c r="B479" i="5"/>
  <c r="B495" i="5"/>
  <c r="B503" i="5"/>
  <c r="B512" i="5"/>
  <c r="B7" i="5"/>
  <c r="B507" i="5"/>
  <c r="B476" i="5"/>
  <c r="B444" i="5"/>
  <c r="B412" i="5"/>
  <c r="B380" i="5"/>
  <c r="B348" i="5"/>
  <c r="B316" i="5"/>
  <c r="B284" i="5"/>
  <c r="B252" i="5"/>
  <c r="B220" i="5"/>
  <c r="B188" i="5"/>
  <c r="B156" i="5"/>
  <c r="B124" i="5"/>
  <c r="B92" i="5"/>
  <c r="B60" i="5"/>
  <c r="B28" i="5"/>
  <c r="B511" i="5"/>
  <c r="B484" i="5"/>
  <c r="B452" i="5"/>
  <c r="B420" i="5"/>
  <c r="B388" i="5"/>
  <c r="B356" i="5"/>
  <c r="B324" i="5"/>
  <c r="B292" i="5"/>
  <c r="B260" i="5"/>
  <c r="B228" i="5"/>
  <c r="B196" i="5"/>
  <c r="B164" i="5"/>
  <c r="B132" i="5"/>
  <c r="B100" i="5"/>
  <c r="B68" i="5"/>
  <c r="B36" i="5"/>
  <c r="B515" i="5"/>
  <c r="B492" i="5"/>
  <c r="B460" i="5"/>
  <c r="B428" i="5"/>
  <c r="B396" i="5"/>
  <c r="B364" i="5"/>
  <c r="B332" i="5"/>
  <c r="B300" i="5"/>
  <c r="B268" i="5"/>
  <c r="B236" i="5"/>
  <c r="B204" i="5"/>
  <c r="B172" i="5"/>
  <c r="B140" i="5"/>
  <c r="B108" i="5"/>
  <c r="B76" i="5"/>
  <c r="B44" i="5"/>
  <c r="B12" i="5"/>
  <c r="B519" i="5"/>
  <c r="B500" i="5"/>
  <c r="B468" i="5"/>
  <c r="B436" i="5"/>
  <c r="B404" i="5"/>
  <c r="B372" i="5"/>
  <c r="B340" i="5"/>
  <c r="B308" i="5"/>
  <c r="B276" i="5"/>
  <c r="B244" i="5"/>
  <c r="B212" i="5"/>
  <c r="B180" i="5"/>
  <c r="B148" i="5"/>
  <c r="B116" i="5"/>
  <c r="B84" i="5"/>
  <c r="B52" i="5"/>
  <c r="B20" i="5"/>
  <c r="D16" i="3"/>
  <c r="D15" i="3"/>
  <c r="E7" i="3"/>
  <c r="E8" i="3"/>
  <c r="E9" i="3"/>
  <c r="D32" i="2"/>
  <c r="D23" i="2"/>
  <c r="D22" i="2"/>
  <c r="D21" i="2"/>
  <c r="D20" i="2"/>
  <c r="E52" i="6" s="1"/>
  <c r="D8" i="2"/>
  <c r="D12" i="2" s="1"/>
  <c r="D36" i="2" l="1"/>
  <c r="D40" i="2" s="1"/>
  <c r="D44" i="2" s="1"/>
  <c r="C61" i="4"/>
  <c r="D254" i="4"/>
  <c r="D183" i="4"/>
  <c r="C120" i="4"/>
  <c r="E88" i="4"/>
  <c r="D13" i="4"/>
  <c r="C228" i="4"/>
  <c r="E89" i="4"/>
  <c r="D36" i="4"/>
  <c r="C189" i="4"/>
  <c r="E216" i="4"/>
  <c r="D206" i="4"/>
  <c r="C248" i="4"/>
  <c r="E190" i="4"/>
  <c r="C187" i="4"/>
  <c r="E87" i="4"/>
  <c r="D120" i="4"/>
  <c r="C215" i="4"/>
  <c r="C122" i="4"/>
  <c r="D74" i="4"/>
  <c r="D218" i="4"/>
  <c r="C73" i="4"/>
  <c r="D105" i="4"/>
  <c r="D211" i="4"/>
  <c r="D52" i="4"/>
  <c r="D138" i="4"/>
  <c r="D83" i="4"/>
  <c r="E180" i="4"/>
  <c r="C36" i="4"/>
  <c r="E143" i="4"/>
  <c r="E26" i="4"/>
  <c r="E153" i="4"/>
  <c r="D233" i="4"/>
  <c r="D170" i="4"/>
  <c r="D111" i="4"/>
  <c r="C201" i="4"/>
  <c r="E116" i="4"/>
  <c r="D51" i="4"/>
  <c r="C35" i="4"/>
  <c r="E25" i="4"/>
  <c r="D26" i="4"/>
  <c r="D250" i="4"/>
  <c r="D90" i="4"/>
  <c r="D67" i="4"/>
  <c r="E244" i="4"/>
  <c r="C100" i="4"/>
  <c r="E106" i="4"/>
  <c r="D10" i="2"/>
  <c r="C41" i="6" s="1"/>
  <c r="F10" i="2"/>
  <c r="D264" i="4"/>
  <c r="C232" i="4"/>
  <c r="D77" i="4"/>
  <c r="E62" i="4"/>
  <c r="E29" i="4"/>
  <c r="C125" i="4"/>
  <c r="C253" i="4"/>
  <c r="C14" i="4"/>
  <c r="E24" i="4"/>
  <c r="E152" i="4"/>
  <c r="E23" i="4"/>
  <c r="E215" i="4"/>
  <c r="D232" i="4"/>
  <c r="D158" i="4"/>
  <c r="D56" i="4"/>
  <c r="D187" i="4"/>
  <c r="C56" i="4"/>
  <c r="C184" i="4"/>
  <c r="C55" i="4"/>
  <c r="D141" i="4"/>
  <c r="E219" i="4"/>
  <c r="C13" i="4"/>
  <c r="C141" i="4"/>
  <c r="C91" i="4"/>
  <c r="E72" i="4"/>
  <c r="E200" i="4"/>
  <c r="E71" i="4"/>
  <c r="D152" i="4"/>
  <c r="D40" i="4"/>
  <c r="D142" i="4"/>
  <c r="D78" i="4"/>
  <c r="D91" i="4"/>
  <c r="C104" i="4"/>
  <c r="C119" i="4"/>
  <c r="C77" i="4"/>
  <c r="C205" i="4"/>
  <c r="C206" i="4"/>
  <c r="E136" i="4"/>
  <c r="E264" i="4"/>
  <c r="E183" i="4"/>
  <c r="D238" i="4"/>
  <c r="D184" i="4"/>
  <c r="D104" i="4"/>
  <c r="D219" i="4"/>
  <c r="D110" i="4"/>
  <c r="D123" i="4"/>
  <c r="D71" i="4"/>
  <c r="C40" i="4"/>
  <c r="C168" i="4"/>
  <c r="C39" i="4"/>
  <c r="C30" i="4"/>
  <c r="D205" i="4"/>
  <c r="E254" i="4"/>
  <c r="E157" i="4"/>
  <c r="C202" i="4"/>
  <c r="E217" i="4"/>
  <c r="D41" i="4"/>
  <c r="D196" i="4"/>
  <c r="E52" i="4"/>
  <c r="E51" i="4"/>
  <c r="C164" i="4"/>
  <c r="C175" i="4"/>
  <c r="E235" i="4"/>
  <c r="E58" i="4"/>
  <c r="E203" i="4"/>
  <c r="C135" i="4"/>
  <c r="D169" i="4"/>
  <c r="C137" i="4"/>
  <c r="C234" i="4"/>
  <c r="E186" i="4"/>
  <c r="C265" i="4"/>
  <c r="E147" i="4"/>
  <c r="C179" i="4"/>
  <c r="C171" i="4"/>
  <c r="C54" i="4"/>
  <c r="D247" i="4"/>
  <c r="E80" i="4"/>
  <c r="E121" i="4"/>
  <c r="E249" i="4"/>
  <c r="D201" i="4"/>
  <c r="D73" i="4"/>
  <c r="D100" i="4"/>
  <c r="D147" i="4"/>
  <c r="D9" i="4"/>
  <c r="D207" i="4"/>
  <c r="D154" i="4"/>
  <c r="C154" i="4"/>
  <c r="C105" i="4"/>
  <c r="C233" i="4"/>
  <c r="E20" i="4"/>
  <c r="E148" i="4"/>
  <c r="E19" i="4"/>
  <c r="E211" i="4"/>
  <c r="C106" i="4"/>
  <c r="C132" i="4"/>
  <c r="C260" i="4"/>
  <c r="C111" i="4"/>
  <c r="E74" i="4"/>
  <c r="C235" i="4"/>
  <c r="E57" i="4"/>
  <c r="E185" i="4"/>
  <c r="D265" i="4"/>
  <c r="D137" i="4"/>
  <c r="D58" i="4"/>
  <c r="D116" i="4"/>
  <c r="D234" i="4"/>
  <c r="D180" i="4"/>
  <c r="C41" i="4"/>
  <c r="C169" i="4"/>
  <c r="E84" i="4"/>
  <c r="E212" i="4"/>
  <c r="E83" i="4"/>
  <c r="D19" i="4"/>
  <c r="C68" i="4"/>
  <c r="C196" i="4"/>
  <c r="C67" i="4"/>
  <c r="E207" i="4"/>
  <c r="E138" i="4"/>
  <c r="E202" i="4"/>
  <c r="C247" i="4"/>
  <c r="E214" i="4"/>
  <c r="D32" i="4"/>
  <c r="C85" i="4"/>
  <c r="E38" i="4"/>
  <c r="D15" i="4"/>
  <c r="E259" i="4"/>
  <c r="C115" i="4"/>
  <c r="C9" i="4"/>
  <c r="D249" i="4"/>
  <c r="D185" i="4"/>
  <c r="D121" i="4"/>
  <c r="D57" i="4"/>
  <c r="D42" i="4"/>
  <c r="D132" i="4"/>
  <c r="D179" i="4"/>
  <c r="D20" i="4"/>
  <c r="D244" i="4"/>
  <c r="D212" i="4"/>
  <c r="D186" i="4"/>
  <c r="D164" i="4"/>
  <c r="D143" i="4"/>
  <c r="C218" i="4"/>
  <c r="C25" i="4"/>
  <c r="C89" i="4"/>
  <c r="C153" i="4"/>
  <c r="C217" i="4"/>
  <c r="E228" i="4"/>
  <c r="E35" i="4"/>
  <c r="E115" i="4"/>
  <c r="C42" i="4"/>
  <c r="E255" i="4"/>
  <c r="C10" i="4"/>
  <c r="E122" i="4"/>
  <c r="D10" i="4"/>
  <c r="D68" i="4"/>
  <c r="D84" i="4"/>
  <c r="D260" i="4"/>
  <c r="D175" i="4"/>
  <c r="D148" i="4"/>
  <c r="C90" i="4"/>
  <c r="C170" i="4"/>
  <c r="C174" i="4"/>
  <c r="E126" i="4"/>
  <c r="C190" i="4"/>
  <c r="E221" i="4"/>
  <c r="C94" i="4"/>
  <c r="E243" i="4"/>
  <c r="D221" i="4"/>
  <c r="D157" i="4"/>
  <c r="D93" i="4"/>
  <c r="D29" i="4"/>
  <c r="D14" i="4"/>
  <c r="C238" i="4"/>
  <c r="E46" i="4"/>
  <c r="E110" i="4"/>
  <c r="E174" i="4"/>
  <c r="D23" i="4"/>
  <c r="E123" i="4"/>
  <c r="E155" i="4"/>
  <c r="C45" i="4"/>
  <c r="C109" i="4"/>
  <c r="C173" i="4"/>
  <c r="C237" i="4"/>
  <c r="C155" i="4"/>
  <c r="C78" i="4"/>
  <c r="E248" i="4"/>
  <c r="E55" i="4"/>
  <c r="E151" i="4"/>
  <c r="D243" i="4"/>
  <c r="D216" i="4"/>
  <c r="D168" i="4"/>
  <c r="D136" i="4"/>
  <c r="D72" i="4"/>
  <c r="D255" i="4"/>
  <c r="D62" i="4"/>
  <c r="C24" i="4"/>
  <c r="C88" i="4"/>
  <c r="C87" i="4"/>
  <c r="C158" i="4"/>
  <c r="D237" i="4"/>
  <c r="D173" i="4"/>
  <c r="D109" i="4"/>
  <c r="D45" i="4"/>
  <c r="D30" i="4"/>
  <c r="C46" i="4"/>
  <c r="E94" i="4"/>
  <c r="E222" i="4"/>
  <c r="D39" i="4"/>
  <c r="E61" i="4"/>
  <c r="E125" i="4"/>
  <c r="E189" i="4"/>
  <c r="E253" i="4"/>
  <c r="C142" i="4"/>
  <c r="E119" i="4"/>
  <c r="D151" i="4"/>
  <c r="D222" i="4"/>
  <c r="D200" i="4"/>
  <c r="D239" i="4"/>
  <c r="D262" i="4"/>
  <c r="D126" i="4"/>
  <c r="D70" i="4"/>
  <c r="D63" i="4"/>
  <c r="E197" i="4"/>
  <c r="C160" i="4"/>
  <c r="E231" i="4"/>
  <c r="E166" i="4"/>
  <c r="C134" i="4"/>
  <c r="D192" i="4"/>
  <c r="D48" i="4"/>
  <c r="D134" i="4"/>
  <c r="E15" i="4"/>
  <c r="D165" i="4"/>
  <c r="E86" i="4"/>
  <c r="C246" i="4"/>
  <c r="D150" i="4"/>
  <c r="D86" i="4"/>
  <c r="E213" i="4"/>
  <c r="C101" i="4"/>
  <c r="E96" i="4"/>
  <c r="C176" i="4"/>
  <c r="E103" i="4"/>
  <c r="E22" i="4"/>
  <c r="E150" i="4"/>
  <c r="D31" i="4"/>
  <c r="C166" i="4"/>
  <c r="D199" i="4"/>
  <c r="C118" i="4"/>
  <c r="D240" i="4"/>
  <c r="D198" i="4"/>
  <c r="D171" i="4"/>
  <c r="D96" i="4"/>
  <c r="D118" i="4"/>
  <c r="C199" i="4"/>
  <c r="E85" i="4"/>
  <c r="C229" i="4"/>
  <c r="E32" i="4"/>
  <c r="E224" i="4"/>
  <c r="C48" i="4"/>
  <c r="C47" i="4"/>
  <c r="C107" i="4"/>
  <c r="E167" i="4"/>
  <c r="E102" i="4"/>
  <c r="E230" i="4"/>
  <c r="C262" i="4"/>
  <c r="C22" i="4"/>
  <c r="D256" i="4"/>
  <c r="D214" i="4"/>
  <c r="D176" i="4"/>
  <c r="D112" i="4"/>
  <c r="D102" i="4"/>
  <c r="D79" i="4"/>
  <c r="E69" i="4"/>
  <c r="C213" i="4"/>
  <c r="E16" i="4"/>
  <c r="E144" i="4"/>
  <c r="C31" i="4"/>
  <c r="D101" i="4"/>
  <c r="D69" i="4"/>
  <c r="D204" i="4"/>
  <c r="E97" i="4"/>
  <c r="E223" i="4"/>
  <c r="C172" i="4"/>
  <c r="D163" i="4"/>
  <c r="D263" i="4"/>
  <c r="D107" i="4"/>
  <c r="E21" i="4"/>
  <c r="E149" i="4"/>
  <c r="C37" i="4"/>
  <c r="C165" i="4"/>
  <c r="E208" i="4"/>
  <c r="E79" i="4"/>
  <c r="C49" i="4"/>
  <c r="C112" i="4"/>
  <c r="C240" i="4"/>
  <c r="D44" i="4"/>
  <c r="D139" i="4"/>
  <c r="E133" i="4"/>
  <c r="E261" i="4"/>
  <c r="E146" i="4"/>
  <c r="C21" i="4"/>
  <c r="C149" i="4"/>
  <c r="E160" i="4"/>
  <c r="D177" i="4"/>
  <c r="C224" i="4"/>
  <c r="E28" i="4"/>
  <c r="C108" i="4"/>
  <c r="D108" i="4"/>
  <c r="D75" i="4"/>
  <c r="E82" i="4"/>
  <c r="C99" i="4"/>
  <c r="E33" i="4"/>
  <c r="D241" i="4"/>
  <c r="D34" i="4"/>
  <c r="C241" i="4"/>
  <c r="E220" i="4"/>
  <c r="C44" i="4"/>
  <c r="C43" i="4"/>
  <c r="D194" i="4"/>
  <c r="E18" i="4"/>
  <c r="C210" i="4"/>
  <c r="C163" i="4"/>
  <c r="E225" i="4"/>
  <c r="E95" i="4"/>
  <c r="C162" i="4"/>
  <c r="D49" i="4"/>
  <c r="C177" i="4"/>
  <c r="C239" i="4"/>
  <c r="D181" i="4"/>
  <c r="E156" i="4"/>
  <c r="D59" i="4"/>
  <c r="C236" i="4"/>
  <c r="C130" i="4"/>
  <c r="D227" i="4"/>
  <c r="E210" i="4"/>
  <c r="C227" i="4"/>
  <c r="E161" i="4"/>
  <c r="E159" i="4"/>
  <c r="D113" i="4"/>
  <c r="C113" i="4"/>
  <c r="D245" i="4"/>
  <c r="E92" i="4"/>
  <c r="D54" i="4"/>
  <c r="C28" i="4"/>
  <c r="C156" i="4"/>
  <c r="D159" i="4"/>
  <c r="D60" i="4"/>
  <c r="C263" i="4"/>
  <c r="E130" i="4"/>
  <c r="E17" i="4"/>
  <c r="E145" i="4"/>
  <c r="E209" i="4"/>
  <c r="D257" i="4"/>
  <c r="D129" i="4"/>
  <c r="D50" i="4"/>
  <c r="C161" i="4"/>
  <c r="C225" i="4"/>
  <c r="C95" i="4"/>
  <c r="E12" i="4"/>
  <c r="E140" i="4"/>
  <c r="E204" i="4"/>
  <c r="E11" i="4"/>
  <c r="C178" i="4"/>
  <c r="D11" i="4"/>
  <c r="C12" i="4"/>
  <c r="C76" i="4"/>
  <c r="C140" i="4"/>
  <c r="C75" i="4"/>
  <c r="C139" i="4"/>
  <c r="C203" i="4"/>
  <c r="E135" i="4"/>
  <c r="E70" i="4"/>
  <c r="E198" i="4"/>
  <c r="C258" i="4"/>
  <c r="D47" i="4"/>
  <c r="D236" i="4"/>
  <c r="D162" i="4"/>
  <c r="D259" i="4"/>
  <c r="D195" i="4"/>
  <c r="C182" i="4"/>
  <c r="C38" i="4"/>
  <c r="D76" i="4"/>
  <c r="D226" i="4"/>
  <c r="D172" i="4"/>
  <c r="D246" i="4"/>
  <c r="D182" i="4"/>
  <c r="D128" i="4"/>
  <c r="D64" i="4"/>
  <c r="D131" i="4"/>
  <c r="D99" i="4"/>
  <c r="E53" i="4"/>
  <c r="E117" i="4"/>
  <c r="E181" i="4"/>
  <c r="E245" i="4"/>
  <c r="E50" i="4"/>
  <c r="E114" i="4"/>
  <c r="E178" i="4"/>
  <c r="E242" i="4"/>
  <c r="C82" i="4"/>
  <c r="C197" i="4"/>
  <c r="C261" i="4"/>
  <c r="C131" i="4"/>
  <c r="C195" i="4"/>
  <c r="E65" i="4"/>
  <c r="E129" i="4"/>
  <c r="E193" i="4"/>
  <c r="E257" i="4"/>
  <c r="E64" i="4"/>
  <c r="E128" i="4"/>
  <c r="E192" i="4"/>
  <c r="E256" i="4"/>
  <c r="E63" i="4"/>
  <c r="E127" i="4"/>
  <c r="E191" i="4"/>
  <c r="C34" i="4"/>
  <c r="D209" i="4"/>
  <c r="D145" i="4"/>
  <c r="D81" i="4"/>
  <c r="D17" i="4"/>
  <c r="C81" i="4"/>
  <c r="C16" i="4"/>
  <c r="C80" i="4"/>
  <c r="C144" i="4"/>
  <c r="C208" i="4"/>
  <c r="E59" i="4"/>
  <c r="E43" i="4"/>
  <c r="D229" i="4"/>
  <c r="D27" i="4"/>
  <c r="D53" i="4"/>
  <c r="E60" i="4"/>
  <c r="E124" i="4"/>
  <c r="E188" i="4"/>
  <c r="E252" i="4"/>
  <c r="C242" i="4"/>
  <c r="C92" i="4"/>
  <c r="C220" i="4"/>
  <c r="C27" i="4"/>
  <c r="C194" i="4"/>
  <c r="D146" i="4"/>
  <c r="D223" i="4"/>
  <c r="D124" i="4"/>
  <c r="D252" i="4"/>
  <c r="D127" i="4"/>
  <c r="E66" i="4"/>
  <c r="E258" i="4"/>
  <c r="C18" i="4"/>
  <c r="C226" i="4"/>
  <c r="D193" i="4"/>
  <c r="D65" i="4"/>
  <c r="C33" i="4"/>
  <c r="C97" i="4"/>
  <c r="C188" i="4"/>
  <c r="C251" i="4"/>
  <c r="C66" i="4"/>
  <c r="C230" i="4"/>
  <c r="D167" i="4"/>
  <c r="D191" i="4"/>
  <c r="D231" i="4"/>
  <c r="D251" i="4"/>
  <c r="D114" i="4"/>
  <c r="D98" i="4"/>
  <c r="D103" i="4"/>
  <c r="E37" i="4"/>
  <c r="E98" i="4"/>
  <c r="C117" i="4"/>
  <c r="D33" i="2"/>
  <c r="D35" i="2"/>
  <c r="D34" i="2"/>
  <c r="C45" i="6"/>
  <c r="D39" i="2" l="1"/>
  <c r="D49" i="2"/>
  <c r="D53" i="2" s="1"/>
  <c r="C65" i="6" s="1"/>
  <c r="E65" i="6" s="1"/>
  <c r="D38" i="2"/>
  <c r="D37" i="2"/>
  <c r="D42" i="2" l="1"/>
  <c r="D47" i="2" s="1"/>
  <c r="D51" i="2" s="1"/>
  <c r="C61" i="6" s="1"/>
  <c r="E61" i="6" s="1"/>
  <c r="D43" i="2"/>
  <c r="D41" i="2"/>
  <c r="D46" i="2" s="1"/>
  <c r="D50" i="2" s="1"/>
  <c r="C59" i="6" s="1"/>
  <c r="E59" i="6" s="1"/>
  <c r="D48" i="2" l="1"/>
  <c r="D52" i="2" s="1"/>
  <c r="C63" i="6" s="1"/>
  <c r="E63" i="6" s="1"/>
  <c r="D14" i="3" l="1"/>
  <c r="D17" i="3"/>
  <c r="D62" i="2" l="1"/>
  <c r="D72" i="2" s="1"/>
  <c r="D66" i="2"/>
  <c r="D69" i="2"/>
  <c r="D71" i="2"/>
  <c r="D68" i="2"/>
  <c r="D64" i="2"/>
  <c r="D67" i="2"/>
  <c r="D70" i="2"/>
  <c r="D63" i="2"/>
  <c r="D65" i="2"/>
  <c r="E47" i="3"/>
  <c r="E48" i="3"/>
  <c r="E54" i="3"/>
  <c r="E39" i="3"/>
  <c r="E28" i="3"/>
  <c r="E25" i="3"/>
  <c r="E49" i="3"/>
  <c r="E42" i="3"/>
  <c r="E45" i="3"/>
  <c r="E32" i="3"/>
  <c r="E44" i="3"/>
  <c r="E34" i="3"/>
  <c r="E31" i="3"/>
  <c r="E53" i="3"/>
  <c r="E33" i="3"/>
  <c r="E46" i="3"/>
  <c r="E27" i="3"/>
  <c r="E36" i="3"/>
  <c r="E37" i="3"/>
  <c r="E26" i="3"/>
  <c r="E50" i="3"/>
  <c r="E30" i="3"/>
  <c r="E43" i="3"/>
  <c r="E41" i="3"/>
  <c r="E51" i="3"/>
  <c r="E35" i="3"/>
  <c r="E29" i="3"/>
  <c r="E52" i="3"/>
  <c r="E38" i="3"/>
  <c r="E40" i="3"/>
  <c r="E55" i="3"/>
  <c r="D75" i="2" l="1"/>
  <c r="I9" i="4" s="1"/>
  <c r="N197" i="4"/>
  <c r="N68" i="4"/>
  <c r="N195" i="4"/>
  <c r="N66" i="4"/>
  <c r="N209" i="4"/>
  <c r="N207" i="4"/>
  <c r="N29" i="4"/>
  <c r="N93" i="4"/>
  <c r="N221" i="4"/>
  <c r="N107" i="4"/>
  <c r="N262" i="4"/>
  <c r="N76" i="4"/>
  <c r="N72" i="4"/>
  <c r="N70" i="4"/>
  <c r="N181" i="4"/>
  <c r="N51" i="4"/>
  <c r="N179" i="4"/>
  <c r="N193" i="4"/>
  <c r="N64" i="4"/>
  <c r="N191" i="4"/>
  <c r="N62" i="4"/>
  <c r="N219" i="4"/>
  <c r="N60" i="4"/>
  <c r="N74" i="4"/>
  <c r="N25" i="4"/>
  <c r="N217" i="4"/>
  <c r="N215" i="4"/>
  <c r="N56" i="4"/>
  <c r="N54" i="4"/>
  <c r="N246" i="4"/>
  <c r="N37" i="4"/>
  <c r="N101" i="4"/>
  <c r="N229" i="4"/>
  <c r="N99" i="4"/>
  <c r="N238" i="4"/>
  <c r="N189" i="4"/>
  <c r="N235" i="4"/>
  <c r="N41" i="4"/>
  <c r="N105" i="4"/>
  <c r="N233" i="4"/>
  <c r="N103" i="4"/>
  <c r="N231" i="4"/>
  <c r="N213" i="4"/>
  <c r="N20" i="4"/>
  <c r="N211" i="4"/>
  <c r="N33" i="4"/>
  <c r="N97" i="4"/>
  <c r="N95" i="4"/>
  <c r="N45" i="4"/>
  <c r="N109" i="4"/>
  <c r="N237" i="4"/>
  <c r="N187" i="4"/>
  <c r="N10" i="4"/>
  <c r="N58" i="4"/>
  <c r="F220" i="4"/>
  <c r="F136" i="4"/>
  <c r="F71" i="4"/>
  <c r="F263" i="4"/>
  <c r="F21" i="4"/>
  <c r="F148" i="4"/>
  <c r="F83" i="4"/>
  <c r="F186" i="4"/>
  <c r="F161" i="4"/>
  <c r="F96" i="4"/>
  <c r="F31" i="4"/>
  <c r="F223" i="4"/>
  <c r="F13" i="4"/>
  <c r="F77" i="4"/>
  <c r="F141" i="4"/>
  <c r="F12" i="4"/>
  <c r="F140" i="4"/>
  <c r="F11" i="4"/>
  <c r="F75" i="4"/>
  <c r="F139" i="4"/>
  <c r="F14" i="4"/>
  <c r="F182" i="4"/>
  <c r="F38" i="4"/>
  <c r="F121" i="4"/>
  <c r="F185" i="4"/>
  <c r="F249" i="4"/>
  <c r="F120" i="4"/>
  <c r="F184" i="4"/>
  <c r="F248" i="4"/>
  <c r="F55" i="4"/>
  <c r="F119" i="4"/>
  <c r="F183" i="4"/>
  <c r="F247" i="4"/>
  <c r="F94" i="4"/>
  <c r="F69" i="4"/>
  <c r="F133" i="4"/>
  <c r="F197" i="4"/>
  <c r="F68" i="4"/>
  <c r="F132" i="4"/>
  <c r="F196" i="4"/>
  <c r="F67" i="4"/>
  <c r="F195" i="4"/>
  <c r="F46" i="4"/>
  <c r="F81" i="4"/>
  <c r="F16" i="4"/>
  <c r="F80" i="4"/>
  <c r="F144" i="4"/>
  <c r="F208" i="4"/>
  <c r="F15" i="4"/>
  <c r="F79" i="4"/>
  <c r="F143" i="4"/>
  <c r="F207" i="4"/>
  <c r="F28" i="4"/>
  <c r="F91" i="4"/>
  <c r="F194" i="4"/>
  <c r="F26" i="4"/>
  <c r="F200" i="4"/>
  <c r="F135" i="4"/>
  <c r="F18" i="4"/>
  <c r="F149" i="4"/>
  <c r="F20" i="4"/>
  <c r="F212" i="4"/>
  <c r="F147" i="4"/>
  <c r="F97" i="4"/>
  <c r="F32" i="4"/>
  <c r="F224" i="4"/>
  <c r="F159" i="4"/>
  <c r="F74" i="4"/>
  <c r="F61" i="4"/>
  <c r="F125" i="4"/>
  <c r="F189" i="4"/>
  <c r="F60" i="4"/>
  <c r="F124" i="4"/>
  <c r="F188" i="4"/>
  <c r="F252" i="4"/>
  <c r="F59" i="4"/>
  <c r="F123" i="4"/>
  <c r="F78" i="4"/>
  <c r="F102" i="4"/>
  <c r="F86" i="4"/>
  <c r="F41" i="4"/>
  <c r="F105" i="4"/>
  <c r="F169" i="4"/>
  <c r="F40" i="4"/>
  <c r="F104" i="4"/>
  <c r="F168" i="4"/>
  <c r="F232" i="4"/>
  <c r="F39" i="4"/>
  <c r="F167" i="4"/>
  <c r="F231" i="4"/>
  <c r="F158" i="4"/>
  <c r="F146" i="4"/>
  <c r="F53" i="4"/>
  <c r="F117" i="4"/>
  <c r="F181" i="4"/>
  <c r="F52" i="4"/>
  <c r="F116" i="4"/>
  <c r="F180" i="4"/>
  <c r="F244" i="4"/>
  <c r="F115" i="4"/>
  <c r="F179" i="4"/>
  <c r="F110" i="4"/>
  <c r="F129" i="4"/>
  <c r="F193" i="4"/>
  <c r="F64" i="4"/>
  <c r="F128" i="4"/>
  <c r="F192" i="4"/>
  <c r="F63" i="4"/>
  <c r="F127" i="4"/>
  <c r="F191" i="4"/>
  <c r="F255" i="4"/>
  <c r="F155" i="4"/>
  <c r="F73" i="4"/>
  <c r="F72" i="4"/>
  <c r="F264" i="4"/>
  <c r="F199" i="4"/>
  <c r="F85" i="4"/>
  <c r="F84" i="4"/>
  <c r="F19" i="4"/>
  <c r="F33" i="4"/>
  <c r="F225" i="4"/>
  <c r="F160" i="4"/>
  <c r="F95" i="4"/>
  <c r="F138" i="4"/>
  <c r="F173" i="4"/>
  <c r="F44" i="4"/>
  <c r="F108" i="4"/>
  <c r="F172" i="4"/>
  <c r="F236" i="4"/>
  <c r="F43" i="4"/>
  <c r="F107" i="4"/>
  <c r="F25" i="4"/>
  <c r="F89" i="4"/>
  <c r="F153" i="4"/>
  <c r="F24" i="4"/>
  <c r="F88" i="4"/>
  <c r="F152" i="4"/>
  <c r="F216" i="4"/>
  <c r="F23" i="4"/>
  <c r="F151" i="4"/>
  <c r="F215" i="4"/>
  <c r="F37" i="4"/>
  <c r="F165" i="4"/>
  <c r="F36" i="4"/>
  <c r="F100" i="4"/>
  <c r="F164" i="4"/>
  <c r="F228" i="4"/>
  <c r="F35" i="4"/>
  <c r="F99" i="4"/>
  <c r="F162" i="4"/>
  <c r="F49" i="4"/>
  <c r="F113" i="4"/>
  <c r="F48" i="4"/>
  <c r="F112" i="4"/>
  <c r="F240" i="4"/>
  <c r="F47" i="4"/>
  <c r="F175" i="4"/>
  <c r="F239" i="4"/>
  <c r="N69" i="4"/>
  <c r="N261" i="4"/>
  <c r="N73" i="4"/>
  <c r="N71" i="4"/>
  <c r="N245" i="4"/>
  <c r="N242" i="4"/>
  <c r="N65" i="4"/>
  <c r="N63" i="4"/>
  <c r="N59" i="4"/>
  <c r="N43" i="4"/>
  <c r="N57" i="4"/>
  <c r="N55" i="4"/>
  <c r="N98" i="4"/>
  <c r="N241" i="4"/>
  <c r="N240" i="4"/>
  <c r="N239" i="4"/>
  <c r="N110" i="4"/>
  <c r="N253" i="4"/>
  <c r="N27" i="4"/>
  <c r="N108" i="4"/>
  <c r="N39" i="4"/>
  <c r="N18" i="4"/>
  <c r="N31" i="4"/>
  <c r="N106" i="4"/>
  <c r="F238" i="4"/>
  <c r="F258" i="4"/>
  <c r="F250" i="4"/>
  <c r="F202" i="4"/>
  <c r="F201" i="4"/>
  <c r="F234" i="4"/>
  <c r="F253" i="4"/>
  <c r="F251" i="4"/>
  <c r="F243" i="4"/>
  <c r="F226" i="4"/>
  <c r="F235" i="4"/>
  <c r="F222" i="4"/>
  <c r="F229" i="4"/>
  <c r="F227" i="4"/>
  <c r="N152" i="4"/>
  <c r="N87" i="4"/>
  <c r="N132" i="4"/>
  <c r="N196" i="4"/>
  <c r="N130" i="4"/>
  <c r="N194" i="4"/>
  <c r="N17" i="4"/>
  <c r="N81" i="4"/>
  <c r="N16" i="4"/>
  <c r="N144" i="4"/>
  <c r="N208" i="4"/>
  <c r="N15" i="4"/>
  <c r="N79" i="4"/>
  <c r="N14" i="4"/>
  <c r="N142" i="4"/>
  <c r="N206" i="4"/>
  <c r="N12" i="4"/>
  <c r="N140" i="4"/>
  <c r="N204" i="4"/>
  <c r="N26" i="4"/>
  <c r="N170" i="4"/>
  <c r="N11" i="4"/>
  <c r="N265" i="4"/>
  <c r="N136" i="4"/>
  <c r="N200" i="4"/>
  <c r="N264" i="4"/>
  <c r="N263" i="4"/>
  <c r="N134" i="4"/>
  <c r="N198" i="4"/>
  <c r="N116" i="4"/>
  <c r="N180" i="4"/>
  <c r="N114" i="4"/>
  <c r="N178" i="4"/>
  <c r="N257" i="4"/>
  <c r="N128" i="4"/>
  <c r="N192" i="4"/>
  <c r="N256" i="4"/>
  <c r="N255" i="4"/>
  <c r="N126" i="4"/>
  <c r="N190" i="4"/>
  <c r="N13" i="4"/>
  <c r="N77" i="4"/>
  <c r="N124" i="4"/>
  <c r="N188" i="4"/>
  <c r="N138" i="4"/>
  <c r="N154" i="4"/>
  <c r="N250" i="4"/>
  <c r="N216" i="4"/>
  <c r="N150" i="4"/>
  <c r="N120" i="4"/>
  <c r="N184" i="4"/>
  <c r="N247" i="4"/>
  <c r="N118" i="4"/>
  <c r="N182" i="4"/>
  <c r="N164" i="4"/>
  <c r="N228" i="4"/>
  <c r="N34" i="4"/>
  <c r="N162" i="4"/>
  <c r="N49" i="4"/>
  <c r="N176" i="4"/>
  <c r="N46" i="4"/>
  <c r="N174" i="4"/>
  <c r="N172" i="4"/>
  <c r="N122" i="4"/>
  <c r="N89" i="4"/>
  <c r="N214" i="4"/>
  <c r="N232" i="4"/>
  <c r="N230" i="4"/>
  <c r="N85" i="4"/>
  <c r="N212" i="4"/>
  <c r="N83" i="4"/>
  <c r="N210" i="4"/>
  <c r="N160" i="4"/>
  <c r="N30" i="4"/>
  <c r="N158" i="4"/>
  <c r="N156" i="4"/>
  <c r="N42" i="4"/>
  <c r="N186" i="4"/>
  <c r="N202" i="4"/>
  <c r="F9" i="4"/>
  <c r="F259" i="4"/>
  <c r="N153" i="4"/>
  <c r="N88" i="4"/>
  <c r="N151" i="4"/>
  <c r="N86" i="4"/>
  <c r="N133" i="4"/>
  <c r="N131" i="4"/>
  <c r="N258" i="4"/>
  <c r="N145" i="4"/>
  <c r="N80" i="4"/>
  <c r="N143" i="4"/>
  <c r="N78" i="4"/>
  <c r="N157" i="4"/>
  <c r="N123" i="4"/>
  <c r="N90" i="4"/>
  <c r="N203" i="4"/>
  <c r="N137" i="4"/>
  <c r="N201" i="4"/>
  <c r="N135" i="4"/>
  <c r="N199" i="4"/>
  <c r="N53" i="4"/>
  <c r="N117" i="4"/>
  <c r="N244" i="4"/>
  <c r="N115" i="4"/>
  <c r="N243" i="4"/>
  <c r="N129" i="4"/>
  <c r="N127" i="4"/>
  <c r="N254" i="4"/>
  <c r="N141" i="4"/>
  <c r="N205" i="4"/>
  <c r="N252" i="4"/>
  <c r="N139" i="4"/>
  <c r="N121" i="4"/>
  <c r="N185" i="4"/>
  <c r="N249" i="4"/>
  <c r="N248" i="4"/>
  <c r="N119" i="4"/>
  <c r="N183" i="4"/>
  <c r="N165" i="4"/>
  <c r="N36" i="4"/>
  <c r="N163" i="4"/>
  <c r="N227" i="4"/>
  <c r="N113" i="4"/>
  <c r="N177" i="4"/>
  <c r="N48" i="4"/>
  <c r="N111" i="4"/>
  <c r="N175" i="4"/>
  <c r="N125" i="4"/>
  <c r="N155" i="4"/>
  <c r="N44" i="4"/>
  <c r="N24" i="4"/>
  <c r="N169" i="4"/>
  <c r="N40" i="4"/>
  <c r="N167" i="4"/>
  <c r="N149" i="4"/>
  <c r="N84" i="4"/>
  <c r="N19" i="4"/>
  <c r="N147" i="4"/>
  <c r="N82" i="4"/>
  <c r="N161" i="4"/>
  <c r="N225" i="4"/>
  <c r="N32" i="4"/>
  <c r="N159" i="4"/>
  <c r="N223" i="4"/>
  <c r="N173" i="4"/>
  <c r="N171" i="4"/>
  <c r="N28" i="4"/>
  <c r="N92" i="4"/>
  <c r="F29" i="4"/>
  <c r="F150" i="4"/>
  <c r="F137" i="4"/>
  <c r="F205" i="4"/>
  <c r="F76" i="4"/>
  <c r="F204" i="4"/>
  <c r="F203" i="4"/>
  <c r="F70" i="4"/>
  <c r="F90" i="4"/>
  <c r="F57" i="4"/>
  <c r="F56" i="4"/>
  <c r="F82" i="4"/>
  <c r="F42" i="4"/>
  <c r="F261" i="4"/>
  <c r="F260" i="4"/>
  <c r="F131" i="4"/>
  <c r="F34" i="4"/>
  <c r="F17" i="4"/>
  <c r="F145" i="4"/>
  <c r="F209" i="4"/>
  <c r="F157" i="4"/>
  <c r="F156" i="4"/>
  <c r="F166" i="4"/>
  <c r="F54" i="4"/>
  <c r="F265" i="4"/>
  <c r="F30" i="4"/>
  <c r="F178" i="4"/>
  <c r="F187" i="4"/>
  <c r="F66" i="4"/>
  <c r="F154" i="4"/>
  <c r="F233" i="4"/>
  <c r="F103" i="4"/>
  <c r="F106" i="4"/>
  <c r="F245" i="4"/>
  <c r="F51" i="4"/>
  <c r="F98" i="4"/>
  <c r="F10" i="4"/>
  <c r="F58" i="4"/>
  <c r="F65" i="4"/>
  <c r="F257" i="4"/>
  <c r="F256" i="4"/>
  <c r="F62" i="4"/>
  <c r="F50" i="4"/>
  <c r="F114" i="4"/>
  <c r="F93" i="4"/>
  <c r="F221" i="4"/>
  <c r="F92" i="4"/>
  <c r="F27" i="4"/>
  <c r="F190" i="4"/>
  <c r="F45" i="4"/>
  <c r="F109" i="4"/>
  <c r="F237" i="4"/>
  <c r="F171" i="4"/>
  <c r="F142" i="4"/>
  <c r="F130" i="4"/>
  <c r="F134" i="4"/>
  <c r="F22" i="4"/>
  <c r="F118" i="4"/>
  <c r="F217" i="4"/>
  <c r="F87" i="4"/>
  <c r="F170" i="4"/>
  <c r="F101" i="4"/>
  <c r="F163" i="4"/>
  <c r="F174" i="4"/>
  <c r="F122" i="4"/>
  <c r="F177" i="4"/>
  <c r="F241" i="4"/>
  <c r="F176" i="4"/>
  <c r="F111" i="4"/>
  <c r="F126" i="4"/>
  <c r="N67" i="4"/>
  <c r="N259" i="4"/>
  <c r="N52" i="4"/>
  <c r="N50" i="4"/>
  <c r="N9" i="4"/>
  <c r="N100" i="4"/>
  <c r="N35" i="4"/>
  <c r="N47" i="4"/>
  <c r="N61" i="4"/>
  <c r="N251" i="4"/>
  <c r="N75" i="4"/>
  <c r="N23" i="4"/>
  <c r="N104" i="4"/>
  <c r="N102" i="4"/>
  <c r="N96" i="4"/>
  <c r="N94" i="4"/>
  <c r="F213" i="4"/>
  <c r="F254" i="4"/>
  <c r="F230" i="4"/>
  <c r="F214" i="4"/>
  <c r="F206" i="4"/>
  <c r="F211" i="4"/>
  <c r="F262" i="4"/>
  <c r="F246" i="4"/>
  <c r="F218" i="4"/>
  <c r="F210" i="4"/>
  <c r="N260" i="4"/>
  <c r="N226" i="4"/>
  <c r="N112" i="4"/>
  <c r="N236" i="4"/>
  <c r="N218" i="4"/>
  <c r="N234" i="4"/>
  <c r="N22" i="4"/>
  <c r="N168" i="4"/>
  <c r="N38" i="4"/>
  <c r="N166" i="4"/>
  <c r="N21" i="4"/>
  <c r="N148" i="4"/>
  <c r="N146" i="4"/>
  <c r="N224" i="4"/>
  <c r="N222" i="4"/>
  <c r="N91" i="4"/>
  <c r="N220" i="4"/>
  <c r="F198" i="4"/>
  <c r="F242" i="4"/>
  <c r="F219" i="4"/>
  <c r="J60" i="4"/>
  <c r="J97" i="4"/>
  <c r="J167" i="4"/>
  <c r="J200" i="4"/>
  <c r="J30" i="4"/>
  <c r="J94" i="4"/>
  <c r="J158" i="4"/>
  <c r="J222" i="4"/>
  <c r="J37" i="4"/>
  <c r="J123" i="4"/>
  <c r="J208" i="4"/>
  <c r="J36" i="4"/>
  <c r="J121" i="4"/>
  <c r="J207" i="4"/>
  <c r="J184" i="4"/>
  <c r="J13" i="4"/>
  <c r="J188" i="4"/>
  <c r="J225" i="4"/>
  <c r="J263" i="4"/>
  <c r="J87" i="4"/>
  <c r="J189" i="4"/>
  <c r="J58" i="4"/>
  <c r="J122" i="4"/>
  <c r="J186" i="4"/>
  <c r="J250" i="4"/>
  <c r="J75" i="4"/>
  <c r="J160" i="4"/>
  <c r="J245" i="4"/>
  <c r="J73" i="4"/>
  <c r="J159" i="4"/>
  <c r="J244" i="4"/>
  <c r="J152" i="4"/>
  <c r="J220" i="4"/>
  <c r="J257" i="4"/>
  <c r="J33" i="4"/>
  <c r="J115" i="4"/>
  <c r="J29" i="4"/>
  <c r="J50" i="4"/>
  <c r="J114" i="4"/>
  <c r="J178" i="4"/>
  <c r="J242" i="4"/>
  <c r="J64" i="4"/>
  <c r="J149" i="4"/>
  <c r="J235" i="4"/>
  <c r="J63" i="4"/>
  <c r="J148" i="4"/>
  <c r="J233" i="4"/>
  <c r="J173" i="4"/>
  <c r="J40" i="4"/>
  <c r="J65" i="4"/>
  <c r="J147" i="4"/>
  <c r="J253" i="4"/>
  <c r="J38" i="4"/>
  <c r="J102" i="4"/>
  <c r="J166" i="4"/>
  <c r="J230" i="4"/>
  <c r="J48" i="4"/>
  <c r="J133" i="4"/>
  <c r="J219" i="4"/>
  <c r="J47" i="4"/>
  <c r="J132" i="4"/>
  <c r="J217" i="4"/>
  <c r="J205" i="4"/>
  <c r="J35" i="4"/>
  <c r="J236" i="4"/>
  <c r="J12" i="4"/>
  <c r="J49" i="4"/>
  <c r="J119" i="4"/>
  <c r="J157" i="4"/>
  <c r="J46" i="4"/>
  <c r="J110" i="4"/>
  <c r="J174" i="4"/>
  <c r="J238" i="4"/>
  <c r="J59" i="4"/>
  <c r="J144" i="4"/>
  <c r="J229" i="4"/>
  <c r="J57" i="4"/>
  <c r="J143" i="4"/>
  <c r="J228" i="4"/>
  <c r="J141" i="4"/>
  <c r="J124" i="4"/>
  <c r="J161" i="4"/>
  <c r="J215" i="4"/>
  <c r="J51" i="4"/>
  <c r="J10" i="4"/>
  <c r="J74" i="4"/>
  <c r="J138" i="4"/>
  <c r="J202" i="4"/>
  <c r="J11" i="4"/>
  <c r="J96" i="4"/>
  <c r="J181" i="4"/>
  <c r="J9" i="4"/>
  <c r="J95" i="4"/>
  <c r="J180" i="4"/>
  <c r="J265" i="4"/>
  <c r="J109" i="4"/>
  <c r="J156" i="4"/>
  <c r="J193" i="4"/>
  <c r="J243" i="4"/>
  <c r="J71" i="4"/>
  <c r="J264" i="4"/>
  <c r="J66" i="4"/>
  <c r="J130" i="4"/>
  <c r="J194" i="4"/>
  <c r="J258" i="4"/>
  <c r="J85" i="4"/>
  <c r="J171" i="4"/>
  <c r="J256" i="4"/>
  <c r="J84" i="4"/>
  <c r="J169" i="4"/>
  <c r="J255" i="4"/>
  <c r="J131" i="4"/>
  <c r="J204" i="4"/>
  <c r="J241" i="4"/>
  <c r="J17" i="4"/>
  <c r="J103" i="4"/>
  <c r="J72" i="4"/>
  <c r="J54" i="4"/>
  <c r="J118" i="4"/>
  <c r="J182" i="4"/>
  <c r="J246" i="4"/>
  <c r="J69" i="4"/>
  <c r="J155" i="4"/>
  <c r="J240" i="4"/>
  <c r="J68" i="4"/>
  <c r="J153" i="4"/>
  <c r="J239" i="4"/>
  <c r="J163" i="4"/>
  <c r="J145" i="4"/>
  <c r="J39" i="4"/>
  <c r="J78" i="4"/>
  <c r="J206" i="4"/>
  <c r="J101" i="4"/>
  <c r="J15" i="4"/>
  <c r="J185" i="4"/>
  <c r="J56" i="4"/>
  <c r="J28" i="4"/>
  <c r="J135" i="4"/>
  <c r="J42" i="4"/>
  <c r="J170" i="4"/>
  <c r="J53" i="4"/>
  <c r="J224" i="4"/>
  <c r="J137" i="4"/>
  <c r="J195" i="4"/>
  <c r="J81" i="4"/>
  <c r="J168" i="4"/>
  <c r="J98" i="4"/>
  <c r="J226" i="4"/>
  <c r="J128" i="4"/>
  <c r="J41" i="4"/>
  <c r="J212" i="4"/>
  <c r="J45" i="4"/>
  <c r="J92" i="4"/>
  <c r="J183" i="4"/>
  <c r="J22" i="4"/>
  <c r="J150" i="4"/>
  <c r="J27" i="4"/>
  <c r="J197" i="4"/>
  <c r="J111" i="4"/>
  <c r="J248" i="4"/>
  <c r="J209" i="4"/>
  <c r="J83" i="4"/>
  <c r="J62" i="4"/>
  <c r="J190" i="4"/>
  <c r="J80" i="4"/>
  <c r="J251" i="4"/>
  <c r="J164" i="4"/>
  <c r="J99" i="4"/>
  <c r="J76" i="4"/>
  <c r="J179" i="4"/>
  <c r="J26" i="4"/>
  <c r="J154" i="4"/>
  <c r="J32" i="4"/>
  <c r="J203" i="4"/>
  <c r="J116" i="4"/>
  <c r="J237" i="4"/>
  <c r="J129" i="4"/>
  <c r="J23" i="4"/>
  <c r="J82" i="4"/>
  <c r="J210" i="4"/>
  <c r="J107" i="4"/>
  <c r="J20" i="4"/>
  <c r="J191" i="4"/>
  <c r="J88" i="4"/>
  <c r="J140" i="4"/>
  <c r="J231" i="4"/>
  <c r="J136" i="4"/>
  <c r="J134" i="4"/>
  <c r="J262" i="4"/>
  <c r="J176" i="4"/>
  <c r="J89" i="4"/>
  <c r="J260" i="4"/>
  <c r="J108" i="4"/>
  <c r="J14" i="4"/>
  <c r="J16" i="4"/>
  <c r="J100" i="4"/>
  <c r="J252" i="4"/>
  <c r="J221" i="4"/>
  <c r="J234" i="4"/>
  <c r="J52" i="4"/>
  <c r="J24" i="4"/>
  <c r="J151" i="4"/>
  <c r="J162" i="4"/>
  <c r="J213" i="4"/>
  <c r="J216" i="4"/>
  <c r="J125" i="4"/>
  <c r="J86" i="4"/>
  <c r="J112" i="4"/>
  <c r="J196" i="4"/>
  <c r="J247" i="4"/>
  <c r="J126" i="4"/>
  <c r="J165" i="4"/>
  <c r="J249" i="4"/>
  <c r="J113" i="4"/>
  <c r="J90" i="4"/>
  <c r="J117" i="4"/>
  <c r="J201" i="4"/>
  <c r="J104" i="4"/>
  <c r="J18" i="4"/>
  <c r="J21" i="4"/>
  <c r="J105" i="4"/>
  <c r="J55" i="4"/>
  <c r="J198" i="4"/>
  <c r="J261" i="4"/>
  <c r="J120" i="4"/>
  <c r="J211" i="4"/>
  <c r="J187" i="4"/>
  <c r="J61" i="4"/>
  <c r="J139" i="4"/>
  <c r="J44" i="4"/>
  <c r="J43" i="4"/>
  <c r="J214" i="4"/>
  <c r="J77" i="4"/>
  <c r="J172" i="4"/>
  <c r="J254" i="4"/>
  <c r="J218" i="4"/>
  <c r="J67" i="4"/>
  <c r="J146" i="4"/>
  <c r="J259" i="4"/>
  <c r="J70" i="4"/>
  <c r="J175" i="4"/>
  <c r="J142" i="4"/>
  <c r="J106" i="4"/>
  <c r="J34" i="4"/>
  <c r="J19" i="4"/>
  <c r="J93" i="4"/>
  <c r="J232" i="4"/>
  <c r="J199" i="4"/>
  <c r="J177" i="4"/>
  <c r="J227" i="4"/>
  <c r="J127" i="4"/>
  <c r="J79" i="4"/>
  <c r="J192" i="4"/>
  <c r="J223" i="4"/>
  <c r="J91" i="4"/>
  <c r="J31" i="4"/>
  <c r="J25" i="4"/>
  <c r="D73" i="2"/>
  <c r="D74" i="2"/>
  <c r="Q153" i="4" l="1"/>
  <c r="Q88" i="4"/>
  <c r="Q151" i="4"/>
  <c r="Q86" i="4"/>
  <c r="Q133" i="4"/>
  <c r="Q131" i="4"/>
  <c r="Q258" i="4"/>
  <c r="Q145" i="4"/>
  <c r="Q80" i="4"/>
  <c r="Q143" i="4"/>
  <c r="Q78" i="4"/>
  <c r="Q157" i="4"/>
  <c r="Q123" i="4"/>
  <c r="Q90" i="4"/>
  <c r="Q203" i="4"/>
  <c r="Q137" i="4"/>
  <c r="Q201" i="4"/>
  <c r="Q135" i="4"/>
  <c r="Q199" i="4"/>
  <c r="Q53" i="4"/>
  <c r="Q117" i="4"/>
  <c r="Q245" i="4"/>
  <c r="Q115" i="4"/>
  <c r="Q243" i="4"/>
  <c r="Q129" i="4"/>
  <c r="Q127" i="4"/>
  <c r="Q141" i="4"/>
  <c r="Q205" i="4"/>
  <c r="Q139" i="4"/>
  <c r="Q121" i="4"/>
  <c r="Q185" i="4"/>
  <c r="Q248" i="4"/>
  <c r="Q119" i="4"/>
  <c r="Q183" i="4"/>
  <c r="Q165" i="4"/>
  <c r="Q36" i="4"/>
  <c r="Q163" i="4"/>
  <c r="Q227" i="4"/>
  <c r="Q113" i="4"/>
  <c r="Q177" i="4"/>
  <c r="Q241" i="4"/>
  <c r="Q48" i="4"/>
  <c r="Q111" i="4"/>
  <c r="Q175" i="4"/>
  <c r="Q125" i="4"/>
  <c r="Q155" i="4"/>
  <c r="Q44" i="4"/>
  <c r="Q24" i="4"/>
  <c r="Q169" i="4"/>
  <c r="Q40" i="4"/>
  <c r="Q167" i="4"/>
  <c r="Q149" i="4"/>
  <c r="Q84" i="4"/>
  <c r="Q19" i="4"/>
  <c r="Q147" i="4"/>
  <c r="Q82" i="4"/>
  <c r="Q161" i="4"/>
  <c r="Q225" i="4"/>
  <c r="Q32" i="4"/>
  <c r="Q159" i="4"/>
  <c r="Q223" i="4"/>
  <c r="Q173" i="4"/>
  <c r="Q171" i="4"/>
  <c r="Q28" i="4"/>
  <c r="Q92" i="4"/>
  <c r="I29" i="4"/>
  <c r="U29" i="4" s="1"/>
  <c r="I57" i="4"/>
  <c r="U57" i="4" s="1"/>
  <c r="I56" i="4"/>
  <c r="U56" i="4" s="1"/>
  <c r="I261" i="4"/>
  <c r="U261" i="4" s="1"/>
  <c r="I260" i="4"/>
  <c r="U260" i="4" s="1"/>
  <c r="I145" i="4"/>
  <c r="U145" i="4" s="1"/>
  <c r="I254" i="4"/>
  <c r="U254" i="4" s="1"/>
  <c r="I202" i="4"/>
  <c r="U202" i="4" s="1"/>
  <c r="I265" i="4"/>
  <c r="U265" i="4" s="1"/>
  <c r="I230" i="4"/>
  <c r="U230" i="4" s="1"/>
  <c r="I214" i="4"/>
  <c r="U214" i="4" s="1"/>
  <c r="I154" i="4"/>
  <c r="U154" i="4" s="1"/>
  <c r="I106" i="4"/>
  <c r="U106" i="4" s="1"/>
  <c r="I245" i="4"/>
  <c r="U245" i="4" s="1"/>
  <c r="I98" i="4"/>
  <c r="U98" i="4" s="1"/>
  <c r="I257" i="4"/>
  <c r="U257" i="4" s="1"/>
  <c r="I92" i="4"/>
  <c r="U92" i="4" s="1"/>
  <c r="I27" i="4"/>
  <c r="U27" i="4" s="1"/>
  <c r="I45" i="4"/>
  <c r="U45" i="4" s="1"/>
  <c r="I109" i="4"/>
  <c r="U109" i="4" s="1"/>
  <c r="I237" i="4"/>
  <c r="U237" i="4" s="1"/>
  <c r="I130" i="4"/>
  <c r="U130" i="4" s="1"/>
  <c r="I22" i="4"/>
  <c r="U22" i="4" s="1"/>
  <c r="I218" i="4"/>
  <c r="U218" i="4" s="1"/>
  <c r="I87" i="4"/>
  <c r="U87" i="4" s="1"/>
  <c r="I222" i="4"/>
  <c r="U222" i="4" s="1"/>
  <c r="I170" i="4"/>
  <c r="U170" i="4" s="1"/>
  <c r="I177" i="4"/>
  <c r="U177" i="4" s="1"/>
  <c r="I176" i="4"/>
  <c r="U176" i="4" s="1"/>
  <c r="Q152" i="4"/>
  <c r="Q87" i="4"/>
  <c r="Q197" i="4"/>
  <c r="Q132" i="4"/>
  <c r="Q196" i="4"/>
  <c r="Q260" i="4"/>
  <c r="Q195" i="4"/>
  <c r="Q17" i="4"/>
  <c r="Q16" i="4"/>
  <c r="Q144" i="4"/>
  <c r="Q15" i="4"/>
  <c r="Q14" i="4"/>
  <c r="Q142" i="4"/>
  <c r="Q12" i="4"/>
  <c r="Q140" i="4"/>
  <c r="Q26" i="4"/>
  <c r="Q11" i="4"/>
  <c r="Q198" i="4"/>
  <c r="Q116" i="4"/>
  <c r="Q114" i="4"/>
  <c r="Q192" i="4"/>
  <c r="Q191" i="4"/>
  <c r="Q190" i="4"/>
  <c r="Q13" i="4"/>
  <c r="Q188" i="4"/>
  <c r="Q184" i="4"/>
  <c r="Q182" i="4"/>
  <c r="Q164" i="4"/>
  <c r="Q112" i="4"/>
  <c r="Q235" i="4"/>
  <c r="Q236" i="4"/>
  <c r="Q234" i="4"/>
  <c r="Q22" i="4"/>
  <c r="Q168" i="4"/>
  <c r="Q38" i="4"/>
  <c r="Q166" i="4"/>
  <c r="Q21" i="4"/>
  <c r="Q148" i="4"/>
  <c r="Q146" i="4"/>
  <c r="Q160" i="4"/>
  <c r="Q30" i="4"/>
  <c r="Q158" i="4"/>
  <c r="Q187" i="4"/>
  <c r="Q91" i="4"/>
  <c r="I220" i="4"/>
  <c r="U220" i="4" s="1"/>
  <c r="I13" i="4"/>
  <c r="U13" i="4" s="1"/>
  <c r="I140" i="4"/>
  <c r="U140" i="4" s="1"/>
  <c r="I70" i="4"/>
  <c r="U70" i="4" s="1"/>
  <c r="I38" i="4"/>
  <c r="U38" i="4" s="1"/>
  <c r="I185" i="4"/>
  <c r="U185" i="4" s="1"/>
  <c r="I94" i="4"/>
  <c r="U94" i="4" s="1"/>
  <c r="I259" i="4"/>
  <c r="U259" i="4" s="1"/>
  <c r="I208" i="4"/>
  <c r="U208" i="4" s="1"/>
  <c r="I207" i="4"/>
  <c r="U207" i="4" s="1"/>
  <c r="I200" i="4"/>
  <c r="U200" i="4" s="1"/>
  <c r="I252" i="4"/>
  <c r="U252" i="4" s="1"/>
  <c r="I66" i="4"/>
  <c r="U66" i="4" s="1"/>
  <c r="I40" i="4"/>
  <c r="U40" i="4" s="1"/>
  <c r="I167" i="4"/>
  <c r="U167" i="4" s="1"/>
  <c r="I244" i="4"/>
  <c r="U244" i="4" s="1"/>
  <c r="I129" i="4"/>
  <c r="U129" i="4" s="1"/>
  <c r="I255" i="4"/>
  <c r="U255" i="4" s="1"/>
  <c r="I50" i="4"/>
  <c r="U50" i="4" s="1"/>
  <c r="I155" i="4"/>
  <c r="U155" i="4" s="1"/>
  <c r="I225" i="4"/>
  <c r="U225" i="4" s="1"/>
  <c r="I138" i="4"/>
  <c r="U138" i="4" s="1"/>
  <c r="I107" i="4"/>
  <c r="U107" i="4" s="1"/>
  <c r="I25" i="4"/>
  <c r="U25" i="4" s="1"/>
  <c r="I24" i="4"/>
  <c r="U24" i="4" s="1"/>
  <c r="I152" i="4"/>
  <c r="U152" i="4" s="1"/>
  <c r="I23" i="4"/>
  <c r="U23" i="4" s="1"/>
  <c r="I101" i="4"/>
  <c r="U101" i="4" s="1"/>
  <c r="I48" i="4"/>
  <c r="U48" i="4" s="1"/>
  <c r="I126" i="4"/>
  <c r="U126" i="4" s="1"/>
  <c r="Q68" i="4"/>
  <c r="Q259" i="4"/>
  <c r="Q66" i="4"/>
  <c r="Q29" i="4"/>
  <c r="Q93" i="4"/>
  <c r="Q107" i="4"/>
  <c r="Q76" i="4"/>
  <c r="Q72" i="4"/>
  <c r="Q70" i="4"/>
  <c r="Q244" i="4"/>
  <c r="Q51" i="4"/>
  <c r="Q242" i="4"/>
  <c r="Q9" i="4"/>
  <c r="Q64" i="4"/>
  <c r="Q62" i="4"/>
  <c r="Q254" i="4"/>
  <c r="Q60" i="4"/>
  <c r="Q252" i="4"/>
  <c r="Q74" i="4"/>
  <c r="Q25" i="4"/>
  <c r="Q249" i="4"/>
  <c r="Q56" i="4"/>
  <c r="Q54" i="4"/>
  <c r="Q246" i="4"/>
  <c r="Q37" i="4"/>
  <c r="Q101" i="4"/>
  <c r="Q99" i="4"/>
  <c r="Q105" i="4"/>
  <c r="Q103" i="4"/>
  <c r="Q97" i="4"/>
  <c r="Q109" i="4"/>
  <c r="I137" i="4"/>
  <c r="U137" i="4" s="1"/>
  <c r="I71" i="4"/>
  <c r="U71" i="4" s="1"/>
  <c r="I21" i="4"/>
  <c r="U21" i="4" s="1"/>
  <c r="I148" i="4"/>
  <c r="U148" i="4" s="1"/>
  <c r="I238" i="4"/>
  <c r="U238" i="4" s="1"/>
  <c r="I31" i="4"/>
  <c r="U31" i="4" s="1"/>
  <c r="I141" i="4"/>
  <c r="U141" i="4" s="1"/>
  <c r="I11" i="4"/>
  <c r="U11" i="4" s="1"/>
  <c r="I139" i="4"/>
  <c r="U139" i="4" s="1"/>
  <c r="I258" i="4"/>
  <c r="U258" i="4" s="1"/>
  <c r="I119" i="4"/>
  <c r="U119" i="4" s="1"/>
  <c r="I42" i="4"/>
  <c r="U42" i="4" s="1"/>
  <c r="I133" i="4"/>
  <c r="U133" i="4" s="1"/>
  <c r="I132" i="4"/>
  <c r="U132" i="4" s="1"/>
  <c r="I131" i="4"/>
  <c r="U131" i="4" s="1"/>
  <c r="I17" i="4"/>
  <c r="U17" i="4" s="1"/>
  <c r="I144" i="4"/>
  <c r="U144" i="4" s="1"/>
  <c r="Q69" i="4"/>
  <c r="Q261" i="4"/>
  <c r="Q67" i="4"/>
  <c r="Q194" i="4"/>
  <c r="Q221" i="4"/>
  <c r="Q204" i="4"/>
  <c r="Q73" i="4"/>
  <c r="Q265" i="4"/>
  <c r="Q200" i="4"/>
  <c r="Q71" i="4"/>
  <c r="Q52" i="4"/>
  <c r="Q179" i="4"/>
  <c r="Q50" i="4"/>
  <c r="Q65" i="4"/>
  <c r="Q193" i="4"/>
  <c r="Q63" i="4"/>
  <c r="Q255" i="4"/>
  <c r="Q59" i="4"/>
  <c r="Q43" i="4"/>
  <c r="Q219" i="4"/>
  <c r="Q250" i="4"/>
  <c r="Q217" i="4"/>
  <c r="Q216" i="4"/>
  <c r="Q215" i="4"/>
  <c r="Q57" i="4"/>
  <c r="Q55" i="4"/>
  <c r="Q100" i="4"/>
  <c r="Q35" i="4"/>
  <c r="Q98" i="4"/>
  <c r="Q226" i="4"/>
  <c r="Q176" i="4"/>
  <c r="Q47" i="4"/>
  <c r="Q239" i="4"/>
  <c r="Q110" i="4"/>
  <c r="Q61" i="4"/>
  <c r="Q253" i="4"/>
  <c r="Q251" i="4"/>
  <c r="Q27" i="4"/>
  <c r="Q108" i="4"/>
  <c r="Q218" i="4"/>
  <c r="Q75" i="4"/>
  <c r="Q23" i="4"/>
  <c r="Q104" i="4"/>
  <c r="Q39" i="4"/>
  <c r="Q102" i="4"/>
  <c r="Q211" i="4"/>
  <c r="Q18" i="4"/>
  <c r="Q96" i="4"/>
  <c r="Q31" i="4"/>
  <c r="Q94" i="4"/>
  <c r="Q222" i="4"/>
  <c r="Q220" i="4"/>
  <c r="Q106" i="4"/>
  <c r="Q202" i="4"/>
  <c r="I83" i="4"/>
  <c r="U83" i="4" s="1"/>
  <c r="I161" i="4"/>
  <c r="U161" i="4" s="1"/>
  <c r="I96" i="4"/>
  <c r="U96" i="4" s="1"/>
  <c r="I77" i="4"/>
  <c r="U77" i="4" s="1"/>
  <c r="I12" i="4"/>
  <c r="U12" i="4" s="1"/>
  <c r="I75" i="4"/>
  <c r="U75" i="4" s="1"/>
  <c r="I184" i="4"/>
  <c r="U184" i="4" s="1"/>
  <c r="I68" i="4"/>
  <c r="U68" i="4" s="1"/>
  <c r="I79" i="4"/>
  <c r="U79" i="4" s="1"/>
  <c r="I242" i="4"/>
  <c r="U242" i="4" s="1"/>
  <c r="I28" i="4"/>
  <c r="U28" i="4" s="1"/>
  <c r="I135" i="4"/>
  <c r="U135" i="4" s="1"/>
  <c r="I18" i="4"/>
  <c r="U18" i="4" s="1"/>
  <c r="I234" i="4"/>
  <c r="U234" i="4" s="1"/>
  <c r="I149" i="4"/>
  <c r="U149" i="4" s="1"/>
  <c r="I212" i="4"/>
  <c r="U212" i="4" s="1"/>
  <c r="I147" i="4"/>
  <c r="U147" i="4" s="1"/>
  <c r="I159" i="4"/>
  <c r="U159" i="4" s="1"/>
  <c r="I253" i="4"/>
  <c r="U253" i="4" s="1"/>
  <c r="I60" i="4"/>
  <c r="U60" i="4" s="1"/>
  <c r="I124" i="4"/>
  <c r="U124" i="4" s="1"/>
  <c r="I102" i="4"/>
  <c r="U102" i="4" s="1"/>
  <c r="I231" i="4"/>
  <c r="U231" i="4" s="1"/>
  <c r="I158" i="4"/>
  <c r="U158" i="4" s="1"/>
  <c r="I115" i="4"/>
  <c r="U115" i="4" s="1"/>
  <c r="I64" i="4"/>
  <c r="U64" i="4" s="1"/>
  <c r="I128" i="4"/>
  <c r="U128" i="4" s="1"/>
  <c r="I206" i="4"/>
  <c r="U206" i="4" s="1"/>
  <c r="I73" i="4"/>
  <c r="U73" i="4" s="1"/>
  <c r="I85" i="4"/>
  <c r="U85" i="4" s="1"/>
  <c r="I211" i="4"/>
  <c r="U211" i="4" s="1"/>
  <c r="I235" i="4"/>
  <c r="U235" i="4" s="1"/>
  <c r="I210" i="4"/>
  <c r="U210" i="4" s="1"/>
  <c r="I100" i="4"/>
  <c r="U100" i="4" s="1"/>
  <c r="I228" i="4"/>
  <c r="U228" i="4" s="1"/>
  <c r="I227" i="4"/>
  <c r="U227" i="4" s="1"/>
  <c r="I47" i="4"/>
  <c r="U47" i="4" s="1"/>
  <c r="I239" i="4"/>
  <c r="U239" i="4" s="1"/>
  <c r="Q130" i="4"/>
  <c r="Q81" i="4"/>
  <c r="Q209" i="4"/>
  <c r="Q208" i="4"/>
  <c r="Q79" i="4"/>
  <c r="Q207" i="4"/>
  <c r="Q206" i="4"/>
  <c r="Q262" i="4"/>
  <c r="Q170" i="4"/>
  <c r="Q136" i="4"/>
  <c r="Q264" i="4"/>
  <c r="Q263" i="4"/>
  <c r="Q134" i="4"/>
  <c r="Q181" i="4"/>
  <c r="Q180" i="4"/>
  <c r="Q178" i="4"/>
  <c r="Q257" i="4"/>
  <c r="Q128" i="4"/>
  <c r="Q256" i="4"/>
  <c r="Q126" i="4"/>
  <c r="Q77" i="4"/>
  <c r="Q124" i="4"/>
  <c r="Q138" i="4"/>
  <c r="Q154" i="4"/>
  <c r="Q150" i="4"/>
  <c r="Q120" i="4"/>
  <c r="Q247" i="4"/>
  <c r="Q118" i="4"/>
  <c r="Q229" i="4"/>
  <c r="Q228" i="4"/>
  <c r="Q34" i="4"/>
  <c r="Q162" i="4"/>
  <c r="Q49" i="4"/>
  <c r="Q46" i="4"/>
  <c r="Q174" i="4"/>
  <c r="Q189" i="4"/>
  <c r="Q172" i="4"/>
  <c r="Q122" i="4"/>
  <c r="Q89" i="4"/>
  <c r="Q214" i="4"/>
  <c r="Q233" i="4"/>
  <c r="Q232" i="4"/>
  <c r="Q231" i="4"/>
  <c r="Q230" i="4"/>
  <c r="Q85" i="4"/>
  <c r="Q213" i="4"/>
  <c r="Q212" i="4"/>
  <c r="Q83" i="4"/>
  <c r="Q210" i="4"/>
  <c r="Q224" i="4"/>
  <c r="Q237" i="4"/>
  <c r="Q156" i="4"/>
  <c r="Q42" i="4"/>
  <c r="Q186" i="4"/>
  <c r="I136" i="4"/>
  <c r="U136" i="4" s="1"/>
  <c r="I263" i="4"/>
  <c r="U263" i="4" s="1"/>
  <c r="I205" i="4"/>
  <c r="U205" i="4" s="1"/>
  <c r="I203" i="4"/>
  <c r="U203" i="4" s="1"/>
  <c r="I198" i="4"/>
  <c r="U198" i="4" s="1"/>
  <c r="I249" i="4"/>
  <c r="U249" i="4" s="1"/>
  <c r="I120" i="4"/>
  <c r="U120" i="4" s="1"/>
  <c r="I248" i="4"/>
  <c r="U248" i="4" s="1"/>
  <c r="I247" i="4"/>
  <c r="U247" i="4" s="1"/>
  <c r="I196" i="4"/>
  <c r="U196" i="4" s="1"/>
  <c r="I34" i="4"/>
  <c r="U34" i="4" s="1"/>
  <c r="I16" i="4"/>
  <c r="U16" i="4" s="1"/>
  <c r="I15" i="4"/>
  <c r="U15" i="4" s="1"/>
  <c r="I143" i="4"/>
  <c r="U143" i="4" s="1"/>
  <c r="I156" i="4"/>
  <c r="U156" i="4" s="1"/>
  <c r="I219" i="4"/>
  <c r="U219" i="4" s="1"/>
  <c r="I166" i="4"/>
  <c r="U166" i="4" s="1"/>
  <c r="I97" i="4"/>
  <c r="U97" i="4" s="1"/>
  <c r="I178" i="4"/>
  <c r="U178" i="4" s="1"/>
  <c r="I187" i="4"/>
  <c r="U187" i="4" s="1"/>
  <c r="I105" i="4"/>
  <c r="U105" i="4" s="1"/>
  <c r="I103" i="4"/>
  <c r="U103" i="4" s="1"/>
  <c r="I181" i="4"/>
  <c r="U181" i="4" s="1"/>
  <c r="I179" i="4"/>
  <c r="U179" i="4" s="1"/>
  <c r="I193" i="4"/>
  <c r="U193" i="4" s="1"/>
  <c r="I62" i="4"/>
  <c r="U62" i="4" s="1"/>
  <c r="I199" i="4"/>
  <c r="U199" i="4" s="1"/>
  <c r="I190" i="4"/>
  <c r="U190" i="4" s="1"/>
  <c r="I173" i="4"/>
  <c r="U173" i="4" s="1"/>
  <c r="I172" i="4"/>
  <c r="U172" i="4" s="1"/>
  <c r="I171" i="4"/>
  <c r="U171" i="4" s="1"/>
  <c r="I142" i="4"/>
  <c r="U142" i="4" s="1"/>
  <c r="I215" i="4"/>
  <c r="U215" i="4" s="1"/>
  <c r="I111" i="4"/>
  <c r="U111" i="4" s="1"/>
  <c r="Q240" i="4"/>
  <c r="Q238" i="4"/>
  <c r="Q41" i="4"/>
  <c r="Q20" i="4"/>
  <c r="Q33" i="4"/>
  <c r="Q95" i="4"/>
  <c r="Q45" i="4"/>
  <c r="Q10" i="4"/>
  <c r="Q58" i="4"/>
  <c r="I150" i="4"/>
  <c r="U150" i="4" s="1"/>
  <c r="I213" i="4"/>
  <c r="U213" i="4" s="1"/>
  <c r="I186" i="4"/>
  <c r="U186" i="4" s="1"/>
  <c r="I223" i="4"/>
  <c r="U223" i="4" s="1"/>
  <c r="I76" i="4"/>
  <c r="U76" i="4" s="1"/>
  <c r="I204" i="4"/>
  <c r="U204" i="4" s="1"/>
  <c r="I14" i="4"/>
  <c r="U14" i="4" s="1"/>
  <c r="I182" i="4"/>
  <c r="U182" i="4" s="1"/>
  <c r="I90" i="4"/>
  <c r="U90" i="4" s="1"/>
  <c r="I121" i="4"/>
  <c r="U121" i="4" s="1"/>
  <c r="I55" i="4"/>
  <c r="U55" i="4" s="1"/>
  <c r="I183" i="4"/>
  <c r="U183" i="4" s="1"/>
  <c r="I82" i="4"/>
  <c r="U82" i="4" s="1"/>
  <c r="I69" i="4"/>
  <c r="U69" i="4" s="1"/>
  <c r="I197" i="4"/>
  <c r="U197" i="4" s="1"/>
  <c r="I67" i="4"/>
  <c r="U67" i="4" s="1"/>
  <c r="I195" i="4"/>
  <c r="U195" i="4" s="1"/>
  <c r="I46" i="4"/>
  <c r="U46" i="4" s="1"/>
  <c r="I250" i="4"/>
  <c r="U250" i="4" s="1"/>
  <c r="I81" i="4"/>
  <c r="U81" i="4" s="1"/>
  <c r="I209" i="4"/>
  <c r="U209" i="4" s="1"/>
  <c r="I80" i="4"/>
  <c r="U80" i="4" s="1"/>
  <c r="I157" i="4"/>
  <c r="U157" i="4" s="1"/>
  <c r="I54" i="4"/>
  <c r="U54" i="4" s="1"/>
  <c r="I125" i="4"/>
  <c r="U125" i="4" s="1"/>
  <c r="I123" i="4"/>
  <c r="U123" i="4" s="1"/>
  <c r="I86" i="4"/>
  <c r="U86" i="4" s="1"/>
  <c r="I169" i="4"/>
  <c r="U169" i="4" s="1"/>
  <c r="I168" i="4"/>
  <c r="U168" i="4" s="1"/>
  <c r="I243" i="4"/>
  <c r="U243" i="4" s="1"/>
  <c r="I58" i="4"/>
  <c r="U58" i="4" s="1"/>
  <c r="I256" i="4"/>
  <c r="U256" i="4" s="1"/>
  <c r="I93" i="4"/>
  <c r="U93" i="4" s="1"/>
  <c r="I264" i="4"/>
  <c r="U264" i="4" s="1"/>
  <c r="I19" i="4"/>
  <c r="U19" i="4" s="1"/>
  <c r="I236" i="4"/>
  <c r="U236" i="4" s="1"/>
  <c r="I134" i="4"/>
  <c r="U134" i="4" s="1"/>
  <c r="I217" i="4"/>
  <c r="U217" i="4" s="1"/>
  <c r="I216" i="4"/>
  <c r="U216" i="4" s="1"/>
  <c r="I37" i="4"/>
  <c r="U37" i="4" s="1"/>
  <c r="I36" i="4"/>
  <c r="U36" i="4" s="1"/>
  <c r="I35" i="4"/>
  <c r="U35" i="4" s="1"/>
  <c r="I174" i="4"/>
  <c r="U174" i="4" s="1"/>
  <c r="I113" i="4"/>
  <c r="U113" i="4" s="1"/>
  <c r="I112" i="4"/>
  <c r="U112" i="4" s="1"/>
  <c r="I224" i="4"/>
  <c r="U224" i="4" s="1"/>
  <c r="I61" i="4"/>
  <c r="U61" i="4" s="1"/>
  <c r="I59" i="4"/>
  <c r="U59" i="4" s="1"/>
  <c r="I78" i="4"/>
  <c r="U78" i="4" s="1"/>
  <c r="I104" i="4"/>
  <c r="U104" i="4" s="1"/>
  <c r="I146" i="4"/>
  <c r="U146" i="4" s="1"/>
  <c r="I180" i="4"/>
  <c r="U180" i="4" s="1"/>
  <c r="I10" i="4"/>
  <c r="U10" i="4" s="1"/>
  <c r="I192" i="4"/>
  <c r="U192" i="4" s="1"/>
  <c r="I191" i="4"/>
  <c r="U191" i="4" s="1"/>
  <c r="I114" i="4"/>
  <c r="U114" i="4" s="1"/>
  <c r="I72" i="4"/>
  <c r="U72" i="4" s="1"/>
  <c r="I84" i="4"/>
  <c r="U84" i="4" s="1"/>
  <c r="I33" i="4"/>
  <c r="U33" i="4" s="1"/>
  <c r="I262" i="4"/>
  <c r="U262" i="4" s="1"/>
  <c r="I118" i="4"/>
  <c r="U118" i="4" s="1"/>
  <c r="I153" i="4"/>
  <c r="U153" i="4" s="1"/>
  <c r="I151" i="4"/>
  <c r="U151" i="4" s="1"/>
  <c r="I229" i="4"/>
  <c r="U229" i="4" s="1"/>
  <c r="I49" i="4"/>
  <c r="U49" i="4" s="1"/>
  <c r="I194" i="4"/>
  <c r="U194" i="4" s="1"/>
  <c r="I201" i="4"/>
  <c r="U201" i="4" s="1"/>
  <c r="I30" i="4"/>
  <c r="U30" i="4" s="1"/>
  <c r="I20" i="4"/>
  <c r="U20" i="4" s="1"/>
  <c r="I32" i="4"/>
  <c r="U32" i="4" s="1"/>
  <c r="I74" i="4"/>
  <c r="U74" i="4" s="1"/>
  <c r="I251" i="4"/>
  <c r="U251" i="4" s="1"/>
  <c r="I41" i="4"/>
  <c r="U41" i="4" s="1"/>
  <c r="I39" i="4"/>
  <c r="U39" i="4" s="1"/>
  <c r="I117" i="4"/>
  <c r="U117" i="4" s="1"/>
  <c r="I116" i="4"/>
  <c r="U116" i="4" s="1"/>
  <c r="I127" i="4"/>
  <c r="U127" i="4" s="1"/>
  <c r="I226" i="4"/>
  <c r="U226" i="4" s="1"/>
  <c r="I95" i="4"/>
  <c r="U95" i="4" s="1"/>
  <c r="I108" i="4"/>
  <c r="U108" i="4" s="1"/>
  <c r="I246" i="4"/>
  <c r="U246" i="4" s="1"/>
  <c r="I89" i="4"/>
  <c r="U89" i="4" s="1"/>
  <c r="I88" i="4"/>
  <c r="U88" i="4" s="1"/>
  <c r="I165" i="4"/>
  <c r="U165" i="4" s="1"/>
  <c r="I164" i="4"/>
  <c r="U164" i="4" s="1"/>
  <c r="I163" i="4"/>
  <c r="U163" i="4" s="1"/>
  <c r="I122" i="4"/>
  <c r="U122" i="4" s="1"/>
  <c r="I241" i="4"/>
  <c r="U241" i="4" s="1"/>
  <c r="I240" i="4"/>
  <c r="U240" i="4" s="1"/>
  <c r="I91" i="4"/>
  <c r="U91" i="4" s="1"/>
  <c r="I26" i="4"/>
  <c r="U26" i="4" s="1"/>
  <c r="I189" i="4"/>
  <c r="U189" i="4" s="1"/>
  <c r="I188" i="4"/>
  <c r="U188" i="4" s="1"/>
  <c r="I233" i="4"/>
  <c r="U233" i="4" s="1"/>
  <c r="I232" i="4"/>
  <c r="U232" i="4" s="1"/>
  <c r="I53" i="4"/>
  <c r="U53" i="4" s="1"/>
  <c r="I52" i="4"/>
  <c r="U52" i="4" s="1"/>
  <c r="I51" i="4"/>
  <c r="U51" i="4" s="1"/>
  <c r="I110" i="4"/>
  <c r="U110" i="4" s="1"/>
  <c r="I65" i="4"/>
  <c r="U65" i="4" s="1"/>
  <c r="I63" i="4"/>
  <c r="U63" i="4" s="1"/>
  <c r="I221" i="4"/>
  <c r="U221" i="4" s="1"/>
  <c r="I160" i="4"/>
  <c r="U160" i="4" s="1"/>
  <c r="I44" i="4"/>
  <c r="U44" i="4" s="1"/>
  <c r="I43" i="4"/>
  <c r="U43" i="4" s="1"/>
  <c r="I99" i="4"/>
  <c r="U99" i="4" s="1"/>
  <c r="I162" i="4"/>
  <c r="U162" i="4" s="1"/>
  <c r="I175" i="4"/>
  <c r="U175" i="4" s="1"/>
  <c r="O152" i="4"/>
  <c r="O87" i="4"/>
  <c r="O132" i="4"/>
  <c r="O260" i="4"/>
  <c r="O259" i="4"/>
  <c r="O130" i="4"/>
  <c r="O17" i="4"/>
  <c r="O81" i="4"/>
  <c r="O16" i="4"/>
  <c r="O144" i="4"/>
  <c r="O208" i="4"/>
  <c r="O15" i="4"/>
  <c r="O79" i="4"/>
  <c r="O14" i="4"/>
  <c r="O142" i="4"/>
  <c r="O206" i="4"/>
  <c r="O12" i="4"/>
  <c r="O140" i="4"/>
  <c r="O26" i="4"/>
  <c r="O170" i="4"/>
  <c r="O11" i="4"/>
  <c r="O136" i="4"/>
  <c r="O263" i="4"/>
  <c r="O134" i="4"/>
  <c r="O198" i="4"/>
  <c r="O116" i="4"/>
  <c r="O180" i="4"/>
  <c r="O244" i="4"/>
  <c r="O114" i="4"/>
  <c r="O178" i="4"/>
  <c r="O242" i="4"/>
  <c r="O9" i="4"/>
  <c r="O257" i="4"/>
  <c r="O128" i="4"/>
  <c r="O126" i="4"/>
  <c r="O254" i="4"/>
  <c r="O13" i="4"/>
  <c r="O77" i="4"/>
  <c r="O124" i="4"/>
  <c r="O252" i="4"/>
  <c r="O138" i="4"/>
  <c r="O154" i="4"/>
  <c r="O150" i="4"/>
  <c r="O249" i="4"/>
  <c r="O120" i="4"/>
  <c r="O118" i="4"/>
  <c r="O182" i="4"/>
  <c r="O164" i="4"/>
  <c r="O34" i="4"/>
  <c r="O162" i="4"/>
  <c r="O49" i="4"/>
  <c r="O112" i="4"/>
  <c r="O240" i="4"/>
  <c r="O46" i="4"/>
  <c r="O236" i="4"/>
  <c r="O122" i="4"/>
  <c r="O234" i="4"/>
  <c r="O89" i="4"/>
  <c r="O22" i="4"/>
  <c r="O168" i="4"/>
  <c r="O232" i="4"/>
  <c r="O38" i="4"/>
  <c r="O166" i="4"/>
  <c r="O21" i="4"/>
  <c r="O85" i="4"/>
  <c r="O148" i="4"/>
  <c r="O212" i="4"/>
  <c r="O83" i="4"/>
  <c r="O146" i="4"/>
  <c r="O210" i="4"/>
  <c r="O160" i="4"/>
  <c r="O30" i="4"/>
  <c r="O158" i="4"/>
  <c r="O91" i="4"/>
  <c r="O156" i="4"/>
  <c r="O42" i="4"/>
  <c r="G150" i="4"/>
  <c r="G137" i="4"/>
  <c r="G213" i="4"/>
  <c r="G238" i="4"/>
  <c r="G76" i="4"/>
  <c r="G204" i="4"/>
  <c r="G203" i="4"/>
  <c r="G258" i="4"/>
  <c r="G198" i="4"/>
  <c r="G90" i="4"/>
  <c r="G82" i="4"/>
  <c r="G42" i="4"/>
  <c r="G131" i="4"/>
  <c r="G259" i="4"/>
  <c r="G250" i="4"/>
  <c r="G17" i="4"/>
  <c r="G209" i="4"/>
  <c r="G157" i="4"/>
  <c r="G219" i="4"/>
  <c r="G54" i="4"/>
  <c r="G201" i="4"/>
  <c r="G30" i="4"/>
  <c r="G251" i="4"/>
  <c r="G233" i="4"/>
  <c r="G51" i="4"/>
  <c r="G243" i="4"/>
  <c r="G10" i="4"/>
  <c r="G58" i="4"/>
  <c r="G65" i="4"/>
  <c r="G256" i="4"/>
  <c r="G114" i="4"/>
  <c r="G93" i="4"/>
  <c r="G221" i="4"/>
  <c r="G206" i="4"/>
  <c r="G226" i="4"/>
  <c r="G262" i="4"/>
  <c r="G134" i="4"/>
  <c r="G246" i="4"/>
  <c r="G118" i="4"/>
  <c r="G217" i="4"/>
  <c r="G210" i="4"/>
  <c r="G229" i="4"/>
  <c r="G163" i="4"/>
  <c r="G174" i="4"/>
  <c r="G122" i="4"/>
  <c r="G241" i="4"/>
  <c r="O88" i="4"/>
  <c r="O151" i="4"/>
  <c r="O86" i="4"/>
  <c r="O133" i="4"/>
  <c r="O131" i="4"/>
  <c r="O194" i="4"/>
  <c r="O145" i="4"/>
  <c r="O143" i="4"/>
  <c r="O157" i="4"/>
  <c r="O221" i="4"/>
  <c r="O90" i="4"/>
  <c r="O201" i="4"/>
  <c r="O200" i="4"/>
  <c r="O199" i="4"/>
  <c r="O117" i="4"/>
  <c r="O115" i="4"/>
  <c r="O193" i="4"/>
  <c r="O141" i="4"/>
  <c r="O139" i="4"/>
  <c r="O250" i="4"/>
  <c r="O217" i="4"/>
  <c r="O215" i="4"/>
  <c r="O185" i="4"/>
  <c r="O183" i="4"/>
  <c r="O165" i="4"/>
  <c r="O36" i="4"/>
  <c r="O227" i="4"/>
  <c r="O226" i="4"/>
  <c r="O113" i="4"/>
  <c r="O111" i="4"/>
  <c r="O125" i="4"/>
  <c r="O218" i="4"/>
  <c r="O24" i="4"/>
  <c r="O169" i="4"/>
  <c r="O40" i="4"/>
  <c r="O167" i="4"/>
  <c r="O149" i="4"/>
  <c r="O19" i="4"/>
  <c r="O147" i="4"/>
  <c r="O161" i="4"/>
  <c r="O32" i="4"/>
  <c r="O159" i="4"/>
  <c r="O173" i="4"/>
  <c r="O92" i="4"/>
  <c r="O220" i="4"/>
  <c r="O202" i="4"/>
  <c r="G161" i="4"/>
  <c r="G12" i="4"/>
  <c r="G9" i="4"/>
  <c r="G57" i="4"/>
  <c r="G56" i="4"/>
  <c r="G184" i="4"/>
  <c r="G260" i="4"/>
  <c r="G79" i="4"/>
  <c r="G242" i="4"/>
  <c r="G28" i="4"/>
  <c r="G147" i="4"/>
  <c r="G159" i="4"/>
  <c r="G124" i="4"/>
  <c r="G102" i="4"/>
  <c r="G158" i="4"/>
  <c r="G106" i="4"/>
  <c r="G115" i="4"/>
  <c r="G98" i="4"/>
  <c r="G257" i="4"/>
  <c r="G128" i="4"/>
  <c r="G92" i="4"/>
  <c r="G73" i="4"/>
  <c r="G85" i="4"/>
  <c r="G109" i="4"/>
  <c r="G237" i="4"/>
  <c r="G130" i="4"/>
  <c r="G22" i="4"/>
  <c r="G170" i="4"/>
  <c r="G100" i="4"/>
  <c r="G177" i="4"/>
  <c r="G176" i="4"/>
  <c r="G47" i="4"/>
  <c r="O69" i="4"/>
  <c r="O261" i="4"/>
  <c r="O67" i="4"/>
  <c r="O73" i="4"/>
  <c r="O71" i="4"/>
  <c r="O245" i="4"/>
  <c r="O52" i="4"/>
  <c r="O243" i="4"/>
  <c r="O50" i="4"/>
  <c r="O65" i="4"/>
  <c r="O63" i="4"/>
  <c r="O59" i="4"/>
  <c r="O43" i="4"/>
  <c r="O57" i="4"/>
  <c r="O248" i="4"/>
  <c r="O55" i="4"/>
  <c r="O100" i="4"/>
  <c r="O35" i="4"/>
  <c r="O98" i="4"/>
  <c r="O47" i="4"/>
  <c r="O61" i="4"/>
  <c r="O251" i="4"/>
  <c r="O75" i="4"/>
  <c r="O23" i="4"/>
  <c r="O104" i="4"/>
  <c r="O102" i="4"/>
  <c r="O31" i="4"/>
  <c r="G220" i="4"/>
  <c r="G13" i="4"/>
  <c r="G140" i="4"/>
  <c r="G70" i="4"/>
  <c r="G38" i="4"/>
  <c r="G120" i="4"/>
  <c r="G261" i="4"/>
  <c r="G34" i="4"/>
  <c r="G16" i="4"/>
  <c r="G15" i="4"/>
  <c r="G143" i="4"/>
  <c r="O197" i="4"/>
  <c r="O68" i="4"/>
  <c r="O196" i="4"/>
  <c r="O195" i="4"/>
  <c r="O66" i="4"/>
  <c r="O209" i="4"/>
  <c r="O207" i="4"/>
  <c r="O29" i="4"/>
  <c r="O93" i="4"/>
  <c r="O107" i="4"/>
  <c r="O262" i="4"/>
  <c r="O76" i="4"/>
  <c r="O72" i="4"/>
  <c r="O264" i="4"/>
  <c r="O70" i="4"/>
  <c r="O181" i="4"/>
  <c r="O51" i="4"/>
  <c r="O64" i="4"/>
  <c r="O192" i="4"/>
  <c r="O256" i="4"/>
  <c r="O191" i="4"/>
  <c r="O62" i="4"/>
  <c r="O190" i="4"/>
  <c r="O60" i="4"/>
  <c r="O188" i="4"/>
  <c r="O74" i="4"/>
  <c r="O25" i="4"/>
  <c r="O56" i="4"/>
  <c r="O184" i="4"/>
  <c r="O247" i="4"/>
  <c r="O54" i="4"/>
  <c r="O246" i="4"/>
  <c r="O37" i="4"/>
  <c r="O101" i="4"/>
  <c r="O229" i="4"/>
  <c r="O228" i="4"/>
  <c r="O99" i="4"/>
  <c r="O174" i="4"/>
  <c r="O238" i="4"/>
  <c r="O189" i="4"/>
  <c r="O235" i="4"/>
  <c r="O172" i="4"/>
  <c r="O214" i="4"/>
  <c r="O41" i="4"/>
  <c r="O105" i="4"/>
  <c r="O233" i="4"/>
  <c r="O103" i="4"/>
  <c r="O231" i="4"/>
  <c r="O230" i="4"/>
  <c r="O213" i="4"/>
  <c r="O20" i="4"/>
  <c r="O33" i="4"/>
  <c r="O97" i="4"/>
  <c r="O224" i="4"/>
  <c r="O95" i="4"/>
  <c r="O45" i="4"/>
  <c r="O109" i="4"/>
  <c r="O237" i="4"/>
  <c r="O187" i="4"/>
  <c r="O186" i="4"/>
  <c r="O10" i="4"/>
  <c r="O58" i="4"/>
  <c r="G71" i="4"/>
  <c r="G21" i="4"/>
  <c r="G148" i="4"/>
  <c r="G186" i="4"/>
  <c r="G31" i="4"/>
  <c r="G223" i="4"/>
  <c r="G141" i="4"/>
  <c r="G11" i="4"/>
  <c r="G139" i="4"/>
  <c r="G14" i="4"/>
  <c r="G182" i="4"/>
  <c r="G121" i="4"/>
  <c r="G249" i="4"/>
  <c r="G248" i="4"/>
  <c r="G55" i="4"/>
  <c r="G119" i="4"/>
  <c r="G183" i="4"/>
  <c r="G247" i="4"/>
  <c r="G69" i="4"/>
  <c r="G133" i="4"/>
  <c r="G197" i="4"/>
  <c r="G132" i="4"/>
  <c r="G67" i="4"/>
  <c r="G195" i="4"/>
  <c r="G46" i="4"/>
  <c r="G81" i="4"/>
  <c r="G80" i="4"/>
  <c r="G144" i="4"/>
  <c r="G254" i="4"/>
  <c r="G202" i="4"/>
  <c r="G91" i="4"/>
  <c r="G194" i="4"/>
  <c r="G26" i="4"/>
  <c r="G200" i="4"/>
  <c r="G20" i="4"/>
  <c r="G32" i="4"/>
  <c r="G224" i="4"/>
  <c r="G74" i="4"/>
  <c r="G61" i="4"/>
  <c r="G125" i="4"/>
  <c r="G189" i="4"/>
  <c r="G188" i="4"/>
  <c r="G252" i="4"/>
  <c r="G59" i="4"/>
  <c r="G123" i="4"/>
  <c r="G78" i="4"/>
  <c r="G230" i="4"/>
  <c r="G214" i="4"/>
  <c r="G86" i="4"/>
  <c r="G41" i="4"/>
  <c r="G169" i="4"/>
  <c r="G104" i="4"/>
  <c r="G168" i="4"/>
  <c r="G232" i="4"/>
  <c r="G39" i="4"/>
  <c r="G146" i="4"/>
  <c r="G53" i="4"/>
  <c r="G117" i="4"/>
  <c r="G52" i="4"/>
  <c r="G116" i="4"/>
  <c r="G180" i="4"/>
  <c r="G244" i="4"/>
  <c r="G110" i="4"/>
  <c r="G192" i="4"/>
  <c r="G63" i="4"/>
  <c r="G127" i="4"/>
  <c r="G191" i="4"/>
  <c r="G255" i="4"/>
  <c r="G72" i="4"/>
  <c r="G264" i="4"/>
  <c r="G84" i="4"/>
  <c r="G19" i="4"/>
  <c r="G33" i="4"/>
  <c r="G225" i="4"/>
  <c r="G160" i="4"/>
  <c r="G95" i="4"/>
  <c r="G44" i="4"/>
  <c r="G108" i="4"/>
  <c r="G236" i="4"/>
  <c r="G43" i="4"/>
  <c r="G89" i="4"/>
  <c r="G153" i="4"/>
  <c r="G88" i="4"/>
  <c r="G216" i="4"/>
  <c r="G151" i="4"/>
  <c r="G222" i="4"/>
  <c r="G37" i="4"/>
  <c r="G165" i="4"/>
  <c r="G36" i="4"/>
  <c r="G164" i="4"/>
  <c r="G35" i="4"/>
  <c r="G99" i="4"/>
  <c r="G162" i="4"/>
  <c r="G49" i="4"/>
  <c r="G113" i="4"/>
  <c r="G112" i="4"/>
  <c r="G240" i="4"/>
  <c r="G175" i="4"/>
  <c r="O153" i="4"/>
  <c r="O258" i="4"/>
  <c r="O80" i="4"/>
  <c r="O78" i="4"/>
  <c r="O123" i="4"/>
  <c r="O204" i="4"/>
  <c r="O203" i="4"/>
  <c r="O137" i="4"/>
  <c r="O265" i="4"/>
  <c r="O135" i="4"/>
  <c r="O53" i="4"/>
  <c r="O179" i="4"/>
  <c r="O129" i="4"/>
  <c r="O127" i="4"/>
  <c r="O255" i="4"/>
  <c r="O205" i="4"/>
  <c r="O219" i="4"/>
  <c r="O216" i="4"/>
  <c r="O121" i="4"/>
  <c r="O119" i="4"/>
  <c r="O163" i="4"/>
  <c r="O177" i="4"/>
  <c r="O48" i="4"/>
  <c r="O176" i="4"/>
  <c r="O175" i="4"/>
  <c r="O155" i="4"/>
  <c r="O44" i="4"/>
  <c r="O84" i="4"/>
  <c r="O211" i="4"/>
  <c r="O82" i="4"/>
  <c r="O225" i="4"/>
  <c r="O223" i="4"/>
  <c r="O222" i="4"/>
  <c r="O171" i="4"/>
  <c r="O28" i="4"/>
  <c r="G29" i="4"/>
  <c r="G83" i="4"/>
  <c r="G96" i="4"/>
  <c r="G77" i="4"/>
  <c r="G75" i="4"/>
  <c r="G68" i="4"/>
  <c r="G145" i="4"/>
  <c r="G265" i="4"/>
  <c r="G135" i="4"/>
  <c r="G18" i="4"/>
  <c r="G149" i="4"/>
  <c r="G60" i="4"/>
  <c r="G154" i="4"/>
  <c r="G64" i="4"/>
  <c r="G27" i="4"/>
  <c r="G45" i="4"/>
  <c r="G87" i="4"/>
  <c r="O241" i="4"/>
  <c r="O239" i="4"/>
  <c r="O110" i="4"/>
  <c r="O253" i="4"/>
  <c r="O27" i="4"/>
  <c r="O108" i="4"/>
  <c r="O39" i="4"/>
  <c r="O18" i="4"/>
  <c r="O96" i="4"/>
  <c r="O94" i="4"/>
  <c r="O106" i="4"/>
  <c r="G136" i="4"/>
  <c r="G263" i="4"/>
  <c r="G205" i="4"/>
  <c r="G185" i="4"/>
  <c r="G94" i="4"/>
  <c r="G196" i="4"/>
  <c r="G208" i="4"/>
  <c r="G207" i="4"/>
  <c r="G156" i="4"/>
  <c r="G234" i="4"/>
  <c r="G66" i="4"/>
  <c r="G167" i="4"/>
  <c r="G245" i="4"/>
  <c r="G155" i="4"/>
  <c r="G138" i="4"/>
  <c r="G235" i="4"/>
  <c r="G218" i="4"/>
  <c r="G215" i="4"/>
  <c r="G111" i="4"/>
  <c r="G166" i="4"/>
  <c r="G212" i="4"/>
  <c r="G105" i="4"/>
  <c r="G103" i="4"/>
  <c r="G181" i="4"/>
  <c r="G179" i="4"/>
  <c r="G193" i="4"/>
  <c r="G190" i="4"/>
  <c r="G173" i="4"/>
  <c r="G172" i="4"/>
  <c r="G171" i="4"/>
  <c r="G152" i="4"/>
  <c r="G228" i="4"/>
  <c r="G227" i="4"/>
  <c r="G48" i="4"/>
  <c r="G126" i="4"/>
  <c r="G253" i="4"/>
  <c r="G40" i="4"/>
  <c r="G129" i="4"/>
  <c r="G50" i="4"/>
  <c r="G107" i="4"/>
  <c r="G239" i="4"/>
  <c r="G97" i="4"/>
  <c r="G178" i="4"/>
  <c r="G187" i="4"/>
  <c r="G231" i="4"/>
  <c r="G62" i="4"/>
  <c r="G199" i="4"/>
  <c r="G211" i="4"/>
  <c r="G142" i="4"/>
  <c r="G25" i="4"/>
  <c r="G24" i="4"/>
  <c r="G23" i="4"/>
  <c r="G101" i="4"/>
  <c r="P69" i="4"/>
  <c r="P261" i="4"/>
  <c r="P196" i="4"/>
  <c r="P67" i="4"/>
  <c r="P194" i="4"/>
  <c r="P204" i="4"/>
  <c r="P73" i="4"/>
  <c r="P265" i="4"/>
  <c r="P200" i="4"/>
  <c r="P264" i="4"/>
  <c r="P71" i="4"/>
  <c r="P52" i="4"/>
  <c r="P50" i="4"/>
  <c r="P65" i="4"/>
  <c r="P192" i="4"/>
  <c r="P256" i="4"/>
  <c r="P63" i="4"/>
  <c r="P255" i="4"/>
  <c r="P190" i="4"/>
  <c r="P59" i="4"/>
  <c r="P43" i="4"/>
  <c r="P188" i="4"/>
  <c r="P250" i="4"/>
  <c r="P216" i="4"/>
  <c r="P57" i="4"/>
  <c r="P184" i="4"/>
  <c r="P55" i="4"/>
  <c r="P247" i="4"/>
  <c r="P100" i="4"/>
  <c r="P228" i="4"/>
  <c r="P35" i="4"/>
  <c r="P98" i="4"/>
  <c r="P226" i="4"/>
  <c r="P176" i="4"/>
  <c r="P47" i="4"/>
  <c r="P239" i="4"/>
  <c r="P110" i="4"/>
  <c r="P174" i="4"/>
  <c r="P61" i="4"/>
  <c r="P253" i="4"/>
  <c r="P251" i="4"/>
  <c r="P27" i="4"/>
  <c r="P108" i="4"/>
  <c r="P172" i="4"/>
  <c r="P218" i="4"/>
  <c r="P75" i="4"/>
  <c r="P23" i="4"/>
  <c r="P214" i="4"/>
  <c r="P104" i="4"/>
  <c r="P39" i="4"/>
  <c r="P102" i="4"/>
  <c r="P230" i="4"/>
  <c r="P18" i="4"/>
  <c r="P96" i="4"/>
  <c r="P224" i="4"/>
  <c r="P31" i="4"/>
  <c r="P94" i="4"/>
  <c r="P222" i="4"/>
  <c r="P220" i="4"/>
  <c r="P106" i="4"/>
  <c r="P186" i="4"/>
  <c r="P202" i="4"/>
  <c r="H205" i="4"/>
  <c r="H70" i="4"/>
  <c r="H34" i="4"/>
  <c r="H242" i="4"/>
  <c r="H156" i="4"/>
  <c r="H166" i="4"/>
  <c r="H234" i="4"/>
  <c r="H178" i="4"/>
  <c r="H253" i="4"/>
  <c r="H187" i="4"/>
  <c r="H66" i="4"/>
  <c r="H103" i="4"/>
  <c r="H62" i="4"/>
  <c r="H50" i="4"/>
  <c r="H211" i="4"/>
  <c r="H190" i="4"/>
  <c r="H171" i="4"/>
  <c r="H235" i="4"/>
  <c r="H142" i="4"/>
  <c r="H101" i="4"/>
  <c r="H227" i="4"/>
  <c r="H111" i="4"/>
  <c r="H126" i="4"/>
  <c r="P68" i="4"/>
  <c r="P66" i="4"/>
  <c r="P29" i="4"/>
  <c r="P107" i="4"/>
  <c r="P72" i="4"/>
  <c r="P70" i="4"/>
  <c r="P244" i="4"/>
  <c r="P243" i="4"/>
  <c r="P64" i="4"/>
  <c r="P62" i="4"/>
  <c r="P60" i="4"/>
  <c r="P74" i="4"/>
  <c r="P56" i="4"/>
  <c r="P54" i="4"/>
  <c r="P37" i="4"/>
  <c r="P99" i="4"/>
  <c r="P238" i="4"/>
  <c r="P41" i="4"/>
  <c r="P20" i="4"/>
  <c r="P33" i="4"/>
  <c r="P45" i="4"/>
  <c r="P10" i="4"/>
  <c r="H137" i="4"/>
  <c r="H71" i="4"/>
  <c r="H21" i="4"/>
  <c r="H148" i="4"/>
  <c r="H31" i="4"/>
  <c r="H141" i="4"/>
  <c r="H11" i="4"/>
  <c r="H139" i="4"/>
  <c r="H55" i="4"/>
  <c r="H183" i="4"/>
  <c r="H42" i="4"/>
  <c r="H133" i="4"/>
  <c r="H261" i="4"/>
  <c r="H132" i="4"/>
  <c r="H131" i="4"/>
  <c r="H81" i="4"/>
  <c r="H209" i="4"/>
  <c r="H80" i="4"/>
  <c r="H91" i="4"/>
  <c r="H194" i="4"/>
  <c r="H54" i="4"/>
  <c r="H30" i="4"/>
  <c r="H20" i="4"/>
  <c r="H32" i="4"/>
  <c r="H74" i="4"/>
  <c r="H125" i="4"/>
  <c r="H123" i="4"/>
  <c r="H86" i="4"/>
  <c r="H41" i="4"/>
  <c r="H169" i="4"/>
  <c r="H168" i="4"/>
  <c r="H39" i="4"/>
  <c r="H117" i="4"/>
  <c r="H245" i="4"/>
  <c r="H116" i="4"/>
  <c r="H58" i="4"/>
  <c r="H256" i="4"/>
  <c r="H127" i="4"/>
  <c r="H93" i="4"/>
  <c r="H264" i="4"/>
  <c r="H19" i="4"/>
  <c r="H95" i="4"/>
  <c r="H108" i="4"/>
  <c r="H236" i="4"/>
  <c r="H134" i="4"/>
  <c r="H118" i="4"/>
  <c r="H153" i="4"/>
  <c r="H151" i="4"/>
  <c r="H228" i="4"/>
  <c r="H99" i="4"/>
  <c r="H162" i="4"/>
  <c r="H49" i="4"/>
  <c r="H175" i="4"/>
  <c r="P153" i="4"/>
  <c r="P88" i="4"/>
  <c r="P151" i="4"/>
  <c r="P86" i="4"/>
  <c r="P133" i="4"/>
  <c r="P197" i="4"/>
  <c r="P131" i="4"/>
  <c r="P195" i="4"/>
  <c r="P258" i="4"/>
  <c r="P145" i="4"/>
  <c r="P209" i="4"/>
  <c r="P80" i="4"/>
  <c r="P143" i="4"/>
  <c r="P207" i="4"/>
  <c r="P78" i="4"/>
  <c r="P157" i="4"/>
  <c r="P221" i="4"/>
  <c r="P123" i="4"/>
  <c r="P262" i="4"/>
  <c r="P90" i="4"/>
  <c r="P203" i="4"/>
  <c r="P137" i="4"/>
  <c r="P201" i="4"/>
  <c r="P135" i="4"/>
  <c r="P199" i="4"/>
  <c r="P53" i="4"/>
  <c r="P117" i="4"/>
  <c r="P181" i="4"/>
  <c r="P115" i="4"/>
  <c r="P179" i="4"/>
  <c r="P129" i="4"/>
  <c r="P193" i="4"/>
  <c r="P127" i="4"/>
  <c r="P191" i="4"/>
  <c r="P141" i="4"/>
  <c r="P205" i="4"/>
  <c r="P219" i="4"/>
  <c r="P139" i="4"/>
  <c r="P217" i="4"/>
  <c r="P215" i="4"/>
  <c r="P121" i="4"/>
  <c r="P185" i="4"/>
  <c r="P183" i="4"/>
  <c r="P165" i="4"/>
  <c r="P229" i="4"/>
  <c r="P36" i="4"/>
  <c r="P227" i="4"/>
  <c r="P177" i="4"/>
  <c r="P48" i="4"/>
  <c r="P175" i="4"/>
  <c r="P189" i="4"/>
  <c r="P155" i="4"/>
  <c r="P44" i="4"/>
  <c r="P233" i="4"/>
  <c r="P231" i="4"/>
  <c r="P213" i="4"/>
  <c r="P84" i="4"/>
  <c r="P211" i="4"/>
  <c r="P82" i="4"/>
  <c r="P32" i="4"/>
  <c r="P159" i="4"/>
  <c r="P237" i="4"/>
  <c r="P171" i="4"/>
  <c r="P28" i="4"/>
  <c r="H161" i="4"/>
  <c r="H12" i="4"/>
  <c r="H57" i="4"/>
  <c r="H249" i="4"/>
  <c r="H248" i="4"/>
  <c r="H247" i="4"/>
  <c r="H260" i="4"/>
  <c r="H145" i="4"/>
  <c r="H254" i="4"/>
  <c r="H202" i="4"/>
  <c r="H28" i="4"/>
  <c r="P152" i="4"/>
  <c r="P87" i="4"/>
  <c r="P132" i="4"/>
  <c r="P260" i="4"/>
  <c r="P259" i="4"/>
  <c r="P130" i="4"/>
  <c r="P17" i="4"/>
  <c r="P81" i="4"/>
  <c r="P16" i="4"/>
  <c r="P144" i="4"/>
  <c r="P208" i="4"/>
  <c r="P15" i="4"/>
  <c r="P79" i="4"/>
  <c r="P14" i="4"/>
  <c r="P142" i="4"/>
  <c r="P206" i="4"/>
  <c r="P12" i="4"/>
  <c r="P140" i="4"/>
  <c r="P26" i="4"/>
  <c r="P170" i="4"/>
  <c r="P11" i="4"/>
  <c r="P136" i="4"/>
  <c r="P263" i="4"/>
  <c r="P134" i="4"/>
  <c r="P198" i="4"/>
  <c r="P245" i="4"/>
  <c r="P116" i="4"/>
  <c r="P180" i="4"/>
  <c r="P114" i="4"/>
  <c r="P178" i="4"/>
  <c r="P242" i="4"/>
  <c r="P9" i="4"/>
  <c r="P257" i="4"/>
  <c r="P128" i="4"/>
  <c r="P126" i="4"/>
  <c r="P13" i="4"/>
  <c r="P77" i="4"/>
  <c r="P124" i="4"/>
  <c r="P138" i="4"/>
  <c r="P154" i="4"/>
  <c r="P150" i="4"/>
  <c r="P120" i="4"/>
  <c r="P118" i="4"/>
  <c r="P182" i="4"/>
  <c r="P164" i="4"/>
  <c r="P34" i="4"/>
  <c r="P162" i="4"/>
  <c r="P49" i="4"/>
  <c r="P241" i="4"/>
  <c r="P112" i="4"/>
  <c r="P240" i="4"/>
  <c r="P46" i="4"/>
  <c r="P236" i="4"/>
  <c r="P122" i="4"/>
  <c r="P234" i="4"/>
  <c r="P89" i="4"/>
  <c r="P22" i="4"/>
  <c r="P168" i="4"/>
  <c r="P232" i="4"/>
  <c r="P38" i="4"/>
  <c r="P166" i="4"/>
  <c r="P21" i="4"/>
  <c r="P85" i="4"/>
  <c r="P148" i="4"/>
  <c r="P212" i="4"/>
  <c r="P83" i="4"/>
  <c r="P146" i="4"/>
  <c r="P210" i="4"/>
  <c r="P160" i="4"/>
  <c r="P30" i="4"/>
  <c r="P158" i="4"/>
  <c r="P91" i="4"/>
  <c r="P156" i="4"/>
  <c r="P42" i="4"/>
  <c r="H220" i="4"/>
  <c r="H136" i="4"/>
  <c r="H263" i="4"/>
  <c r="H213" i="4"/>
  <c r="H238" i="4"/>
  <c r="H13" i="4"/>
  <c r="H140" i="4"/>
  <c r="H9" i="4"/>
  <c r="H258" i="4"/>
  <c r="H198" i="4"/>
  <c r="H38" i="4"/>
  <c r="H185" i="4"/>
  <c r="H120" i="4"/>
  <c r="H94" i="4"/>
  <c r="H196" i="4"/>
  <c r="H259" i="4"/>
  <c r="H250" i="4"/>
  <c r="H16" i="4"/>
  <c r="H208" i="4"/>
  <c r="H15" i="4"/>
  <c r="H143" i="4"/>
  <c r="H207" i="4"/>
  <c r="H219" i="4"/>
  <c r="H201" i="4"/>
  <c r="H97" i="4"/>
  <c r="H251" i="4"/>
  <c r="H105" i="4"/>
  <c r="H40" i="4"/>
  <c r="H167" i="4"/>
  <c r="H181" i="4"/>
  <c r="H179" i="4"/>
  <c r="H243" i="4"/>
  <c r="H129" i="4"/>
  <c r="H193" i="4"/>
  <c r="H155" i="4"/>
  <c r="H199" i="4"/>
  <c r="H226" i="4"/>
  <c r="H138" i="4"/>
  <c r="H173" i="4"/>
  <c r="H172" i="4"/>
  <c r="H107" i="4"/>
  <c r="H262" i="4"/>
  <c r="H246" i="4"/>
  <c r="H218" i="4"/>
  <c r="H25" i="4"/>
  <c r="H24" i="4"/>
  <c r="H152" i="4"/>
  <c r="H23" i="4"/>
  <c r="H215" i="4"/>
  <c r="H229" i="4"/>
  <c r="H48" i="4"/>
  <c r="P93" i="4"/>
  <c r="P76" i="4"/>
  <c r="P51" i="4"/>
  <c r="P254" i="4"/>
  <c r="P252" i="4"/>
  <c r="P25" i="4"/>
  <c r="P249" i="4"/>
  <c r="P248" i="4"/>
  <c r="P246" i="4"/>
  <c r="P101" i="4"/>
  <c r="P105" i="4"/>
  <c r="P103" i="4"/>
  <c r="P97" i="4"/>
  <c r="P95" i="4"/>
  <c r="P109" i="4"/>
  <c r="P58" i="4"/>
  <c r="H150" i="4"/>
  <c r="H186" i="4"/>
  <c r="H223" i="4"/>
  <c r="H76" i="4"/>
  <c r="H204" i="4"/>
  <c r="H14" i="4"/>
  <c r="H182" i="4"/>
  <c r="H90" i="4"/>
  <c r="H121" i="4"/>
  <c r="H119" i="4"/>
  <c r="H82" i="4"/>
  <c r="H69" i="4"/>
  <c r="H197" i="4"/>
  <c r="H67" i="4"/>
  <c r="H195" i="4"/>
  <c r="H46" i="4"/>
  <c r="H17" i="4"/>
  <c r="H144" i="4"/>
  <c r="H157" i="4"/>
  <c r="H26" i="4"/>
  <c r="H212" i="4"/>
  <c r="H224" i="4"/>
  <c r="H61" i="4"/>
  <c r="H189" i="4"/>
  <c r="H188" i="4"/>
  <c r="H59" i="4"/>
  <c r="H78" i="4"/>
  <c r="H233" i="4"/>
  <c r="H104" i="4"/>
  <c r="H232" i="4"/>
  <c r="H231" i="4"/>
  <c r="H146" i="4"/>
  <c r="H53" i="4"/>
  <c r="H52" i="4"/>
  <c r="H180" i="4"/>
  <c r="H51" i="4"/>
  <c r="H110" i="4"/>
  <c r="H10" i="4"/>
  <c r="H65" i="4"/>
  <c r="H192" i="4"/>
  <c r="H63" i="4"/>
  <c r="H191" i="4"/>
  <c r="H114" i="4"/>
  <c r="H221" i="4"/>
  <c r="H72" i="4"/>
  <c r="H84" i="4"/>
  <c r="H33" i="4"/>
  <c r="H160" i="4"/>
  <c r="H44" i="4"/>
  <c r="H43" i="4"/>
  <c r="H89" i="4"/>
  <c r="H217" i="4"/>
  <c r="H88" i="4"/>
  <c r="H216" i="4"/>
  <c r="H37" i="4"/>
  <c r="H165" i="4"/>
  <c r="H36" i="4"/>
  <c r="H164" i="4"/>
  <c r="H35" i="4"/>
  <c r="H163" i="4"/>
  <c r="H174" i="4"/>
  <c r="H122" i="4"/>
  <c r="H113" i="4"/>
  <c r="H241" i="4"/>
  <c r="H112" i="4"/>
  <c r="H240" i="4"/>
  <c r="H239" i="4"/>
  <c r="P119" i="4"/>
  <c r="P163" i="4"/>
  <c r="P113" i="4"/>
  <c r="P111" i="4"/>
  <c r="P125" i="4"/>
  <c r="P235" i="4"/>
  <c r="P24" i="4"/>
  <c r="P169" i="4"/>
  <c r="P40" i="4"/>
  <c r="P167" i="4"/>
  <c r="P149" i="4"/>
  <c r="P19" i="4"/>
  <c r="P147" i="4"/>
  <c r="P161" i="4"/>
  <c r="P225" i="4"/>
  <c r="P223" i="4"/>
  <c r="P173" i="4"/>
  <c r="P187" i="4"/>
  <c r="P92" i="4"/>
  <c r="H29" i="4"/>
  <c r="H83" i="4"/>
  <c r="H96" i="4"/>
  <c r="H77" i="4"/>
  <c r="H75" i="4"/>
  <c r="H203" i="4"/>
  <c r="H56" i="4"/>
  <c r="H184" i="4"/>
  <c r="H68" i="4"/>
  <c r="H79" i="4"/>
  <c r="H200" i="4"/>
  <c r="H147" i="4"/>
  <c r="H159" i="4"/>
  <c r="H124" i="4"/>
  <c r="H106" i="4"/>
  <c r="H244" i="4"/>
  <c r="H257" i="4"/>
  <c r="H255" i="4"/>
  <c r="H225" i="4"/>
  <c r="H237" i="4"/>
  <c r="H265" i="4"/>
  <c r="H18" i="4"/>
  <c r="H60" i="4"/>
  <c r="H214" i="4"/>
  <c r="H27" i="4"/>
  <c r="H170" i="4"/>
  <c r="H47" i="4"/>
  <c r="H252" i="4"/>
  <c r="H102" i="4"/>
  <c r="H158" i="4"/>
  <c r="H115" i="4"/>
  <c r="H98" i="4"/>
  <c r="H128" i="4"/>
  <c r="H92" i="4"/>
  <c r="H73" i="4"/>
  <c r="H85" i="4"/>
  <c r="H109" i="4"/>
  <c r="H130" i="4"/>
  <c r="H87" i="4"/>
  <c r="H210" i="4"/>
  <c r="H135" i="4"/>
  <c r="H149" i="4"/>
  <c r="H230" i="4"/>
  <c r="H154" i="4"/>
  <c r="H64" i="4"/>
  <c r="H206" i="4"/>
  <c r="H45" i="4"/>
  <c r="H22" i="4"/>
  <c r="H222" i="4"/>
  <c r="H100" i="4"/>
  <c r="H177" i="4"/>
  <c r="H176" i="4"/>
  <c r="K120" i="4"/>
  <c r="K126" i="4"/>
  <c r="K24" i="4"/>
  <c r="K50" i="4"/>
  <c r="K162" i="4"/>
  <c r="K227" i="4"/>
  <c r="K64" i="4"/>
  <c r="K57" i="4"/>
  <c r="K144" i="4"/>
  <c r="K230" i="4"/>
  <c r="K60" i="4"/>
  <c r="K175" i="4"/>
  <c r="K56" i="4"/>
  <c r="K115" i="4"/>
  <c r="K131" i="4"/>
  <c r="K194" i="4"/>
  <c r="K263" i="4"/>
  <c r="K238" i="4"/>
  <c r="K160" i="4"/>
  <c r="K187" i="4"/>
  <c r="K29" i="4"/>
  <c r="K262" i="4"/>
  <c r="K45" i="4"/>
  <c r="K250" i="4"/>
  <c r="K166" i="4"/>
  <c r="K106" i="4"/>
  <c r="K179" i="4"/>
  <c r="K195" i="4"/>
  <c r="K233" i="4"/>
  <c r="K198" i="4"/>
  <c r="K23" i="4"/>
  <c r="K94" i="4"/>
  <c r="K10" i="4"/>
  <c r="K203" i="4"/>
  <c r="K113" i="4"/>
  <c r="K228" i="4"/>
  <c r="K16" i="4"/>
  <c r="K79" i="4"/>
  <c r="K82" i="4"/>
  <c r="K259" i="4"/>
  <c r="K206" i="4"/>
  <c r="K30" i="4"/>
  <c r="K168" i="4"/>
  <c r="K249" i="4"/>
  <c r="K240" i="4"/>
  <c r="K37" i="4"/>
  <c r="K98" i="4"/>
  <c r="K174" i="4"/>
  <c r="K226" i="4"/>
  <c r="K74" i="4"/>
  <c r="K251" i="4"/>
  <c r="K191" i="4"/>
  <c r="K254" i="4"/>
  <c r="K99" i="4"/>
  <c r="K265" i="4"/>
  <c r="K200" i="4"/>
  <c r="K112" i="4"/>
  <c r="K77" i="4"/>
  <c r="K48" i="4"/>
  <c r="K169" i="4"/>
  <c r="K14" i="4"/>
  <c r="K188" i="4"/>
  <c r="K143" i="4"/>
  <c r="K83" i="4"/>
  <c r="K217" i="4"/>
  <c r="K149" i="4"/>
  <c r="K51" i="4"/>
  <c r="K170" i="4"/>
  <c r="K67" i="4"/>
  <c r="K211" i="4"/>
  <c r="K132" i="4"/>
  <c r="K26" i="4"/>
  <c r="K231" i="4"/>
  <c r="K222" i="4"/>
  <c r="K40" i="4"/>
  <c r="K52" i="4"/>
  <c r="K53" i="4"/>
  <c r="K140" i="4"/>
  <c r="K235" i="4"/>
  <c r="K107" i="4"/>
  <c r="K221" i="4"/>
  <c r="K264" i="4"/>
  <c r="K25" i="4"/>
  <c r="K220" i="4"/>
  <c r="K151" i="4"/>
  <c r="K130" i="4"/>
  <c r="K142" i="4"/>
  <c r="K47" i="4"/>
  <c r="K260" i="4"/>
  <c r="K178" i="4"/>
  <c r="K246" i="4"/>
  <c r="K255" i="4"/>
  <c r="K189" i="4"/>
  <c r="K129" i="4"/>
  <c r="K19" i="4"/>
  <c r="K75" i="4"/>
  <c r="K102" i="4"/>
  <c r="K190" i="4"/>
  <c r="K21" i="4"/>
  <c r="K20" i="4"/>
  <c r="K248" i="4"/>
  <c r="K89" i="4"/>
  <c r="K241" i="4"/>
  <c r="K199" i="4"/>
  <c r="K201" i="4"/>
  <c r="K125" i="4"/>
  <c r="K202" i="4"/>
  <c r="K32" i="4"/>
  <c r="K118" i="4"/>
  <c r="K219" i="4"/>
  <c r="K91" i="4"/>
  <c r="K247" i="4"/>
  <c r="K158" i="4"/>
  <c r="K173" i="4"/>
  <c r="K208" i="4"/>
  <c r="K209" i="4"/>
  <c r="K38" i="4"/>
  <c r="K95" i="4"/>
  <c r="K13" i="4"/>
  <c r="K72" i="4"/>
  <c r="K128" i="4"/>
  <c r="K261" i="4"/>
  <c r="K135" i="4"/>
  <c r="K61" i="4"/>
  <c r="K70" i="4"/>
  <c r="K18" i="4"/>
  <c r="K252" i="4"/>
  <c r="K49" i="4"/>
  <c r="K184" i="4"/>
  <c r="K96" i="4"/>
  <c r="K139" i="4"/>
  <c r="K15" i="4"/>
  <c r="K65" i="4"/>
  <c r="K86" i="4"/>
  <c r="K164" i="4"/>
  <c r="K134" i="4"/>
  <c r="K66" i="4"/>
  <c r="K138" i="4"/>
  <c r="K54" i="4"/>
  <c r="K43" i="4"/>
  <c r="K237" i="4"/>
  <c r="K28" i="4"/>
  <c r="K104" i="4"/>
  <c r="K111" i="4"/>
  <c r="K157" i="4"/>
  <c r="K68" i="4"/>
  <c r="K127" i="4"/>
  <c r="K186" i="4"/>
  <c r="K108" i="4"/>
  <c r="K42" i="4"/>
  <c r="K44" i="4"/>
  <c r="K253" i="4"/>
  <c r="K92" i="4"/>
  <c r="K152" i="4"/>
  <c r="K117" i="4"/>
  <c r="K33" i="4"/>
  <c r="K119" i="4"/>
  <c r="K36" i="4"/>
  <c r="K124" i="4"/>
  <c r="K31" i="4"/>
  <c r="K192" i="4"/>
  <c r="K177" i="4"/>
  <c r="K210" i="4"/>
  <c r="K55" i="4"/>
  <c r="K9" i="4"/>
  <c r="K11" i="4"/>
  <c r="K105" i="4"/>
  <c r="K214" i="4"/>
  <c r="K224" i="4"/>
  <c r="K229" i="4"/>
  <c r="K145" i="4"/>
  <c r="K234" i="4"/>
  <c r="K242" i="4"/>
  <c r="K34" i="4"/>
  <c r="K76" i="4"/>
  <c r="K212" i="4"/>
  <c r="K258" i="4"/>
  <c r="K62" i="4"/>
  <c r="K46" i="4"/>
  <c r="K196" i="4"/>
  <c r="K97" i="4"/>
  <c r="K197" i="4"/>
  <c r="K100" i="4"/>
  <c r="K93" i="4"/>
  <c r="K27" i="4"/>
  <c r="K153" i="4"/>
  <c r="K121" i="4"/>
  <c r="K245" i="4"/>
  <c r="K123" i="4"/>
  <c r="K81" i="4"/>
  <c r="K236" i="4"/>
  <c r="K146" i="4"/>
  <c r="K215" i="4"/>
  <c r="K101" i="4"/>
  <c r="K22" i="4"/>
  <c r="K109" i="4"/>
  <c r="K218" i="4"/>
  <c r="K137" i="4"/>
  <c r="K171" i="4"/>
  <c r="K133" i="4"/>
  <c r="K35" i="4"/>
  <c r="K163" i="4"/>
  <c r="K114" i="4"/>
  <c r="K147" i="4"/>
  <c r="K71" i="4"/>
  <c r="K204" i="4"/>
  <c r="K185" i="4"/>
  <c r="K159" i="4"/>
  <c r="K193" i="4"/>
  <c r="K88" i="4"/>
  <c r="K165" i="4"/>
  <c r="K180" i="4"/>
  <c r="K58" i="4"/>
  <c r="K256" i="4"/>
  <c r="K73" i="4"/>
  <c r="K183" i="4"/>
  <c r="K84" i="4"/>
  <c r="K181" i="4"/>
  <c r="K87" i="4"/>
  <c r="K90" i="4"/>
  <c r="K122" i="4"/>
  <c r="K150" i="4"/>
  <c r="K63" i="4"/>
  <c r="K257" i="4"/>
  <c r="K182" i="4"/>
  <c r="K216" i="4"/>
  <c r="K205" i="4"/>
  <c r="K225" i="4"/>
  <c r="K39" i="4"/>
  <c r="K232" i="4"/>
  <c r="K243" i="4"/>
  <c r="K213" i="4"/>
  <c r="K176" i="4"/>
  <c r="K155" i="4"/>
  <c r="K154" i="4"/>
  <c r="K239" i="4"/>
  <c r="K69" i="4"/>
  <c r="K80" i="4"/>
  <c r="K167" i="4"/>
  <c r="K207" i="4"/>
  <c r="K85" i="4"/>
  <c r="K161" i="4"/>
  <c r="K41" i="4"/>
  <c r="K110" i="4"/>
  <c r="K141" i="4"/>
  <c r="K148" i="4"/>
  <c r="K156" i="4"/>
  <c r="K12" i="4"/>
  <c r="K59" i="4"/>
  <c r="K136" i="4"/>
  <c r="K172" i="4"/>
  <c r="K78" i="4"/>
  <c r="K223" i="4"/>
  <c r="K103" i="4"/>
  <c r="K244" i="4"/>
  <c r="K17" i="4"/>
  <c r="K116" i="4"/>
  <c r="M125" i="4"/>
  <c r="M220" i="4"/>
  <c r="M79" i="4"/>
  <c r="M170" i="4"/>
  <c r="M30" i="4"/>
  <c r="M254" i="4"/>
  <c r="M201" i="4"/>
  <c r="M189" i="4"/>
  <c r="M260" i="4"/>
  <c r="M232" i="4"/>
  <c r="M169" i="4"/>
  <c r="M193" i="4"/>
  <c r="M60" i="4"/>
  <c r="M51" i="4"/>
  <c r="M78" i="4"/>
  <c r="M95" i="4"/>
  <c r="M69" i="4"/>
  <c r="M172" i="4"/>
  <c r="M256" i="4"/>
  <c r="M67" i="4"/>
  <c r="M235" i="4"/>
  <c r="M46" i="4"/>
  <c r="M214" i="4"/>
  <c r="M21" i="4"/>
  <c r="M108" i="4"/>
  <c r="M246" i="4"/>
  <c r="M77" i="4"/>
  <c r="M265" i="4"/>
  <c r="M45" i="4"/>
  <c r="M140" i="4"/>
  <c r="M211" i="4"/>
  <c r="M105" i="4"/>
  <c r="M191" i="4"/>
  <c r="M145" i="4"/>
  <c r="M141" i="4"/>
  <c r="M85" i="4"/>
  <c r="M221" i="4"/>
  <c r="M263" i="4"/>
  <c r="M183" i="4"/>
  <c r="M247" i="4"/>
  <c r="M244" i="4"/>
  <c r="M54" i="4"/>
  <c r="M180" i="4"/>
  <c r="M109" i="4"/>
  <c r="M212" i="4"/>
  <c r="M61" i="4"/>
  <c r="M139" i="4"/>
  <c r="M133" i="4"/>
  <c r="M258" i="4"/>
  <c r="M19" i="4"/>
  <c r="M47" i="4"/>
  <c r="M126" i="4"/>
  <c r="M262" i="4"/>
  <c r="M62" i="4"/>
  <c r="M224" i="4"/>
  <c r="M73" i="4"/>
  <c r="M225" i="4"/>
  <c r="M39" i="4"/>
  <c r="M175" i="4"/>
  <c r="M204" i="4"/>
  <c r="M92" i="4"/>
  <c r="M70" i="4"/>
  <c r="M209" i="4"/>
  <c r="M102" i="4"/>
  <c r="M207" i="4"/>
  <c r="M255" i="4"/>
  <c r="M12" i="4"/>
  <c r="M186" i="4"/>
  <c r="M90" i="4"/>
  <c r="M171" i="4"/>
  <c r="M129" i="4"/>
  <c r="M122" i="4"/>
  <c r="M91" i="4"/>
  <c r="M94" i="4"/>
  <c r="M33" i="4"/>
  <c r="M217" i="4"/>
  <c r="M17" i="4"/>
  <c r="M87" i="4"/>
  <c r="M66" i="4"/>
  <c r="M44" i="4"/>
  <c r="M52" i="4"/>
  <c r="M228" i="4"/>
  <c r="M249" i="4"/>
  <c r="M84" i="4"/>
  <c r="M93" i="4"/>
  <c r="M240" i="4"/>
  <c r="M35" i="4"/>
  <c r="M181" i="4"/>
  <c r="M216" i="4"/>
  <c r="M154" i="4"/>
  <c r="M81" i="4"/>
  <c r="M188" i="4"/>
  <c r="M31" i="4"/>
  <c r="M239" i="4"/>
  <c r="M163" i="4"/>
  <c r="M166" i="4"/>
  <c r="M161" i="4"/>
  <c r="M74" i="4"/>
  <c r="M242" i="4"/>
  <c r="M88" i="4"/>
  <c r="M53" i="4"/>
  <c r="M37" i="4"/>
  <c r="M192" i="4"/>
  <c r="M237" i="4"/>
  <c r="M38" i="4"/>
  <c r="M230" i="4"/>
  <c r="M178" i="4"/>
  <c r="M82" i="4"/>
  <c r="M27" i="4"/>
  <c r="M241" i="4"/>
  <c r="M153" i="4"/>
  <c r="M215" i="4"/>
  <c r="M68" i="4"/>
  <c r="M135" i="4"/>
  <c r="M9" i="4"/>
  <c r="M173" i="4"/>
  <c r="M80" i="4"/>
  <c r="M65" i="4"/>
  <c r="M245" i="4"/>
  <c r="M229" i="4"/>
  <c r="M213" i="4"/>
  <c r="M127" i="4"/>
  <c r="M168" i="4"/>
  <c r="M10" i="4"/>
  <c r="M257" i="4"/>
  <c r="M158" i="4"/>
  <c r="M86" i="4"/>
  <c r="M238" i="4"/>
  <c r="M43" i="4"/>
  <c r="M22" i="4"/>
  <c r="M99" i="4"/>
  <c r="M199" i="4"/>
  <c r="M15" i="4"/>
  <c r="M210" i="4"/>
  <c r="M205" i="4"/>
  <c r="M136" i="4"/>
  <c r="M63" i="4"/>
  <c r="M75" i="4"/>
  <c r="M76" i="4"/>
  <c r="M134" i="4"/>
  <c r="M138" i="4"/>
  <c r="M23" i="4"/>
  <c r="M64" i="4"/>
  <c r="M89" i="4"/>
  <c r="M233" i="4"/>
  <c r="M200" i="4"/>
  <c r="M160" i="4"/>
  <c r="M222" i="4"/>
  <c r="M55" i="4"/>
  <c r="M252" i="4"/>
  <c r="M58" i="4"/>
  <c r="M195" i="4"/>
  <c r="M176" i="4"/>
  <c r="M42" i="4"/>
  <c r="M231" i="4"/>
  <c r="M57" i="4"/>
  <c r="M115" i="4"/>
  <c r="M203" i="4"/>
  <c r="M206" i="4"/>
  <c r="M174" i="4"/>
  <c r="M117" i="4"/>
  <c r="M101" i="4"/>
  <c r="M187" i="4"/>
  <c r="M98" i="4"/>
  <c r="M50" i="4"/>
  <c r="M111" i="4"/>
  <c r="M261" i="4"/>
  <c r="M106" i="4"/>
  <c r="M119" i="4"/>
  <c r="M71" i="4"/>
  <c r="M227" i="4"/>
  <c r="M185" i="4"/>
  <c r="M100" i="4"/>
  <c r="M104" i="4"/>
  <c r="M34" i="4"/>
  <c r="M196" i="4"/>
  <c r="M218" i="4"/>
  <c r="M251" i="4"/>
  <c r="M151" i="4"/>
  <c r="M24" i="4"/>
  <c r="M121" i="4"/>
  <c r="M118" i="4"/>
  <c r="M41" i="4"/>
  <c r="M152" i="4"/>
  <c r="M103" i="4"/>
  <c r="M13" i="4"/>
  <c r="M250" i="4"/>
  <c r="M40" i="4"/>
  <c r="M150" i="4"/>
  <c r="M107" i="4"/>
  <c r="M146" i="4"/>
  <c r="M143" i="4"/>
  <c r="M149" i="4"/>
  <c r="M48" i="4"/>
  <c r="M20" i="4"/>
  <c r="M179" i="4"/>
  <c r="M155" i="4"/>
  <c r="M59" i="4"/>
  <c r="M11" i="4"/>
  <c r="M36" i="4"/>
  <c r="M259" i="4"/>
  <c r="M148" i="4"/>
  <c r="M137" i="4"/>
  <c r="M114" i="4"/>
  <c r="M132" i="4"/>
  <c r="M131" i="4"/>
  <c r="M194" i="4"/>
  <c r="M25" i="4"/>
  <c r="M264" i="4"/>
  <c r="M112" i="4"/>
  <c r="M116" i="4"/>
  <c r="M97" i="4"/>
  <c r="M16" i="4"/>
  <c r="M49" i="4"/>
  <c r="M147" i="4"/>
  <c r="M28" i="4"/>
  <c r="M202" i="4"/>
  <c r="M162" i="4"/>
  <c r="M128" i="4"/>
  <c r="M190" i="4"/>
  <c r="M197" i="4"/>
  <c r="M226" i="4"/>
  <c r="M96" i="4"/>
  <c r="M156" i="4"/>
  <c r="M113" i="4"/>
  <c r="M72" i="4"/>
  <c r="M177" i="4"/>
  <c r="M167" i="4"/>
  <c r="M110" i="4"/>
  <c r="M29" i="4"/>
  <c r="M144" i="4"/>
  <c r="M83" i="4"/>
  <c r="M157" i="4"/>
  <c r="M208" i="4"/>
  <c r="M32" i="4"/>
  <c r="M120" i="4"/>
  <c r="M198" i="4"/>
  <c r="M248" i="4"/>
  <c r="M165" i="4"/>
  <c r="M26" i="4"/>
  <c r="M56" i="4"/>
  <c r="M18" i="4"/>
  <c r="M124" i="4"/>
  <c r="M159" i="4"/>
  <c r="M219" i="4"/>
  <c r="M123" i="4"/>
  <c r="M243" i="4"/>
  <c r="M253" i="4"/>
  <c r="M223" i="4"/>
  <c r="M234" i="4"/>
  <c r="M142" i="4"/>
  <c r="M236" i="4"/>
  <c r="M130" i="4"/>
  <c r="M182" i="4"/>
  <c r="M164" i="4"/>
  <c r="M14" i="4"/>
  <c r="M184" i="4"/>
  <c r="L163" i="4"/>
  <c r="L29" i="4"/>
  <c r="L196" i="4"/>
  <c r="L190" i="4"/>
  <c r="L218" i="4"/>
  <c r="L66" i="4"/>
  <c r="L245" i="4"/>
  <c r="L100" i="4"/>
  <c r="L211" i="4"/>
  <c r="L193" i="4"/>
  <c r="L58" i="4"/>
  <c r="L70" i="4"/>
  <c r="L243" i="4"/>
  <c r="L185" i="4"/>
  <c r="L61" i="4"/>
  <c r="L187" i="4"/>
  <c r="L42" i="4"/>
  <c r="L174" i="4"/>
  <c r="L123" i="4"/>
  <c r="L143" i="4"/>
  <c r="L264" i="4"/>
  <c r="L164" i="4"/>
  <c r="L45" i="4"/>
  <c r="L207" i="4"/>
  <c r="L23" i="4"/>
  <c r="L20" i="4"/>
  <c r="L17" i="4"/>
  <c r="L114" i="4"/>
  <c r="L25" i="4"/>
  <c r="L248" i="4"/>
  <c r="L162" i="4"/>
  <c r="L250" i="4"/>
  <c r="L226" i="4"/>
  <c r="L102" i="4"/>
  <c r="L132" i="4"/>
  <c r="L215" i="4"/>
  <c r="L216" i="4"/>
  <c r="L165" i="4"/>
  <c r="L208" i="4"/>
  <c r="L257" i="4"/>
  <c r="L52" i="4"/>
  <c r="L134" i="4"/>
  <c r="L50" i="4"/>
  <c r="L233" i="4"/>
  <c r="L159" i="4"/>
  <c r="L204" i="4"/>
  <c r="L106" i="4"/>
  <c r="L256" i="4"/>
  <c r="L88" i="4"/>
  <c r="L188" i="4"/>
  <c r="L63" i="4"/>
  <c r="L179" i="4"/>
  <c r="L13" i="4"/>
  <c r="L12" i="4"/>
  <c r="L224" i="4"/>
  <c r="L18" i="4"/>
  <c r="L149" i="4"/>
  <c r="L241" i="4"/>
  <c r="L112" i="4"/>
  <c r="L217" i="4"/>
  <c r="L246" i="4"/>
  <c r="L203" i="4"/>
  <c r="L255" i="4"/>
  <c r="L144" i="4"/>
  <c r="L19" i="4"/>
  <c r="L235" i="4"/>
  <c r="L238" i="4"/>
  <c r="L181" i="4"/>
  <c r="L251" i="4"/>
  <c r="L113" i="4"/>
  <c r="L239" i="4"/>
  <c r="L242" i="4"/>
  <c r="L158" i="4"/>
  <c r="L121" i="4"/>
  <c r="L175" i="4"/>
  <c r="L14" i="4"/>
  <c r="L99" i="4"/>
  <c r="L74" i="4"/>
  <c r="L124" i="4"/>
  <c r="L171" i="4"/>
  <c r="L261" i="4"/>
  <c r="L254" i="4"/>
  <c r="L262" i="4"/>
  <c r="L94" i="4"/>
  <c r="L84" i="4"/>
  <c r="L170" i="4"/>
  <c r="L230" i="4"/>
  <c r="L47" i="4"/>
  <c r="L110" i="4"/>
  <c r="L231" i="4"/>
  <c r="L148" i="4"/>
  <c r="L200" i="4"/>
  <c r="L108" i="4"/>
  <c r="L184" i="4"/>
  <c r="L118" i="4"/>
  <c r="L109" i="4"/>
  <c r="L210" i="4"/>
  <c r="L225" i="4"/>
  <c r="L214" i="4"/>
  <c r="L130" i="4"/>
  <c r="L131" i="4"/>
  <c r="L101" i="4"/>
  <c r="L38" i="4"/>
  <c r="L177" i="4"/>
  <c r="L234" i="4"/>
  <c r="L48" i="4"/>
  <c r="L222" i="4"/>
  <c r="L169" i="4"/>
  <c r="L79" i="4"/>
  <c r="L93" i="4"/>
  <c r="L16" i="4"/>
  <c r="L86" i="4"/>
  <c r="L197" i="4"/>
  <c r="L83" i="4"/>
  <c r="L176" i="4"/>
  <c r="L265" i="4"/>
  <c r="L11" i="4"/>
  <c r="L32" i="4"/>
  <c r="L56" i="4"/>
  <c r="L161" i="4"/>
  <c r="L22" i="4"/>
  <c r="L21" i="4"/>
  <c r="L81" i="4"/>
  <c r="L199" i="4"/>
  <c r="L89" i="4"/>
  <c r="L205" i="4"/>
  <c r="L227" i="4"/>
  <c r="L103" i="4"/>
  <c r="L64" i="4"/>
  <c r="L67" i="4"/>
  <c r="L146" i="4"/>
  <c r="L138" i="4"/>
  <c r="L71" i="4"/>
  <c r="L76" i="4"/>
  <c r="L180" i="4"/>
  <c r="L87" i="4"/>
  <c r="L65" i="4"/>
  <c r="L73" i="4"/>
  <c r="L125" i="4"/>
  <c r="L104" i="4"/>
  <c r="L85" i="4"/>
  <c r="L27" i="4"/>
  <c r="L77" i="4"/>
  <c r="L26" i="4"/>
  <c r="L212" i="4"/>
  <c r="L191" i="4"/>
  <c r="L33" i="4"/>
  <c r="L135" i="4"/>
  <c r="L41" i="4"/>
  <c r="L98" i="4"/>
  <c r="L122" i="4"/>
  <c r="L111" i="4"/>
  <c r="L92" i="4"/>
  <c r="L78" i="4"/>
  <c r="L59" i="4"/>
  <c r="L24" i="4"/>
  <c r="L68" i="4"/>
  <c r="L96" i="4"/>
  <c r="L54" i="4"/>
  <c r="L252" i="4"/>
  <c r="L150" i="4"/>
  <c r="L152" i="4"/>
  <c r="L80" i="4"/>
  <c r="L49" i="4"/>
  <c r="L156" i="4"/>
  <c r="L57" i="4"/>
  <c r="L55" i="4"/>
  <c r="L258" i="4"/>
  <c r="L209" i="4"/>
  <c r="L201" i="4"/>
  <c r="L189" i="4"/>
  <c r="L167" i="4"/>
  <c r="L213" i="4"/>
  <c r="L198" i="4"/>
  <c r="L183" i="4"/>
  <c r="L186" i="4"/>
  <c r="L31" i="4"/>
  <c r="L44" i="4"/>
  <c r="L37" i="4"/>
  <c r="L97" i="4"/>
  <c r="L220" i="4"/>
  <c r="L105" i="4"/>
  <c r="L9" i="4"/>
  <c r="L62" i="4"/>
  <c r="L69" i="4"/>
  <c r="L263" i="4"/>
  <c r="L247" i="4"/>
  <c r="L15" i="4"/>
  <c r="L195" i="4"/>
  <c r="L228" i="4"/>
  <c r="L35" i="4"/>
  <c r="L36" i="4"/>
  <c r="L53" i="4"/>
  <c r="L155" i="4"/>
  <c r="L120" i="4"/>
  <c r="L10" i="4"/>
  <c r="L140" i="4"/>
  <c r="L145" i="4"/>
  <c r="L221" i="4"/>
  <c r="L43" i="4"/>
  <c r="L168" i="4"/>
  <c r="L51" i="4"/>
  <c r="L259" i="4"/>
  <c r="L39" i="4"/>
  <c r="L244" i="4"/>
  <c r="L75" i="4"/>
  <c r="L173" i="4"/>
  <c r="L236" i="4"/>
  <c r="L72" i="4"/>
  <c r="L232" i="4"/>
  <c r="L91" i="4"/>
  <c r="L107" i="4"/>
  <c r="L30" i="4"/>
  <c r="L141" i="4"/>
  <c r="L160" i="4"/>
  <c r="L60" i="4"/>
  <c r="L46" i="4"/>
  <c r="L154" i="4"/>
  <c r="L139" i="4"/>
  <c r="L129" i="4"/>
  <c r="L127" i="4"/>
  <c r="L28" i="4"/>
  <c r="L260" i="4"/>
  <c r="L151" i="4"/>
  <c r="L249" i="4"/>
  <c r="L202" i="4"/>
  <c r="L194" i="4"/>
  <c r="L253" i="4"/>
  <c r="L229" i="4"/>
  <c r="L223" i="4"/>
  <c r="L115" i="4"/>
  <c r="L116" i="4"/>
  <c r="L240" i="4"/>
  <c r="L90" i="4"/>
  <c r="L206" i="4"/>
  <c r="L128" i="4"/>
  <c r="L136" i="4"/>
  <c r="L172" i="4"/>
  <c r="L166" i="4"/>
  <c r="L182" i="4"/>
  <c r="L40" i="4"/>
  <c r="L153" i="4"/>
  <c r="L219" i="4"/>
  <c r="L237" i="4"/>
  <c r="L117" i="4"/>
  <c r="L126" i="4"/>
  <c r="L82" i="4"/>
  <c r="L95" i="4"/>
  <c r="L147" i="4"/>
  <c r="L192" i="4"/>
  <c r="L119" i="4"/>
  <c r="L142" i="4"/>
  <c r="L34" i="4"/>
  <c r="L157" i="4"/>
  <c r="L133" i="4"/>
  <c r="L137" i="4"/>
  <c r="L178" i="4"/>
  <c r="X124" i="4" l="1"/>
  <c r="AE124" i="4" s="1"/>
  <c r="X123" i="4"/>
  <c r="AE123" i="4" s="1"/>
  <c r="X208" i="4"/>
  <c r="AE208" i="4" s="1"/>
  <c r="X162" i="4"/>
  <c r="AE162" i="4" s="1"/>
  <c r="X112" i="4"/>
  <c r="AE112" i="4" s="1"/>
  <c r="X148" i="4"/>
  <c r="AE148" i="4" s="1"/>
  <c r="X59" i="4"/>
  <c r="AE59" i="4" s="1"/>
  <c r="X118" i="4"/>
  <c r="X230" i="4"/>
  <c r="AE230" i="4" s="1"/>
  <c r="X37" i="4"/>
  <c r="AE37" i="4" s="1"/>
  <c r="X239" i="4"/>
  <c r="AE239" i="4" s="1"/>
  <c r="X255" i="4"/>
  <c r="AE255" i="4" s="1"/>
  <c r="X61" i="4"/>
  <c r="AE61" i="4" s="1"/>
  <c r="X54" i="4"/>
  <c r="AE54" i="4" s="1"/>
  <c r="X142" i="4"/>
  <c r="AE142" i="4" s="1"/>
  <c r="X243" i="4"/>
  <c r="X144" i="4"/>
  <c r="AE144" i="4" s="1"/>
  <c r="X177" i="4"/>
  <c r="AE177" i="4" s="1"/>
  <c r="X128" i="4"/>
  <c r="AE128" i="4" s="1"/>
  <c r="X147" i="4"/>
  <c r="AE147" i="4" s="1"/>
  <c r="X116" i="4"/>
  <c r="AE116" i="4" s="1"/>
  <c r="X194" i="4"/>
  <c r="AE194" i="4" s="1"/>
  <c r="X137" i="4"/>
  <c r="AE137" i="4" s="1"/>
  <c r="X11" i="4"/>
  <c r="X146" i="4"/>
  <c r="AE146" i="4" s="1"/>
  <c r="X250" i="4"/>
  <c r="AE250" i="4" s="1"/>
  <c r="X41" i="4"/>
  <c r="AE41" i="4" s="1"/>
  <c r="X151" i="4"/>
  <c r="AE151" i="4" s="1"/>
  <c r="X34" i="4"/>
  <c r="AE34" i="4" s="1"/>
  <c r="X227" i="4"/>
  <c r="AE227" i="4" s="1"/>
  <c r="X261" i="4"/>
  <c r="AE261" i="4" s="1"/>
  <c r="X187" i="4"/>
  <c r="AE187" i="4" s="1"/>
  <c r="X206" i="4"/>
  <c r="AE206" i="4" s="1"/>
  <c r="X58" i="4"/>
  <c r="AE58" i="4" s="1"/>
  <c r="X160" i="4"/>
  <c r="AE160" i="4" s="1"/>
  <c r="X64" i="4"/>
  <c r="AE64" i="4" s="1"/>
  <c r="X99" i="4"/>
  <c r="AE99" i="4" s="1"/>
  <c r="X86" i="4"/>
  <c r="AE86" i="4" s="1"/>
  <c r="X168" i="4"/>
  <c r="AE168" i="4" s="1"/>
  <c r="X245" i="4"/>
  <c r="AE245" i="4" s="1"/>
  <c r="X178" i="4"/>
  <c r="AE178" i="4" s="1"/>
  <c r="X242" i="4"/>
  <c r="AE242" i="4" s="1"/>
  <c r="X163" i="4"/>
  <c r="AE163" i="4" s="1"/>
  <c r="X81" i="4"/>
  <c r="AE81" i="4" s="1"/>
  <c r="X35" i="4"/>
  <c r="AE35" i="4" s="1"/>
  <c r="X249" i="4"/>
  <c r="AE249" i="4" s="1"/>
  <c r="X33" i="4"/>
  <c r="AE33" i="4" s="1"/>
  <c r="X129" i="4"/>
  <c r="AE129" i="4" s="1"/>
  <c r="X209" i="4"/>
  <c r="AE209" i="4" s="1"/>
  <c r="X175" i="4"/>
  <c r="AE175" i="4" s="1"/>
  <c r="X224" i="4"/>
  <c r="AE224" i="4" s="1"/>
  <c r="X47" i="4"/>
  <c r="AE47" i="4" s="1"/>
  <c r="X139" i="4"/>
  <c r="AE139" i="4" s="1"/>
  <c r="X180" i="4"/>
  <c r="AE180" i="4" s="1"/>
  <c r="X183" i="4"/>
  <c r="AE183" i="4" s="1"/>
  <c r="X211" i="4"/>
  <c r="AE211" i="4" s="1"/>
  <c r="X77" i="4"/>
  <c r="AE77" i="4" s="1"/>
  <c r="X214" i="4"/>
  <c r="AE214" i="4" s="1"/>
  <c r="X256" i="4"/>
  <c r="AE256" i="4" s="1"/>
  <c r="X169" i="4"/>
  <c r="AE169" i="4" s="1"/>
  <c r="X79" i="4"/>
  <c r="AE79" i="4" s="1"/>
  <c r="AB58" i="4"/>
  <c r="AF58" i="4" s="1"/>
  <c r="AB33" i="4"/>
  <c r="AF33" i="4" s="1"/>
  <c r="AB42" i="4"/>
  <c r="AF42" i="4" s="1"/>
  <c r="AB210" i="4"/>
  <c r="AF210" i="4" s="1"/>
  <c r="AB172" i="4"/>
  <c r="AF172" i="4" s="1"/>
  <c r="AB49" i="4"/>
  <c r="AF49" i="4" s="1"/>
  <c r="AB229" i="4"/>
  <c r="AF229" i="4" s="1"/>
  <c r="AB150" i="4"/>
  <c r="AF150" i="4" s="1"/>
  <c r="AB77" i="4"/>
  <c r="AF77" i="4" s="1"/>
  <c r="AB257" i="4"/>
  <c r="AF257" i="4" s="1"/>
  <c r="AB134" i="4"/>
  <c r="AF134" i="4" s="1"/>
  <c r="AB170" i="4"/>
  <c r="AF170" i="4" s="1"/>
  <c r="AB79" i="4"/>
  <c r="AF79" i="4" s="1"/>
  <c r="AB130" i="4"/>
  <c r="AF130" i="4" s="1"/>
  <c r="AB106" i="4"/>
  <c r="AF106" i="4" s="1"/>
  <c r="AB31" i="4"/>
  <c r="AF31" i="4" s="1"/>
  <c r="AB102" i="4"/>
  <c r="AF102" i="4" s="1"/>
  <c r="AB251" i="4"/>
  <c r="AF251" i="4" s="1"/>
  <c r="AB239" i="4"/>
  <c r="AF239" i="4" s="1"/>
  <c r="AB98" i="4"/>
  <c r="AF98" i="4" s="1"/>
  <c r="AB57" i="4"/>
  <c r="AF57" i="4" s="1"/>
  <c r="AB250" i="4"/>
  <c r="AF250" i="4" s="1"/>
  <c r="AB50" i="4"/>
  <c r="AF50" i="4" s="1"/>
  <c r="AB200" i="4"/>
  <c r="AF200" i="4" s="1"/>
  <c r="AB221" i="4"/>
  <c r="AF221" i="4" s="1"/>
  <c r="AB69" i="4"/>
  <c r="AF69" i="4" s="1"/>
  <c r="AB103" i="4"/>
  <c r="AF103" i="4" s="1"/>
  <c r="AB37" i="4"/>
  <c r="AF37" i="4" s="1"/>
  <c r="AB249" i="4"/>
  <c r="AF249" i="4" s="1"/>
  <c r="AB60" i="4"/>
  <c r="AF60" i="4" s="1"/>
  <c r="AB9" i="4"/>
  <c r="AF9" i="4" s="1"/>
  <c r="AB70" i="4"/>
  <c r="AF70" i="4" s="1"/>
  <c r="AB93" i="4"/>
  <c r="AF93" i="4" s="1"/>
  <c r="AB187" i="4"/>
  <c r="AF187" i="4" s="1"/>
  <c r="AB38" i="4"/>
  <c r="AF38" i="4" s="1"/>
  <c r="AB236" i="4"/>
  <c r="AF236" i="4" s="1"/>
  <c r="AB182" i="4"/>
  <c r="AF182" i="4" s="1"/>
  <c r="AB190" i="4"/>
  <c r="AF190" i="4" s="1"/>
  <c r="AB140" i="4"/>
  <c r="AB15" i="4"/>
  <c r="AF15" i="4" s="1"/>
  <c r="AB195" i="4"/>
  <c r="AF195" i="4" s="1"/>
  <c r="AB223" i="4"/>
  <c r="AF223" i="4" s="1"/>
  <c r="AB161" i="4"/>
  <c r="AB84" i="4"/>
  <c r="AF84" i="4" s="1"/>
  <c r="AB169" i="4"/>
  <c r="AF169" i="4" s="1"/>
  <c r="AB125" i="4"/>
  <c r="AF125" i="4" s="1"/>
  <c r="AB241" i="4"/>
  <c r="AF241" i="4" s="1"/>
  <c r="AB163" i="4"/>
  <c r="AF163" i="4" s="1"/>
  <c r="AB119" i="4"/>
  <c r="AF119" i="4" s="1"/>
  <c r="AB129" i="4"/>
  <c r="AF129" i="4" s="1"/>
  <c r="AB117" i="4"/>
  <c r="AF117" i="4" s="1"/>
  <c r="AB201" i="4"/>
  <c r="AF201" i="4" s="1"/>
  <c r="AB80" i="4"/>
  <c r="AF80" i="4" s="1"/>
  <c r="AB133" i="4"/>
  <c r="AF133" i="4" s="1"/>
  <c r="AB153" i="4"/>
  <c r="X219" i="4"/>
  <c r="AE219" i="4" s="1"/>
  <c r="X56" i="4"/>
  <c r="AE56" i="4" s="1"/>
  <c r="X16" i="4"/>
  <c r="AE16" i="4" s="1"/>
  <c r="X132" i="4"/>
  <c r="AE132" i="4" s="1"/>
  <c r="X259" i="4"/>
  <c r="AE259" i="4" s="1"/>
  <c r="X119" i="4"/>
  <c r="AE119" i="4" s="1"/>
  <c r="X50" i="4"/>
  <c r="AE50" i="4" s="1"/>
  <c r="X115" i="4"/>
  <c r="AE115" i="4" s="1"/>
  <c r="X176" i="4"/>
  <c r="AE176" i="4" s="1"/>
  <c r="X55" i="4"/>
  <c r="AE55" i="4" s="1"/>
  <c r="X63" i="4"/>
  <c r="AE63" i="4" s="1"/>
  <c r="X80" i="4"/>
  <c r="AE80" i="4" s="1"/>
  <c r="X38" i="4"/>
  <c r="AE38" i="4" s="1"/>
  <c r="X17" i="4"/>
  <c r="AE17" i="4" s="1"/>
  <c r="X91" i="4"/>
  <c r="AE91" i="4" s="1"/>
  <c r="X262" i="4"/>
  <c r="AE262" i="4" s="1"/>
  <c r="X221" i="4"/>
  <c r="AE221" i="4" s="1"/>
  <c r="X45" i="4"/>
  <c r="AE45" i="4" s="1"/>
  <c r="X260" i="4"/>
  <c r="AE260" i="4" s="1"/>
  <c r="X125" i="4"/>
  <c r="AE125" i="4" s="1"/>
  <c r="X164" i="4"/>
  <c r="AE164" i="4" s="1"/>
  <c r="X20" i="4"/>
  <c r="AE20" i="4" s="1"/>
  <c r="X231" i="4"/>
  <c r="AE231" i="4" s="1"/>
  <c r="X205" i="4"/>
  <c r="AE205" i="4" s="1"/>
  <c r="X66" i="4"/>
  <c r="AE66" i="4" s="1"/>
  <c r="X141" i="4"/>
  <c r="AE141" i="4" s="1"/>
  <c r="X78" i="4"/>
  <c r="AE78" i="4" s="1"/>
  <c r="X201" i="4"/>
  <c r="AE201" i="4" s="1"/>
  <c r="AB240" i="4"/>
  <c r="AF240" i="4" s="1"/>
  <c r="AB85" i="4"/>
  <c r="AF85" i="4" s="1"/>
  <c r="AB233" i="4"/>
  <c r="AF233" i="4" s="1"/>
  <c r="AB75" i="4"/>
  <c r="AF75" i="4" s="1"/>
  <c r="AB255" i="4"/>
  <c r="AF255" i="4" s="1"/>
  <c r="AB68" i="4"/>
  <c r="AF68" i="4" s="1"/>
  <c r="AB146" i="4"/>
  <c r="AF146" i="4" s="1"/>
  <c r="AB116" i="4"/>
  <c r="AF116" i="4" s="1"/>
  <c r="AB197" i="4"/>
  <c r="AF197" i="4" s="1"/>
  <c r="AB92" i="4"/>
  <c r="AF92" i="4" s="1"/>
  <c r="AB139" i="4"/>
  <c r="AF139" i="4" s="1"/>
  <c r="AB123" i="4"/>
  <c r="AF123" i="4" s="1"/>
  <c r="X14" i="4"/>
  <c r="AE14" i="4" s="1"/>
  <c r="X236" i="4"/>
  <c r="AE236" i="4" s="1"/>
  <c r="X253" i="4"/>
  <c r="AE253" i="4" s="1"/>
  <c r="X159" i="4"/>
  <c r="AE159" i="4" s="1"/>
  <c r="X26" i="4"/>
  <c r="AE26" i="4" s="1"/>
  <c r="X120" i="4"/>
  <c r="AE120" i="4" s="1"/>
  <c r="X83" i="4"/>
  <c r="AE83" i="4" s="1"/>
  <c r="X167" i="4"/>
  <c r="AE167" i="4" s="1"/>
  <c r="X156" i="4"/>
  <c r="AE156" i="4" s="1"/>
  <c r="X190" i="4"/>
  <c r="AE190" i="4" s="1"/>
  <c r="X28" i="4"/>
  <c r="AE28" i="4" s="1"/>
  <c r="X97" i="4"/>
  <c r="AE97" i="4" s="1"/>
  <c r="X25" i="4"/>
  <c r="AE25" i="4" s="1"/>
  <c r="X114" i="4"/>
  <c r="AE114" i="4" s="1"/>
  <c r="X36" i="4"/>
  <c r="AE36" i="4" s="1"/>
  <c r="X179" i="4"/>
  <c r="X143" i="4"/>
  <c r="AE143" i="4" s="1"/>
  <c r="X40" i="4"/>
  <c r="AE40" i="4" s="1"/>
  <c r="X152" i="4"/>
  <c r="AE152" i="4" s="1"/>
  <c r="X24" i="4"/>
  <c r="AE24" i="4" s="1"/>
  <c r="X196" i="4"/>
  <c r="AE196" i="4" s="1"/>
  <c r="X185" i="4"/>
  <c r="AE185" i="4" s="1"/>
  <c r="X106" i="4"/>
  <c r="AE106" i="4" s="1"/>
  <c r="X98" i="4"/>
  <c r="X174" i="4"/>
  <c r="AE174" i="4" s="1"/>
  <c r="X57" i="4"/>
  <c r="AE57" i="4" s="1"/>
  <c r="X195" i="4"/>
  <c r="AE195" i="4" s="1"/>
  <c r="X222" i="4"/>
  <c r="AE222" i="4" s="1"/>
  <c r="X89" i="4"/>
  <c r="AE89" i="4" s="1"/>
  <c r="X134" i="4"/>
  <c r="AE134" i="4" s="1"/>
  <c r="X136" i="4"/>
  <c r="AE136" i="4" s="1"/>
  <c r="X199" i="4"/>
  <c r="AE199" i="4" s="1"/>
  <c r="X238" i="4"/>
  <c r="AE238" i="4" s="1"/>
  <c r="X10" i="4"/>
  <c r="AE10" i="4" s="1"/>
  <c r="X229" i="4"/>
  <c r="AE229" i="4" s="1"/>
  <c r="X173" i="4"/>
  <c r="AE173" i="4" s="1"/>
  <c r="X215" i="4"/>
  <c r="AE215" i="4" s="1"/>
  <c r="X82" i="4"/>
  <c r="AE82" i="4" s="1"/>
  <c r="X237" i="4"/>
  <c r="AE237" i="4" s="1"/>
  <c r="X88" i="4"/>
  <c r="AE88" i="4" s="1"/>
  <c r="X166" i="4"/>
  <c r="AE166" i="4" s="1"/>
  <c r="X188" i="4"/>
  <c r="AE188" i="4" s="1"/>
  <c r="X181" i="4"/>
  <c r="AE181" i="4" s="1"/>
  <c r="X84" i="4"/>
  <c r="AE84" i="4" s="1"/>
  <c r="X44" i="4"/>
  <c r="AE44" i="4" s="1"/>
  <c r="X217" i="4"/>
  <c r="AE217" i="4" s="1"/>
  <c r="X122" i="4"/>
  <c r="AE122" i="4" s="1"/>
  <c r="X186" i="4"/>
  <c r="AE186" i="4" s="1"/>
  <c r="X102" i="4"/>
  <c r="AE102" i="4" s="1"/>
  <c r="X204" i="4"/>
  <c r="AE204" i="4" s="1"/>
  <c r="X73" i="4"/>
  <c r="AE73" i="4" s="1"/>
  <c r="X126" i="4"/>
  <c r="AE126" i="4" s="1"/>
  <c r="X133" i="4"/>
  <c r="AE133" i="4" s="1"/>
  <c r="X109" i="4"/>
  <c r="AE109" i="4" s="1"/>
  <c r="X247" i="4"/>
  <c r="AE247" i="4" s="1"/>
  <c r="X85" i="4"/>
  <c r="AE85" i="4" s="1"/>
  <c r="X105" i="4"/>
  <c r="AE105" i="4" s="1"/>
  <c r="X265" i="4"/>
  <c r="AE265" i="4" s="1"/>
  <c r="X21" i="4"/>
  <c r="AE21" i="4" s="1"/>
  <c r="X67" i="4"/>
  <c r="AE67" i="4" s="1"/>
  <c r="X95" i="4"/>
  <c r="AE95" i="4" s="1"/>
  <c r="X193" i="4"/>
  <c r="AE193" i="4" s="1"/>
  <c r="X189" i="4"/>
  <c r="AE189" i="4" s="1"/>
  <c r="X170" i="4"/>
  <c r="AE170" i="4" s="1"/>
  <c r="AB95" i="4"/>
  <c r="AF95" i="4" s="1"/>
  <c r="AB238" i="4"/>
  <c r="AF238" i="4" s="1"/>
  <c r="AB186" i="4"/>
  <c r="AF186" i="4" s="1"/>
  <c r="AB224" i="4"/>
  <c r="AF224" i="4" s="1"/>
  <c r="AB213" i="4"/>
  <c r="AF213" i="4" s="1"/>
  <c r="AB232" i="4"/>
  <c r="AF232" i="4" s="1"/>
  <c r="AB122" i="4"/>
  <c r="AF122" i="4" s="1"/>
  <c r="AB46" i="4"/>
  <c r="AF46" i="4" s="1"/>
  <c r="AB228" i="4"/>
  <c r="AF228" i="4" s="1"/>
  <c r="AB120" i="4"/>
  <c r="AF120" i="4" s="1"/>
  <c r="AB124" i="4"/>
  <c r="AF124" i="4" s="1"/>
  <c r="AB128" i="4"/>
  <c r="AF128" i="4" s="1"/>
  <c r="AB181" i="4"/>
  <c r="AF181" i="4" s="1"/>
  <c r="AB136" i="4"/>
  <c r="AF136" i="4" s="1"/>
  <c r="AB207" i="4"/>
  <c r="AF207" i="4" s="1"/>
  <c r="AB81" i="4"/>
  <c r="AB202" i="4"/>
  <c r="AF202" i="4" s="1"/>
  <c r="AB94" i="4"/>
  <c r="AF94" i="4" s="1"/>
  <c r="AB211" i="4"/>
  <c r="AF211" i="4" s="1"/>
  <c r="AB23" i="4"/>
  <c r="AF23" i="4" s="1"/>
  <c r="AB27" i="4"/>
  <c r="AF27" i="4" s="1"/>
  <c r="AB110" i="4"/>
  <c r="AF110" i="4" s="1"/>
  <c r="AB226" i="4"/>
  <c r="AF226" i="4" s="1"/>
  <c r="AB55" i="4"/>
  <c r="AF55" i="4" s="1"/>
  <c r="AB217" i="4"/>
  <c r="AF217" i="4" s="1"/>
  <c r="AB59" i="4"/>
  <c r="AF59" i="4" s="1"/>
  <c r="AB65" i="4"/>
  <c r="AF65" i="4" s="1"/>
  <c r="AB71" i="4"/>
  <c r="AF71" i="4" s="1"/>
  <c r="AB204" i="4"/>
  <c r="AF204" i="4" s="1"/>
  <c r="AB261" i="4"/>
  <c r="AF261" i="4" s="1"/>
  <c r="AB97" i="4"/>
  <c r="AF97" i="4" s="1"/>
  <c r="AB101" i="4"/>
  <c r="AF101" i="4" s="1"/>
  <c r="AB56" i="4"/>
  <c r="AF56" i="4" s="1"/>
  <c r="AB252" i="4"/>
  <c r="AF252" i="4" s="1"/>
  <c r="AB64" i="4"/>
  <c r="AF64" i="4" s="1"/>
  <c r="AB244" i="4"/>
  <c r="AF244" i="4" s="1"/>
  <c r="AB107" i="4"/>
  <c r="AF107" i="4" s="1"/>
  <c r="AB259" i="4"/>
  <c r="AF259" i="4" s="1"/>
  <c r="AB91" i="4"/>
  <c r="AF91" i="4" s="1"/>
  <c r="AB160" i="4"/>
  <c r="AB166" i="4"/>
  <c r="AF166" i="4" s="1"/>
  <c r="AB234" i="4"/>
  <c r="AF234" i="4" s="1"/>
  <c r="AB164" i="4"/>
  <c r="AF164" i="4" s="1"/>
  <c r="AB13" i="4"/>
  <c r="AB114" i="4"/>
  <c r="AF114" i="4" s="1"/>
  <c r="AB26" i="4"/>
  <c r="AF26" i="4" s="1"/>
  <c r="AB14" i="4"/>
  <c r="AF14" i="4" s="1"/>
  <c r="AB17" i="4"/>
  <c r="AF17" i="4" s="1"/>
  <c r="AB132" i="4"/>
  <c r="AF132" i="4" s="1"/>
  <c r="AB173" i="4"/>
  <c r="AF173" i="4" s="1"/>
  <c r="AB225" i="4"/>
  <c r="AF225" i="4" s="1"/>
  <c r="AB19" i="4"/>
  <c r="AF19" i="4" s="1"/>
  <c r="AB40" i="4"/>
  <c r="AF40" i="4" s="1"/>
  <c r="AB155" i="4"/>
  <c r="AF155" i="4" s="1"/>
  <c r="AB48" i="4"/>
  <c r="AF48" i="4" s="1"/>
  <c r="AB227" i="4"/>
  <c r="AF227" i="4" s="1"/>
  <c r="AB183" i="4"/>
  <c r="AF183" i="4" s="1"/>
  <c r="AB121" i="4"/>
  <c r="AF121" i="4" s="1"/>
  <c r="AB127" i="4"/>
  <c r="AF127" i="4" s="1"/>
  <c r="AB245" i="4"/>
  <c r="AF245" i="4" s="1"/>
  <c r="AB135" i="4"/>
  <c r="AF135" i="4" s="1"/>
  <c r="AB90" i="4"/>
  <c r="AF90" i="4" s="1"/>
  <c r="AB143" i="4"/>
  <c r="AF143" i="4" s="1"/>
  <c r="AB131" i="4"/>
  <c r="AF131" i="4" s="1"/>
  <c r="AB88" i="4"/>
  <c r="X165" i="4"/>
  <c r="AE165" i="4" s="1"/>
  <c r="X153" i="4"/>
  <c r="AE153" i="4" s="1"/>
  <c r="X184" i="4"/>
  <c r="AE184" i="4" s="1"/>
  <c r="X130" i="4"/>
  <c r="AE130" i="4" s="1"/>
  <c r="X223" i="4"/>
  <c r="AE223" i="4" s="1"/>
  <c r="X198" i="4"/>
  <c r="AE198" i="4" s="1"/>
  <c r="X157" i="4"/>
  <c r="AE157" i="4" s="1"/>
  <c r="X110" i="4"/>
  <c r="AE110" i="4" s="1"/>
  <c r="X113" i="4"/>
  <c r="AE113" i="4" s="1"/>
  <c r="X197" i="4"/>
  <c r="AE197" i="4" s="1"/>
  <c r="X202" i="4"/>
  <c r="AE202" i="4" s="1"/>
  <c r="X264" i="4"/>
  <c r="AE264" i="4" s="1"/>
  <c r="X155" i="4"/>
  <c r="AE155" i="4" s="1"/>
  <c r="X149" i="4"/>
  <c r="AE149" i="4" s="1"/>
  <c r="X150" i="4"/>
  <c r="AE150" i="4" s="1"/>
  <c r="X103" i="4"/>
  <c r="AE103" i="4" s="1"/>
  <c r="X121" i="4"/>
  <c r="AE121" i="4" s="1"/>
  <c r="X218" i="4"/>
  <c r="AE218" i="4" s="1"/>
  <c r="X100" i="4"/>
  <c r="AE100" i="4" s="1"/>
  <c r="X117" i="4"/>
  <c r="AE117" i="4" s="1"/>
  <c r="X233" i="4"/>
  <c r="AE233" i="4" s="1"/>
  <c r="X138" i="4"/>
  <c r="AE138" i="4" s="1"/>
  <c r="X15" i="4"/>
  <c r="AE15" i="4" s="1"/>
  <c r="X43" i="4"/>
  <c r="AE43" i="4" s="1"/>
  <c r="X257" i="4"/>
  <c r="AE257" i="4" s="1"/>
  <c r="X213" i="4"/>
  <c r="AE213" i="4" s="1"/>
  <c r="X68" i="4"/>
  <c r="AE68" i="4" s="1"/>
  <c r="X27" i="4"/>
  <c r="AE27" i="4" s="1"/>
  <c r="X53" i="4"/>
  <c r="AE53" i="4" s="1"/>
  <c r="X161" i="4"/>
  <c r="AE161" i="4" s="1"/>
  <c r="X31" i="4"/>
  <c r="AE31" i="4" s="1"/>
  <c r="X216" i="4"/>
  <c r="AE216" i="4" s="1"/>
  <c r="X93" i="4"/>
  <c r="AE93" i="4" s="1"/>
  <c r="X52" i="4"/>
  <c r="AE52" i="4" s="1"/>
  <c r="X90" i="4"/>
  <c r="AE90" i="4" s="1"/>
  <c r="X207" i="4"/>
  <c r="AE207" i="4" s="1"/>
  <c r="X92" i="4"/>
  <c r="AE92" i="4" s="1"/>
  <c r="X225" i="4"/>
  <c r="AE225" i="4" s="1"/>
  <c r="X258" i="4"/>
  <c r="AE258" i="4" s="1"/>
  <c r="X212" i="4"/>
  <c r="AE212" i="4" s="1"/>
  <c r="X244" i="4"/>
  <c r="AE244" i="4" s="1"/>
  <c r="X191" i="4"/>
  <c r="AE191" i="4" s="1"/>
  <c r="X108" i="4"/>
  <c r="AE108" i="4" s="1"/>
  <c r="X235" i="4"/>
  <c r="AE235" i="4" s="1"/>
  <c r="X69" i="4"/>
  <c r="AE69" i="4" s="1"/>
  <c r="X60" i="4"/>
  <c r="AE60" i="4" s="1"/>
  <c r="X30" i="4"/>
  <c r="AE30" i="4" s="1"/>
  <c r="AB45" i="4"/>
  <c r="AF45" i="4" s="1"/>
  <c r="AB41" i="4"/>
  <c r="AF41" i="4" s="1"/>
  <c r="AB237" i="4"/>
  <c r="AF237" i="4" s="1"/>
  <c r="AB212" i="4"/>
  <c r="AF212" i="4" s="1"/>
  <c r="AB231" i="4"/>
  <c r="AF231" i="4" s="1"/>
  <c r="AB89" i="4"/>
  <c r="AF89" i="4" s="1"/>
  <c r="AB174" i="4"/>
  <c r="AF174" i="4" s="1"/>
  <c r="AB34" i="4"/>
  <c r="AF34" i="4" s="1"/>
  <c r="AB247" i="4"/>
  <c r="AF247" i="4" s="1"/>
  <c r="AB138" i="4"/>
  <c r="AF138" i="4" s="1"/>
  <c r="AB256" i="4"/>
  <c r="AF256" i="4" s="1"/>
  <c r="AB180" i="4"/>
  <c r="AF180" i="4" s="1"/>
  <c r="AB264" i="4"/>
  <c r="AF264" i="4" s="1"/>
  <c r="AB206" i="4"/>
  <c r="AF206" i="4" s="1"/>
  <c r="AB209" i="4"/>
  <c r="AF209" i="4" s="1"/>
  <c r="AB222" i="4"/>
  <c r="AF222" i="4" s="1"/>
  <c r="AB18" i="4"/>
  <c r="AF18" i="4" s="1"/>
  <c r="AB104" i="4"/>
  <c r="AF104" i="4" s="1"/>
  <c r="AB108" i="4"/>
  <c r="AF108" i="4" s="1"/>
  <c r="AB61" i="4"/>
  <c r="AF61" i="4" s="1"/>
  <c r="AB176" i="4"/>
  <c r="AF176" i="4" s="1"/>
  <c r="AB100" i="4"/>
  <c r="AF100" i="4" s="1"/>
  <c r="AB216" i="4"/>
  <c r="AF216" i="4" s="1"/>
  <c r="AB43" i="4"/>
  <c r="AF43" i="4" s="1"/>
  <c r="AB193" i="4"/>
  <c r="AF193" i="4" s="1"/>
  <c r="AB52" i="4"/>
  <c r="AF52" i="4" s="1"/>
  <c r="AB73" i="4"/>
  <c r="AF73" i="4" s="1"/>
  <c r="AB67" i="4"/>
  <c r="AF67" i="4" s="1"/>
  <c r="AB109" i="4"/>
  <c r="AF109" i="4" s="1"/>
  <c r="AB99" i="4"/>
  <c r="AF99" i="4" s="1"/>
  <c r="AB54" i="4"/>
  <c r="AF54" i="4" s="1"/>
  <c r="AB74" i="4"/>
  <c r="AF74" i="4" s="1"/>
  <c r="AB62" i="4"/>
  <c r="AF62" i="4" s="1"/>
  <c r="AB51" i="4"/>
  <c r="AF51" i="4" s="1"/>
  <c r="AB76" i="4"/>
  <c r="AF76" i="4" s="1"/>
  <c r="AB66" i="4"/>
  <c r="AF66" i="4" s="1"/>
  <c r="AB30" i="4"/>
  <c r="AF30" i="4" s="1"/>
  <c r="AB21" i="4"/>
  <c r="AF21" i="4" s="1"/>
  <c r="AB22" i="4"/>
  <c r="AF22" i="4" s="1"/>
  <c r="AB112" i="4"/>
  <c r="AB188" i="4"/>
  <c r="AF188" i="4" s="1"/>
  <c r="AB192" i="4"/>
  <c r="AF192" i="4" s="1"/>
  <c r="AB11" i="4"/>
  <c r="AF11" i="4" s="1"/>
  <c r="AB142" i="4"/>
  <c r="AB16" i="4"/>
  <c r="AF16" i="4" s="1"/>
  <c r="AB196" i="4"/>
  <c r="AF196" i="4" s="1"/>
  <c r="AB152" i="4"/>
  <c r="AF152" i="4" s="1"/>
  <c r="AB171" i="4"/>
  <c r="AF171" i="4" s="1"/>
  <c r="AB32" i="4"/>
  <c r="AF32" i="4" s="1"/>
  <c r="AB147" i="4"/>
  <c r="AF147" i="4" s="1"/>
  <c r="AB167" i="4"/>
  <c r="AF167" i="4" s="1"/>
  <c r="AB44" i="4"/>
  <c r="AF44" i="4" s="1"/>
  <c r="AB111" i="4"/>
  <c r="AF111" i="4" s="1"/>
  <c r="AB113" i="4"/>
  <c r="AF113" i="4" s="1"/>
  <c r="AB165" i="4"/>
  <c r="AF165" i="4" s="1"/>
  <c r="AB185" i="4"/>
  <c r="AB141" i="4"/>
  <c r="AF141" i="4" s="1"/>
  <c r="AB115" i="4"/>
  <c r="AF115" i="4" s="1"/>
  <c r="AB199" i="4"/>
  <c r="AF199" i="4" s="1"/>
  <c r="AB203" i="4"/>
  <c r="AF203" i="4" s="1"/>
  <c r="AB78" i="4"/>
  <c r="AF78" i="4" s="1"/>
  <c r="AB258" i="4"/>
  <c r="AF258" i="4" s="1"/>
  <c r="AB151" i="4"/>
  <c r="AF151" i="4" s="1"/>
  <c r="Y9" i="4"/>
  <c r="AH9" i="4" s="1"/>
  <c r="X9" i="4"/>
  <c r="AE9" i="4" s="1"/>
  <c r="X32" i="4"/>
  <c r="AE32" i="4" s="1"/>
  <c r="X96" i="4"/>
  <c r="AE96" i="4" s="1"/>
  <c r="X76" i="4"/>
  <c r="AE76" i="4" s="1"/>
  <c r="X192" i="4"/>
  <c r="AE192" i="4" s="1"/>
  <c r="X12" i="4"/>
  <c r="AE12" i="4" s="1"/>
  <c r="X182" i="4"/>
  <c r="AE182" i="4" s="1"/>
  <c r="X234" i="4"/>
  <c r="AE234" i="4" s="1"/>
  <c r="X18" i="4"/>
  <c r="AE18" i="4" s="1"/>
  <c r="X248" i="4"/>
  <c r="AE248" i="4" s="1"/>
  <c r="X29" i="4"/>
  <c r="AE29" i="4" s="1"/>
  <c r="X72" i="4"/>
  <c r="AE72" i="4" s="1"/>
  <c r="X226" i="4"/>
  <c r="AE226" i="4" s="1"/>
  <c r="X49" i="4"/>
  <c r="AE49" i="4" s="1"/>
  <c r="X131" i="4"/>
  <c r="AE131" i="4" s="1"/>
  <c r="X48" i="4"/>
  <c r="AE48" i="4" s="1"/>
  <c r="X107" i="4"/>
  <c r="AE107" i="4" s="1"/>
  <c r="X13" i="4"/>
  <c r="AE13" i="4" s="1"/>
  <c r="X251" i="4"/>
  <c r="AE251" i="4" s="1"/>
  <c r="X104" i="4"/>
  <c r="AE104" i="4" s="1"/>
  <c r="X71" i="4"/>
  <c r="AE71" i="4" s="1"/>
  <c r="X111" i="4"/>
  <c r="AE111" i="4" s="1"/>
  <c r="X101" i="4"/>
  <c r="AE101" i="4" s="1"/>
  <c r="X203" i="4"/>
  <c r="AE203" i="4" s="1"/>
  <c r="X42" i="4"/>
  <c r="AE42" i="4" s="1"/>
  <c r="X252" i="4"/>
  <c r="AE252" i="4" s="1"/>
  <c r="X200" i="4"/>
  <c r="AE200" i="4" s="1"/>
  <c r="X23" i="4"/>
  <c r="AE23" i="4" s="1"/>
  <c r="X75" i="4"/>
  <c r="AE75" i="4" s="1"/>
  <c r="X210" i="4"/>
  <c r="AE210" i="4" s="1"/>
  <c r="X22" i="4"/>
  <c r="AE22" i="4" s="1"/>
  <c r="X158" i="4"/>
  <c r="AE158" i="4" s="1"/>
  <c r="X127" i="4"/>
  <c r="AE127" i="4" s="1"/>
  <c r="X65" i="4"/>
  <c r="AE65" i="4" s="1"/>
  <c r="X135" i="4"/>
  <c r="AE135" i="4" s="1"/>
  <c r="X241" i="4"/>
  <c r="AE241" i="4" s="1"/>
  <c r="X74" i="4"/>
  <c r="AE74" i="4" s="1"/>
  <c r="X154" i="4"/>
  <c r="AE154" i="4" s="1"/>
  <c r="X240" i="4"/>
  <c r="AE240" i="4" s="1"/>
  <c r="X228" i="4"/>
  <c r="X87" i="4"/>
  <c r="AE87" i="4" s="1"/>
  <c r="X94" i="4"/>
  <c r="AE94" i="4" s="1"/>
  <c r="X171" i="4"/>
  <c r="AE171" i="4" s="1"/>
  <c r="X70" i="4"/>
  <c r="AE70" i="4" s="1"/>
  <c r="X39" i="4"/>
  <c r="AE39" i="4" s="1"/>
  <c r="X62" i="4"/>
  <c r="AE62" i="4" s="1"/>
  <c r="X19" i="4"/>
  <c r="AE19" i="4" s="1"/>
  <c r="X263" i="4"/>
  <c r="AE263" i="4" s="1"/>
  <c r="X145" i="4"/>
  <c r="AE145" i="4" s="1"/>
  <c r="X140" i="4"/>
  <c r="AE140" i="4" s="1"/>
  <c r="X246" i="4"/>
  <c r="AE246" i="4" s="1"/>
  <c r="X46" i="4"/>
  <c r="AE46" i="4" s="1"/>
  <c r="X172" i="4"/>
  <c r="AE172" i="4" s="1"/>
  <c r="X51" i="4"/>
  <c r="AE51" i="4" s="1"/>
  <c r="X232" i="4"/>
  <c r="AE232" i="4" s="1"/>
  <c r="X254" i="4"/>
  <c r="AE254" i="4" s="1"/>
  <c r="X220" i="4"/>
  <c r="AE220" i="4" s="1"/>
  <c r="AB10" i="4"/>
  <c r="AF10" i="4" s="1"/>
  <c r="AB20" i="4"/>
  <c r="AF20" i="4" s="1"/>
  <c r="AB156" i="4"/>
  <c r="AF156" i="4" s="1"/>
  <c r="AB83" i="4"/>
  <c r="AF83" i="4" s="1"/>
  <c r="AB230" i="4"/>
  <c r="AF230" i="4" s="1"/>
  <c r="AB214" i="4"/>
  <c r="AF214" i="4" s="1"/>
  <c r="AB189" i="4"/>
  <c r="AF189" i="4" s="1"/>
  <c r="AB162" i="4"/>
  <c r="AF162" i="4" s="1"/>
  <c r="AB118" i="4"/>
  <c r="AF118" i="4" s="1"/>
  <c r="AB154" i="4"/>
  <c r="AF154" i="4" s="1"/>
  <c r="AB126" i="4"/>
  <c r="AB178" i="4"/>
  <c r="AF178" i="4" s="1"/>
  <c r="AB263" i="4"/>
  <c r="AF263" i="4" s="1"/>
  <c r="AB262" i="4"/>
  <c r="AF262" i="4" s="1"/>
  <c r="AB208" i="4"/>
  <c r="AB220" i="4"/>
  <c r="AF220" i="4" s="1"/>
  <c r="AB96" i="4"/>
  <c r="AF96" i="4" s="1"/>
  <c r="AB39" i="4"/>
  <c r="AF39" i="4" s="1"/>
  <c r="AB218" i="4"/>
  <c r="AB253" i="4"/>
  <c r="AF253" i="4" s="1"/>
  <c r="AB47" i="4"/>
  <c r="AF47" i="4" s="1"/>
  <c r="AB35" i="4"/>
  <c r="AF35" i="4" s="1"/>
  <c r="AB215" i="4"/>
  <c r="AF215" i="4" s="1"/>
  <c r="AB219" i="4"/>
  <c r="AF219" i="4" s="1"/>
  <c r="AB63" i="4"/>
  <c r="AF63" i="4" s="1"/>
  <c r="AB179" i="4"/>
  <c r="AF179" i="4" s="1"/>
  <c r="AB265" i="4"/>
  <c r="AF265" i="4" s="1"/>
  <c r="AB194" i="4"/>
  <c r="AF194" i="4" s="1"/>
  <c r="AB105" i="4"/>
  <c r="AF105" i="4" s="1"/>
  <c r="AB246" i="4"/>
  <c r="AF246" i="4" s="1"/>
  <c r="AB25" i="4"/>
  <c r="AF25" i="4" s="1"/>
  <c r="AB254" i="4"/>
  <c r="AF254" i="4" s="1"/>
  <c r="AB242" i="4"/>
  <c r="AF242" i="4" s="1"/>
  <c r="AB72" i="4"/>
  <c r="AF72" i="4" s="1"/>
  <c r="AB29" i="4"/>
  <c r="AF29" i="4" s="1"/>
  <c r="AB158" i="4"/>
  <c r="AF158" i="4" s="1"/>
  <c r="AB148" i="4"/>
  <c r="AF148" i="4" s="1"/>
  <c r="AB168" i="4"/>
  <c r="AF168" i="4" s="1"/>
  <c r="AB235" i="4"/>
  <c r="AF235" i="4" s="1"/>
  <c r="AB184" i="4"/>
  <c r="AF184" i="4" s="1"/>
  <c r="AB191" i="4"/>
  <c r="AF191" i="4" s="1"/>
  <c r="AB198" i="4"/>
  <c r="AF198" i="4" s="1"/>
  <c r="AB12" i="4"/>
  <c r="AF12" i="4" s="1"/>
  <c r="AB144" i="4"/>
  <c r="AF144" i="4" s="1"/>
  <c r="AB260" i="4"/>
  <c r="AF260" i="4" s="1"/>
  <c r="AB87" i="4"/>
  <c r="AF87" i="4" s="1"/>
  <c r="AB28" i="4"/>
  <c r="AB159" i="4"/>
  <c r="AF159" i="4" s="1"/>
  <c r="AB82" i="4"/>
  <c r="AF82" i="4" s="1"/>
  <c r="AB149" i="4"/>
  <c r="AF149" i="4" s="1"/>
  <c r="AB24" i="4"/>
  <c r="AF24" i="4" s="1"/>
  <c r="AB175" i="4"/>
  <c r="AF175" i="4" s="1"/>
  <c r="AB177" i="4"/>
  <c r="AF177" i="4" s="1"/>
  <c r="AB36" i="4"/>
  <c r="AF36" i="4" s="1"/>
  <c r="AB248" i="4"/>
  <c r="AF248" i="4" s="1"/>
  <c r="AB205" i="4"/>
  <c r="AF205" i="4" s="1"/>
  <c r="AB243" i="4"/>
  <c r="AF243" i="4" s="1"/>
  <c r="AB53" i="4"/>
  <c r="AF53" i="4" s="1"/>
  <c r="AB137" i="4"/>
  <c r="AF137" i="4" s="1"/>
  <c r="AB157" i="4"/>
  <c r="AF157" i="4" s="1"/>
  <c r="AB145" i="4"/>
  <c r="AF145" i="4" s="1"/>
  <c r="AB86" i="4"/>
  <c r="AF86" i="4" s="1"/>
  <c r="AA94" i="4"/>
  <c r="Z94" i="4"/>
  <c r="AA108" i="4"/>
  <c r="Z108" i="4"/>
  <c r="Z239" i="4"/>
  <c r="AA239" i="4"/>
  <c r="Z171" i="4"/>
  <c r="AA171" i="4"/>
  <c r="AA82" i="4"/>
  <c r="Z82" i="4"/>
  <c r="Z155" i="4"/>
  <c r="AA155" i="4"/>
  <c r="AA177" i="4"/>
  <c r="Z177" i="4"/>
  <c r="AA216" i="4"/>
  <c r="Z216" i="4"/>
  <c r="Z127" i="4"/>
  <c r="AA127" i="4"/>
  <c r="Z135" i="4"/>
  <c r="AA135" i="4"/>
  <c r="AA204" i="4"/>
  <c r="Z204" i="4"/>
  <c r="AA258" i="4"/>
  <c r="Z258" i="4"/>
  <c r="AA58" i="4"/>
  <c r="Z58" i="4"/>
  <c r="AA237" i="4"/>
  <c r="Z237" i="4"/>
  <c r="AA224" i="4"/>
  <c r="Z224" i="4"/>
  <c r="AA213" i="4"/>
  <c r="Z213" i="4"/>
  <c r="AA233" i="4"/>
  <c r="Z233" i="4"/>
  <c r="AA172" i="4"/>
  <c r="Z172" i="4"/>
  <c r="AA174" i="4"/>
  <c r="Z174" i="4"/>
  <c r="AA101" i="4"/>
  <c r="Z101" i="4"/>
  <c r="Z247" i="4"/>
  <c r="AA247" i="4"/>
  <c r="AA74" i="4"/>
  <c r="Z74" i="4"/>
  <c r="AA62" i="4"/>
  <c r="Z62" i="4"/>
  <c r="AA64" i="4"/>
  <c r="Z64" i="4"/>
  <c r="AA264" i="4"/>
  <c r="Z264" i="4"/>
  <c r="Z107" i="4"/>
  <c r="AA107" i="4"/>
  <c r="AA209" i="4"/>
  <c r="Z209" i="4"/>
  <c r="AA68" i="4"/>
  <c r="Z68" i="4"/>
  <c r="Z23" i="4"/>
  <c r="AA23" i="4"/>
  <c r="Z47" i="4"/>
  <c r="AA47" i="4"/>
  <c r="Z55" i="4"/>
  <c r="AA55" i="4"/>
  <c r="Z59" i="4"/>
  <c r="AA59" i="4"/>
  <c r="Z243" i="4"/>
  <c r="AA243" i="4"/>
  <c r="AA73" i="4"/>
  <c r="Z73" i="4"/>
  <c r="AA202" i="4"/>
  <c r="Z202" i="4"/>
  <c r="Z159" i="4"/>
  <c r="AA159" i="4"/>
  <c r="Z19" i="4"/>
  <c r="AA19" i="4"/>
  <c r="AA169" i="4"/>
  <c r="Z169" i="4"/>
  <c r="Z111" i="4"/>
  <c r="AA111" i="4"/>
  <c r="AA36" i="4"/>
  <c r="Z36" i="4"/>
  <c r="Z215" i="4"/>
  <c r="AA215" i="4"/>
  <c r="AA141" i="4"/>
  <c r="Z141" i="4"/>
  <c r="Z199" i="4"/>
  <c r="AA199" i="4"/>
  <c r="AA221" i="4"/>
  <c r="Z221" i="4"/>
  <c r="AA194" i="4"/>
  <c r="Z194" i="4"/>
  <c r="Z151" i="4"/>
  <c r="AA151" i="4"/>
  <c r="AA42" i="4"/>
  <c r="Z42" i="4"/>
  <c r="AA30" i="4"/>
  <c r="Z30" i="4"/>
  <c r="Z83" i="4"/>
  <c r="AA83" i="4"/>
  <c r="AA21" i="4"/>
  <c r="Z21" i="4"/>
  <c r="AA168" i="4"/>
  <c r="Z168" i="4"/>
  <c r="AA122" i="4"/>
  <c r="Z122" i="4"/>
  <c r="AA112" i="4"/>
  <c r="Z112" i="4"/>
  <c r="AA164" i="4"/>
  <c r="Z164" i="4"/>
  <c r="AA249" i="4"/>
  <c r="Z249" i="4"/>
  <c r="AA252" i="4"/>
  <c r="Z252" i="4"/>
  <c r="AA254" i="4"/>
  <c r="Z254" i="4"/>
  <c r="Z9" i="4"/>
  <c r="AA9" i="4"/>
  <c r="AA244" i="4"/>
  <c r="Z244" i="4"/>
  <c r="AA134" i="4"/>
  <c r="Z134" i="4"/>
  <c r="AA170" i="4"/>
  <c r="Z170" i="4"/>
  <c r="AA206" i="4"/>
  <c r="Z206" i="4"/>
  <c r="Z15" i="4"/>
  <c r="AA15" i="4"/>
  <c r="AA81" i="4"/>
  <c r="Z81" i="4"/>
  <c r="AA260" i="4"/>
  <c r="Z260" i="4"/>
  <c r="AA106" i="4"/>
  <c r="Z106" i="4"/>
  <c r="Z39" i="4"/>
  <c r="AA39" i="4"/>
  <c r="AA110" i="4"/>
  <c r="Z110" i="4"/>
  <c r="AA28" i="4"/>
  <c r="Z28" i="4"/>
  <c r="AA225" i="4"/>
  <c r="Z225" i="4"/>
  <c r="AA44" i="4"/>
  <c r="Z44" i="4"/>
  <c r="AA48" i="4"/>
  <c r="Z48" i="4"/>
  <c r="AA121" i="4"/>
  <c r="Z121" i="4"/>
  <c r="Z255" i="4"/>
  <c r="AA255" i="4"/>
  <c r="AA53" i="4"/>
  <c r="Z53" i="4"/>
  <c r="Z203" i="4"/>
  <c r="AA203" i="4"/>
  <c r="AA80" i="4"/>
  <c r="Z80" i="4"/>
  <c r="Z187" i="4"/>
  <c r="AA187" i="4"/>
  <c r="Z95" i="4"/>
  <c r="AA95" i="4"/>
  <c r="AA20" i="4"/>
  <c r="Z20" i="4"/>
  <c r="Z103" i="4"/>
  <c r="AA103" i="4"/>
  <c r="AA214" i="4"/>
  <c r="Z214" i="4"/>
  <c r="AA238" i="4"/>
  <c r="Z238" i="4"/>
  <c r="AA229" i="4"/>
  <c r="Z229" i="4"/>
  <c r="AA54" i="4"/>
  <c r="Z54" i="4"/>
  <c r="AA25" i="4"/>
  <c r="Z25" i="4"/>
  <c r="AA190" i="4"/>
  <c r="Z190" i="4"/>
  <c r="AA192" i="4"/>
  <c r="Z192" i="4"/>
  <c r="AA70" i="4"/>
  <c r="Z70" i="4"/>
  <c r="AA262" i="4"/>
  <c r="Z262" i="4"/>
  <c r="Z207" i="4"/>
  <c r="AA207" i="4"/>
  <c r="AA196" i="4"/>
  <c r="Z196" i="4"/>
  <c r="AA104" i="4"/>
  <c r="Z104" i="4"/>
  <c r="AA61" i="4"/>
  <c r="Z61" i="4"/>
  <c r="AA100" i="4"/>
  <c r="Z100" i="4"/>
  <c r="Z43" i="4"/>
  <c r="AA43" i="4"/>
  <c r="AA50" i="4"/>
  <c r="Z50" i="4"/>
  <c r="Z71" i="4"/>
  <c r="AA71" i="4"/>
  <c r="AA69" i="4"/>
  <c r="Z69" i="4"/>
  <c r="AA173" i="4"/>
  <c r="Z173" i="4"/>
  <c r="Z147" i="4"/>
  <c r="AA147" i="4"/>
  <c r="AA40" i="4"/>
  <c r="Z40" i="4"/>
  <c r="AA125" i="4"/>
  <c r="Z125" i="4"/>
  <c r="Z227" i="4"/>
  <c r="AA227" i="4"/>
  <c r="AA185" i="4"/>
  <c r="Z185" i="4"/>
  <c r="Z139" i="4"/>
  <c r="AA139" i="4"/>
  <c r="AA117" i="4"/>
  <c r="Z117" i="4"/>
  <c r="AA90" i="4"/>
  <c r="Z90" i="4"/>
  <c r="AA145" i="4"/>
  <c r="Z145" i="4"/>
  <c r="AA86" i="4"/>
  <c r="Z86" i="4"/>
  <c r="AA158" i="4"/>
  <c r="Z158" i="4"/>
  <c r="AA146" i="4"/>
  <c r="Z146" i="4"/>
  <c r="AA85" i="4"/>
  <c r="Z85" i="4"/>
  <c r="AA232" i="4"/>
  <c r="Z232" i="4"/>
  <c r="AA234" i="4"/>
  <c r="Z234" i="4"/>
  <c r="AA240" i="4"/>
  <c r="Z240" i="4"/>
  <c r="AA34" i="4"/>
  <c r="Z34" i="4"/>
  <c r="AA120" i="4"/>
  <c r="Z120" i="4"/>
  <c r="AA138" i="4"/>
  <c r="Z138" i="4"/>
  <c r="AA13" i="4"/>
  <c r="Z13" i="4"/>
  <c r="AA257" i="4"/>
  <c r="Z257" i="4"/>
  <c r="AA114" i="4"/>
  <c r="Z114" i="4"/>
  <c r="AA198" i="4"/>
  <c r="Z198" i="4"/>
  <c r="Z11" i="4"/>
  <c r="AA11" i="4"/>
  <c r="AA12" i="4"/>
  <c r="Z12" i="4"/>
  <c r="Z79" i="4"/>
  <c r="AA79" i="4"/>
  <c r="AA16" i="4"/>
  <c r="Z16" i="4"/>
  <c r="Z259" i="4"/>
  <c r="AA259" i="4"/>
  <c r="AA152" i="4"/>
  <c r="Z152" i="4"/>
  <c r="AA18" i="4"/>
  <c r="Z18" i="4"/>
  <c r="AA253" i="4"/>
  <c r="Z253" i="4"/>
  <c r="Z223" i="4"/>
  <c r="AA223" i="4"/>
  <c r="AA84" i="4"/>
  <c r="Z84" i="4"/>
  <c r="AA176" i="4"/>
  <c r="Z176" i="4"/>
  <c r="Z119" i="4"/>
  <c r="AA119" i="4"/>
  <c r="AA205" i="4"/>
  <c r="Z205" i="4"/>
  <c r="Z179" i="4"/>
  <c r="AA179" i="4"/>
  <c r="AA137" i="4"/>
  <c r="Z137" i="4"/>
  <c r="AA78" i="4"/>
  <c r="Z78" i="4"/>
  <c r="AA186" i="4"/>
  <c r="Z186" i="4"/>
  <c r="AA45" i="4"/>
  <c r="Z45" i="4"/>
  <c r="AA33" i="4"/>
  <c r="Z33" i="4"/>
  <c r="Z231" i="4"/>
  <c r="AA231" i="4"/>
  <c r="AA41" i="4"/>
  <c r="Z41" i="4"/>
  <c r="AA189" i="4"/>
  <c r="Z189" i="4"/>
  <c r="AA228" i="4"/>
  <c r="Z228" i="4"/>
  <c r="AA246" i="4"/>
  <c r="Z246" i="4"/>
  <c r="AA56" i="4"/>
  <c r="Z56" i="4"/>
  <c r="AA60" i="4"/>
  <c r="Z60" i="4"/>
  <c r="AA256" i="4"/>
  <c r="Z256" i="4"/>
  <c r="AA181" i="4"/>
  <c r="Z181" i="4"/>
  <c r="AA76" i="4"/>
  <c r="Z76" i="4"/>
  <c r="AA29" i="4"/>
  <c r="Z29" i="4"/>
  <c r="Z195" i="4"/>
  <c r="AA195" i="4"/>
  <c r="AA102" i="4"/>
  <c r="Z102" i="4"/>
  <c r="Z251" i="4"/>
  <c r="AA251" i="4"/>
  <c r="Z35" i="4"/>
  <c r="AA35" i="4"/>
  <c r="AA57" i="4"/>
  <c r="Z57" i="4"/>
  <c r="AA65" i="4"/>
  <c r="Z65" i="4"/>
  <c r="AA245" i="4"/>
  <c r="Z245" i="4"/>
  <c r="AA261" i="4"/>
  <c r="Z261" i="4"/>
  <c r="AA92" i="4"/>
  <c r="Z92" i="4"/>
  <c r="AA161" i="4"/>
  <c r="Z161" i="4"/>
  <c r="Z167" i="4"/>
  <c r="AA167" i="4"/>
  <c r="AA218" i="4"/>
  <c r="Z218" i="4"/>
  <c r="AA226" i="4"/>
  <c r="Z226" i="4"/>
  <c r="Z183" i="4"/>
  <c r="AA183" i="4"/>
  <c r="AA250" i="4"/>
  <c r="Z250" i="4"/>
  <c r="Z115" i="4"/>
  <c r="AA115" i="4"/>
  <c r="AA201" i="4"/>
  <c r="Z201" i="4"/>
  <c r="Z143" i="4"/>
  <c r="AA143" i="4"/>
  <c r="AA133" i="4"/>
  <c r="Z133" i="4"/>
  <c r="Z91" i="4"/>
  <c r="AA91" i="4"/>
  <c r="AA210" i="4"/>
  <c r="Z210" i="4"/>
  <c r="AA148" i="4"/>
  <c r="Z148" i="4"/>
  <c r="AA38" i="4"/>
  <c r="Z38" i="4"/>
  <c r="AA89" i="4"/>
  <c r="Z89" i="4"/>
  <c r="AA46" i="4"/>
  <c r="Z46" i="4"/>
  <c r="AA162" i="4"/>
  <c r="Z162" i="4"/>
  <c r="AA118" i="4"/>
  <c r="Z118" i="4"/>
  <c r="AA154" i="4"/>
  <c r="Z154" i="4"/>
  <c r="AA77" i="4"/>
  <c r="Z77" i="4"/>
  <c r="AA128" i="4"/>
  <c r="Z128" i="4"/>
  <c r="AA178" i="4"/>
  <c r="Z178" i="4"/>
  <c r="AA116" i="4"/>
  <c r="Z116" i="4"/>
  <c r="AA136" i="4"/>
  <c r="Z136" i="4"/>
  <c r="AA140" i="4"/>
  <c r="Z140" i="4"/>
  <c r="AA14" i="4"/>
  <c r="Z14" i="4"/>
  <c r="AA144" i="4"/>
  <c r="Z144" i="4"/>
  <c r="AA130" i="4"/>
  <c r="Z130" i="4"/>
  <c r="Z87" i="4"/>
  <c r="AA87" i="4"/>
  <c r="AA96" i="4"/>
  <c r="Z96" i="4"/>
  <c r="Z27" i="4"/>
  <c r="AA27" i="4"/>
  <c r="AA241" i="4"/>
  <c r="Z241" i="4"/>
  <c r="AA222" i="4"/>
  <c r="Z222" i="4"/>
  <c r="Z211" i="4"/>
  <c r="AA211" i="4"/>
  <c r="Z175" i="4"/>
  <c r="AA175" i="4"/>
  <c r="Z163" i="4"/>
  <c r="AA163" i="4"/>
  <c r="Z219" i="4"/>
  <c r="AA219" i="4"/>
  <c r="AA129" i="4"/>
  <c r="Z129" i="4"/>
  <c r="AA265" i="4"/>
  <c r="Z265" i="4"/>
  <c r="Z123" i="4"/>
  <c r="AA123" i="4"/>
  <c r="AA153" i="4"/>
  <c r="Z153" i="4"/>
  <c r="AA10" i="4"/>
  <c r="Z10" i="4"/>
  <c r="AA109" i="4"/>
  <c r="Z109" i="4"/>
  <c r="AA97" i="4"/>
  <c r="Z97" i="4"/>
  <c r="AA230" i="4"/>
  <c r="Z230" i="4"/>
  <c r="AA105" i="4"/>
  <c r="Z105" i="4"/>
  <c r="Z235" i="4"/>
  <c r="AA235" i="4"/>
  <c r="Z99" i="4"/>
  <c r="AA99" i="4"/>
  <c r="AA37" i="4"/>
  <c r="Z37" i="4"/>
  <c r="AA184" i="4"/>
  <c r="Z184" i="4"/>
  <c r="AA188" i="4"/>
  <c r="Z188" i="4"/>
  <c r="Z191" i="4"/>
  <c r="AA191" i="4"/>
  <c r="Z51" i="4"/>
  <c r="AA51" i="4"/>
  <c r="AA72" i="4"/>
  <c r="Z72" i="4"/>
  <c r="AA93" i="4"/>
  <c r="Z93" i="4"/>
  <c r="AA66" i="4"/>
  <c r="Z66" i="4"/>
  <c r="AA197" i="4"/>
  <c r="Z197" i="4"/>
  <c r="Z31" i="4"/>
  <c r="AA31" i="4"/>
  <c r="Z75" i="4"/>
  <c r="AA75" i="4"/>
  <c r="AA98" i="4"/>
  <c r="Z98" i="4"/>
  <c r="AA248" i="4"/>
  <c r="Z248" i="4"/>
  <c r="Z63" i="4"/>
  <c r="AA63" i="4"/>
  <c r="AA52" i="4"/>
  <c r="Z52" i="4"/>
  <c r="Z67" i="4"/>
  <c r="AA67" i="4"/>
  <c r="AA220" i="4"/>
  <c r="Z220" i="4"/>
  <c r="AA32" i="4"/>
  <c r="Z32" i="4"/>
  <c r="AA149" i="4"/>
  <c r="Z149" i="4"/>
  <c r="AA24" i="4"/>
  <c r="Z24" i="4"/>
  <c r="AA113" i="4"/>
  <c r="Z113" i="4"/>
  <c r="AA165" i="4"/>
  <c r="Z165" i="4"/>
  <c r="AA217" i="4"/>
  <c r="Z217" i="4"/>
  <c r="AA193" i="4"/>
  <c r="Z193" i="4"/>
  <c r="AA200" i="4"/>
  <c r="Z200" i="4"/>
  <c r="AA157" i="4"/>
  <c r="Z157" i="4"/>
  <c r="Z131" i="4"/>
  <c r="AA131" i="4"/>
  <c r="AA88" i="4"/>
  <c r="Z88" i="4"/>
  <c r="AA156" i="4"/>
  <c r="Z156" i="4"/>
  <c r="AA160" i="4"/>
  <c r="Z160" i="4"/>
  <c r="AA212" i="4"/>
  <c r="Z212" i="4"/>
  <c r="AA166" i="4"/>
  <c r="Z166" i="4"/>
  <c r="AA22" i="4"/>
  <c r="Z22" i="4"/>
  <c r="AA236" i="4"/>
  <c r="Z236" i="4"/>
  <c r="AA49" i="4"/>
  <c r="Z49" i="4"/>
  <c r="AA182" i="4"/>
  <c r="Z182" i="4"/>
  <c r="AA150" i="4"/>
  <c r="Z150" i="4"/>
  <c r="AA124" i="4"/>
  <c r="Z124" i="4"/>
  <c r="AA126" i="4"/>
  <c r="Z126" i="4"/>
  <c r="AA242" i="4"/>
  <c r="Z242" i="4"/>
  <c r="AA180" i="4"/>
  <c r="Z180" i="4"/>
  <c r="Z263" i="4"/>
  <c r="AA263" i="4"/>
  <c r="AA26" i="4"/>
  <c r="Z26" i="4"/>
  <c r="AA142" i="4"/>
  <c r="Z142" i="4"/>
  <c r="AA208" i="4"/>
  <c r="Z208" i="4"/>
  <c r="AA17" i="4"/>
  <c r="Z17" i="4"/>
  <c r="AA132" i="4"/>
  <c r="Z132" i="4"/>
  <c r="W116" i="4"/>
  <c r="V116" i="4"/>
  <c r="Y116" i="4" s="1"/>
  <c r="AH116" i="4" s="1"/>
  <c r="V59" i="4"/>
  <c r="Y59" i="4" s="1"/>
  <c r="AH59" i="4" s="1"/>
  <c r="W59" i="4"/>
  <c r="V85" i="4"/>
  <c r="Y85" i="4" s="1"/>
  <c r="AH85" i="4" s="1"/>
  <c r="W85" i="4"/>
  <c r="W176" i="4"/>
  <c r="V176" i="4"/>
  <c r="Y176" i="4" s="1"/>
  <c r="AH176" i="4" s="1"/>
  <c r="W182" i="4"/>
  <c r="V182" i="4"/>
  <c r="Y182" i="4" s="1"/>
  <c r="AH182" i="4" s="1"/>
  <c r="W84" i="4"/>
  <c r="V84" i="4"/>
  <c r="Y84" i="4" s="1"/>
  <c r="AH84" i="4" s="1"/>
  <c r="V193" i="4"/>
  <c r="Y193" i="4" s="1"/>
  <c r="AH193" i="4" s="1"/>
  <c r="W193" i="4"/>
  <c r="W218" i="4"/>
  <c r="V218" i="4"/>
  <c r="Y218" i="4" s="1"/>
  <c r="AH218" i="4" s="1"/>
  <c r="V123" i="4"/>
  <c r="Y123" i="4" s="1"/>
  <c r="AH123" i="4" s="1"/>
  <c r="W123" i="4"/>
  <c r="W97" i="4"/>
  <c r="V97" i="4"/>
  <c r="Y97" i="4" s="1"/>
  <c r="AH97" i="4" s="1"/>
  <c r="W242" i="4"/>
  <c r="V242" i="4"/>
  <c r="Y242" i="4" s="1"/>
  <c r="AH242" i="4" s="1"/>
  <c r="W192" i="4"/>
  <c r="V192" i="4"/>
  <c r="Y192" i="4" s="1"/>
  <c r="AH192" i="4" s="1"/>
  <c r="W92" i="4"/>
  <c r="V92" i="4"/>
  <c r="Y92" i="4" s="1"/>
  <c r="AH92" i="4" s="1"/>
  <c r="W157" i="4"/>
  <c r="V157" i="4"/>
  <c r="Y157" i="4" s="1"/>
  <c r="AH157" i="4" s="1"/>
  <c r="V66" i="4"/>
  <c r="Y66" i="4" s="1"/>
  <c r="AH66" i="4" s="1"/>
  <c r="W66" i="4"/>
  <c r="W184" i="4"/>
  <c r="V184" i="4"/>
  <c r="Y184" i="4" s="1"/>
  <c r="AH184" i="4" s="1"/>
  <c r="W128" i="4"/>
  <c r="V128" i="4"/>
  <c r="Y128" i="4" s="1"/>
  <c r="AH128" i="4" s="1"/>
  <c r="W158" i="4"/>
  <c r="V158" i="4"/>
  <c r="Y158" i="4" s="1"/>
  <c r="AH158" i="4" s="1"/>
  <c r="V201" i="4"/>
  <c r="Y201" i="4" s="1"/>
  <c r="AH201" i="4" s="1"/>
  <c r="W201" i="4"/>
  <c r="V102" i="4"/>
  <c r="Y102" i="4" s="1"/>
  <c r="AH102" i="4" s="1"/>
  <c r="W102" i="4"/>
  <c r="W260" i="4"/>
  <c r="V260" i="4"/>
  <c r="Y260" i="4" s="1"/>
  <c r="AH260" i="4" s="1"/>
  <c r="V221" i="4"/>
  <c r="Y221" i="4" s="1"/>
  <c r="AH221" i="4" s="1"/>
  <c r="W221" i="4"/>
  <c r="V53" i="4"/>
  <c r="Y53" i="4" s="1"/>
  <c r="AH53" i="4" s="1"/>
  <c r="W53" i="4"/>
  <c r="V67" i="4"/>
  <c r="Y67" i="4" s="1"/>
  <c r="AH67" i="4" s="1"/>
  <c r="W67" i="4"/>
  <c r="W14" i="4"/>
  <c r="V14" i="4"/>
  <c r="Y14" i="4" s="1"/>
  <c r="AH14" i="4" s="1"/>
  <c r="W226" i="4"/>
  <c r="V226" i="4"/>
  <c r="Y226" i="4" s="1"/>
  <c r="AH226" i="4" s="1"/>
  <c r="W240" i="4"/>
  <c r="V240" i="4"/>
  <c r="Y240" i="4" s="1"/>
  <c r="AH240" i="4" s="1"/>
  <c r="W16" i="4"/>
  <c r="V16" i="4"/>
  <c r="Y16" i="4" s="1"/>
  <c r="AH16" i="4" s="1"/>
  <c r="V233" i="4"/>
  <c r="Y233" i="4" s="1"/>
  <c r="AH233" i="4" s="1"/>
  <c r="W233" i="4"/>
  <c r="V29" i="4"/>
  <c r="Y29" i="4" s="1"/>
  <c r="AH29" i="4" s="1"/>
  <c r="W29" i="4"/>
  <c r="W56" i="4"/>
  <c r="V56" i="4"/>
  <c r="Y56" i="4" s="1"/>
  <c r="AH56" i="4" s="1"/>
  <c r="V162" i="4"/>
  <c r="Y162" i="4" s="1"/>
  <c r="AH162" i="4" s="1"/>
  <c r="W162" i="4"/>
  <c r="W136" i="4"/>
  <c r="V136" i="4"/>
  <c r="Y136" i="4" s="1"/>
  <c r="AH136" i="4" s="1"/>
  <c r="W161" i="4"/>
  <c r="V161" i="4"/>
  <c r="Y161" i="4" s="1"/>
  <c r="AH161" i="4" s="1"/>
  <c r="V155" i="4"/>
  <c r="Y155" i="4" s="1"/>
  <c r="AH155" i="4" s="1"/>
  <c r="W155" i="4"/>
  <c r="W216" i="4"/>
  <c r="V216" i="4"/>
  <c r="Y216" i="4" s="1"/>
  <c r="AH216" i="4" s="1"/>
  <c r="V181" i="4"/>
  <c r="Y181" i="4" s="1"/>
  <c r="AH181" i="4" s="1"/>
  <c r="W181" i="4"/>
  <c r="W88" i="4"/>
  <c r="V88" i="4"/>
  <c r="Y88" i="4" s="1"/>
  <c r="AH88" i="4" s="1"/>
  <c r="V163" i="4"/>
  <c r="Y163" i="4" s="1"/>
  <c r="AH163" i="4" s="1"/>
  <c r="W163" i="4"/>
  <c r="V101" i="4"/>
  <c r="Y101" i="4" s="1"/>
  <c r="AH101" i="4" s="1"/>
  <c r="W101" i="4"/>
  <c r="W81" i="4"/>
  <c r="V81" i="4"/>
  <c r="Y81" i="4" s="1"/>
  <c r="AH81" i="4" s="1"/>
  <c r="W197" i="4"/>
  <c r="V197" i="4"/>
  <c r="Y197" i="4" s="1"/>
  <c r="AH197" i="4" s="1"/>
  <c r="W229" i="4"/>
  <c r="V229" i="4"/>
  <c r="Y229" i="4" s="1"/>
  <c r="AH229" i="4" s="1"/>
  <c r="W177" i="4"/>
  <c r="V177" i="4"/>
  <c r="Y177" i="4" s="1"/>
  <c r="AH177" i="4" s="1"/>
  <c r="W152" i="4"/>
  <c r="V152" i="4"/>
  <c r="Y152" i="4" s="1"/>
  <c r="AH152" i="4" s="1"/>
  <c r="W68" i="4"/>
  <c r="V68" i="4"/>
  <c r="Y68" i="4" s="1"/>
  <c r="AH68" i="4" s="1"/>
  <c r="W138" i="4"/>
  <c r="V138" i="4"/>
  <c r="Y138" i="4" s="1"/>
  <c r="AH138" i="4" s="1"/>
  <c r="W96" i="4"/>
  <c r="V96" i="4"/>
  <c r="Y96" i="4" s="1"/>
  <c r="AH96" i="4" s="1"/>
  <c r="W261" i="4"/>
  <c r="V261" i="4"/>
  <c r="Y261" i="4" s="1"/>
  <c r="AH261" i="4" s="1"/>
  <c r="W173" i="4"/>
  <c r="V173" i="4"/>
  <c r="Y173" i="4" s="1"/>
  <c r="AH173" i="4" s="1"/>
  <c r="V219" i="4"/>
  <c r="Y219" i="4" s="1"/>
  <c r="AH219" i="4" s="1"/>
  <c r="W219" i="4"/>
  <c r="V89" i="4"/>
  <c r="Y89" i="4" s="1"/>
  <c r="AH89" i="4" s="1"/>
  <c r="W89" i="4"/>
  <c r="W129" i="4"/>
  <c r="V129" i="4"/>
  <c r="Y129" i="4" s="1"/>
  <c r="AH129" i="4" s="1"/>
  <c r="W130" i="4"/>
  <c r="V130" i="4"/>
  <c r="Y130" i="4" s="1"/>
  <c r="AH130" i="4" s="1"/>
  <c r="W264" i="4"/>
  <c r="V264" i="4"/>
  <c r="Y264" i="4" s="1"/>
  <c r="AH264" i="4" s="1"/>
  <c r="W222" i="4"/>
  <c r="V222" i="4"/>
  <c r="Y222" i="4" s="1"/>
  <c r="AH222" i="4" s="1"/>
  <c r="V149" i="4"/>
  <c r="Y149" i="4" s="1"/>
  <c r="AH149" i="4" s="1"/>
  <c r="W149" i="4"/>
  <c r="W77" i="4"/>
  <c r="V77" i="4"/>
  <c r="Y77" i="4" s="1"/>
  <c r="AH77" i="4" s="1"/>
  <c r="W74" i="4"/>
  <c r="V74" i="4"/>
  <c r="Y74" i="4" s="1"/>
  <c r="AH74" i="4" s="1"/>
  <c r="W30" i="4"/>
  <c r="V30" i="4"/>
  <c r="Y30" i="4" s="1"/>
  <c r="AH30" i="4" s="1"/>
  <c r="V203" i="4"/>
  <c r="Y203" i="4" s="1"/>
  <c r="AH203" i="4" s="1"/>
  <c r="W203" i="4"/>
  <c r="W106" i="4"/>
  <c r="V106" i="4"/>
  <c r="Y106" i="4" s="1"/>
  <c r="AH106" i="4" s="1"/>
  <c r="W262" i="4"/>
  <c r="V262" i="4"/>
  <c r="Y262" i="4" s="1"/>
  <c r="AH262" i="4" s="1"/>
  <c r="V115" i="4"/>
  <c r="Y115" i="4" s="1"/>
  <c r="AH115" i="4" s="1"/>
  <c r="W115" i="4"/>
  <c r="W230" i="4"/>
  <c r="V230" i="4"/>
  <c r="Y230" i="4" s="1"/>
  <c r="AH230" i="4" s="1"/>
  <c r="W126" i="4"/>
  <c r="V126" i="4"/>
  <c r="Y126" i="4" s="1"/>
  <c r="AH126" i="4" s="1"/>
  <c r="V17" i="4"/>
  <c r="Y17" i="4" s="1"/>
  <c r="AH17" i="4" s="1"/>
  <c r="W17" i="4"/>
  <c r="W78" i="4"/>
  <c r="V78" i="4"/>
  <c r="Y78" i="4" s="1"/>
  <c r="AH78" i="4" s="1"/>
  <c r="W12" i="4"/>
  <c r="V12" i="4"/>
  <c r="Y12" i="4" s="1"/>
  <c r="AH12" i="4" s="1"/>
  <c r="W110" i="4"/>
  <c r="V110" i="4"/>
  <c r="Y110" i="4" s="1"/>
  <c r="AH110" i="4" s="1"/>
  <c r="V207" i="4"/>
  <c r="Y207" i="4" s="1"/>
  <c r="AH207" i="4" s="1"/>
  <c r="W207" i="4"/>
  <c r="V239" i="4"/>
  <c r="Y239" i="4" s="1"/>
  <c r="AH239" i="4" s="1"/>
  <c r="W239" i="4"/>
  <c r="W213" i="4"/>
  <c r="V213" i="4"/>
  <c r="Y213" i="4" s="1"/>
  <c r="AH213" i="4" s="1"/>
  <c r="W225" i="4"/>
  <c r="V225" i="4"/>
  <c r="Y225" i="4" s="1"/>
  <c r="AH225" i="4" s="1"/>
  <c r="W257" i="4"/>
  <c r="V257" i="4"/>
  <c r="Y257" i="4" s="1"/>
  <c r="AH257" i="4" s="1"/>
  <c r="W90" i="4"/>
  <c r="V90" i="4"/>
  <c r="Y90" i="4" s="1"/>
  <c r="AH90" i="4" s="1"/>
  <c r="V183" i="4"/>
  <c r="Y183" i="4" s="1"/>
  <c r="AH183" i="4" s="1"/>
  <c r="W183" i="4"/>
  <c r="W180" i="4"/>
  <c r="V180" i="4"/>
  <c r="Y180" i="4" s="1"/>
  <c r="AH180" i="4" s="1"/>
  <c r="V159" i="4"/>
  <c r="Y159" i="4" s="1"/>
  <c r="AH159" i="4" s="1"/>
  <c r="W159" i="4"/>
  <c r="V147" i="4"/>
  <c r="Y147" i="4" s="1"/>
  <c r="AH147" i="4" s="1"/>
  <c r="W147" i="4"/>
  <c r="V133" i="4"/>
  <c r="Y133" i="4" s="1"/>
  <c r="AH133" i="4" s="1"/>
  <c r="W133" i="4"/>
  <c r="W109" i="4"/>
  <c r="V109" i="4"/>
  <c r="Y109" i="4" s="1"/>
  <c r="AH109" i="4" s="1"/>
  <c r="V146" i="4"/>
  <c r="Y146" i="4" s="1"/>
  <c r="AH146" i="4" s="1"/>
  <c r="W146" i="4"/>
  <c r="W245" i="4"/>
  <c r="V245" i="4"/>
  <c r="Y245" i="4" s="1"/>
  <c r="AH245" i="4" s="1"/>
  <c r="W93" i="4"/>
  <c r="V93" i="4"/>
  <c r="Y93" i="4" s="1"/>
  <c r="AH93" i="4" s="1"/>
  <c r="W196" i="4"/>
  <c r="V196" i="4"/>
  <c r="Y196" i="4" s="1"/>
  <c r="AH196" i="4" s="1"/>
  <c r="W212" i="4"/>
  <c r="V212" i="4"/>
  <c r="Y212" i="4" s="1"/>
  <c r="AH212" i="4" s="1"/>
  <c r="V234" i="4"/>
  <c r="Y234" i="4" s="1"/>
  <c r="AH234" i="4" s="1"/>
  <c r="W234" i="4"/>
  <c r="V214" i="4"/>
  <c r="Y214" i="4" s="1"/>
  <c r="AH214" i="4" s="1"/>
  <c r="W214" i="4"/>
  <c r="V55" i="4"/>
  <c r="Y55" i="4" s="1"/>
  <c r="AH55" i="4" s="1"/>
  <c r="W55" i="4"/>
  <c r="V31" i="4"/>
  <c r="Y31" i="4" s="1"/>
  <c r="AH31" i="4" s="1"/>
  <c r="W31" i="4"/>
  <c r="W33" i="4"/>
  <c r="V33" i="4"/>
  <c r="Y33" i="4" s="1"/>
  <c r="AH33" i="4" s="1"/>
  <c r="V253" i="4"/>
  <c r="Y253" i="4" s="1"/>
  <c r="AH253" i="4" s="1"/>
  <c r="W253" i="4"/>
  <c r="W186" i="4"/>
  <c r="V186" i="4"/>
  <c r="Y186" i="4" s="1"/>
  <c r="AH186" i="4" s="1"/>
  <c r="V111" i="4"/>
  <c r="Y111" i="4" s="1"/>
  <c r="AH111" i="4" s="1"/>
  <c r="W111" i="4"/>
  <c r="V43" i="4"/>
  <c r="Y43" i="4" s="1"/>
  <c r="AH43" i="4" s="1"/>
  <c r="W43" i="4"/>
  <c r="V134" i="4"/>
  <c r="Y134" i="4" s="1"/>
  <c r="AH134" i="4" s="1"/>
  <c r="W134" i="4"/>
  <c r="V15" i="4"/>
  <c r="Y15" i="4" s="1"/>
  <c r="AH15" i="4" s="1"/>
  <c r="W15" i="4"/>
  <c r="V49" i="4"/>
  <c r="Y49" i="4" s="1"/>
  <c r="AH49" i="4" s="1"/>
  <c r="W49" i="4"/>
  <c r="W61" i="4"/>
  <c r="V61" i="4"/>
  <c r="Y61" i="4" s="1"/>
  <c r="AH61" i="4" s="1"/>
  <c r="W72" i="4"/>
  <c r="V72" i="4"/>
  <c r="Y72" i="4" s="1"/>
  <c r="AH72" i="4" s="1"/>
  <c r="W209" i="4"/>
  <c r="V209" i="4"/>
  <c r="Y209" i="4" s="1"/>
  <c r="AH209" i="4" s="1"/>
  <c r="V247" i="4"/>
  <c r="Y247" i="4" s="1"/>
  <c r="AH247" i="4" s="1"/>
  <c r="W247" i="4"/>
  <c r="W32" i="4"/>
  <c r="V32" i="4"/>
  <c r="Y32" i="4" s="1"/>
  <c r="AH32" i="4" s="1"/>
  <c r="V199" i="4"/>
  <c r="Y199" i="4" s="1"/>
  <c r="AH199" i="4" s="1"/>
  <c r="W199" i="4"/>
  <c r="W20" i="4"/>
  <c r="V20" i="4"/>
  <c r="Y20" i="4" s="1"/>
  <c r="AH20" i="4" s="1"/>
  <c r="V75" i="4"/>
  <c r="Y75" i="4" s="1"/>
  <c r="AH75" i="4" s="1"/>
  <c r="W75" i="4"/>
  <c r="V255" i="4"/>
  <c r="Y255" i="4" s="1"/>
  <c r="AH255" i="4" s="1"/>
  <c r="W255" i="4"/>
  <c r="V47" i="4"/>
  <c r="Y47" i="4" s="1"/>
  <c r="AH47" i="4" s="1"/>
  <c r="W47" i="4"/>
  <c r="W220" i="4"/>
  <c r="V220" i="4"/>
  <c r="Y220" i="4" s="1"/>
  <c r="AH220" i="4" s="1"/>
  <c r="V107" i="4"/>
  <c r="Y107" i="4" s="1"/>
  <c r="AH107" i="4" s="1"/>
  <c r="W107" i="4"/>
  <c r="W52" i="4"/>
  <c r="V52" i="4"/>
  <c r="Y52" i="4" s="1"/>
  <c r="AH52" i="4" s="1"/>
  <c r="W26" i="4"/>
  <c r="V26" i="4"/>
  <c r="Y26" i="4" s="1"/>
  <c r="AH26" i="4" s="1"/>
  <c r="W170" i="4"/>
  <c r="V170" i="4"/>
  <c r="Y170" i="4" s="1"/>
  <c r="AH170" i="4" s="1"/>
  <c r="V83" i="4"/>
  <c r="Y83" i="4" s="1"/>
  <c r="AH83" i="4" s="1"/>
  <c r="W83" i="4"/>
  <c r="V169" i="4"/>
  <c r="Y169" i="4" s="1"/>
  <c r="AH169" i="4" s="1"/>
  <c r="W169" i="4"/>
  <c r="W200" i="4"/>
  <c r="V200" i="4"/>
  <c r="Y200" i="4" s="1"/>
  <c r="AH200" i="4" s="1"/>
  <c r="V191" i="4"/>
  <c r="Y191" i="4" s="1"/>
  <c r="AH191" i="4" s="1"/>
  <c r="W191" i="4"/>
  <c r="W174" i="4"/>
  <c r="V174" i="4"/>
  <c r="Y174" i="4" s="1"/>
  <c r="AH174" i="4" s="1"/>
  <c r="V249" i="4"/>
  <c r="Y249" i="4" s="1"/>
  <c r="AH249" i="4" s="1"/>
  <c r="W249" i="4"/>
  <c r="V259" i="4"/>
  <c r="Y259" i="4" s="1"/>
  <c r="AH259" i="4" s="1"/>
  <c r="W259" i="4"/>
  <c r="W228" i="4"/>
  <c r="V228" i="4"/>
  <c r="Y228" i="4" s="1"/>
  <c r="AH228" i="4" s="1"/>
  <c r="W94" i="4"/>
  <c r="V94" i="4"/>
  <c r="Y94" i="4" s="1"/>
  <c r="AH94" i="4" s="1"/>
  <c r="V195" i="4"/>
  <c r="Y195" i="4" s="1"/>
  <c r="AH195" i="4" s="1"/>
  <c r="W195" i="4"/>
  <c r="W250" i="4"/>
  <c r="V250" i="4"/>
  <c r="Y250" i="4" s="1"/>
  <c r="AH250" i="4" s="1"/>
  <c r="V187" i="4"/>
  <c r="Y187" i="4" s="1"/>
  <c r="AH187" i="4" s="1"/>
  <c r="W187" i="4"/>
  <c r="W194" i="4"/>
  <c r="V194" i="4"/>
  <c r="Y194" i="4" s="1"/>
  <c r="AH194" i="4" s="1"/>
  <c r="V175" i="4"/>
  <c r="Y175" i="4" s="1"/>
  <c r="AH175" i="4" s="1"/>
  <c r="W175" i="4"/>
  <c r="W57" i="4"/>
  <c r="V57" i="4"/>
  <c r="Y57" i="4" s="1"/>
  <c r="AH57" i="4" s="1"/>
  <c r="V50" i="4"/>
  <c r="Y50" i="4" s="1"/>
  <c r="AH50" i="4" s="1"/>
  <c r="W50" i="4"/>
  <c r="V223" i="4"/>
  <c r="Y223" i="4" s="1"/>
  <c r="AH223" i="4" s="1"/>
  <c r="W223" i="4"/>
  <c r="W141" i="4"/>
  <c r="V141" i="4"/>
  <c r="Y141" i="4" s="1"/>
  <c r="AH141" i="4" s="1"/>
  <c r="V69" i="4"/>
  <c r="Y69" i="4" s="1"/>
  <c r="AH69" i="4" s="1"/>
  <c r="W69" i="4"/>
  <c r="V39" i="4"/>
  <c r="Y39" i="4" s="1"/>
  <c r="AH39" i="4" s="1"/>
  <c r="W39" i="4"/>
  <c r="W122" i="4"/>
  <c r="V122" i="4"/>
  <c r="Y122" i="4" s="1"/>
  <c r="AH122" i="4" s="1"/>
  <c r="W58" i="4"/>
  <c r="V58" i="4"/>
  <c r="Y58" i="4" s="1"/>
  <c r="AH58" i="4" s="1"/>
  <c r="V71" i="4"/>
  <c r="Y71" i="4" s="1"/>
  <c r="AH71" i="4" s="1"/>
  <c r="W71" i="4"/>
  <c r="V35" i="4"/>
  <c r="Y35" i="4" s="1"/>
  <c r="AH35" i="4" s="1"/>
  <c r="W35" i="4"/>
  <c r="V215" i="4"/>
  <c r="Y215" i="4" s="1"/>
  <c r="AH215" i="4" s="1"/>
  <c r="W215" i="4"/>
  <c r="V27" i="4"/>
  <c r="Y27" i="4" s="1"/>
  <c r="AH27" i="4" s="1"/>
  <c r="W27" i="4"/>
  <c r="W258" i="4"/>
  <c r="V258" i="4"/>
  <c r="Y258" i="4" s="1"/>
  <c r="AH258" i="4" s="1"/>
  <c r="W224" i="4"/>
  <c r="V224" i="4"/>
  <c r="Y224" i="4" s="1"/>
  <c r="AH224" i="4" s="1"/>
  <c r="V9" i="4"/>
  <c r="W9" i="4"/>
  <c r="V119" i="4"/>
  <c r="Y119" i="4" s="1"/>
  <c r="AH119" i="4" s="1"/>
  <c r="W119" i="4"/>
  <c r="W108" i="4"/>
  <c r="V108" i="4"/>
  <c r="Y108" i="4" s="1"/>
  <c r="AH108" i="4" s="1"/>
  <c r="V237" i="4"/>
  <c r="Y237" i="4" s="1"/>
  <c r="AH237" i="4" s="1"/>
  <c r="W237" i="4"/>
  <c r="V65" i="4"/>
  <c r="Y65" i="4" s="1"/>
  <c r="AH65" i="4" s="1"/>
  <c r="W65" i="4"/>
  <c r="W70" i="4"/>
  <c r="V70" i="4"/>
  <c r="Y70" i="4" s="1"/>
  <c r="AH70" i="4" s="1"/>
  <c r="W38" i="4"/>
  <c r="V38" i="4"/>
  <c r="Y38" i="4" s="1"/>
  <c r="AH38" i="4" s="1"/>
  <c r="W118" i="4"/>
  <c r="V118" i="4"/>
  <c r="Y118" i="4" s="1"/>
  <c r="AH118" i="4" s="1"/>
  <c r="W248" i="4"/>
  <c r="V248" i="4"/>
  <c r="Y248" i="4" s="1"/>
  <c r="AH248" i="4" s="1"/>
  <c r="V189" i="4"/>
  <c r="Y189" i="4" s="1"/>
  <c r="AH189" i="4" s="1"/>
  <c r="W189" i="4"/>
  <c r="V151" i="4"/>
  <c r="Y151" i="4" s="1"/>
  <c r="AH151" i="4" s="1"/>
  <c r="W151" i="4"/>
  <c r="V231" i="4"/>
  <c r="Y231" i="4" s="1"/>
  <c r="AH231" i="4" s="1"/>
  <c r="W231" i="4"/>
  <c r="V217" i="4"/>
  <c r="Y217" i="4" s="1"/>
  <c r="AH217" i="4" s="1"/>
  <c r="W217" i="4"/>
  <c r="W112" i="4"/>
  <c r="V112" i="4"/>
  <c r="Y112" i="4" s="1"/>
  <c r="AH112" i="4" s="1"/>
  <c r="W254" i="4"/>
  <c r="V254" i="4"/>
  <c r="Y254" i="4" s="1"/>
  <c r="AH254" i="4" s="1"/>
  <c r="W206" i="4"/>
  <c r="V206" i="4"/>
  <c r="Y206" i="4" s="1"/>
  <c r="AH206" i="4" s="1"/>
  <c r="W10" i="4"/>
  <c r="V10" i="4"/>
  <c r="Y10" i="4" s="1"/>
  <c r="AH10" i="4" s="1"/>
  <c r="V166" i="4"/>
  <c r="Y166" i="4" s="1"/>
  <c r="AH166" i="4" s="1"/>
  <c r="W166" i="4"/>
  <c r="V263" i="4"/>
  <c r="Y263" i="4" s="1"/>
  <c r="AH263" i="4" s="1"/>
  <c r="W263" i="4"/>
  <c r="W144" i="4"/>
  <c r="V144" i="4"/>
  <c r="Y144" i="4" s="1"/>
  <c r="AH144" i="4" s="1"/>
  <c r="W120" i="4"/>
  <c r="V120" i="4"/>
  <c r="Y120" i="4" s="1"/>
  <c r="AH120" i="4" s="1"/>
  <c r="V103" i="4"/>
  <c r="Y103" i="4" s="1"/>
  <c r="AH103" i="4" s="1"/>
  <c r="W103" i="4"/>
  <c r="W148" i="4"/>
  <c r="V148" i="4"/>
  <c r="Y148" i="4" s="1"/>
  <c r="AH148" i="4" s="1"/>
  <c r="W80" i="4"/>
  <c r="V80" i="4"/>
  <c r="Y80" i="4" s="1"/>
  <c r="AH80" i="4" s="1"/>
  <c r="W232" i="4"/>
  <c r="V232" i="4"/>
  <c r="Y232" i="4" s="1"/>
  <c r="AH232" i="4" s="1"/>
  <c r="W150" i="4"/>
  <c r="V150" i="4"/>
  <c r="Y150" i="4" s="1"/>
  <c r="AH150" i="4" s="1"/>
  <c r="W256" i="4"/>
  <c r="V256" i="4"/>
  <c r="Y256" i="4" s="1"/>
  <c r="AH256" i="4" s="1"/>
  <c r="W204" i="4"/>
  <c r="V204" i="4"/>
  <c r="Y204" i="4" s="1"/>
  <c r="AH204" i="4" s="1"/>
  <c r="V137" i="4"/>
  <c r="Y137" i="4" s="1"/>
  <c r="AH137" i="4" s="1"/>
  <c r="W137" i="4"/>
  <c r="W153" i="4"/>
  <c r="V153" i="4"/>
  <c r="Y153" i="4" s="1"/>
  <c r="AH153" i="4" s="1"/>
  <c r="V62" i="4"/>
  <c r="Y62" i="4" s="1"/>
  <c r="AH62" i="4" s="1"/>
  <c r="W62" i="4"/>
  <c r="W34" i="4"/>
  <c r="V34" i="4"/>
  <c r="Y34" i="4" s="1"/>
  <c r="AH34" i="4" s="1"/>
  <c r="V11" i="4"/>
  <c r="Y11" i="4" s="1"/>
  <c r="AH11" i="4" s="1"/>
  <c r="W11" i="4"/>
  <c r="W36" i="4"/>
  <c r="V36" i="4"/>
  <c r="Y36" i="4" s="1"/>
  <c r="AH36" i="4" s="1"/>
  <c r="W42" i="4"/>
  <c r="V42" i="4"/>
  <c r="Y42" i="4" s="1"/>
  <c r="AH42" i="4" s="1"/>
  <c r="W28" i="4"/>
  <c r="V28" i="4"/>
  <c r="Y28" i="4" s="1"/>
  <c r="AH28" i="4" s="1"/>
  <c r="V86" i="4"/>
  <c r="Y86" i="4" s="1"/>
  <c r="AH86" i="4" s="1"/>
  <c r="W86" i="4"/>
  <c r="W18" i="4"/>
  <c r="V18" i="4"/>
  <c r="Y18" i="4" s="1"/>
  <c r="AH18" i="4" s="1"/>
  <c r="V95" i="4"/>
  <c r="Y95" i="4" s="1"/>
  <c r="AH95" i="4" s="1"/>
  <c r="W95" i="4"/>
  <c r="W125" i="4"/>
  <c r="V125" i="4"/>
  <c r="Y125" i="4" s="1"/>
  <c r="AH125" i="4" s="1"/>
  <c r="W190" i="4"/>
  <c r="V190" i="4"/>
  <c r="Y190" i="4" s="1"/>
  <c r="AH190" i="4" s="1"/>
  <c r="V178" i="4"/>
  <c r="Y178" i="4" s="1"/>
  <c r="AH178" i="4" s="1"/>
  <c r="W178" i="4"/>
  <c r="W140" i="4"/>
  <c r="V140" i="4"/>
  <c r="Y140" i="4" s="1"/>
  <c r="AH140" i="4" s="1"/>
  <c r="V211" i="4"/>
  <c r="Y211" i="4" s="1"/>
  <c r="AH211" i="4" s="1"/>
  <c r="W211" i="4"/>
  <c r="W188" i="4"/>
  <c r="V188" i="4"/>
  <c r="Y188" i="4" s="1"/>
  <c r="AH188" i="4" s="1"/>
  <c r="V99" i="4"/>
  <c r="Y99" i="4" s="1"/>
  <c r="AH99" i="4" s="1"/>
  <c r="W99" i="4"/>
  <c r="V37" i="4"/>
  <c r="Y37" i="4" s="1"/>
  <c r="AH37" i="4" s="1"/>
  <c r="W37" i="4"/>
  <c r="V79" i="4"/>
  <c r="Y79" i="4" s="1"/>
  <c r="AH79" i="4" s="1"/>
  <c r="W79" i="4"/>
  <c r="W198" i="4"/>
  <c r="V198" i="4"/>
  <c r="Y198" i="4" s="1"/>
  <c r="AH198" i="4" s="1"/>
  <c r="W238" i="4"/>
  <c r="V238" i="4"/>
  <c r="Y238" i="4" s="1"/>
  <c r="AH238" i="4" s="1"/>
  <c r="V227" i="4"/>
  <c r="Y227" i="4" s="1"/>
  <c r="AH227" i="4" s="1"/>
  <c r="W227" i="4"/>
  <c r="W244" i="4"/>
  <c r="V244" i="4"/>
  <c r="Y244" i="4" s="1"/>
  <c r="AH244" i="4" s="1"/>
  <c r="W172" i="4"/>
  <c r="V172" i="4"/>
  <c r="Y172" i="4" s="1"/>
  <c r="AH172" i="4" s="1"/>
  <c r="W156" i="4"/>
  <c r="V156" i="4"/>
  <c r="Y156" i="4" s="1"/>
  <c r="AH156" i="4" s="1"/>
  <c r="V41" i="4"/>
  <c r="Y41" i="4" s="1"/>
  <c r="AH41" i="4" s="1"/>
  <c r="W41" i="4"/>
  <c r="V167" i="4"/>
  <c r="Y167" i="4" s="1"/>
  <c r="AH167" i="4" s="1"/>
  <c r="W167" i="4"/>
  <c r="W154" i="4"/>
  <c r="V154" i="4"/>
  <c r="Y154" i="4" s="1"/>
  <c r="AH154" i="4" s="1"/>
  <c r="V243" i="4"/>
  <c r="Y243" i="4" s="1"/>
  <c r="AH243" i="4" s="1"/>
  <c r="W243" i="4"/>
  <c r="V205" i="4"/>
  <c r="Y205" i="4" s="1"/>
  <c r="AH205" i="4" s="1"/>
  <c r="W205" i="4"/>
  <c r="V63" i="4"/>
  <c r="Y63" i="4" s="1"/>
  <c r="AH63" i="4" s="1"/>
  <c r="W63" i="4"/>
  <c r="V87" i="4"/>
  <c r="Y87" i="4" s="1"/>
  <c r="AH87" i="4" s="1"/>
  <c r="W87" i="4"/>
  <c r="W73" i="4"/>
  <c r="V73" i="4"/>
  <c r="Y73" i="4" s="1"/>
  <c r="AH73" i="4" s="1"/>
  <c r="V165" i="4"/>
  <c r="Y165" i="4" s="1"/>
  <c r="AH165" i="4" s="1"/>
  <c r="W165" i="4"/>
  <c r="W185" i="4"/>
  <c r="V185" i="4"/>
  <c r="Y185" i="4" s="1"/>
  <c r="AH185" i="4" s="1"/>
  <c r="V114" i="4"/>
  <c r="Y114" i="4" s="1"/>
  <c r="AH114" i="4" s="1"/>
  <c r="W114" i="4"/>
  <c r="V171" i="4"/>
  <c r="Y171" i="4" s="1"/>
  <c r="AH171" i="4" s="1"/>
  <c r="W171" i="4"/>
  <c r="W22" i="4"/>
  <c r="V22" i="4"/>
  <c r="Y22" i="4" s="1"/>
  <c r="AH22" i="4" s="1"/>
  <c r="W236" i="4"/>
  <c r="V236" i="4"/>
  <c r="Y236" i="4" s="1"/>
  <c r="AH236" i="4" s="1"/>
  <c r="W121" i="4"/>
  <c r="V121" i="4"/>
  <c r="Y121" i="4" s="1"/>
  <c r="AH121" i="4" s="1"/>
  <c r="W100" i="4"/>
  <c r="V100" i="4"/>
  <c r="Y100" i="4" s="1"/>
  <c r="AH100" i="4" s="1"/>
  <c r="V46" i="4"/>
  <c r="Y46" i="4" s="1"/>
  <c r="AH46" i="4" s="1"/>
  <c r="W46" i="4"/>
  <c r="W76" i="4"/>
  <c r="V76" i="4"/>
  <c r="Y76" i="4" s="1"/>
  <c r="AH76" i="4" s="1"/>
  <c r="V145" i="4"/>
  <c r="Y145" i="4" s="1"/>
  <c r="AH145" i="4" s="1"/>
  <c r="W145" i="4"/>
  <c r="V105" i="4"/>
  <c r="Y105" i="4" s="1"/>
  <c r="AH105" i="4" s="1"/>
  <c r="W105" i="4"/>
  <c r="W210" i="4"/>
  <c r="V210" i="4"/>
  <c r="Y210" i="4" s="1"/>
  <c r="AH210" i="4" s="1"/>
  <c r="W124" i="4"/>
  <c r="V124" i="4"/>
  <c r="Y124" i="4" s="1"/>
  <c r="AH124" i="4" s="1"/>
  <c r="V117" i="4"/>
  <c r="Y117" i="4" s="1"/>
  <c r="AH117" i="4" s="1"/>
  <c r="W117" i="4"/>
  <c r="W44" i="4"/>
  <c r="V44" i="4"/>
  <c r="Y44" i="4" s="1"/>
  <c r="AH44" i="4" s="1"/>
  <c r="V127" i="4"/>
  <c r="Y127" i="4" s="1"/>
  <c r="AH127" i="4" s="1"/>
  <c r="W127" i="4"/>
  <c r="W104" i="4"/>
  <c r="V104" i="4"/>
  <c r="Y104" i="4" s="1"/>
  <c r="AH104" i="4" s="1"/>
  <c r="W54" i="4"/>
  <c r="V54" i="4"/>
  <c r="Y54" i="4" s="1"/>
  <c r="AH54" i="4" s="1"/>
  <c r="W164" i="4"/>
  <c r="V164" i="4"/>
  <c r="Y164" i="4" s="1"/>
  <c r="AH164" i="4" s="1"/>
  <c r="V139" i="4"/>
  <c r="Y139" i="4" s="1"/>
  <c r="AH139" i="4" s="1"/>
  <c r="W139" i="4"/>
  <c r="W252" i="4"/>
  <c r="V252" i="4"/>
  <c r="Y252" i="4" s="1"/>
  <c r="AH252" i="4" s="1"/>
  <c r="V135" i="4"/>
  <c r="Y135" i="4" s="1"/>
  <c r="AH135" i="4" s="1"/>
  <c r="W135" i="4"/>
  <c r="V13" i="4"/>
  <c r="Y13" i="4" s="1"/>
  <c r="AH13" i="4" s="1"/>
  <c r="W13" i="4"/>
  <c r="W208" i="4"/>
  <c r="V208" i="4"/>
  <c r="Y208" i="4" s="1"/>
  <c r="AH208" i="4" s="1"/>
  <c r="V91" i="4"/>
  <c r="Y91" i="4" s="1"/>
  <c r="AH91" i="4" s="1"/>
  <c r="W91" i="4"/>
  <c r="W202" i="4"/>
  <c r="V202" i="4"/>
  <c r="Y202" i="4" s="1"/>
  <c r="AH202" i="4" s="1"/>
  <c r="W241" i="4"/>
  <c r="V241" i="4"/>
  <c r="Y241" i="4" s="1"/>
  <c r="AH241" i="4" s="1"/>
  <c r="V21" i="4"/>
  <c r="Y21" i="4" s="1"/>
  <c r="AH21" i="4" s="1"/>
  <c r="W21" i="4"/>
  <c r="V19" i="4"/>
  <c r="Y19" i="4" s="1"/>
  <c r="AH19" i="4" s="1"/>
  <c r="W19" i="4"/>
  <c r="W246" i="4"/>
  <c r="V246" i="4"/>
  <c r="Y246" i="4" s="1"/>
  <c r="AH246" i="4" s="1"/>
  <c r="W142" i="4"/>
  <c r="V142" i="4"/>
  <c r="Y142" i="4" s="1"/>
  <c r="AH142" i="4" s="1"/>
  <c r="V25" i="4"/>
  <c r="Y25" i="4" s="1"/>
  <c r="AH25" i="4" s="1"/>
  <c r="W25" i="4"/>
  <c r="V235" i="4"/>
  <c r="Y235" i="4" s="1"/>
  <c r="AH235" i="4" s="1"/>
  <c r="W235" i="4"/>
  <c r="W40" i="4"/>
  <c r="V40" i="4"/>
  <c r="Y40" i="4" s="1"/>
  <c r="AH40" i="4" s="1"/>
  <c r="W132" i="4"/>
  <c r="V132" i="4"/>
  <c r="Y132" i="4" s="1"/>
  <c r="AH132" i="4" s="1"/>
  <c r="V51" i="4"/>
  <c r="Y51" i="4" s="1"/>
  <c r="AH51" i="4" s="1"/>
  <c r="W51" i="4"/>
  <c r="V143" i="4"/>
  <c r="Y143" i="4" s="1"/>
  <c r="AH143" i="4" s="1"/>
  <c r="W143" i="4"/>
  <c r="W48" i="4"/>
  <c r="V48" i="4"/>
  <c r="Y48" i="4" s="1"/>
  <c r="AH48" i="4" s="1"/>
  <c r="V265" i="4"/>
  <c r="Y265" i="4" s="1"/>
  <c r="AH265" i="4" s="1"/>
  <c r="W265" i="4"/>
  <c r="V251" i="4"/>
  <c r="Y251" i="4" s="1"/>
  <c r="AH251" i="4" s="1"/>
  <c r="W251" i="4"/>
  <c r="W98" i="4"/>
  <c r="V98" i="4"/>
  <c r="Y98" i="4" s="1"/>
  <c r="AH98" i="4" s="1"/>
  <c r="W168" i="4"/>
  <c r="V168" i="4"/>
  <c r="Y168" i="4" s="1"/>
  <c r="AH168" i="4" s="1"/>
  <c r="W82" i="4"/>
  <c r="V82" i="4"/>
  <c r="Y82" i="4" s="1"/>
  <c r="AH82" i="4" s="1"/>
  <c r="V113" i="4"/>
  <c r="Y113" i="4" s="1"/>
  <c r="AH113" i="4" s="1"/>
  <c r="W113" i="4"/>
  <c r="V23" i="4"/>
  <c r="Y23" i="4" s="1"/>
  <c r="AH23" i="4" s="1"/>
  <c r="W23" i="4"/>
  <c r="V179" i="4"/>
  <c r="Y179" i="4" s="1"/>
  <c r="AH179" i="4" s="1"/>
  <c r="W179" i="4"/>
  <c r="W45" i="4"/>
  <c r="V45" i="4"/>
  <c r="Y45" i="4" s="1"/>
  <c r="AH45" i="4" s="1"/>
  <c r="W160" i="4"/>
  <c r="V160" i="4"/>
  <c r="Y160" i="4" s="1"/>
  <c r="AH160" i="4" s="1"/>
  <c r="V131" i="4"/>
  <c r="Y131" i="4" s="1"/>
  <c r="AH131" i="4" s="1"/>
  <c r="W131" i="4"/>
  <c r="W60" i="4"/>
  <c r="V60" i="4"/>
  <c r="Y60" i="4" s="1"/>
  <c r="AH60" i="4" s="1"/>
  <c r="W64" i="4"/>
  <c r="V64" i="4"/>
  <c r="Y64" i="4" s="1"/>
  <c r="AH64" i="4" s="1"/>
  <c r="W24" i="4"/>
  <c r="V24" i="4"/>
  <c r="Y24" i="4" s="1"/>
  <c r="AH24" i="4" s="1"/>
  <c r="S222" i="4"/>
  <c r="T222" i="4"/>
  <c r="AD222" i="4" s="1"/>
  <c r="R222" i="4"/>
  <c r="T64" i="4"/>
  <c r="AD64" i="4" s="1"/>
  <c r="R64" i="4"/>
  <c r="S64" i="4"/>
  <c r="S135" i="4"/>
  <c r="R135" i="4"/>
  <c r="T135" i="4"/>
  <c r="AD135" i="4" s="1"/>
  <c r="T109" i="4"/>
  <c r="AD109" i="4" s="1"/>
  <c r="R109" i="4"/>
  <c r="S109" i="4"/>
  <c r="T128" i="4"/>
  <c r="AD128" i="4" s="1"/>
  <c r="R128" i="4"/>
  <c r="S128" i="4"/>
  <c r="S27" i="4"/>
  <c r="R27" i="4"/>
  <c r="T27" i="4"/>
  <c r="AD27" i="4" s="1"/>
  <c r="T265" i="4"/>
  <c r="AD265" i="4" s="1"/>
  <c r="S265" i="4"/>
  <c r="R265" i="4"/>
  <c r="T257" i="4"/>
  <c r="AD257" i="4" s="1"/>
  <c r="S257" i="4"/>
  <c r="R257" i="4"/>
  <c r="S159" i="4"/>
  <c r="R159" i="4"/>
  <c r="T159" i="4"/>
  <c r="AD159" i="4" s="1"/>
  <c r="T68" i="4"/>
  <c r="AD68" i="4" s="1"/>
  <c r="S68" i="4"/>
  <c r="R68" i="4"/>
  <c r="S75" i="4"/>
  <c r="R75" i="4"/>
  <c r="T75" i="4"/>
  <c r="AD75" i="4" s="1"/>
  <c r="T29" i="4"/>
  <c r="AD29" i="4" s="1"/>
  <c r="R29" i="4"/>
  <c r="S29" i="4"/>
  <c r="S239" i="4"/>
  <c r="R239" i="4"/>
  <c r="T239" i="4"/>
  <c r="AD239" i="4" s="1"/>
  <c r="T113" i="4"/>
  <c r="AD113" i="4" s="1"/>
  <c r="R113" i="4"/>
  <c r="S113" i="4"/>
  <c r="S35" i="4"/>
  <c r="R35" i="4"/>
  <c r="T35" i="4"/>
  <c r="AD35" i="4" s="1"/>
  <c r="T37" i="4"/>
  <c r="AD37" i="4" s="1"/>
  <c r="R37" i="4"/>
  <c r="S37" i="4"/>
  <c r="T89" i="4"/>
  <c r="AD89" i="4" s="1"/>
  <c r="S89" i="4"/>
  <c r="R89" i="4"/>
  <c r="T33" i="4"/>
  <c r="AD33" i="4" s="1"/>
  <c r="R33" i="4"/>
  <c r="S33" i="4"/>
  <c r="S114" i="4"/>
  <c r="R114" i="4"/>
  <c r="T114" i="4"/>
  <c r="AD114" i="4" s="1"/>
  <c r="T65" i="4"/>
  <c r="AD65" i="4" s="1"/>
  <c r="R65" i="4"/>
  <c r="S65" i="4"/>
  <c r="T180" i="4"/>
  <c r="AD180" i="4" s="1"/>
  <c r="S180" i="4"/>
  <c r="R180" i="4"/>
  <c r="S231" i="4"/>
  <c r="R231" i="4"/>
  <c r="T231" i="4"/>
  <c r="AD231" i="4" s="1"/>
  <c r="S78" i="4"/>
  <c r="T78" i="4"/>
  <c r="AD78" i="4" s="1"/>
  <c r="R78" i="4"/>
  <c r="T61" i="4"/>
  <c r="AD61" i="4" s="1"/>
  <c r="R61" i="4"/>
  <c r="S61" i="4"/>
  <c r="T157" i="4"/>
  <c r="AD157" i="4" s="1"/>
  <c r="R157" i="4"/>
  <c r="S157" i="4"/>
  <c r="S195" i="4"/>
  <c r="R195" i="4"/>
  <c r="T195" i="4"/>
  <c r="AD195" i="4" s="1"/>
  <c r="S82" i="4"/>
  <c r="R82" i="4"/>
  <c r="T82" i="4"/>
  <c r="AD82" i="4" s="1"/>
  <c r="S182" i="4"/>
  <c r="T182" i="4"/>
  <c r="AD182" i="4" s="1"/>
  <c r="R182" i="4"/>
  <c r="S223" i="4"/>
  <c r="R223" i="4"/>
  <c r="T223" i="4"/>
  <c r="AD223" i="4" s="1"/>
  <c r="T229" i="4"/>
  <c r="AD229" i="4" s="1"/>
  <c r="R229" i="4"/>
  <c r="S229" i="4"/>
  <c r="T24" i="4"/>
  <c r="AD24" i="4" s="1"/>
  <c r="S24" i="4"/>
  <c r="R24" i="4"/>
  <c r="S262" i="4"/>
  <c r="R262" i="4"/>
  <c r="T262" i="4"/>
  <c r="AD262" i="4" s="1"/>
  <c r="S138" i="4"/>
  <c r="R138" i="4"/>
  <c r="T138" i="4"/>
  <c r="AD138" i="4" s="1"/>
  <c r="T193" i="4"/>
  <c r="AD193" i="4" s="1"/>
  <c r="S193" i="4"/>
  <c r="R193" i="4"/>
  <c r="T181" i="4"/>
  <c r="AD181" i="4" s="1"/>
  <c r="R181" i="4"/>
  <c r="S181" i="4"/>
  <c r="S251" i="4"/>
  <c r="R251" i="4"/>
  <c r="T251" i="4"/>
  <c r="AD251" i="4" s="1"/>
  <c r="S207" i="4"/>
  <c r="R207" i="4"/>
  <c r="T207" i="4"/>
  <c r="AD207" i="4" s="1"/>
  <c r="T16" i="4"/>
  <c r="AD16" i="4" s="1"/>
  <c r="S16" i="4"/>
  <c r="R16" i="4"/>
  <c r="S94" i="4"/>
  <c r="R94" i="4"/>
  <c r="T94" i="4"/>
  <c r="AD94" i="4" s="1"/>
  <c r="S198" i="4"/>
  <c r="T198" i="4"/>
  <c r="AD198" i="4" s="1"/>
  <c r="R198" i="4"/>
  <c r="T13" i="4"/>
  <c r="AD13" i="4" s="1"/>
  <c r="R13" i="4"/>
  <c r="S13" i="4"/>
  <c r="T136" i="4"/>
  <c r="AD136" i="4" s="1"/>
  <c r="S136" i="4"/>
  <c r="R136" i="4"/>
  <c r="T28" i="4"/>
  <c r="AD28" i="4" s="1"/>
  <c r="S28" i="4"/>
  <c r="R28" i="4"/>
  <c r="T260" i="4"/>
  <c r="AD260" i="4" s="1"/>
  <c r="S260" i="4"/>
  <c r="R260" i="4"/>
  <c r="T57" i="4"/>
  <c r="AD57" i="4" s="1"/>
  <c r="S57" i="4"/>
  <c r="R57" i="4"/>
  <c r="T49" i="4"/>
  <c r="AD49" i="4" s="1"/>
  <c r="R49" i="4"/>
  <c r="S49" i="4"/>
  <c r="S151" i="4"/>
  <c r="R151" i="4"/>
  <c r="T151" i="4"/>
  <c r="AD151" i="4" s="1"/>
  <c r="T236" i="4"/>
  <c r="AD236" i="4" s="1"/>
  <c r="R236" i="4"/>
  <c r="S236" i="4"/>
  <c r="T264" i="4"/>
  <c r="AD264" i="4" s="1"/>
  <c r="S264" i="4"/>
  <c r="R264" i="4"/>
  <c r="S58" i="4"/>
  <c r="T58" i="4"/>
  <c r="AD58" i="4" s="1"/>
  <c r="R58" i="4"/>
  <c r="S39" i="4"/>
  <c r="R39" i="4"/>
  <c r="T39" i="4"/>
  <c r="AD39" i="4" s="1"/>
  <c r="S86" i="4"/>
  <c r="T86" i="4"/>
  <c r="AD86" i="4" s="1"/>
  <c r="R86" i="4"/>
  <c r="T32" i="4"/>
  <c r="AD32" i="4" s="1"/>
  <c r="S32" i="4"/>
  <c r="R32" i="4"/>
  <c r="S194" i="4"/>
  <c r="R194" i="4"/>
  <c r="T194" i="4"/>
  <c r="AD194" i="4" s="1"/>
  <c r="T81" i="4"/>
  <c r="AD81" i="4" s="1"/>
  <c r="R81" i="4"/>
  <c r="S81" i="4"/>
  <c r="T133" i="4"/>
  <c r="AD133" i="4" s="1"/>
  <c r="R133" i="4"/>
  <c r="S133" i="4"/>
  <c r="S139" i="4"/>
  <c r="R139" i="4"/>
  <c r="T139" i="4"/>
  <c r="AD139" i="4" s="1"/>
  <c r="T148" i="4"/>
  <c r="AD148" i="4" s="1"/>
  <c r="S148" i="4"/>
  <c r="R148" i="4"/>
  <c r="S227" i="4"/>
  <c r="R227" i="4"/>
  <c r="T227" i="4"/>
  <c r="AD227" i="4" s="1"/>
  <c r="S171" i="4"/>
  <c r="R171" i="4"/>
  <c r="T171" i="4"/>
  <c r="AD171" i="4" s="1"/>
  <c r="S62" i="4"/>
  <c r="T62" i="4"/>
  <c r="AD62" i="4" s="1"/>
  <c r="R62" i="4"/>
  <c r="T253" i="4"/>
  <c r="AD253" i="4" s="1"/>
  <c r="R253" i="4"/>
  <c r="S253" i="4"/>
  <c r="T156" i="4"/>
  <c r="AD156" i="4" s="1"/>
  <c r="S156" i="4"/>
  <c r="R156" i="4"/>
  <c r="T205" i="4"/>
  <c r="AD205" i="4" s="1"/>
  <c r="R205" i="4"/>
  <c r="S205" i="4"/>
  <c r="S206" i="4"/>
  <c r="T206" i="4"/>
  <c r="AD206" i="4" s="1"/>
  <c r="R206" i="4"/>
  <c r="S130" i="4"/>
  <c r="R130" i="4"/>
  <c r="T130" i="4"/>
  <c r="AD130" i="4" s="1"/>
  <c r="S170" i="4"/>
  <c r="R170" i="4"/>
  <c r="T170" i="4"/>
  <c r="AD170" i="4" s="1"/>
  <c r="S255" i="4"/>
  <c r="R255" i="4"/>
  <c r="T255" i="4"/>
  <c r="AD255" i="4" s="1"/>
  <c r="S203" i="4"/>
  <c r="R203" i="4"/>
  <c r="T203" i="4"/>
  <c r="AD203" i="4" s="1"/>
  <c r="S163" i="4"/>
  <c r="R163" i="4"/>
  <c r="T163" i="4"/>
  <c r="AD163" i="4" s="1"/>
  <c r="T165" i="4"/>
  <c r="AD165" i="4" s="1"/>
  <c r="R165" i="4"/>
  <c r="S165" i="4"/>
  <c r="T160" i="4"/>
  <c r="AD160" i="4" s="1"/>
  <c r="R160" i="4"/>
  <c r="S160" i="4"/>
  <c r="T192" i="4"/>
  <c r="AD192" i="4" s="1"/>
  <c r="R192" i="4"/>
  <c r="S192" i="4"/>
  <c r="S146" i="4"/>
  <c r="T146" i="4"/>
  <c r="AD146" i="4" s="1"/>
  <c r="R146" i="4"/>
  <c r="T233" i="4"/>
  <c r="AD233" i="4" s="1"/>
  <c r="R233" i="4"/>
  <c r="S233" i="4"/>
  <c r="S26" i="4"/>
  <c r="R26" i="4"/>
  <c r="T26" i="4"/>
  <c r="AD26" i="4" s="1"/>
  <c r="S46" i="4"/>
  <c r="T46" i="4"/>
  <c r="AD46" i="4" s="1"/>
  <c r="R46" i="4"/>
  <c r="S90" i="4"/>
  <c r="R90" i="4"/>
  <c r="T90" i="4"/>
  <c r="AD90" i="4" s="1"/>
  <c r="T152" i="4"/>
  <c r="AD152" i="4" s="1"/>
  <c r="R152" i="4"/>
  <c r="S152" i="4"/>
  <c r="S246" i="4"/>
  <c r="R246" i="4"/>
  <c r="T246" i="4"/>
  <c r="AD246" i="4" s="1"/>
  <c r="S155" i="4"/>
  <c r="R155" i="4"/>
  <c r="T155" i="4"/>
  <c r="AD155" i="4" s="1"/>
  <c r="T105" i="4"/>
  <c r="AD105" i="4" s="1"/>
  <c r="S105" i="4"/>
  <c r="R105" i="4"/>
  <c r="T208" i="4"/>
  <c r="AD208" i="4" s="1"/>
  <c r="S208" i="4"/>
  <c r="R208" i="4"/>
  <c r="S38" i="4"/>
  <c r="R38" i="4"/>
  <c r="T38" i="4"/>
  <c r="AD38" i="4" s="1"/>
  <c r="S263" i="4"/>
  <c r="R263" i="4"/>
  <c r="T263" i="4"/>
  <c r="AD263" i="4" s="1"/>
  <c r="T145" i="4"/>
  <c r="AD145" i="4" s="1"/>
  <c r="R145" i="4"/>
  <c r="S145" i="4"/>
  <c r="T228" i="4"/>
  <c r="AD228" i="4" s="1"/>
  <c r="S228" i="4"/>
  <c r="R228" i="4"/>
  <c r="S19" i="4"/>
  <c r="R19" i="4"/>
  <c r="T19" i="4"/>
  <c r="AD19" i="4" s="1"/>
  <c r="T256" i="4"/>
  <c r="AD256" i="4" s="1"/>
  <c r="R256" i="4"/>
  <c r="S256" i="4"/>
  <c r="T41" i="4"/>
  <c r="AD41" i="4" s="1"/>
  <c r="S41" i="4"/>
  <c r="R41" i="4"/>
  <c r="S54" i="4"/>
  <c r="R54" i="4"/>
  <c r="T54" i="4"/>
  <c r="AD54" i="4" s="1"/>
  <c r="S55" i="4"/>
  <c r="R55" i="4"/>
  <c r="T55" i="4"/>
  <c r="AD55" i="4" s="1"/>
  <c r="S31" i="4"/>
  <c r="R31" i="4"/>
  <c r="T31" i="4"/>
  <c r="AD31" i="4" s="1"/>
  <c r="S235" i="4"/>
  <c r="R235" i="4"/>
  <c r="T235" i="4"/>
  <c r="AD235" i="4" s="1"/>
  <c r="S187" i="4"/>
  <c r="R187" i="4"/>
  <c r="T187" i="4"/>
  <c r="AD187" i="4" s="1"/>
  <c r="S70" i="4"/>
  <c r="R70" i="4"/>
  <c r="T70" i="4"/>
  <c r="AD70" i="4" s="1"/>
  <c r="T176" i="4"/>
  <c r="AD176" i="4" s="1"/>
  <c r="R176" i="4"/>
  <c r="S176" i="4"/>
  <c r="S22" i="4"/>
  <c r="T22" i="4"/>
  <c r="AD22" i="4" s="1"/>
  <c r="R22" i="4"/>
  <c r="S154" i="4"/>
  <c r="R154" i="4"/>
  <c r="T154" i="4"/>
  <c r="AD154" i="4" s="1"/>
  <c r="S210" i="4"/>
  <c r="T210" i="4"/>
  <c r="AD210" i="4" s="1"/>
  <c r="R210" i="4"/>
  <c r="T85" i="4"/>
  <c r="AD85" i="4" s="1"/>
  <c r="R85" i="4"/>
  <c r="S85" i="4"/>
  <c r="S98" i="4"/>
  <c r="T98" i="4"/>
  <c r="AD98" i="4" s="1"/>
  <c r="R98" i="4"/>
  <c r="T252" i="4"/>
  <c r="AD252" i="4" s="1"/>
  <c r="S252" i="4"/>
  <c r="R252" i="4"/>
  <c r="S214" i="4"/>
  <c r="R214" i="4"/>
  <c r="T214" i="4"/>
  <c r="AD214" i="4" s="1"/>
  <c r="T237" i="4"/>
  <c r="AD237" i="4" s="1"/>
  <c r="R237" i="4"/>
  <c r="S237" i="4"/>
  <c r="T244" i="4"/>
  <c r="AD244" i="4" s="1"/>
  <c r="S244" i="4"/>
  <c r="R244" i="4"/>
  <c r="S147" i="4"/>
  <c r="R147" i="4"/>
  <c r="T147" i="4"/>
  <c r="AD147" i="4" s="1"/>
  <c r="T184" i="4"/>
  <c r="AD184" i="4" s="1"/>
  <c r="R184" i="4"/>
  <c r="S184" i="4"/>
  <c r="T77" i="4"/>
  <c r="AD77" i="4" s="1"/>
  <c r="R77" i="4"/>
  <c r="S77" i="4"/>
  <c r="T240" i="4"/>
  <c r="AD240" i="4" s="1"/>
  <c r="S240" i="4"/>
  <c r="R240" i="4"/>
  <c r="S122" i="4"/>
  <c r="T122" i="4"/>
  <c r="AD122" i="4" s="1"/>
  <c r="R122" i="4"/>
  <c r="T164" i="4"/>
  <c r="AD164" i="4" s="1"/>
  <c r="S164" i="4"/>
  <c r="R164" i="4"/>
  <c r="T216" i="4"/>
  <c r="AD216" i="4" s="1"/>
  <c r="S216" i="4"/>
  <c r="R216" i="4"/>
  <c r="S43" i="4"/>
  <c r="R43" i="4"/>
  <c r="T43" i="4"/>
  <c r="AD43" i="4" s="1"/>
  <c r="T84" i="4"/>
  <c r="AD84" i="4" s="1"/>
  <c r="S84" i="4"/>
  <c r="R84" i="4"/>
  <c r="S191" i="4"/>
  <c r="R191" i="4"/>
  <c r="T191" i="4"/>
  <c r="AD191" i="4" s="1"/>
  <c r="S10" i="4"/>
  <c r="T10" i="4"/>
  <c r="AD10" i="4" s="1"/>
  <c r="R10" i="4"/>
  <c r="T52" i="4"/>
  <c r="AD52" i="4" s="1"/>
  <c r="S52" i="4"/>
  <c r="R52" i="4"/>
  <c r="T232" i="4"/>
  <c r="AD232" i="4" s="1"/>
  <c r="R232" i="4"/>
  <c r="S232" i="4"/>
  <c r="S59" i="4"/>
  <c r="R59" i="4"/>
  <c r="T59" i="4"/>
  <c r="AD59" i="4" s="1"/>
  <c r="T224" i="4"/>
  <c r="AD224" i="4" s="1"/>
  <c r="S224" i="4"/>
  <c r="R224" i="4"/>
  <c r="T144" i="4"/>
  <c r="AD144" i="4" s="1"/>
  <c r="R144" i="4"/>
  <c r="S144" i="4"/>
  <c r="S67" i="4"/>
  <c r="R67" i="4"/>
  <c r="T67" i="4"/>
  <c r="AD67" i="4" s="1"/>
  <c r="S119" i="4"/>
  <c r="R119" i="4"/>
  <c r="T119" i="4"/>
  <c r="AD119" i="4" s="1"/>
  <c r="S14" i="4"/>
  <c r="R14" i="4"/>
  <c r="T14" i="4"/>
  <c r="AD14" i="4" s="1"/>
  <c r="S186" i="4"/>
  <c r="T186" i="4"/>
  <c r="AD186" i="4" s="1"/>
  <c r="R186" i="4"/>
  <c r="S215" i="4"/>
  <c r="R215" i="4"/>
  <c r="T215" i="4"/>
  <c r="AD215" i="4" s="1"/>
  <c r="T25" i="4"/>
  <c r="AD25" i="4" s="1"/>
  <c r="S25" i="4"/>
  <c r="R25" i="4"/>
  <c r="S107" i="4"/>
  <c r="R107" i="4"/>
  <c r="T107" i="4"/>
  <c r="AD107" i="4" s="1"/>
  <c r="S226" i="4"/>
  <c r="T226" i="4"/>
  <c r="AD226" i="4" s="1"/>
  <c r="R226" i="4"/>
  <c r="T129" i="4"/>
  <c r="AD129" i="4" s="1"/>
  <c r="R129" i="4"/>
  <c r="S129" i="4"/>
  <c r="S167" i="4"/>
  <c r="R167" i="4"/>
  <c r="T167" i="4"/>
  <c r="AD167" i="4" s="1"/>
  <c r="T97" i="4"/>
  <c r="AD97" i="4" s="1"/>
  <c r="R97" i="4"/>
  <c r="S97" i="4"/>
  <c r="S143" i="4"/>
  <c r="R143" i="4"/>
  <c r="T143" i="4"/>
  <c r="AD143" i="4" s="1"/>
  <c r="S250" i="4"/>
  <c r="T250" i="4"/>
  <c r="AD250" i="4" s="1"/>
  <c r="R250" i="4"/>
  <c r="T120" i="4"/>
  <c r="AD120" i="4" s="1"/>
  <c r="R120" i="4"/>
  <c r="S120" i="4"/>
  <c r="S258" i="4"/>
  <c r="R258" i="4"/>
  <c r="T258" i="4"/>
  <c r="AD258" i="4" s="1"/>
  <c r="S238" i="4"/>
  <c r="T238" i="4"/>
  <c r="AD238" i="4" s="1"/>
  <c r="R238" i="4"/>
  <c r="T220" i="4"/>
  <c r="AD220" i="4" s="1"/>
  <c r="S220" i="4"/>
  <c r="R220" i="4"/>
  <c r="S202" i="4"/>
  <c r="T202" i="4"/>
  <c r="AD202" i="4" s="1"/>
  <c r="R202" i="4"/>
  <c r="S247" i="4"/>
  <c r="R247" i="4"/>
  <c r="T247" i="4"/>
  <c r="AD247" i="4" s="1"/>
  <c r="T12" i="4"/>
  <c r="AD12" i="4" s="1"/>
  <c r="R12" i="4"/>
  <c r="S12" i="4"/>
  <c r="S162" i="4"/>
  <c r="T162" i="4"/>
  <c r="AD162" i="4" s="1"/>
  <c r="R162" i="4"/>
  <c r="T153" i="4"/>
  <c r="AD153" i="4" s="1"/>
  <c r="S153" i="4"/>
  <c r="R153" i="4"/>
  <c r="T108" i="4"/>
  <c r="AD108" i="4" s="1"/>
  <c r="S108" i="4"/>
  <c r="R108" i="4"/>
  <c r="T93" i="4"/>
  <c r="AD93" i="4" s="1"/>
  <c r="R93" i="4"/>
  <c r="S93" i="4"/>
  <c r="T116" i="4"/>
  <c r="AD116" i="4" s="1"/>
  <c r="R116" i="4"/>
  <c r="S116" i="4"/>
  <c r="T168" i="4"/>
  <c r="AD168" i="4" s="1"/>
  <c r="R168" i="4"/>
  <c r="S168" i="4"/>
  <c r="S123" i="4"/>
  <c r="R123" i="4"/>
  <c r="T123" i="4"/>
  <c r="AD123" i="4" s="1"/>
  <c r="T20" i="4"/>
  <c r="AD20" i="4" s="1"/>
  <c r="R20" i="4"/>
  <c r="S20" i="4"/>
  <c r="S91" i="4"/>
  <c r="R91" i="4"/>
  <c r="T91" i="4"/>
  <c r="AD91" i="4" s="1"/>
  <c r="S131" i="4"/>
  <c r="R131" i="4"/>
  <c r="T131" i="4"/>
  <c r="AD131" i="4" s="1"/>
  <c r="S42" i="4"/>
  <c r="R42" i="4"/>
  <c r="T42" i="4"/>
  <c r="AD42" i="4" s="1"/>
  <c r="S11" i="4"/>
  <c r="R11" i="4"/>
  <c r="T11" i="4"/>
  <c r="AD11" i="4" s="1"/>
  <c r="T21" i="4"/>
  <c r="AD21" i="4" s="1"/>
  <c r="R21" i="4"/>
  <c r="S21" i="4"/>
  <c r="T101" i="4"/>
  <c r="AD101" i="4" s="1"/>
  <c r="R101" i="4"/>
  <c r="S101" i="4"/>
  <c r="S190" i="4"/>
  <c r="R190" i="4"/>
  <c r="T190" i="4"/>
  <c r="AD190" i="4" s="1"/>
  <c r="S103" i="4"/>
  <c r="R103" i="4"/>
  <c r="T103" i="4"/>
  <c r="AD103" i="4" s="1"/>
  <c r="S178" i="4"/>
  <c r="R178" i="4"/>
  <c r="T178" i="4"/>
  <c r="AD178" i="4" s="1"/>
  <c r="S242" i="4"/>
  <c r="T242" i="4"/>
  <c r="AD242" i="4" s="1"/>
  <c r="R242" i="4"/>
  <c r="S102" i="4"/>
  <c r="T102" i="4"/>
  <c r="AD102" i="4" s="1"/>
  <c r="R102" i="4"/>
  <c r="T100" i="4"/>
  <c r="AD100" i="4" s="1"/>
  <c r="S100" i="4"/>
  <c r="R100" i="4"/>
  <c r="T149" i="4"/>
  <c r="AD149" i="4" s="1"/>
  <c r="R149" i="4"/>
  <c r="S149" i="4"/>
  <c r="T92" i="4"/>
  <c r="AD92" i="4" s="1"/>
  <c r="S92" i="4"/>
  <c r="R92" i="4"/>
  <c r="S158" i="4"/>
  <c r="R158" i="4"/>
  <c r="T158" i="4"/>
  <c r="AD158" i="4" s="1"/>
  <c r="S18" i="4"/>
  <c r="R18" i="4"/>
  <c r="T18" i="4"/>
  <c r="AD18" i="4" s="1"/>
  <c r="T124" i="4"/>
  <c r="AD124" i="4" s="1"/>
  <c r="R124" i="4"/>
  <c r="S124" i="4"/>
  <c r="S79" i="4"/>
  <c r="R79" i="4"/>
  <c r="T79" i="4"/>
  <c r="AD79" i="4" s="1"/>
  <c r="S83" i="4"/>
  <c r="R83" i="4"/>
  <c r="T83" i="4"/>
  <c r="AD83" i="4" s="1"/>
  <c r="T241" i="4"/>
  <c r="AD241" i="4" s="1"/>
  <c r="S241" i="4"/>
  <c r="R241" i="4"/>
  <c r="T217" i="4"/>
  <c r="AD217" i="4" s="1"/>
  <c r="R217" i="4"/>
  <c r="S217" i="4"/>
  <c r="T221" i="4"/>
  <c r="AD221" i="4" s="1"/>
  <c r="R221" i="4"/>
  <c r="S221" i="4"/>
  <c r="S51" i="4"/>
  <c r="R51" i="4"/>
  <c r="T51" i="4"/>
  <c r="AD51" i="4" s="1"/>
  <c r="T189" i="4"/>
  <c r="AD189" i="4" s="1"/>
  <c r="R189" i="4"/>
  <c r="S189" i="4"/>
  <c r="T69" i="4"/>
  <c r="AD69" i="4" s="1"/>
  <c r="R69" i="4"/>
  <c r="S69" i="4"/>
  <c r="T76" i="4"/>
  <c r="AD76" i="4" s="1"/>
  <c r="R76" i="4"/>
  <c r="S76" i="4"/>
  <c r="T48" i="4"/>
  <c r="AD48" i="4" s="1"/>
  <c r="S48" i="4"/>
  <c r="R48" i="4"/>
  <c r="T173" i="4"/>
  <c r="AD173" i="4" s="1"/>
  <c r="R173" i="4"/>
  <c r="S173" i="4"/>
  <c r="S179" i="4"/>
  <c r="R179" i="4"/>
  <c r="T179" i="4"/>
  <c r="AD179" i="4" s="1"/>
  <c r="S219" i="4"/>
  <c r="R219" i="4"/>
  <c r="T219" i="4"/>
  <c r="AD219" i="4" s="1"/>
  <c r="T196" i="4"/>
  <c r="AD196" i="4" s="1"/>
  <c r="R196" i="4"/>
  <c r="S196" i="4"/>
  <c r="T140" i="4"/>
  <c r="AD140" i="4" s="1"/>
  <c r="S140" i="4"/>
  <c r="R140" i="4"/>
  <c r="T249" i="4"/>
  <c r="AD249" i="4" s="1"/>
  <c r="R249" i="4"/>
  <c r="S249" i="4"/>
  <c r="S175" i="4"/>
  <c r="R175" i="4"/>
  <c r="T175" i="4"/>
  <c r="AD175" i="4" s="1"/>
  <c r="S134" i="4"/>
  <c r="T134" i="4"/>
  <c r="AD134" i="4" s="1"/>
  <c r="R134" i="4"/>
  <c r="T117" i="4"/>
  <c r="AD117" i="4" s="1"/>
  <c r="R117" i="4"/>
  <c r="S117" i="4"/>
  <c r="S74" i="4"/>
  <c r="R74" i="4"/>
  <c r="T74" i="4"/>
  <c r="AD74" i="4" s="1"/>
  <c r="T209" i="4"/>
  <c r="AD209" i="4" s="1"/>
  <c r="S209" i="4"/>
  <c r="R209" i="4"/>
  <c r="T261" i="4"/>
  <c r="AD261" i="4" s="1"/>
  <c r="R261" i="4"/>
  <c r="S261" i="4"/>
  <c r="T137" i="4"/>
  <c r="AD137" i="4" s="1"/>
  <c r="S137" i="4"/>
  <c r="R137" i="4"/>
  <c r="S111" i="4"/>
  <c r="R111" i="4"/>
  <c r="T111" i="4"/>
  <c r="AD111" i="4" s="1"/>
  <c r="S50" i="4"/>
  <c r="R50" i="4"/>
  <c r="T50" i="4"/>
  <c r="AD50" i="4" s="1"/>
  <c r="S166" i="4"/>
  <c r="T166" i="4"/>
  <c r="AD166" i="4" s="1"/>
  <c r="R166" i="4"/>
  <c r="T177" i="4"/>
  <c r="AD177" i="4" s="1"/>
  <c r="R177" i="4"/>
  <c r="S177" i="4"/>
  <c r="T45" i="4"/>
  <c r="AD45" i="4" s="1"/>
  <c r="R45" i="4"/>
  <c r="S45" i="4"/>
  <c r="S230" i="4"/>
  <c r="R230" i="4"/>
  <c r="T230" i="4"/>
  <c r="AD230" i="4" s="1"/>
  <c r="S87" i="4"/>
  <c r="R87" i="4"/>
  <c r="T87" i="4"/>
  <c r="AD87" i="4" s="1"/>
  <c r="T73" i="4"/>
  <c r="AD73" i="4" s="1"/>
  <c r="S73" i="4"/>
  <c r="R73" i="4"/>
  <c r="S115" i="4"/>
  <c r="R115" i="4"/>
  <c r="T115" i="4"/>
  <c r="AD115" i="4" s="1"/>
  <c r="S47" i="4"/>
  <c r="R47" i="4"/>
  <c r="T47" i="4"/>
  <c r="AD47" i="4" s="1"/>
  <c r="T60" i="4"/>
  <c r="AD60" i="4" s="1"/>
  <c r="R60" i="4"/>
  <c r="S60" i="4"/>
  <c r="T225" i="4"/>
  <c r="AD225" i="4" s="1"/>
  <c r="S225" i="4"/>
  <c r="R225" i="4"/>
  <c r="S106" i="4"/>
  <c r="T106" i="4"/>
  <c r="AD106" i="4" s="1"/>
  <c r="R106" i="4"/>
  <c r="T200" i="4"/>
  <c r="AD200" i="4" s="1"/>
  <c r="S200" i="4"/>
  <c r="R200" i="4"/>
  <c r="T56" i="4"/>
  <c r="AD56" i="4" s="1"/>
  <c r="S56" i="4"/>
  <c r="R56" i="4"/>
  <c r="T96" i="4"/>
  <c r="AD96" i="4" s="1"/>
  <c r="S96" i="4"/>
  <c r="R96" i="4"/>
  <c r="T112" i="4"/>
  <c r="AD112" i="4" s="1"/>
  <c r="S112" i="4"/>
  <c r="R112" i="4"/>
  <c r="S174" i="4"/>
  <c r="R174" i="4"/>
  <c r="T174" i="4"/>
  <c r="AD174" i="4" s="1"/>
  <c r="T36" i="4"/>
  <c r="AD36" i="4" s="1"/>
  <c r="S36" i="4"/>
  <c r="R36" i="4"/>
  <c r="T88" i="4"/>
  <c r="AD88" i="4" s="1"/>
  <c r="R88" i="4"/>
  <c r="S88" i="4"/>
  <c r="T44" i="4"/>
  <c r="AD44" i="4" s="1"/>
  <c r="S44" i="4"/>
  <c r="R44" i="4"/>
  <c r="T72" i="4"/>
  <c r="AD72" i="4" s="1"/>
  <c r="S72" i="4"/>
  <c r="R72" i="4"/>
  <c r="S63" i="4"/>
  <c r="R63" i="4"/>
  <c r="T63" i="4"/>
  <c r="AD63" i="4" s="1"/>
  <c r="S110" i="4"/>
  <c r="R110" i="4"/>
  <c r="T110" i="4"/>
  <c r="AD110" i="4" s="1"/>
  <c r="T53" i="4"/>
  <c r="AD53" i="4" s="1"/>
  <c r="R53" i="4"/>
  <c r="S53" i="4"/>
  <c r="T104" i="4"/>
  <c r="AD104" i="4" s="1"/>
  <c r="S104" i="4"/>
  <c r="R104" i="4"/>
  <c r="T188" i="4"/>
  <c r="AD188" i="4" s="1"/>
  <c r="S188" i="4"/>
  <c r="R188" i="4"/>
  <c r="T212" i="4"/>
  <c r="AD212" i="4" s="1"/>
  <c r="R212" i="4"/>
  <c r="S212" i="4"/>
  <c r="T17" i="4"/>
  <c r="AD17" i="4" s="1"/>
  <c r="S17" i="4"/>
  <c r="R17" i="4"/>
  <c r="T197" i="4"/>
  <c r="AD197" i="4" s="1"/>
  <c r="R197" i="4"/>
  <c r="S197" i="4"/>
  <c r="T121" i="4"/>
  <c r="AD121" i="4" s="1"/>
  <c r="S121" i="4"/>
  <c r="R121" i="4"/>
  <c r="T204" i="4"/>
  <c r="AD204" i="4" s="1"/>
  <c r="S204" i="4"/>
  <c r="R204" i="4"/>
  <c r="S150" i="4"/>
  <c r="T150" i="4"/>
  <c r="AD150" i="4" s="1"/>
  <c r="R150" i="4"/>
  <c r="S23" i="4"/>
  <c r="R23" i="4"/>
  <c r="T23" i="4"/>
  <c r="AD23" i="4" s="1"/>
  <c r="S218" i="4"/>
  <c r="R218" i="4"/>
  <c r="T218" i="4"/>
  <c r="AD218" i="4" s="1"/>
  <c r="T172" i="4"/>
  <c r="AD172" i="4" s="1"/>
  <c r="S172" i="4"/>
  <c r="R172" i="4"/>
  <c r="S199" i="4"/>
  <c r="R199" i="4"/>
  <c r="T199" i="4"/>
  <c r="AD199" i="4" s="1"/>
  <c r="S243" i="4"/>
  <c r="R243" i="4"/>
  <c r="T243" i="4"/>
  <c r="AD243" i="4" s="1"/>
  <c r="T40" i="4"/>
  <c r="AD40" i="4" s="1"/>
  <c r="R40" i="4"/>
  <c r="S40" i="4"/>
  <c r="T201" i="4"/>
  <c r="AD201" i="4" s="1"/>
  <c r="R201" i="4"/>
  <c r="S201" i="4"/>
  <c r="S15" i="4"/>
  <c r="R15" i="4"/>
  <c r="T15" i="4"/>
  <c r="AD15" i="4" s="1"/>
  <c r="S259" i="4"/>
  <c r="R259" i="4"/>
  <c r="T259" i="4"/>
  <c r="AD259" i="4" s="1"/>
  <c r="T185" i="4"/>
  <c r="AD185" i="4" s="1"/>
  <c r="S185" i="4"/>
  <c r="R185" i="4"/>
  <c r="T9" i="4"/>
  <c r="AD9" i="4" s="1"/>
  <c r="S9" i="4"/>
  <c r="R9" i="4"/>
  <c r="T213" i="4"/>
  <c r="AD213" i="4" s="1"/>
  <c r="R213" i="4"/>
  <c r="S213" i="4"/>
  <c r="S254" i="4"/>
  <c r="T254" i="4"/>
  <c r="AD254" i="4" s="1"/>
  <c r="R254" i="4"/>
  <c r="T248" i="4"/>
  <c r="AD248" i="4" s="1"/>
  <c r="S248" i="4"/>
  <c r="R248" i="4"/>
  <c r="T161" i="4"/>
  <c r="AD161" i="4" s="1"/>
  <c r="R161" i="4"/>
  <c r="S161" i="4"/>
  <c r="S99" i="4"/>
  <c r="R99" i="4"/>
  <c r="T99" i="4"/>
  <c r="AD99" i="4" s="1"/>
  <c r="S118" i="4"/>
  <c r="T118" i="4"/>
  <c r="AD118" i="4" s="1"/>
  <c r="R118" i="4"/>
  <c r="S95" i="4"/>
  <c r="R95" i="4"/>
  <c r="T95" i="4"/>
  <c r="AD95" i="4" s="1"/>
  <c r="S127" i="4"/>
  <c r="R127" i="4"/>
  <c r="T127" i="4"/>
  <c r="AD127" i="4" s="1"/>
  <c r="T245" i="4"/>
  <c r="AD245" i="4" s="1"/>
  <c r="R245" i="4"/>
  <c r="S245" i="4"/>
  <c r="T169" i="4"/>
  <c r="AD169" i="4" s="1"/>
  <c r="S169" i="4"/>
  <c r="R169" i="4"/>
  <c r="T125" i="4"/>
  <c r="AD125" i="4" s="1"/>
  <c r="R125" i="4"/>
  <c r="S125" i="4"/>
  <c r="S30" i="4"/>
  <c r="T30" i="4"/>
  <c r="AD30" i="4" s="1"/>
  <c r="R30" i="4"/>
  <c r="T80" i="4"/>
  <c r="AD80" i="4" s="1"/>
  <c r="S80" i="4"/>
  <c r="R80" i="4"/>
  <c r="T132" i="4"/>
  <c r="AD132" i="4" s="1"/>
  <c r="S132" i="4"/>
  <c r="R132" i="4"/>
  <c r="S183" i="4"/>
  <c r="R183" i="4"/>
  <c r="T183" i="4"/>
  <c r="AD183" i="4" s="1"/>
  <c r="T141" i="4"/>
  <c r="AD141" i="4" s="1"/>
  <c r="R141" i="4"/>
  <c r="S141" i="4"/>
  <c r="S71" i="4"/>
  <c r="R71" i="4"/>
  <c r="T71" i="4"/>
  <c r="AD71" i="4" s="1"/>
  <c r="S126" i="4"/>
  <c r="R126" i="4"/>
  <c r="T126" i="4"/>
  <c r="AD126" i="4" s="1"/>
  <c r="S142" i="4"/>
  <c r="R142" i="4"/>
  <c r="T142" i="4"/>
  <c r="AD142" i="4" s="1"/>
  <c r="S211" i="4"/>
  <c r="R211" i="4"/>
  <c r="T211" i="4"/>
  <c r="AD211" i="4" s="1"/>
  <c r="S66" i="4"/>
  <c r="T66" i="4"/>
  <c r="AD66" i="4" s="1"/>
  <c r="R66" i="4"/>
  <c r="S234" i="4"/>
  <c r="R234" i="4"/>
  <c r="T234" i="4"/>
  <c r="AD234" i="4" s="1"/>
  <c r="S34" i="4"/>
  <c r="T34" i="4"/>
  <c r="AD34" i="4" s="1"/>
  <c r="R34" i="4"/>
  <c r="AC153" i="4"/>
  <c r="AI153" i="4" s="1"/>
  <c r="AF153" i="4"/>
  <c r="AF88" i="4"/>
  <c r="AC88" i="4"/>
  <c r="AI88" i="4" s="1"/>
  <c r="AG160" i="4"/>
  <c r="AG232" i="4"/>
  <c r="AG122" i="4"/>
  <c r="AG95" i="4"/>
  <c r="AG74" i="4"/>
  <c r="AG201" i="4"/>
  <c r="AG33" i="4"/>
  <c r="AG191" i="4"/>
  <c r="AG174" i="4"/>
  <c r="AG58" i="4"/>
  <c r="AG157" i="4"/>
  <c r="AG197" i="4"/>
  <c r="AG186" i="4"/>
  <c r="AC20" i="4"/>
  <c r="AI20" i="4" s="1"/>
  <c r="AG172" i="4"/>
  <c r="AG62" i="4"/>
  <c r="AG97" i="4"/>
  <c r="AG196" i="4"/>
  <c r="AG263" i="4"/>
  <c r="AC83" i="4"/>
  <c r="AI83" i="4" s="1"/>
  <c r="AC214" i="4"/>
  <c r="AI214" i="4" s="1"/>
  <c r="AC162" i="4"/>
  <c r="AI162" i="4" s="1"/>
  <c r="AC154" i="4"/>
  <c r="AI154" i="4" s="1"/>
  <c r="AC178" i="4"/>
  <c r="AI178" i="4" s="1"/>
  <c r="AC262" i="4"/>
  <c r="AI262" i="4" s="1"/>
  <c r="AG100" i="4"/>
  <c r="AG64" i="4"/>
  <c r="AG159" i="4"/>
  <c r="AG242" i="4"/>
  <c r="AG75" i="4"/>
  <c r="AC96" i="4"/>
  <c r="AI96" i="4" s="1"/>
  <c r="AC39" i="4"/>
  <c r="AI39" i="4" s="1"/>
  <c r="AC253" i="4"/>
  <c r="AI253" i="4" s="1"/>
  <c r="AC215" i="4"/>
  <c r="AI215" i="4" s="1"/>
  <c r="AC179" i="4"/>
  <c r="AI179" i="4" s="1"/>
  <c r="AC194" i="4"/>
  <c r="AI194" i="4" s="1"/>
  <c r="AG133" i="4"/>
  <c r="AG238" i="4"/>
  <c r="AC105" i="4"/>
  <c r="AI105" i="4" s="1"/>
  <c r="AC25" i="4"/>
  <c r="AI25" i="4" s="1"/>
  <c r="AC242" i="4"/>
  <c r="AI242" i="4" s="1"/>
  <c r="AG126" i="4"/>
  <c r="AG138" i="4"/>
  <c r="AG40" i="4"/>
  <c r="AG185" i="4"/>
  <c r="AG13" i="4"/>
  <c r="AC148" i="4"/>
  <c r="AI148" i="4" s="1"/>
  <c r="AC184" i="4"/>
  <c r="AI184" i="4" s="1"/>
  <c r="AC198" i="4"/>
  <c r="AI198" i="4" s="1"/>
  <c r="AC12" i="4"/>
  <c r="AI12" i="4" s="1"/>
  <c r="AC260" i="4"/>
  <c r="AI260" i="4" s="1"/>
  <c r="AG170" i="4"/>
  <c r="AG98" i="4"/>
  <c r="AG254" i="4"/>
  <c r="AG56" i="4"/>
  <c r="AC223" i="4"/>
  <c r="AI223" i="4" s="1"/>
  <c r="AC161" i="4"/>
  <c r="AI161" i="4" s="1"/>
  <c r="AF161" i="4"/>
  <c r="AC169" i="4"/>
  <c r="AI169" i="4" s="1"/>
  <c r="AC163" i="4"/>
  <c r="AI163" i="4" s="1"/>
  <c r="AC139" i="4"/>
  <c r="AI139" i="4" s="1"/>
  <c r="AC129" i="4"/>
  <c r="AI129" i="4" s="1"/>
  <c r="AC117" i="4"/>
  <c r="AI117" i="4" s="1"/>
  <c r="AC201" i="4"/>
  <c r="AI201" i="4" s="1"/>
  <c r="AC123" i="4"/>
  <c r="AI123" i="4" s="1"/>
  <c r="AC133" i="4"/>
  <c r="AI133" i="4" s="1"/>
  <c r="AG44" i="4"/>
  <c r="AG53" i="4"/>
  <c r="AG165" i="4"/>
  <c r="AG116" i="4"/>
  <c r="AG30" i="4"/>
  <c r="AG262" i="4"/>
  <c r="AG180" i="4"/>
  <c r="AG59" i="4"/>
  <c r="AG37" i="4"/>
  <c r="AG169" i="4"/>
  <c r="AG81" i="4"/>
  <c r="AG67" i="4"/>
  <c r="AG182" i="4"/>
  <c r="AC58" i="4"/>
  <c r="AI58" i="4" s="1"/>
  <c r="AG171" i="4"/>
  <c r="AG199" i="4"/>
  <c r="AG178" i="4"/>
  <c r="AG120" i="4"/>
  <c r="AC42" i="4"/>
  <c r="AI42" i="4" s="1"/>
  <c r="AC210" i="4"/>
  <c r="AI210" i="4" s="1"/>
  <c r="AC172" i="4"/>
  <c r="AI172" i="4" s="1"/>
  <c r="AC229" i="4"/>
  <c r="AI229" i="4" s="1"/>
  <c r="AC77" i="4"/>
  <c r="AI77" i="4" s="1"/>
  <c r="AC134" i="4"/>
  <c r="AI134" i="4" s="1"/>
  <c r="AC79" i="4"/>
  <c r="AI79" i="4" s="1"/>
  <c r="AG228" i="4"/>
  <c r="AG211" i="4"/>
  <c r="AG231" i="4"/>
  <c r="AG253" i="4"/>
  <c r="AG184" i="4"/>
  <c r="AC106" i="4"/>
  <c r="AI106" i="4" s="1"/>
  <c r="AC75" i="4"/>
  <c r="AI75" i="4" s="1"/>
  <c r="AC98" i="4"/>
  <c r="AI98" i="4" s="1"/>
  <c r="AC250" i="4"/>
  <c r="AI250" i="4" s="1"/>
  <c r="AC200" i="4"/>
  <c r="AI200" i="4" s="1"/>
  <c r="AG132" i="4"/>
  <c r="AG31" i="4"/>
  <c r="AG71" i="4"/>
  <c r="AC37" i="4"/>
  <c r="AI37" i="4" s="1"/>
  <c r="AC60" i="4"/>
  <c r="AI60" i="4" s="1"/>
  <c r="AC93" i="4"/>
  <c r="AI93" i="4" s="1"/>
  <c r="AG23" i="4"/>
  <c r="AG167" i="4"/>
  <c r="AG94" i="4"/>
  <c r="AC187" i="4"/>
  <c r="AI187" i="4" s="1"/>
  <c r="AC38" i="4"/>
  <c r="AI38" i="4" s="1"/>
  <c r="AC182" i="4"/>
  <c r="AI182" i="4" s="1"/>
  <c r="AC116" i="4"/>
  <c r="AI116" i="4" s="1"/>
  <c r="AC195" i="4"/>
  <c r="AI195" i="4" s="1"/>
  <c r="AG177" i="4"/>
  <c r="AG218" i="4"/>
  <c r="AG154" i="4"/>
  <c r="AG202" i="4"/>
  <c r="AG29" i="4"/>
  <c r="AC173" i="4"/>
  <c r="AI173" i="4" s="1"/>
  <c r="AC225" i="4"/>
  <c r="AI225" i="4" s="1"/>
  <c r="AC19" i="4"/>
  <c r="AI19" i="4" s="1"/>
  <c r="AC40" i="4"/>
  <c r="AI40" i="4" s="1"/>
  <c r="AC155" i="4"/>
  <c r="AI155" i="4" s="1"/>
  <c r="AC48" i="4"/>
  <c r="AI48" i="4" s="1"/>
  <c r="AC227" i="4"/>
  <c r="AI227" i="4" s="1"/>
  <c r="AC183" i="4"/>
  <c r="AI183" i="4" s="1"/>
  <c r="AC121" i="4"/>
  <c r="AI121" i="4" s="1"/>
  <c r="AC127" i="4"/>
  <c r="AI127" i="4" s="1"/>
  <c r="AC245" i="4"/>
  <c r="AI245" i="4" s="1"/>
  <c r="AC135" i="4"/>
  <c r="AI135" i="4" s="1"/>
  <c r="AC90" i="4"/>
  <c r="AI90" i="4" s="1"/>
  <c r="AC131" i="4"/>
  <c r="AI131" i="4" s="1"/>
  <c r="AG162" i="4"/>
  <c r="AG110" i="4"/>
  <c r="AG26" i="4"/>
  <c r="AG88" i="4"/>
  <c r="AG117" i="4"/>
  <c r="AG151" i="4"/>
  <c r="AG146" i="4"/>
  <c r="AG61" i="4"/>
  <c r="AG216" i="4"/>
  <c r="AG19" i="4"/>
  <c r="AG86" i="4"/>
  <c r="AG250" i="4"/>
  <c r="AG55" i="4"/>
  <c r="AG14" i="4"/>
  <c r="AC10" i="4"/>
  <c r="AI10" i="4" s="1"/>
  <c r="AG111" i="4"/>
  <c r="AG103" i="4"/>
  <c r="AG143" i="4"/>
  <c r="AG249" i="4"/>
  <c r="AC156" i="4"/>
  <c r="AI156" i="4" s="1"/>
  <c r="AC230" i="4"/>
  <c r="AI230" i="4" s="1"/>
  <c r="AC189" i="4"/>
  <c r="AI189" i="4" s="1"/>
  <c r="AC118" i="4"/>
  <c r="AI118" i="4" s="1"/>
  <c r="AF126" i="4"/>
  <c r="AC126" i="4"/>
  <c r="AI126" i="4" s="1"/>
  <c r="AC263" i="4"/>
  <c r="AI263" i="4" s="1"/>
  <c r="AC208" i="4"/>
  <c r="AI208" i="4" s="1"/>
  <c r="AF208" i="4"/>
  <c r="AG239" i="4"/>
  <c r="AG85" i="4"/>
  <c r="AG102" i="4"/>
  <c r="AG234" i="4"/>
  <c r="AG161" i="4"/>
  <c r="AC220" i="4"/>
  <c r="AI220" i="4" s="1"/>
  <c r="AC218" i="4"/>
  <c r="AI218" i="4" s="1"/>
  <c r="AF218" i="4"/>
  <c r="AC47" i="4"/>
  <c r="AI47" i="4" s="1"/>
  <c r="AC35" i="4"/>
  <c r="AI35" i="4" s="1"/>
  <c r="AC219" i="4"/>
  <c r="AI219" i="4" s="1"/>
  <c r="AC63" i="4"/>
  <c r="AI63" i="4" s="1"/>
  <c r="AC265" i="4"/>
  <c r="AI265" i="4" s="1"/>
  <c r="AG144" i="4"/>
  <c r="AG139" i="4"/>
  <c r="AG137" i="4"/>
  <c r="AC246" i="4"/>
  <c r="AI246" i="4" s="1"/>
  <c r="AC254" i="4"/>
  <c r="AI254" i="4" s="1"/>
  <c r="AC72" i="4"/>
  <c r="AI72" i="4" s="1"/>
  <c r="AC29" i="4"/>
  <c r="AI29" i="4" s="1"/>
  <c r="AG152" i="4"/>
  <c r="AG255" i="4"/>
  <c r="AG207" i="4"/>
  <c r="AC158" i="4"/>
  <c r="AI158" i="4" s="1"/>
  <c r="AC168" i="4"/>
  <c r="AI168" i="4" s="1"/>
  <c r="AC235" i="4"/>
  <c r="AI235" i="4" s="1"/>
  <c r="AC191" i="4"/>
  <c r="AI191" i="4" s="1"/>
  <c r="AC144" i="4"/>
  <c r="AI144" i="4" s="1"/>
  <c r="AC87" i="4"/>
  <c r="AI87" i="4" s="1"/>
  <c r="AG22" i="4"/>
  <c r="AG45" i="4"/>
  <c r="AG214" i="4"/>
  <c r="AC92" i="4"/>
  <c r="AI92" i="4" s="1"/>
  <c r="AC84" i="4"/>
  <c r="AI84" i="4" s="1"/>
  <c r="AC125" i="4"/>
  <c r="AI125" i="4" s="1"/>
  <c r="AC241" i="4"/>
  <c r="AI241" i="4" s="1"/>
  <c r="AC119" i="4"/>
  <c r="AI119" i="4" s="1"/>
  <c r="AC80" i="4"/>
  <c r="AI80" i="4" s="1"/>
  <c r="AG175" i="4"/>
  <c r="AG65" i="4"/>
  <c r="AG189" i="4"/>
  <c r="AG241" i="4"/>
  <c r="AG108" i="4"/>
  <c r="AG251" i="4"/>
  <c r="AG229" i="4"/>
  <c r="AG114" i="4"/>
  <c r="AG113" i="4"/>
  <c r="AG236" i="4"/>
  <c r="AG256" i="4"/>
  <c r="AG54" i="4"/>
  <c r="AG183" i="4"/>
  <c r="AG223" i="4"/>
  <c r="AC33" i="4"/>
  <c r="AI33" i="4" s="1"/>
  <c r="AC240" i="4"/>
  <c r="AI240" i="4" s="1"/>
  <c r="AG181" i="4"/>
  <c r="AG156" i="4"/>
  <c r="AG34" i="4"/>
  <c r="AG205" i="4"/>
  <c r="AC85" i="4"/>
  <c r="AI85" i="4" s="1"/>
  <c r="AC233" i="4"/>
  <c r="AI233" i="4" s="1"/>
  <c r="AC49" i="4"/>
  <c r="AI49" i="4" s="1"/>
  <c r="AC150" i="4"/>
  <c r="AI150" i="4" s="1"/>
  <c r="AC257" i="4"/>
  <c r="AI257" i="4" s="1"/>
  <c r="AC170" i="4"/>
  <c r="AI170" i="4" s="1"/>
  <c r="AC130" i="4"/>
  <c r="AI130" i="4" s="1"/>
  <c r="AG128" i="4"/>
  <c r="AG149" i="4"/>
  <c r="AG28" i="4"/>
  <c r="AG96" i="4"/>
  <c r="AC31" i="4"/>
  <c r="AI31" i="4" s="1"/>
  <c r="AC102" i="4"/>
  <c r="AI102" i="4" s="1"/>
  <c r="AC251" i="4"/>
  <c r="AI251" i="4" s="1"/>
  <c r="AC239" i="4"/>
  <c r="AI239" i="4" s="1"/>
  <c r="AC57" i="4"/>
  <c r="AI57" i="4" s="1"/>
  <c r="AC255" i="4"/>
  <c r="AI255" i="4" s="1"/>
  <c r="AC50" i="4"/>
  <c r="AI50" i="4" s="1"/>
  <c r="AC221" i="4"/>
  <c r="AI221" i="4" s="1"/>
  <c r="AC69" i="4"/>
  <c r="AI69" i="4" s="1"/>
  <c r="AG258" i="4"/>
  <c r="AC103" i="4"/>
  <c r="AI103" i="4" s="1"/>
  <c r="AC249" i="4"/>
  <c r="AI249" i="4" s="1"/>
  <c r="AC9" i="4"/>
  <c r="AI9" i="4" s="1"/>
  <c r="AC70" i="4"/>
  <c r="AI70" i="4" s="1"/>
  <c r="AC68" i="4"/>
  <c r="AI68" i="4" s="1"/>
  <c r="AG107" i="4"/>
  <c r="AG50" i="4"/>
  <c r="AG200" i="4"/>
  <c r="AG140" i="4"/>
  <c r="AC146" i="4"/>
  <c r="AI146" i="4" s="1"/>
  <c r="AC236" i="4"/>
  <c r="AI236" i="4" s="1"/>
  <c r="AC190" i="4"/>
  <c r="AI190" i="4" s="1"/>
  <c r="AF140" i="4"/>
  <c r="AC140" i="4"/>
  <c r="AI140" i="4" s="1"/>
  <c r="AC15" i="4"/>
  <c r="AI15" i="4" s="1"/>
  <c r="AC197" i="4"/>
  <c r="AI197" i="4" s="1"/>
  <c r="AG109" i="4"/>
  <c r="AG257" i="4"/>
  <c r="AG261" i="4"/>
  <c r="AC143" i="4"/>
  <c r="AI143" i="4" s="1"/>
  <c r="AG43" i="4"/>
  <c r="AG63" i="4"/>
  <c r="AG52" i="4"/>
  <c r="AG188" i="4"/>
  <c r="AG240" i="4"/>
  <c r="AG164" i="4"/>
  <c r="AG246" i="4"/>
  <c r="AG127" i="4"/>
  <c r="AG41" i="4"/>
  <c r="AG20" i="4"/>
  <c r="AG49" i="4"/>
  <c r="AG118" i="4"/>
  <c r="AG72" i="4"/>
  <c r="AG10" i="4"/>
  <c r="AG78" i="4"/>
  <c r="AG112" i="4"/>
  <c r="AG36" i="4"/>
  <c r="AG134" i="4"/>
  <c r="AG93" i="4"/>
  <c r="AG168" i="4"/>
  <c r="AG125" i="4"/>
  <c r="AG209" i="4"/>
  <c r="AG195" i="4"/>
  <c r="AG82" i="4"/>
  <c r="AG90" i="4"/>
  <c r="AG76" i="4"/>
  <c r="AG150" i="4"/>
  <c r="AC95" i="4"/>
  <c r="AI95" i="4" s="1"/>
  <c r="AC238" i="4"/>
  <c r="AI238" i="4" s="1"/>
  <c r="AG142" i="4"/>
  <c r="AG190" i="4"/>
  <c r="AG179" i="4"/>
  <c r="AG187" i="4"/>
  <c r="AG219" i="4"/>
  <c r="AG16" i="4"/>
  <c r="AG248" i="4"/>
  <c r="AG203" i="4"/>
  <c r="AC186" i="4"/>
  <c r="AI186" i="4" s="1"/>
  <c r="AC224" i="4"/>
  <c r="AI224" i="4" s="1"/>
  <c r="AC213" i="4"/>
  <c r="AI213" i="4" s="1"/>
  <c r="AC232" i="4"/>
  <c r="AI232" i="4" s="1"/>
  <c r="AC122" i="4"/>
  <c r="AI122" i="4" s="1"/>
  <c r="AC46" i="4"/>
  <c r="AI46" i="4" s="1"/>
  <c r="AC228" i="4"/>
  <c r="AI228" i="4" s="1"/>
  <c r="AC120" i="4"/>
  <c r="AI120" i="4" s="1"/>
  <c r="AC124" i="4"/>
  <c r="AI124" i="4" s="1"/>
  <c r="AC128" i="4"/>
  <c r="AI128" i="4" s="1"/>
  <c r="AC181" i="4"/>
  <c r="AI181" i="4" s="1"/>
  <c r="AC136" i="4"/>
  <c r="AI136" i="4" s="1"/>
  <c r="AC207" i="4"/>
  <c r="AI207" i="4" s="1"/>
  <c r="AC81" i="4"/>
  <c r="AI81" i="4" s="1"/>
  <c r="AF81" i="4"/>
  <c r="AG227" i="4"/>
  <c r="AG235" i="4"/>
  <c r="AG206" i="4"/>
  <c r="AG158" i="4"/>
  <c r="AG60" i="4"/>
  <c r="AG212" i="4"/>
  <c r="AG135" i="4"/>
  <c r="AG68" i="4"/>
  <c r="AG77" i="4"/>
  <c r="AC202" i="4"/>
  <c r="AI202" i="4" s="1"/>
  <c r="AC94" i="4"/>
  <c r="AI94" i="4" s="1"/>
  <c r="AC211" i="4"/>
  <c r="AI211" i="4" s="1"/>
  <c r="AC23" i="4"/>
  <c r="AI23" i="4" s="1"/>
  <c r="AC27" i="4"/>
  <c r="AI27" i="4" s="1"/>
  <c r="AC110" i="4"/>
  <c r="AI110" i="4" s="1"/>
  <c r="AC226" i="4"/>
  <c r="AI226" i="4" s="1"/>
  <c r="AC55" i="4"/>
  <c r="AI55" i="4" s="1"/>
  <c r="AC217" i="4"/>
  <c r="AI217" i="4" s="1"/>
  <c r="AC59" i="4"/>
  <c r="AI59" i="4" s="1"/>
  <c r="AC65" i="4"/>
  <c r="AI65" i="4" s="1"/>
  <c r="AC71" i="4"/>
  <c r="AI71" i="4" s="1"/>
  <c r="AC204" i="4"/>
  <c r="AI204" i="4" s="1"/>
  <c r="AC261" i="4"/>
  <c r="AI261" i="4" s="1"/>
  <c r="AG131" i="4"/>
  <c r="AG119" i="4"/>
  <c r="AG141" i="4"/>
  <c r="AG21" i="4"/>
  <c r="AC97" i="4"/>
  <c r="AI97" i="4" s="1"/>
  <c r="AC101" i="4"/>
  <c r="AI101" i="4" s="1"/>
  <c r="AC56" i="4"/>
  <c r="AI56" i="4" s="1"/>
  <c r="AC252" i="4"/>
  <c r="AI252" i="4" s="1"/>
  <c r="AC64" i="4"/>
  <c r="AI64" i="4" s="1"/>
  <c r="AC244" i="4"/>
  <c r="AI244" i="4" s="1"/>
  <c r="AC107" i="4"/>
  <c r="AI107" i="4" s="1"/>
  <c r="AC259" i="4"/>
  <c r="AI259" i="4" s="1"/>
  <c r="AG101" i="4"/>
  <c r="AG25" i="4"/>
  <c r="AG155" i="4"/>
  <c r="AG244" i="4"/>
  <c r="AG252" i="4"/>
  <c r="AG259" i="4"/>
  <c r="AG70" i="4"/>
  <c r="AC91" i="4"/>
  <c r="AI91" i="4" s="1"/>
  <c r="AC160" i="4"/>
  <c r="AI160" i="4" s="1"/>
  <c r="AF160" i="4"/>
  <c r="AC166" i="4"/>
  <c r="AI166" i="4" s="1"/>
  <c r="AC234" i="4"/>
  <c r="AI234" i="4" s="1"/>
  <c r="AC164" i="4"/>
  <c r="AI164" i="4" s="1"/>
  <c r="AF13" i="4"/>
  <c r="AC13" i="4"/>
  <c r="AI13" i="4" s="1"/>
  <c r="AC114" i="4"/>
  <c r="AI114" i="4" s="1"/>
  <c r="AC26" i="4"/>
  <c r="AI26" i="4" s="1"/>
  <c r="AC14" i="4"/>
  <c r="AI14" i="4" s="1"/>
  <c r="AC17" i="4"/>
  <c r="AI17" i="4" s="1"/>
  <c r="AC132" i="4"/>
  <c r="AI132" i="4" s="1"/>
  <c r="AG176" i="4"/>
  <c r="AG87" i="4"/>
  <c r="AG237" i="4"/>
  <c r="AG92" i="4"/>
  <c r="AG106" i="4"/>
  <c r="AG265" i="4"/>
  <c r="AG260" i="4"/>
  <c r="U9" i="4"/>
  <c r="AG9" i="4" s="1"/>
  <c r="AC171" i="4"/>
  <c r="AI171" i="4" s="1"/>
  <c r="AC32" i="4"/>
  <c r="AI32" i="4" s="1"/>
  <c r="AC147" i="4"/>
  <c r="AI147" i="4" s="1"/>
  <c r="AC167" i="4"/>
  <c r="AI167" i="4" s="1"/>
  <c r="AC44" i="4"/>
  <c r="AI44" i="4" s="1"/>
  <c r="AC111" i="4"/>
  <c r="AI111" i="4" s="1"/>
  <c r="AC113" i="4"/>
  <c r="AI113" i="4" s="1"/>
  <c r="AC165" i="4"/>
  <c r="AI165" i="4" s="1"/>
  <c r="AC185" i="4"/>
  <c r="AI185" i="4" s="1"/>
  <c r="AF185" i="4"/>
  <c r="AC141" i="4"/>
  <c r="AI141" i="4" s="1"/>
  <c r="AC115" i="4"/>
  <c r="AI115" i="4" s="1"/>
  <c r="AC199" i="4"/>
  <c r="AI199" i="4" s="1"/>
  <c r="AC203" i="4"/>
  <c r="AI203" i="4" s="1"/>
  <c r="AC78" i="4"/>
  <c r="AI78" i="4" s="1"/>
  <c r="AC258" i="4"/>
  <c r="AI258" i="4" s="1"/>
  <c r="AC151" i="4"/>
  <c r="AI151" i="4" s="1"/>
  <c r="AG99" i="4"/>
  <c r="AG221" i="4"/>
  <c r="AG51" i="4"/>
  <c r="AG233" i="4"/>
  <c r="AG91" i="4"/>
  <c r="AG163" i="4"/>
  <c r="AG89" i="4"/>
  <c r="AG226" i="4"/>
  <c r="AG39" i="4"/>
  <c r="AG32" i="4"/>
  <c r="AG194" i="4"/>
  <c r="AG153" i="4"/>
  <c r="AG84" i="4"/>
  <c r="AG192" i="4"/>
  <c r="AG104" i="4"/>
  <c r="AG224" i="4"/>
  <c r="AG35" i="4"/>
  <c r="AG217" i="4"/>
  <c r="AG264" i="4"/>
  <c r="AG243" i="4"/>
  <c r="AG123" i="4"/>
  <c r="AG80" i="4"/>
  <c r="AG46" i="4"/>
  <c r="AG69" i="4"/>
  <c r="AG121" i="4"/>
  <c r="AG204" i="4"/>
  <c r="AG213" i="4"/>
  <c r="AC45" i="4"/>
  <c r="AI45" i="4" s="1"/>
  <c r="AC41" i="4"/>
  <c r="AI41" i="4" s="1"/>
  <c r="AG215" i="4"/>
  <c r="AG173" i="4"/>
  <c r="AG193" i="4"/>
  <c r="AG105" i="4"/>
  <c r="AG166" i="4"/>
  <c r="AG15" i="4"/>
  <c r="AG247" i="4"/>
  <c r="AG198" i="4"/>
  <c r="AG136" i="4"/>
  <c r="AC237" i="4"/>
  <c r="AI237" i="4" s="1"/>
  <c r="AC212" i="4"/>
  <c r="AI212" i="4" s="1"/>
  <c r="AC231" i="4"/>
  <c r="AI231" i="4" s="1"/>
  <c r="AC89" i="4"/>
  <c r="AI89" i="4" s="1"/>
  <c r="AC174" i="4"/>
  <c r="AI174" i="4" s="1"/>
  <c r="AC34" i="4"/>
  <c r="AI34" i="4" s="1"/>
  <c r="AC247" i="4"/>
  <c r="AI247" i="4" s="1"/>
  <c r="AC138" i="4"/>
  <c r="AI138" i="4" s="1"/>
  <c r="AC256" i="4"/>
  <c r="AI256" i="4" s="1"/>
  <c r="AC180" i="4"/>
  <c r="AI180" i="4" s="1"/>
  <c r="AC264" i="4"/>
  <c r="AI264" i="4" s="1"/>
  <c r="AC206" i="4"/>
  <c r="AI206" i="4" s="1"/>
  <c r="AC209" i="4"/>
  <c r="AI209" i="4" s="1"/>
  <c r="AG47" i="4"/>
  <c r="AG210" i="4"/>
  <c r="AG73" i="4"/>
  <c r="AG115" i="4"/>
  <c r="AG124" i="4"/>
  <c r="AG147" i="4"/>
  <c r="AG18" i="4"/>
  <c r="AG79" i="4"/>
  <c r="AG12" i="4"/>
  <c r="AG83" i="4"/>
  <c r="AC222" i="4"/>
  <c r="AI222" i="4" s="1"/>
  <c r="AC18" i="4"/>
  <c r="AI18" i="4" s="1"/>
  <c r="AC104" i="4"/>
  <c r="AI104" i="4" s="1"/>
  <c r="AC108" i="4"/>
  <c r="AI108" i="4" s="1"/>
  <c r="AC61" i="4"/>
  <c r="AI61" i="4" s="1"/>
  <c r="AC176" i="4"/>
  <c r="AI176" i="4" s="1"/>
  <c r="AC100" i="4"/>
  <c r="AI100" i="4" s="1"/>
  <c r="AC216" i="4"/>
  <c r="AI216" i="4" s="1"/>
  <c r="AC43" i="4"/>
  <c r="AI43" i="4" s="1"/>
  <c r="AC193" i="4"/>
  <c r="AI193" i="4" s="1"/>
  <c r="AC52" i="4"/>
  <c r="AI52" i="4" s="1"/>
  <c r="AC73" i="4"/>
  <c r="AI73" i="4" s="1"/>
  <c r="AC67" i="4"/>
  <c r="AI67" i="4" s="1"/>
  <c r="AG17" i="4"/>
  <c r="AG42" i="4"/>
  <c r="AG11" i="4"/>
  <c r="AG148" i="4"/>
  <c r="AC109" i="4"/>
  <c r="AI109" i="4" s="1"/>
  <c r="AC99" i="4"/>
  <c r="AI99" i="4" s="1"/>
  <c r="AC54" i="4"/>
  <c r="AI54" i="4" s="1"/>
  <c r="AC74" i="4"/>
  <c r="AI74" i="4" s="1"/>
  <c r="AC62" i="4"/>
  <c r="AI62" i="4" s="1"/>
  <c r="AC51" i="4"/>
  <c r="AI51" i="4" s="1"/>
  <c r="AC76" i="4"/>
  <c r="AI76" i="4" s="1"/>
  <c r="AC66" i="4"/>
  <c r="AI66" i="4" s="1"/>
  <c r="AG48" i="4"/>
  <c r="AG24" i="4"/>
  <c r="AG225" i="4"/>
  <c r="AG129" i="4"/>
  <c r="AG66" i="4"/>
  <c r="AG208" i="4"/>
  <c r="AG38" i="4"/>
  <c r="AG220" i="4"/>
  <c r="AC30" i="4"/>
  <c r="AI30" i="4" s="1"/>
  <c r="AC21" i="4"/>
  <c r="AI21" i="4" s="1"/>
  <c r="AC22" i="4"/>
  <c r="AI22" i="4" s="1"/>
  <c r="AC112" i="4"/>
  <c r="AI112" i="4" s="1"/>
  <c r="AF112" i="4"/>
  <c r="AC188" i="4"/>
  <c r="AI188" i="4" s="1"/>
  <c r="AC192" i="4"/>
  <c r="AI192" i="4" s="1"/>
  <c r="AC11" i="4"/>
  <c r="AI11" i="4" s="1"/>
  <c r="AF142" i="4"/>
  <c r="AC142" i="4"/>
  <c r="AI142" i="4" s="1"/>
  <c r="AC16" i="4"/>
  <c r="AI16" i="4" s="1"/>
  <c r="AC196" i="4"/>
  <c r="AI196" i="4" s="1"/>
  <c r="AC152" i="4"/>
  <c r="AI152" i="4" s="1"/>
  <c r="AG222" i="4"/>
  <c r="AG130" i="4"/>
  <c r="AG27" i="4"/>
  <c r="AG245" i="4"/>
  <c r="AG230" i="4"/>
  <c r="AG145" i="4"/>
  <c r="AG57" i="4"/>
  <c r="AF28" i="4"/>
  <c r="AC28" i="4"/>
  <c r="AI28" i="4" s="1"/>
  <c r="AC159" i="4"/>
  <c r="AI159" i="4" s="1"/>
  <c r="AC82" i="4"/>
  <c r="AI82" i="4" s="1"/>
  <c r="AC149" i="4"/>
  <c r="AI149" i="4" s="1"/>
  <c r="AC24" i="4"/>
  <c r="AI24" i="4" s="1"/>
  <c r="AC175" i="4"/>
  <c r="AI175" i="4" s="1"/>
  <c r="AC177" i="4"/>
  <c r="AI177" i="4" s="1"/>
  <c r="AC36" i="4"/>
  <c r="AI36" i="4" s="1"/>
  <c r="AC248" i="4"/>
  <c r="AI248" i="4" s="1"/>
  <c r="AC205" i="4"/>
  <c r="AI205" i="4" s="1"/>
  <c r="AC243" i="4"/>
  <c r="AI243" i="4" s="1"/>
  <c r="AC53" i="4"/>
  <c r="AI53" i="4" s="1"/>
  <c r="AC137" i="4"/>
  <c r="AI137" i="4" s="1"/>
  <c r="AC157" i="4"/>
  <c r="AI157" i="4" s="1"/>
  <c r="AC145" i="4"/>
  <c r="AI145" i="4" s="1"/>
  <c r="AC86" i="4"/>
  <c r="AI86" i="4" s="1"/>
  <c r="AE118" i="4"/>
  <c r="AE228" i="4"/>
  <c r="AE179" i="4"/>
  <c r="AE98" i="4"/>
  <c r="AE243" i="4"/>
  <c r="AE11" i="4"/>
  <c r="AW9" i="4" l="1"/>
  <c r="EI9" i="4" s="1"/>
  <c r="D82" i="2"/>
  <c r="F82" i="2"/>
  <c r="F81" i="2"/>
  <c r="E81" i="2"/>
  <c r="D81" i="2"/>
  <c r="E82" i="2"/>
  <c r="AW92" i="4"/>
  <c r="AW195" i="4"/>
  <c r="AW249" i="4"/>
  <c r="AW52" i="4"/>
  <c r="AW32" i="4"/>
  <c r="AW43" i="4"/>
  <c r="AW33" i="4"/>
  <c r="AW245" i="4"/>
  <c r="AW147" i="4"/>
  <c r="AW239" i="4"/>
  <c r="AW78" i="4"/>
  <c r="AW131" i="4"/>
  <c r="AW132" i="4"/>
  <c r="AW202" i="4"/>
  <c r="AW76" i="4"/>
  <c r="AW41" i="4"/>
  <c r="AW106" i="4"/>
  <c r="AW178" i="4"/>
  <c r="AW36" i="4"/>
  <c r="AW153" i="4"/>
  <c r="AW103" i="4"/>
  <c r="AW120" i="4"/>
  <c r="AW10" i="4"/>
  <c r="AW226" i="4"/>
  <c r="AW221" i="4"/>
  <c r="AW102" i="4"/>
  <c r="AW184" i="4"/>
  <c r="AW157" i="4"/>
  <c r="AW258" i="4"/>
  <c r="AW215" i="4"/>
  <c r="AW182" i="4"/>
  <c r="AW116" i="4"/>
  <c r="AW98" i="4"/>
  <c r="AW241" i="4"/>
  <c r="AW210" i="4"/>
  <c r="AW22" i="4"/>
  <c r="AW172" i="4"/>
  <c r="AW99" i="4"/>
  <c r="AW130" i="4"/>
  <c r="AW68" i="4"/>
  <c r="AW256" i="4"/>
  <c r="AW161" i="4"/>
  <c r="BA53" i="4"/>
  <c r="BA205" i="4"/>
  <c r="BA36" i="4"/>
  <c r="AS230" i="4"/>
  <c r="AS222" i="4"/>
  <c r="BA142" i="4"/>
  <c r="BA21" i="4"/>
  <c r="AS220" i="4"/>
  <c r="AS24" i="4"/>
  <c r="BA51" i="4"/>
  <c r="BA74" i="4"/>
  <c r="BA99" i="4"/>
  <c r="BA67" i="4"/>
  <c r="BA100" i="4"/>
  <c r="BA61" i="4"/>
  <c r="BA104" i="4"/>
  <c r="AS12" i="4"/>
  <c r="AS124" i="4"/>
  <c r="AS215" i="4"/>
  <c r="AS163" i="4"/>
  <c r="AS9" i="4"/>
  <c r="BA14" i="4"/>
  <c r="AS25" i="4"/>
  <c r="BA259" i="4"/>
  <c r="BA101" i="4"/>
  <c r="AS119" i="4"/>
  <c r="BA71" i="4"/>
  <c r="BA59" i="4"/>
  <c r="BA55" i="4"/>
  <c r="AS135" i="4"/>
  <c r="BA207" i="4"/>
  <c r="BA181" i="4"/>
  <c r="BA213" i="4"/>
  <c r="AS248" i="4"/>
  <c r="AS179" i="4"/>
  <c r="BA95" i="4"/>
  <c r="AS82" i="4"/>
  <c r="AS127" i="4"/>
  <c r="AS63" i="4"/>
  <c r="AS261" i="4"/>
  <c r="AS109" i="4"/>
  <c r="BA190" i="4"/>
  <c r="BA146" i="4"/>
  <c r="AS107" i="4"/>
  <c r="AS258" i="4"/>
  <c r="AS96" i="4"/>
  <c r="AS149" i="4"/>
  <c r="BA130" i="4"/>
  <c r="BA257" i="4"/>
  <c r="BA85" i="4"/>
  <c r="AS34" i="4"/>
  <c r="AS229" i="4"/>
  <c r="AS108" i="4"/>
  <c r="BA119" i="4"/>
  <c r="BA125" i="4"/>
  <c r="BA92" i="4"/>
  <c r="AS45" i="4"/>
  <c r="BA87" i="4"/>
  <c r="BA168" i="4"/>
  <c r="AS152" i="4"/>
  <c r="BA47" i="4"/>
  <c r="AS85" i="4"/>
  <c r="BA208" i="4"/>
  <c r="BA156" i="4"/>
  <c r="AS111" i="4"/>
  <c r="AS88" i="4"/>
  <c r="AS59" i="4"/>
  <c r="AW50" i="4"/>
  <c r="AW187" i="4"/>
  <c r="AW228" i="4"/>
  <c r="AW191" i="4"/>
  <c r="AW170" i="4"/>
  <c r="AW220" i="4"/>
  <c r="AW20" i="4"/>
  <c r="AW209" i="4"/>
  <c r="AW15" i="4"/>
  <c r="AW186" i="4"/>
  <c r="AW55" i="4"/>
  <c r="AW196" i="4"/>
  <c r="AW109" i="4"/>
  <c r="AW180" i="4"/>
  <c r="AW225" i="4"/>
  <c r="AW110" i="4"/>
  <c r="AW64" i="4"/>
  <c r="AW45" i="4"/>
  <c r="AW251" i="4"/>
  <c r="AW142" i="4"/>
  <c r="AW135" i="4"/>
  <c r="AW124" i="4"/>
  <c r="AW236" i="4"/>
  <c r="AW205" i="4"/>
  <c r="AW227" i="4"/>
  <c r="AW30" i="4"/>
  <c r="AW222" i="4"/>
  <c r="AW125" i="4"/>
  <c r="AW138" i="4"/>
  <c r="AW34" i="4"/>
  <c r="AW163" i="4"/>
  <c r="AW80" i="4"/>
  <c r="AW144" i="4"/>
  <c r="AW166" i="4"/>
  <c r="AW206" i="4"/>
  <c r="AW112" i="4"/>
  <c r="AW231" i="4"/>
  <c r="AW260" i="4"/>
  <c r="AW201" i="4"/>
  <c r="AW128" i="4"/>
  <c r="AW66" i="4"/>
  <c r="AW224" i="4"/>
  <c r="AW175" i="4"/>
  <c r="AW169" i="4"/>
  <c r="AW255" i="4"/>
  <c r="AW61" i="4"/>
  <c r="AW234" i="4"/>
  <c r="AW90" i="4"/>
  <c r="AW113" i="4"/>
  <c r="AW104" i="4"/>
  <c r="AW165" i="4"/>
  <c r="AW77" i="4"/>
  <c r="AW95" i="4"/>
  <c r="AW150" i="4"/>
  <c r="AW263" i="4"/>
  <c r="AW217" i="4"/>
  <c r="AW158" i="4"/>
  <c r="AW192" i="4"/>
  <c r="AW193" i="4"/>
  <c r="AW85" i="4"/>
  <c r="AW235" i="4"/>
  <c r="AW139" i="4"/>
  <c r="AW63" i="4"/>
  <c r="AW262" i="4"/>
  <c r="AW261" i="4"/>
  <c r="AW197" i="4"/>
  <c r="BA159" i="4"/>
  <c r="AS27" i="4"/>
  <c r="AS208" i="4"/>
  <c r="BA66" i="4"/>
  <c r="AS18" i="4"/>
  <c r="AS47" i="4"/>
  <c r="BA180" i="4"/>
  <c r="BA34" i="4"/>
  <c r="AS136" i="4"/>
  <c r="AS247" i="4"/>
  <c r="AS193" i="4"/>
  <c r="BA45" i="4"/>
  <c r="AS69" i="4"/>
  <c r="AS243" i="4"/>
  <c r="AS226" i="4"/>
  <c r="AS233" i="4"/>
  <c r="AS87" i="4"/>
  <c r="BA244" i="4"/>
  <c r="BA94" i="4"/>
  <c r="AS227" i="4"/>
  <c r="BA124" i="4"/>
  <c r="AS134" i="4"/>
  <c r="BA15" i="4"/>
  <c r="AS256" i="4"/>
  <c r="BA220" i="4"/>
  <c r="BA131" i="4"/>
  <c r="BA48" i="4"/>
  <c r="BA40" i="4"/>
  <c r="BA38" i="4"/>
  <c r="AS94" i="4"/>
  <c r="BA60" i="4"/>
  <c r="AS71" i="4"/>
  <c r="BA75" i="4"/>
  <c r="BA229" i="4"/>
  <c r="BA210" i="4"/>
  <c r="AS120" i="4"/>
  <c r="AS199" i="4"/>
  <c r="BA58" i="4"/>
  <c r="AS67" i="4"/>
  <c r="AS262" i="4"/>
  <c r="AS53" i="4"/>
  <c r="AS98" i="4"/>
  <c r="BA198" i="4"/>
  <c r="BA148" i="4"/>
  <c r="AS133" i="4"/>
  <c r="BA179" i="4"/>
  <c r="BA253" i="4"/>
  <c r="BA96" i="4"/>
  <c r="BA262" i="4"/>
  <c r="AS172" i="4"/>
  <c r="AS186" i="4"/>
  <c r="AS74" i="4"/>
  <c r="AS125" i="4"/>
  <c r="AS43" i="4"/>
  <c r="AS257" i="4"/>
  <c r="BA236" i="4"/>
  <c r="AS50" i="4"/>
  <c r="BA68" i="4"/>
  <c r="BA31" i="4"/>
  <c r="AS128" i="4"/>
  <c r="BA170" i="4"/>
  <c r="BA150" i="4"/>
  <c r="AS205" i="4"/>
  <c r="BA240" i="4"/>
  <c r="AS54" i="4"/>
  <c r="AS236" i="4"/>
  <c r="BA241" i="4"/>
  <c r="BA84" i="4"/>
  <c r="BA144" i="4"/>
  <c r="BA35" i="4"/>
  <c r="BA218" i="4"/>
  <c r="BA118" i="4"/>
  <c r="BA10" i="4"/>
  <c r="AS216" i="4"/>
  <c r="BA155" i="4"/>
  <c r="BA37" i="4"/>
  <c r="AS171" i="4"/>
  <c r="BA215" i="4"/>
  <c r="AS159" i="4"/>
  <c r="BA162" i="4"/>
  <c r="AS196" i="4"/>
  <c r="AS191" i="4"/>
  <c r="BA88" i="4"/>
  <c r="AW27" i="4"/>
  <c r="AW35" i="4"/>
  <c r="AW84" i="4"/>
  <c r="AW176" i="4"/>
  <c r="AW59" i="4"/>
  <c r="AW179" i="4"/>
  <c r="AW143" i="4"/>
  <c r="AW246" i="4"/>
  <c r="AW13" i="4"/>
  <c r="AW127" i="4"/>
  <c r="AW46" i="4"/>
  <c r="AW185" i="4"/>
  <c r="AW167" i="4"/>
  <c r="AW230" i="4"/>
  <c r="AW79" i="4"/>
  <c r="AW211" i="4"/>
  <c r="AW89" i="4"/>
  <c r="AW86" i="4"/>
  <c r="AW11" i="4"/>
  <c r="AW137" i="4"/>
  <c r="AW216" i="4"/>
  <c r="BA243" i="4"/>
  <c r="BA248" i="4"/>
  <c r="BA177" i="4"/>
  <c r="BA82" i="4"/>
  <c r="BA16" i="4"/>
  <c r="BA11" i="4"/>
  <c r="BA30" i="4"/>
  <c r="AS38" i="4"/>
  <c r="BA62" i="4"/>
  <c r="BA54" i="4"/>
  <c r="BA73" i="4"/>
  <c r="BA108" i="4"/>
  <c r="AS147" i="4"/>
  <c r="AS115" i="4"/>
  <c r="BA256" i="4"/>
  <c r="BA231" i="4"/>
  <c r="BA237" i="4"/>
  <c r="AS15" i="4"/>
  <c r="AS173" i="4"/>
  <c r="BA41" i="4"/>
  <c r="AS46" i="4"/>
  <c r="AS39" i="4"/>
  <c r="AS89" i="4"/>
  <c r="AS91" i="4"/>
  <c r="AS51" i="4"/>
  <c r="BA17" i="4"/>
  <c r="BA13" i="4"/>
  <c r="BA64" i="4"/>
  <c r="AS141" i="4"/>
  <c r="BA217" i="4"/>
  <c r="BA211" i="4"/>
  <c r="AS235" i="4"/>
  <c r="BA232" i="4"/>
  <c r="AS203" i="4"/>
  <c r="AS16" i="4"/>
  <c r="AW194" i="4"/>
  <c r="AW94" i="4"/>
  <c r="AW174" i="4"/>
  <c r="AW83" i="4"/>
  <c r="AW107" i="4"/>
  <c r="AW75" i="4"/>
  <c r="AW49" i="4"/>
  <c r="AW111" i="4"/>
  <c r="AW31" i="4"/>
  <c r="AW146" i="4"/>
  <c r="AW159" i="4"/>
  <c r="AW257" i="4"/>
  <c r="AW207" i="4"/>
  <c r="AW17" i="4"/>
  <c r="AW160" i="4"/>
  <c r="AW168" i="4"/>
  <c r="AW40" i="4"/>
  <c r="AW208" i="4"/>
  <c r="AW44" i="4"/>
  <c r="AW100" i="4"/>
  <c r="AW87" i="4"/>
  <c r="AW244" i="4"/>
  <c r="AW203" i="4"/>
  <c r="AW190" i="4"/>
  <c r="AW96" i="4"/>
  <c r="AW177" i="4"/>
  <c r="AW232" i="4"/>
  <c r="AW29" i="4"/>
  <c r="AW16" i="4"/>
  <c r="AW254" i="4"/>
  <c r="AW67" i="4"/>
  <c r="AW151" i="4"/>
  <c r="AW248" i="4"/>
  <c r="AW38" i="4"/>
  <c r="AW65" i="4"/>
  <c r="AW97" i="4"/>
  <c r="AW218" i="4"/>
  <c r="AW58" i="4"/>
  <c r="AW39" i="4"/>
  <c r="AW141" i="4"/>
  <c r="AW24" i="4"/>
  <c r="AW265" i="4"/>
  <c r="AW54" i="4"/>
  <c r="AW145" i="4"/>
  <c r="AW171" i="4"/>
  <c r="AW243" i="4"/>
  <c r="AW126" i="4"/>
  <c r="AW198" i="4"/>
  <c r="AW188" i="4"/>
  <c r="AW129" i="4"/>
  <c r="AW18" i="4"/>
  <c r="AW152" i="4"/>
  <c r="AW81" i="4"/>
  <c r="AW181" i="4"/>
  <c r="AW136" i="4"/>
  <c r="BA86" i="4"/>
  <c r="BA157" i="4"/>
  <c r="BA175" i="4"/>
  <c r="BA149" i="4"/>
  <c r="AS57" i="4"/>
  <c r="BA196" i="4"/>
  <c r="BA192" i="4"/>
  <c r="BA112" i="4"/>
  <c r="AS129" i="4"/>
  <c r="AS148" i="4"/>
  <c r="AS42" i="4"/>
  <c r="BA52" i="4"/>
  <c r="BA43" i="4"/>
  <c r="BA222" i="4"/>
  <c r="AS73" i="4"/>
  <c r="BA206" i="4"/>
  <c r="BA138" i="4"/>
  <c r="BA89" i="4"/>
  <c r="BA212" i="4"/>
  <c r="AS166" i="4"/>
  <c r="AS204" i="4"/>
  <c r="AS80" i="4"/>
  <c r="AS217" i="4"/>
  <c r="AS224" i="4"/>
  <c r="AS192" i="4"/>
  <c r="AS153" i="4"/>
  <c r="AS32" i="4"/>
  <c r="AS221" i="4"/>
  <c r="BA151" i="4"/>
  <c r="BA78" i="4"/>
  <c r="BA199" i="4"/>
  <c r="BA141" i="4"/>
  <c r="BA165" i="4"/>
  <c r="BA111" i="4"/>
  <c r="BA167" i="4"/>
  <c r="BA32" i="4"/>
  <c r="AS265" i="4"/>
  <c r="AS92" i="4"/>
  <c r="BA132" i="4"/>
  <c r="BA114" i="4"/>
  <c r="BA164" i="4"/>
  <c r="BA166" i="4"/>
  <c r="BA91" i="4"/>
  <c r="AS259" i="4"/>
  <c r="AS244" i="4"/>
  <c r="BA252" i="4"/>
  <c r="AS21" i="4"/>
  <c r="BA261" i="4"/>
  <c r="BA110" i="4"/>
  <c r="BA23" i="4"/>
  <c r="AS77" i="4"/>
  <c r="AS60" i="4"/>
  <c r="AS206" i="4"/>
  <c r="BA228" i="4"/>
  <c r="BA122" i="4"/>
  <c r="BA186" i="4"/>
  <c r="AS219" i="4"/>
  <c r="AS142" i="4"/>
  <c r="AS76" i="4"/>
  <c r="AS209" i="4"/>
  <c r="AS168" i="4"/>
  <c r="AS112" i="4"/>
  <c r="AS10" i="4"/>
  <c r="AS118" i="4"/>
  <c r="AS20" i="4"/>
  <c r="AS164" i="4"/>
  <c r="AS188" i="4"/>
  <c r="BA143" i="4"/>
  <c r="BA197" i="4"/>
  <c r="BA140" i="4"/>
  <c r="AS140" i="4"/>
  <c r="BA9" i="4"/>
  <c r="BA103" i="4"/>
  <c r="BA69" i="4"/>
  <c r="BA50" i="4"/>
  <c r="BA57" i="4"/>
  <c r="BA251" i="4"/>
  <c r="AS28" i="4"/>
  <c r="BA233" i="4"/>
  <c r="AS156" i="4"/>
  <c r="AS223" i="4"/>
  <c r="AS114" i="4"/>
  <c r="AS251" i="4"/>
  <c r="AS241" i="4"/>
  <c r="AS65" i="4"/>
  <c r="AS214" i="4"/>
  <c r="AS22" i="4"/>
  <c r="BA235" i="4"/>
  <c r="BA158" i="4"/>
  <c r="AS255" i="4"/>
  <c r="BA29" i="4"/>
  <c r="BA254" i="4"/>
  <c r="AS137" i="4"/>
  <c r="BA63" i="4"/>
  <c r="AS161" i="4"/>
  <c r="AS102" i="4"/>
  <c r="BA263" i="4"/>
  <c r="BA230" i="4"/>
  <c r="AS249" i="4"/>
  <c r="AS103" i="4"/>
  <c r="AS55" i="4"/>
  <c r="AS86" i="4"/>
  <c r="AS146" i="4"/>
  <c r="AS117" i="4"/>
  <c r="AS26" i="4"/>
  <c r="BA135" i="4"/>
  <c r="BA127" i="4"/>
  <c r="BA183" i="4"/>
  <c r="BA225" i="4"/>
  <c r="AS29" i="4"/>
  <c r="AS154" i="4"/>
  <c r="AS177" i="4"/>
  <c r="BA116" i="4"/>
  <c r="AS23" i="4"/>
  <c r="AS132" i="4"/>
  <c r="BA250" i="4"/>
  <c r="AS184" i="4"/>
  <c r="AS231" i="4"/>
  <c r="AS228" i="4"/>
  <c r="BA134" i="4"/>
  <c r="AS169" i="4"/>
  <c r="AS116" i="4"/>
  <c r="BA133" i="4"/>
  <c r="BA201" i="4"/>
  <c r="BA129" i="4"/>
  <c r="BA163" i="4"/>
  <c r="BA161" i="4"/>
  <c r="AS56" i="4"/>
  <c r="BA260" i="4"/>
  <c r="AS185" i="4"/>
  <c r="AS138" i="4"/>
  <c r="BA242" i="4"/>
  <c r="BA105" i="4"/>
  <c r="AS242" i="4"/>
  <c r="AS64" i="4"/>
  <c r="BA154" i="4"/>
  <c r="BA214" i="4"/>
  <c r="AS263" i="4"/>
  <c r="AS97" i="4"/>
  <c r="AS157" i="4"/>
  <c r="AS174" i="4"/>
  <c r="AS33" i="4"/>
  <c r="AS122" i="4"/>
  <c r="AS160" i="4"/>
  <c r="BA153" i="4"/>
  <c r="AK9" i="4"/>
  <c r="AW57" i="4"/>
  <c r="AW250" i="4"/>
  <c r="AW259" i="4"/>
  <c r="AW200" i="4"/>
  <c r="AW26" i="4"/>
  <c r="AW47" i="4"/>
  <c r="AW199" i="4"/>
  <c r="AW72" i="4"/>
  <c r="AW134" i="4"/>
  <c r="AW253" i="4"/>
  <c r="AW214" i="4"/>
  <c r="AW93" i="4"/>
  <c r="AW133" i="4"/>
  <c r="AW183" i="4"/>
  <c r="AW213" i="4"/>
  <c r="AW12" i="4"/>
  <c r="AW60" i="4"/>
  <c r="AW23" i="4"/>
  <c r="AW48" i="4"/>
  <c r="AW19" i="4"/>
  <c r="AW164" i="4"/>
  <c r="AW105" i="4"/>
  <c r="AW114" i="4"/>
  <c r="AW154" i="4"/>
  <c r="AW238" i="4"/>
  <c r="AW264" i="4"/>
  <c r="AW219" i="4"/>
  <c r="AW42" i="4"/>
  <c r="AW62" i="4"/>
  <c r="AW88" i="4"/>
  <c r="AW56" i="4"/>
  <c r="AW233" i="4"/>
  <c r="AW240" i="4"/>
  <c r="AW14" i="4"/>
  <c r="AW53" i="4"/>
  <c r="AW189" i="4"/>
  <c r="AW118" i="4"/>
  <c r="AW70" i="4"/>
  <c r="AW237" i="4"/>
  <c r="AW119" i="4"/>
  <c r="AW242" i="4"/>
  <c r="AW123" i="4"/>
  <c r="AW122" i="4"/>
  <c r="AW69" i="4"/>
  <c r="AW223" i="4"/>
  <c r="AW82" i="4"/>
  <c r="AW51" i="4"/>
  <c r="AW21" i="4"/>
  <c r="AW252" i="4"/>
  <c r="AW117" i="4"/>
  <c r="AW121" i="4"/>
  <c r="AW73" i="4"/>
  <c r="AW156" i="4"/>
  <c r="AW115" i="4"/>
  <c r="AW37" i="4"/>
  <c r="AW140" i="4"/>
  <c r="AW173" i="4"/>
  <c r="AW28" i="4"/>
  <c r="AW229" i="4"/>
  <c r="AW204" i="4"/>
  <c r="AW155" i="4"/>
  <c r="BA145" i="4"/>
  <c r="BA24" i="4"/>
  <c r="AS145" i="4"/>
  <c r="AS245" i="4"/>
  <c r="BA152" i="4"/>
  <c r="BA188" i="4"/>
  <c r="BA22" i="4"/>
  <c r="AS17" i="4"/>
  <c r="BA216" i="4"/>
  <c r="BA176" i="4"/>
  <c r="BA18" i="4"/>
  <c r="AS79" i="4"/>
  <c r="AS210" i="4"/>
  <c r="BA209" i="4"/>
  <c r="BA174" i="4"/>
  <c r="AS198" i="4"/>
  <c r="AS105" i="4"/>
  <c r="AS213" i="4"/>
  <c r="AS264" i="4"/>
  <c r="AS35" i="4"/>
  <c r="AS104" i="4"/>
  <c r="AS84" i="4"/>
  <c r="AS194" i="4"/>
  <c r="BA258" i="4"/>
  <c r="BA203" i="4"/>
  <c r="BA115" i="4"/>
  <c r="BA185" i="4"/>
  <c r="BA113" i="4"/>
  <c r="BA44" i="4"/>
  <c r="BA147" i="4"/>
  <c r="BA171" i="4"/>
  <c r="AS260" i="4"/>
  <c r="AS237" i="4"/>
  <c r="AS176" i="4"/>
  <c r="BA234" i="4"/>
  <c r="BA160" i="4"/>
  <c r="AS70" i="4"/>
  <c r="AS155" i="4"/>
  <c r="AS101" i="4"/>
  <c r="BA97" i="4"/>
  <c r="BA204" i="4"/>
  <c r="BA226" i="4"/>
  <c r="BA27" i="4"/>
  <c r="BA202" i="4"/>
  <c r="AS68" i="4"/>
  <c r="AS212" i="4"/>
  <c r="AS158" i="4"/>
  <c r="BA81" i="4"/>
  <c r="BA120" i="4"/>
  <c r="BA224" i="4"/>
  <c r="AS187" i="4"/>
  <c r="AS190" i="4"/>
  <c r="BA238" i="4"/>
  <c r="AS150" i="4"/>
  <c r="AS90" i="4"/>
  <c r="AS36" i="4"/>
  <c r="AS72" i="4"/>
  <c r="AS246" i="4"/>
  <c r="AS240" i="4"/>
  <c r="AS52" i="4"/>
  <c r="BA249" i="4"/>
  <c r="BA221" i="4"/>
  <c r="BA255" i="4"/>
  <c r="BA239" i="4"/>
  <c r="BA49" i="4"/>
  <c r="AS113" i="4"/>
  <c r="AS189" i="4"/>
  <c r="BA72" i="4"/>
  <c r="BA219" i="4"/>
  <c r="AS234" i="4"/>
  <c r="BA126" i="4"/>
  <c r="BA189" i="4"/>
  <c r="AS19" i="4"/>
  <c r="AS61" i="4"/>
  <c r="AS110" i="4"/>
  <c r="BA245" i="4"/>
  <c r="BA121" i="4"/>
  <c r="BA227" i="4"/>
  <c r="BA19" i="4"/>
  <c r="BA173" i="4"/>
  <c r="AS202" i="4"/>
  <c r="BA195" i="4"/>
  <c r="BA182" i="4"/>
  <c r="BA93" i="4"/>
  <c r="BA200" i="4"/>
  <c r="BA79" i="4"/>
  <c r="BA77" i="4"/>
  <c r="BA172" i="4"/>
  <c r="AS178" i="4"/>
  <c r="AS182" i="4"/>
  <c r="AS37" i="4"/>
  <c r="AS180" i="4"/>
  <c r="AS30" i="4"/>
  <c r="AS165" i="4"/>
  <c r="AS44" i="4"/>
  <c r="BA123" i="4"/>
  <c r="BA117" i="4"/>
  <c r="BA139" i="4"/>
  <c r="BA169" i="4"/>
  <c r="BA223" i="4"/>
  <c r="AS254" i="4"/>
  <c r="AS170" i="4"/>
  <c r="BA184" i="4"/>
  <c r="AS40" i="4"/>
  <c r="AS126" i="4"/>
  <c r="BA194" i="4"/>
  <c r="BA39" i="4"/>
  <c r="AS100" i="4"/>
  <c r="BA178" i="4"/>
  <c r="BA83" i="4"/>
  <c r="AS62" i="4"/>
  <c r="AS58" i="4"/>
  <c r="AS201" i="4"/>
  <c r="AS232" i="4"/>
  <c r="AJ202" i="4"/>
  <c r="AX218" i="4"/>
  <c r="AX242" i="4"/>
  <c r="AZ38" i="4"/>
  <c r="AR94" i="4"/>
  <c r="AZ60" i="4"/>
  <c r="AR71" i="4"/>
  <c r="AZ75" i="4"/>
  <c r="AZ229" i="4"/>
  <c r="AZ210" i="4"/>
  <c r="AR120" i="4"/>
  <c r="AR199" i="4"/>
  <c r="AZ58" i="4"/>
  <c r="AR67" i="4"/>
  <c r="AR59" i="4"/>
  <c r="AR262" i="4"/>
  <c r="AR53" i="4"/>
  <c r="AR98" i="4"/>
  <c r="AZ198" i="4"/>
  <c r="AZ148" i="4"/>
  <c r="AR133" i="4"/>
  <c r="AZ179" i="4"/>
  <c r="AZ253" i="4"/>
  <c r="AZ96" i="4"/>
  <c r="AZ262" i="4"/>
  <c r="AR172" i="4"/>
  <c r="AR74" i="4"/>
  <c r="AZ131" i="4"/>
  <c r="AZ48" i="4"/>
  <c r="AZ40" i="4"/>
  <c r="AX143" i="4"/>
  <c r="AL140" i="4"/>
  <c r="AP156" i="4"/>
  <c r="AQ241" i="4"/>
  <c r="AX235" i="4"/>
  <c r="AJ122" i="4"/>
  <c r="AP98" i="4"/>
  <c r="AX80" i="4"/>
  <c r="AX140" i="4"/>
  <c r="AJ120" i="4"/>
  <c r="AX154" i="4"/>
  <c r="AX214" i="4"/>
  <c r="AL253" i="4"/>
  <c r="AL143" i="4"/>
  <c r="AX179" i="4"/>
  <c r="AP185" i="4"/>
  <c r="AJ74" i="4"/>
  <c r="AQ74" i="4"/>
  <c r="AY198" i="4"/>
  <c r="AX236" i="4"/>
  <c r="AQ120" i="4"/>
  <c r="AX28" i="4"/>
  <c r="AX76" i="4"/>
  <c r="AX237" i="4"/>
  <c r="AZ9" i="4"/>
  <c r="AX69" i="4"/>
  <c r="AX50" i="4"/>
  <c r="AJ223" i="4"/>
  <c r="AR114" i="4"/>
  <c r="AR251" i="4"/>
  <c r="AR241" i="4"/>
  <c r="AR186" i="4"/>
  <c r="AY159" i="4"/>
  <c r="AR27" i="4"/>
  <c r="AR222" i="4"/>
  <c r="AR208" i="4"/>
  <c r="AZ51" i="4"/>
  <c r="AZ67" i="4"/>
  <c r="AP12" i="4"/>
  <c r="AR18" i="4"/>
  <c r="AJ47" i="4"/>
  <c r="AL34" i="4"/>
  <c r="AR193" i="4"/>
  <c r="AR215" i="4"/>
  <c r="AY45" i="4"/>
  <c r="AR69" i="4"/>
  <c r="AR226" i="4"/>
  <c r="AR163" i="4"/>
  <c r="AR233" i="4"/>
  <c r="AX244" i="4"/>
  <c r="AJ25" i="4"/>
  <c r="AL33" i="4"/>
  <c r="AJ108" i="4"/>
  <c r="AX119" i="4"/>
  <c r="AX92" i="4"/>
  <c r="AX177" i="4"/>
  <c r="AL108" i="4"/>
  <c r="AX228" i="4"/>
  <c r="AY228" i="4"/>
  <c r="AP168" i="4"/>
  <c r="AP122" i="4"/>
  <c r="AL214" i="4"/>
  <c r="AP65" i="4"/>
  <c r="AY148" i="4"/>
  <c r="AQ138" i="4"/>
  <c r="AP224" i="4"/>
  <c r="AP85" i="4"/>
  <c r="AL154" i="4"/>
  <c r="AJ98" i="4"/>
  <c r="AL179" i="4"/>
  <c r="AL128" i="4"/>
  <c r="AX262" i="4"/>
  <c r="AL67" i="4"/>
  <c r="AY253" i="4"/>
  <c r="AX129" i="4"/>
  <c r="AJ114" i="4"/>
  <c r="AQ187" i="4"/>
  <c r="AL113" i="4"/>
  <c r="AP190" i="4"/>
  <c r="AP90" i="4"/>
  <c r="AQ240" i="4"/>
  <c r="AL148" i="4"/>
  <c r="AL161" i="4"/>
  <c r="AX198" i="4"/>
  <c r="AJ242" i="4"/>
  <c r="AX229" i="4"/>
  <c r="AJ185" i="4"/>
  <c r="AP144" i="4"/>
  <c r="AQ157" i="4"/>
  <c r="AY161" i="4"/>
  <c r="AY203" i="4"/>
  <c r="AL185" i="4"/>
  <c r="AX234" i="4"/>
  <c r="AL97" i="4"/>
  <c r="AP158" i="4"/>
  <c r="AQ150" i="4"/>
  <c r="AJ246" i="4"/>
  <c r="AM246" i="4" s="1"/>
  <c r="AX148" i="4"/>
  <c r="AX161" i="4"/>
  <c r="AL35" i="4"/>
  <c r="AP74" i="4"/>
  <c r="AY78" i="4"/>
  <c r="AJ265" i="4"/>
  <c r="AX91" i="4"/>
  <c r="AL261" i="4"/>
  <c r="AL198" i="4"/>
  <c r="AP242" i="4"/>
  <c r="AL262" i="4"/>
  <c r="AJ160" i="4"/>
  <c r="AY242" i="4"/>
  <c r="AP129" i="4"/>
  <c r="AQ186" i="4"/>
  <c r="AJ174" i="4"/>
  <c r="AL105" i="4"/>
  <c r="AQ64" i="4"/>
  <c r="AQ242" i="4"/>
  <c r="AJ253" i="4"/>
  <c r="AX12" i="4"/>
  <c r="AL25" i="4"/>
  <c r="AP75" i="4"/>
  <c r="AX162" i="4"/>
  <c r="AY20" i="4"/>
  <c r="AQ197" i="4"/>
  <c r="AL73" i="4"/>
  <c r="AP91" i="4"/>
  <c r="AJ199" i="4"/>
  <c r="AJ173" i="4"/>
  <c r="AX188" i="4"/>
  <c r="AP17" i="4"/>
  <c r="AY176" i="4"/>
  <c r="AY18" i="4"/>
  <c r="AY264" i="4"/>
  <c r="AX174" i="4"/>
  <c r="AQ198" i="4"/>
  <c r="AJ105" i="4"/>
  <c r="AQ123" i="4"/>
  <c r="AQ104" i="4"/>
  <c r="AX116" i="4"/>
  <c r="AL162" i="4"/>
  <c r="AP246" i="4"/>
  <c r="AX183" i="4"/>
  <c r="AP132" i="4"/>
  <c r="AJ232" i="4"/>
  <c r="AL119" i="4"/>
  <c r="AY64" i="4"/>
  <c r="AY56" i="4"/>
  <c r="AP131" i="4"/>
  <c r="AP201" i="4"/>
  <c r="AP249" i="4"/>
  <c r="AX39" i="4"/>
  <c r="AY29" i="4"/>
  <c r="AX241" i="4"/>
  <c r="AQ154" i="4"/>
  <c r="AX253" i="4"/>
  <c r="AX190" i="4"/>
  <c r="AY146" i="4"/>
  <c r="AX130" i="4"/>
  <c r="AP229" i="4"/>
  <c r="AP108" i="4"/>
  <c r="AP174" i="4"/>
  <c r="AP116" i="4"/>
  <c r="AJ214" i="4"/>
  <c r="AM214" i="4" s="1"/>
  <c r="AR22" i="4"/>
  <c r="AY235" i="4"/>
  <c r="AX158" i="4"/>
  <c r="AR255" i="4"/>
  <c r="AP161" i="4"/>
  <c r="AP239" i="4"/>
  <c r="AZ263" i="4"/>
  <c r="AZ230" i="4"/>
  <c r="AR55" i="4"/>
  <c r="AR146" i="4"/>
  <c r="AJ162" i="4"/>
  <c r="AJ169" i="4"/>
  <c r="AX141" i="4"/>
  <c r="AQ29" i="4"/>
  <c r="AQ23" i="4"/>
  <c r="AQ169" i="4"/>
  <c r="AX223" i="4"/>
  <c r="AQ254" i="4"/>
  <c r="AL183" i="4"/>
  <c r="AO183" i="4" s="1"/>
  <c r="AJ248" i="4"/>
  <c r="AJ68" i="4"/>
  <c r="AL234" i="4"/>
  <c r="AP166" i="4"/>
  <c r="AJ116" i="4"/>
  <c r="AX10" i="4"/>
  <c r="AP257" i="4"/>
  <c r="AJ9" i="4"/>
  <c r="AR25" i="4"/>
  <c r="AQ119" i="4"/>
  <c r="AZ59" i="4"/>
  <c r="AZ213" i="4"/>
  <c r="AP248" i="4"/>
  <c r="AR82" i="4"/>
  <c r="AP134" i="4"/>
  <c r="AP120" i="4"/>
  <c r="AX150" i="4"/>
  <c r="AP154" i="4"/>
  <c r="AX105" i="4"/>
  <c r="AY183" i="4"/>
  <c r="AY96" i="4"/>
  <c r="AZ195" i="4"/>
  <c r="AR182" i="4"/>
  <c r="AR37" i="4"/>
  <c r="AP44" i="4"/>
  <c r="AQ185" i="4"/>
  <c r="AQ261" i="4"/>
  <c r="AP261" i="4"/>
  <c r="AS200" i="4"/>
  <c r="AJ200" i="4"/>
  <c r="BA70" i="4"/>
  <c r="AL70" i="4"/>
  <c r="AQ258" i="4"/>
  <c r="AP258" i="4"/>
  <c r="BA102" i="4"/>
  <c r="AX102" i="4"/>
  <c r="AL102" i="4"/>
  <c r="AP96" i="4"/>
  <c r="AJ96" i="4"/>
  <c r="AL257" i="4"/>
  <c r="AX257" i="4"/>
  <c r="AL85" i="4"/>
  <c r="AX85" i="4"/>
  <c r="AJ34" i="4"/>
  <c r="AP34" i="4"/>
  <c r="AQ34" i="4"/>
  <c r="AS181" i="4"/>
  <c r="AJ181" i="4"/>
  <c r="BA33" i="4"/>
  <c r="AX33" i="4"/>
  <c r="AY33" i="4"/>
  <c r="AS183" i="4"/>
  <c r="AP183" i="4"/>
  <c r="AQ256" i="4"/>
  <c r="AP256" i="4"/>
  <c r="AJ256" i="4"/>
  <c r="AS175" i="4"/>
  <c r="AQ175" i="4"/>
  <c r="AX125" i="4"/>
  <c r="AL125" i="4"/>
  <c r="AQ45" i="4"/>
  <c r="AP45" i="4"/>
  <c r="AJ45" i="4"/>
  <c r="AX87" i="4"/>
  <c r="AL87" i="4"/>
  <c r="BA191" i="4"/>
  <c r="AL191" i="4"/>
  <c r="AL168" i="4"/>
  <c r="AY168" i="4"/>
  <c r="AS207" i="4"/>
  <c r="AJ207" i="4"/>
  <c r="BA246" i="4"/>
  <c r="AL246" i="4"/>
  <c r="AS139" i="4"/>
  <c r="AP139" i="4"/>
  <c r="BA265" i="4"/>
  <c r="AX265" i="4"/>
  <c r="AX220" i="4"/>
  <c r="AL220" i="4"/>
  <c r="AS143" i="4"/>
  <c r="AP143" i="4"/>
  <c r="AS14" i="4"/>
  <c r="AQ14" i="4"/>
  <c r="AP14" i="4"/>
  <c r="AS250" i="4"/>
  <c r="AJ250" i="4"/>
  <c r="AS151" i="4"/>
  <c r="AP151" i="4"/>
  <c r="AQ151" i="4"/>
  <c r="AX258" i="4"/>
  <c r="AY258" i="4"/>
  <c r="AL115" i="4"/>
  <c r="AY115" i="4"/>
  <c r="AX115" i="4"/>
  <c r="AY44" i="4"/>
  <c r="AL44" i="4"/>
  <c r="AX44" i="4"/>
  <c r="AL147" i="4"/>
  <c r="AY147" i="4"/>
  <c r="AS106" i="4"/>
  <c r="AQ106" i="4"/>
  <c r="AQ237" i="4"/>
  <c r="AJ237" i="4"/>
  <c r="BA26" i="4"/>
  <c r="AL26" i="4"/>
  <c r="AS252" i="4"/>
  <c r="AJ252" i="4"/>
  <c r="BA107" i="4"/>
  <c r="AY107" i="4"/>
  <c r="BA56" i="4"/>
  <c r="AX56" i="4"/>
  <c r="AS131" i="4"/>
  <c r="AJ131" i="4"/>
  <c r="AX204" i="4"/>
  <c r="AL204" i="4"/>
  <c r="BA65" i="4"/>
  <c r="AL65" i="4"/>
  <c r="AX65" i="4"/>
  <c r="AY226" i="4"/>
  <c r="AX226" i="4"/>
  <c r="AY202" i="4"/>
  <c r="AL202" i="4"/>
  <c r="AX202" i="4"/>
  <c r="AL81" i="4"/>
  <c r="AO81" i="4" s="1"/>
  <c r="AX81" i="4"/>
  <c r="BA136" i="4"/>
  <c r="AL136" i="4"/>
  <c r="AY136" i="4"/>
  <c r="BA128" i="4"/>
  <c r="AX128" i="4"/>
  <c r="BA46" i="4"/>
  <c r="AY46" i="4"/>
  <c r="AX46" i="4"/>
  <c r="AS195" i="4"/>
  <c r="AJ195" i="4"/>
  <c r="AS93" i="4"/>
  <c r="AJ93" i="4"/>
  <c r="AS78" i="4"/>
  <c r="AJ78" i="4"/>
  <c r="AJ72" i="4"/>
  <c r="AM72" i="4" s="1"/>
  <c r="AP72" i="4"/>
  <c r="AS49" i="4"/>
  <c r="AP49" i="4"/>
  <c r="AQ49" i="4"/>
  <c r="AJ49" i="4"/>
  <c r="AS41" i="4"/>
  <c r="AP41" i="4"/>
  <c r="AY22" i="4"/>
  <c r="AX22" i="4"/>
  <c r="AY156" i="4"/>
  <c r="AL156" i="4"/>
  <c r="AQ152" i="4"/>
  <c r="AJ152" i="4"/>
  <c r="AX15" i="4"/>
  <c r="AL249" i="4"/>
  <c r="AP189" i="4"/>
  <c r="AJ261" i="4"/>
  <c r="AL189" i="4"/>
  <c r="AQ203" i="4"/>
  <c r="AJ113" i="4"/>
  <c r="AQ130" i="4"/>
  <c r="AY16" i="4"/>
  <c r="AX30" i="4"/>
  <c r="AJ66" i="4"/>
  <c r="AM66" i="4" s="1"/>
  <c r="AP115" i="4"/>
  <c r="AX256" i="4"/>
  <c r="AL41" i="4"/>
  <c r="AJ121" i="4"/>
  <c r="AQ46" i="4"/>
  <c r="AP123" i="4"/>
  <c r="AQ99" i="4"/>
  <c r="AP78" i="4"/>
  <c r="AX147" i="4"/>
  <c r="AL255" i="4"/>
  <c r="AL247" i="4"/>
  <c r="AQ41" i="4"/>
  <c r="AL160" i="4"/>
  <c r="AO160" i="4" s="1"/>
  <c r="AJ83" i="4"/>
  <c r="AX107" i="4"/>
  <c r="AX47" i="4"/>
  <c r="AP35" i="4"/>
  <c r="AX113" i="4"/>
  <c r="AP107" i="4"/>
  <c r="AQ107" i="4"/>
  <c r="AL145" i="4"/>
  <c r="AY145" i="4"/>
  <c r="AX145" i="4"/>
  <c r="BA137" i="4"/>
  <c r="AY137" i="4"/>
  <c r="BA28" i="4"/>
  <c r="AL28" i="4"/>
  <c r="AS130" i="4"/>
  <c r="AJ130" i="4"/>
  <c r="AL152" i="4"/>
  <c r="AX152" i="4"/>
  <c r="AS66" i="4"/>
  <c r="AQ66" i="4"/>
  <c r="AP66" i="4"/>
  <c r="AS225" i="4"/>
  <c r="AQ225" i="4"/>
  <c r="AS48" i="4"/>
  <c r="AJ48" i="4"/>
  <c r="BA76" i="4"/>
  <c r="AL76" i="4"/>
  <c r="AO76" i="4" s="1"/>
  <c r="BA109" i="4"/>
  <c r="AX109" i="4"/>
  <c r="AL109" i="4"/>
  <c r="AS11" i="4"/>
  <c r="AP11" i="4"/>
  <c r="BA193" i="4"/>
  <c r="AX193" i="4"/>
  <c r="AS83" i="4"/>
  <c r="AP83" i="4"/>
  <c r="BA264" i="4"/>
  <c r="AX264" i="4"/>
  <c r="BA247" i="4"/>
  <c r="AX247" i="4"/>
  <c r="AQ213" i="4"/>
  <c r="AP213" i="4"/>
  <c r="AS121" i="4"/>
  <c r="AQ121" i="4"/>
  <c r="AP121" i="4"/>
  <c r="AS123" i="4"/>
  <c r="AJ123" i="4"/>
  <c r="AP264" i="4"/>
  <c r="AJ264" i="4"/>
  <c r="AS99" i="4"/>
  <c r="AP99" i="4"/>
  <c r="AL56" i="4"/>
  <c r="AP175" i="4"/>
  <c r="AX16" i="4"/>
  <c r="AX146" i="4"/>
  <c r="AX185" i="4"/>
  <c r="AP237" i="4"/>
  <c r="AJ151" i="4"/>
  <c r="AP70" i="4"/>
  <c r="AL177" i="4"/>
  <c r="AJ38" i="4"/>
  <c r="AY125" i="4"/>
  <c r="AJ106" i="4"/>
  <c r="AJ190" i="4"/>
  <c r="AX72" i="4"/>
  <c r="AJ234" i="4"/>
  <c r="AX224" i="4"/>
  <c r="AP260" i="4"/>
  <c r="AP16" i="4"/>
  <c r="AQ39" i="4"/>
  <c r="AY188" i="4"/>
  <c r="AJ39" i="4"/>
  <c r="AX117" i="4"/>
  <c r="AP173" i="4"/>
  <c r="AQ111" i="4"/>
  <c r="AQ189" i="4"/>
  <c r="AJ58" i="4"/>
  <c r="AX73" i="4"/>
  <c r="AY108" i="4"/>
  <c r="AY209" i="4"/>
  <c r="AY49" i="4"/>
  <c r="AY162" i="4"/>
  <c r="AP192" i="4"/>
  <c r="AZ169" i="4"/>
  <c r="AZ184" i="4"/>
  <c r="AR58" i="4"/>
  <c r="AY186" i="4"/>
  <c r="AX144" i="4"/>
  <c r="AL116" i="4"/>
  <c r="AL91" i="4"/>
  <c r="AL218" i="4"/>
  <c r="AO218" i="4" s="1"/>
  <c r="AP130" i="4"/>
  <c r="AL228" i="4"/>
  <c r="AJ132" i="4"/>
  <c r="AL229" i="4"/>
  <c r="AX20" i="4"/>
  <c r="AJ197" i="4"/>
  <c r="AP187" i="4"/>
  <c r="AQ19" i="4"/>
  <c r="AP59" i="4"/>
  <c r="AP169" i="4"/>
  <c r="AY220" i="4"/>
  <c r="AY210" i="4"/>
  <c r="AJ138" i="4"/>
  <c r="AJ35" i="4"/>
  <c r="AL89" i="4"/>
  <c r="AP232" i="4"/>
  <c r="AJ254" i="4"/>
  <c r="AJ187" i="4"/>
  <c r="AY239" i="4"/>
  <c r="AQ147" i="4"/>
  <c r="AL188" i="4"/>
  <c r="AY113" i="4"/>
  <c r="AL134" i="4"/>
  <c r="AL169" i="4"/>
  <c r="AZ123" i="4"/>
  <c r="AR170" i="4"/>
  <c r="AR62" i="4"/>
  <c r="AZ137" i="4"/>
  <c r="AZ243" i="4"/>
  <c r="AZ248" i="4"/>
  <c r="AZ177" i="4"/>
  <c r="AZ82" i="4"/>
  <c r="AZ28" i="4"/>
  <c r="AR130" i="4"/>
  <c r="AZ16" i="4"/>
  <c r="AZ11" i="4"/>
  <c r="AZ30" i="4"/>
  <c r="AR38" i="4"/>
  <c r="AR66" i="4"/>
  <c r="AR225" i="4"/>
  <c r="AR48" i="4"/>
  <c r="AZ76" i="4"/>
  <c r="AZ62" i="4"/>
  <c r="AZ54" i="4"/>
  <c r="AZ109" i="4"/>
  <c r="AR11" i="4"/>
  <c r="AZ73" i="4"/>
  <c r="AZ193" i="4"/>
  <c r="AZ108" i="4"/>
  <c r="AR83" i="4"/>
  <c r="AR147" i="4"/>
  <c r="AR115" i="4"/>
  <c r="AZ264" i="4"/>
  <c r="AZ256" i="4"/>
  <c r="AZ247" i="4"/>
  <c r="AZ231" i="4"/>
  <c r="AZ237" i="4"/>
  <c r="AR15" i="4"/>
  <c r="AR173" i="4"/>
  <c r="AZ41" i="4"/>
  <c r="AR121" i="4"/>
  <c r="AR46" i="4"/>
  <c r="AR123" i="4"/>
  <c r="AR39" i="4"/>
  <c r="AR89" i="4"/>
  <c r="AR91" i="4"/>
  <c r="AR51" i="4"/>
  <c r="AR99" i="4"/>
  <c r="AL144" i="4"/>
  <c r="AJ259" i="4"/>
  <c r="AX261" i="4"/>
  <c r="AX35" i="4"/>
  <c r="AL256" i="4"/>
  <c r="AO256" i="4" s="1"/>
  <c r="AX41" i="4"/>
  <c r="AX186" i="4"/>
  <c r="AP222" i="4"/>
  <c r="AL78" i="4"/>
  <c r="AR106" i="4"/>
  <c r="AZ17" i="4"/>
  <c r="AZ26" i="4"/>
  <c r="AZ13" i="4"/>
  <c r="AR252" i="4"/>
  <c r="AZ107" i="4"/>
  <c r="AZ64" i="4"/>
  <c r="AZ56" i="4"/>
  <c r="AR141" i="4"/>
  <c r="AR131" i="4"/>
  <c r="AZ65" i="4"/>
  <c r="AZ217" i="4"/>
  <c r="AZ211" i="4"/>
  <c r="AR235" i="4"/>
  <c r="AZ136" i="4"/>
  <c r="AZ128" i="4"/>
  <c r="AZ46" i="4"/>
  <c r="AZ232" i="4"/>
  <c r="AR203" i="4"/>
  <c r="AR16" i="4"/>
  <c r="AR195" i="4"/>
  <c r="AR125" i="4"/>
  <c r="AR93" i="4"/>
  <c r="AR78" i="4"/>
  <c r="AR49" i="4"/>
  <c r="AR41" i="4"/>
  <c r="AR43" i="4"/>
  <c r="AL16" i="4"/>
  <c r="AJ115" i="4"/>
  <c r="AY40" i="4"/>
  <c r="AQ116" i="4"/>
  <c r="AY232" i="4"/>
  <c r="AJ154" i="4"/>
  <c r="AR200" i="4"/>
  <c r="AZ70" i="4"/>
  <c r="AZ249" i="4"/>
  <c r="AZ221" i="4"/>
  <c r="AZ255" i="4"/>
  <c r="AZ239" i="4"/>
  <c r="AZ102" i="4"/>
  <c r="AZ49" i="4"/>
  <c r="AR181" i="4"/>
  <c r="AZ33" i="4"/>
  <c r="AR183" i="4"/>
  <c r="AR113" i="4"/>
  <c r="AR189" i="4"/>
  <c r="AR175" i="4"/>
  <c r="AL30" i="4"/>
  <c r="AP106" i="4"/>
  <c r="AL107" i="4"/>
  <c r="AL237" i="4"/>
  <c r="AJ59" i="4"/>
  <c r="AJ19" i="4"/>
  <c r="AX108" i="4"/>
  <c r="AZ191" i="4"/>
  <c r="AR207" i="4"/>
  <c r="AZ72" i="4"/>
  <c r="AZ246" i="4"/>
  <c r="AR139" i="4"/>
  <c r="AZ265" i="4"/>
  <c r="AZ219" i="4"/>
  <c r="AR234" i="4"/>
  <c r="AZ126" i="4"/>
  <c r="AZ189" i="4"/>
  <c r="AR143" i="4"/>
  <c r="AR14" i="4"/>
  <c r="AR250" i="4"/>
  <c r="AR19" i="4"/>
  <c r="AR61" i="4"/>
  <c r="AR151" i="4"/>
  <c r="AR110" i="4"/>
  <c r="AP250" i="4"/>
  <c r="AL72" i="4"/>
  <c r="AY70" i="4"/>
  <c r="AY82" i="4"/>
  <c r="AY13" i="4"/>
  <c r="AQ207" i="4"/>
  <c r="AQ89" i="4"/>
  <c r="AY72" i="4"/>
  <c r="AQ93" i="4"/>
  <c r="AQ52" i="4"/>
  <c r="AJ23" i="4"/>
  <c r="AL221" i="4"/>
  <c r="AJ125" i="4"/>
  <c r="AP110" i="4"/>
  <c r="AJ64" i="4"/>
  <c r="AQ183" i="4"/>
  <c r="AQ110" i="4"/>
  <c r="E416" i="5"/>
  <c r="AY216" i="4"/>
  <c r="AX216" i="4"/>
  <c r="AQ208" i="4"/>
  <c r="AJ208" i="4"/>
  <c r="AM208" i="4" s="1"/>
  <c r="AP208" i="4"/>
  <c r="AY58" i="4"/>
  <c r="AX58" i="4"/>
  <c r="AQ170" i="4"/>
  <c r="AJ170" i="4"/>
  <c r="AM170" i="4" s="1"/>
  <c r="AP170" i="4"/>
  <c r="AY123" i="4"/>
  <c r="AL123" i="4"/>
  <c r="AO123" i="4" s="1"/>
  <c r="AX123" i="4"/>
  <c r="AY24" i="4"/>
  <c r="AX24" i="4"/>
  <c r="AQ176" i="4"/>
  <c r="AJ176" i="4"/>
  <c r="AM176" i="4" s="1"/>
  <c r="AY23" i="4"/>
  <c r="AX23" i="4"/>
  <c r="AL23" i="4"/>
  <c r="AO23" i="4" s="1"/>
  <c r="AQ148" i="4"/>
  <c r="AP148" i="4"/>
  <c r="AJ148" i="4"/>
  <c r="AM148" i="4" s="1"/>
  <c r="AQ182" i="4"/>
  <c r="AJ182" i="4"/>
  <c r="AM182" i="4" s="1"/>
  <c r="AQ61" i="4"/>
  <c r="AJ61" i="4"/>
  <c r="AM61" i="4" s="1"/>
  <c r="AP61" i="4"/>
  <c r="AQ37" i="4"/>
  <c r="AP37" i="4"/>
  <c r="AJ37" i="4"/>
  <c r="AM37" i="4" s="1"/>
  <c r="AQ67" i="4"/>
  <c r="AJ67" i="4"/>
  <c r="AM67" i="4" s="1"/>
  <c r="AP67" i="4"/>
  <c r="AY149" i="4"/>
  <c r="AL149" i="4"/>
  <c r="AO149" i="4" s="1"/>
  <c r="AX149" i="4"/>
  <c r="BA90" i="4"/>
  <c r="AL90" i="4"/>
  <c r="AO90" i="4" s="1"/>
  <c r="AX90" i="4"/>
  <c r="AY90" i="4"/>
  <c r="AZ245" i="4"/>
  <c r="AL245" i="4"/>
  <c r="AO245" i="4" s="1"/>
  <c r="AX245" i="4"/>
  <c r="AZ121" i="4"/>
  <c r="AL121" i="4"/>
  <c r="AO121" i="4" s="1"/>
  <c r="AZ227" i="4"/>
  <c r="AX227" i="4"/>
  <c r="AL227" i="4"/>
  <c r="AO227" i="4" s="1"/>
  <c r="AZ19" i="4"/>
  <c r="AL19" i="4"/>
  <c r="AO19" i="4" s="1"/>
  <c r="AZ173" i="4"/>
  <c r="AY173" i="4"/>
  <c r="AX173" i="4"/>
  <c r="AL173" i="4"/>
  <c r="AO173" i="4" s="1"/>
  <c r="AR202" i="4"/>
  <c r="AQ202" i="4"/>
  <c r="AS218" i="4"/>
  <c r="AJ218" i="4"/>
  <c r="AM218" i="4" s="1"/>
  <c r="AZ182" i="4"/>
  <c r="AX182" i="4"/>
  <c r="BA187" i="4"/>
  <c r="AY187" i="4"/>
  <c r="AL187" i="4"/>
  <c r="AO187" i="4" s="1"/>
  <c r="AS167" i="4"/>
  <c r="AQ167" i="4"/>
  <c r="AJ167" i="4"/>
  <c r="AM167" i="4" s="1"/>
  <c r="AZ93" i="4"/>
  <c r="AY93" i="4"/>
  <c r="AL93" i="4"/>
  <c r="AO93" i="4" s="1"/>
  <c r="AS31" i="4"/>
  <c r="AQ31" i="4"/>
  <c r="AJ31" i="4"/>
  <c r="AM31" i="4" s="1"/>
  <c r="AZ200" i="4"/>
  <c r="AY200" i="4"/>
  <c r="AL200" i="4"/>
  <c r="AO200" i="4" s="1"/>
  <c r="BA98" i="4"/>
  <c r="AX98" i="4"/>
  <c r="BA106" i="4"/>
  <c r="AY106" i="4"/>
  <c r="AX106" i="4"/>
  <c r="AL106" i="4"/>
  <c r="AO106" i="4" s="1"/>
  <c r="AS253" i="4"/>
  <c r="AQ253" i="4"/>
  <c r="AP253" i="4"/>
  <c r="AS211" i="4"/>
  <c r="AJ211" i="4"/>
  <c r="AM211" i="4" s="1"/>
  <c r="AQ211" i="4"/>
  <c r="AP211" i="4"/>
  <c r="AZ79" i="4"/>
  <c r="AL79" i="4"/>
  <c r="AO79" i="4" s="1"/>
  <c r="AX79" i="4"/>
  <c r="AZ77" i="4"/>
  <c r="AX77" i="4"/>
  <c r="AY77" i="4"/>
  <c r="AL77" i="4"/>
  <c r="AO77" i="4" s="1"/>
  <c r="AZ172" i="4"/>
  <c r="AL172" i="4"/>
  <c r="AO172" i="4" s="1"/>
  <c r="BA42" i="4"/>
  <c r="AY42" i="4"/>
  <c r="AR178" i="4"/>
  <c r="AJ178" i="4"/>
  <c r="AM178" i="4" s="1"/>
  <c r="AS81" i="4"/>
  <c r="AP81" i="4"/>
  <c r="AJ81" i="4"/>
  <c r="AM81" i="4" s="1"/>
  <c r="AQ81" i="4"/>
  <c r="AR180" i="4"/>
  <c r="AQ180" i="4"/>
  <c r="AJ180" i="4"/>
  <c r="AM180" i="4" s="1"/>
  <c r="AR30" i="4"/>
  <c r="AQ30" i="4"/>
  <c r="AR165" i="4"/>
  <c r="AJ165" i="4"/>
  <c r="AM165" i="4" s="1"/>
  <c r="AR44" i="4"/>
  <c r="AJ44" i="4"/>
  <c r="AM44" i="4" s="1"/>
  <c r="AZ53" i="4"/>
  <c r="AY53" i="4"/>
  <c r="AX53" i="4"/>
  <c r="AZ205" i="4"/>
  <c r="AX205" i="4"/>
  <c r="AL205" i="4"/>
  <c r="AO205" i="4" s="1"/>
  <c r="AY205" i="4"/>
  <c r="AZ36" i="4"/>
  <c r="AX36" i="4"/>
  <c r="AL36" i="4"/>
  <c r="AO36" i="4" s="1"/>
  <c r="AZ159" i="4"/>
  <c r="AX159" i="4"/>
  <c r="AL159" i="4"/>
  <c r="AO159" i="4" s="1"/>
  <c r="AR230" i="4"/>
  <c r="AQ230" i="4"/>
  <c r="AP230" i="4"/>
  <c r="AJ230" i="4"/>
  <c r="AM230" i="4" s="1"/>
  <c r="AZ142" i="4"/>
  <c r="AX142" i="4"/>
  <c r="AZ21" i="4"/>
  <c r="AY21" i="4"/>
  <c r="AL21" i="4"/>
  <c r="AO21" i="4" s="1"/>
  <c r="AX21" i="4"/>
  <c r="AR220" i="4"/>
  <c r="AQ220" i="4"/>
  <c r="AP220" i="4"/>
  <c r="AR24" i="4"/>
  <c r="AP24" i="4"/>
  <c r="AJ24" i="4"/>
  <c r="AM24" i="4" s="1"/>
  <c r="AZ66" i="4"/>
  <c r="AX66" i="4"/>
  <c r="AZ74" i="4"/>
  <c r="AX74" i="4"/>
  <c r="AY74" i="4"/>
  <c r="AZ99" i="4"/>
  <c r="AY99" i="4"/>
  <c r="AL99" i="4"/>
  <c r="AO99" i="4" s="1"/>
  <c r="AX99" i="4"/>
  <c r="AZ100" i="4"/>
  <c r="AY100" i="4"/>
  <c r="AX100" i="4"/>
  <c r="AZ61" i="4"/>
  <c r="AL61" i="4"/>
  <c r="AO61" i="4" s="1"/>
  <c r="AY61" i="4"/>
  <c r="AX61" i="4"/>
  <c r="AZ104" i="4"/>
  <c r="AY104" i="4"/>
  <c r="AX104" i="4"/>
  <c r="AR12" i="4"/>
  <c r="AQ12" i="4"/>
  <c r="AR124" i="4"/>
  <c r="AQ124" i="4"/>
  <c r="AP124" i="4"/>
  <c r="AJ124" i="4"/>
  <c r="AM124" i="4" s="1"/>
  <c r="AR47" i="4"/>
  <c r="AP47" i="4"/>
  <c r="AZ180" i="4"/>
  <c r="AL180" i="4"/>
  <c r="AO180" i="4" s="1"/>
  <c r="AZ34" i="4"/>
  <c r="AY34" i="4"/>
  <c r="AX34" i="4"/>
  <c r="AR136" i="4"/>
  <c r="AQ136" i="4"/>
  <c r="AJ136" i="4"/>
  <c r="AM136" i="4" s="1"/>
  <c r="AR247" i="4"/>
  <c r="AJ247" i="4"/>
  <c r="AM247" i="4" s="1"/>
  <c r="AQ247" i="4"/>
  <c r="AP247" i="4"/>
  <c r="AZ45" i="4"/>
  <c r="AX45" i="4"/>
  <c r="AL45" i="4"/>
  <c r="AO45" i="4" s="1"/>
  <c r="AR243" i="4"/>
  <c r="AP243" i="4"/>
  <c r="AQ243" i="4"/>
  <c r="AJ243" i="4"/>
  <c r="AM243" i="4" s="1"/>
  <c r="AR9" i="4"/>
  <c r="AP9" i="4"/>
  <c r="AQ9" i="4"/>
  <c r="AR87" i="4"/>
  <c r="AP87" i="4"/>
  <c r="AJ87" i="4"/>
  <c r="AM87" i="4" s="1"/>
  <c r="AQ87" i="4"/>
  <c r="AZ14" i="4"/>
  <c r="AL14" i="4"/>
  <c r="AO14" i="4" s="1"/>
  <c r="AY14" i="4"/>
  <c r="AX14" i="4"/>
  <c r="AZ259" i="4"/>
  <c r="AX259" i="4"/>
  <c r="AY259" i="4"/>
  <c r="AL259" i="4"/>
  <c r="AO259" i="4" s="1"/>
  <c r="AZ244" i="4"/>
  <c r="AL244" i="4"/>
  <c r="AO244" i="4" s="1"/>
  <c r="AZ101" i="4"/>
  <c r="AL101" i="4"/>
  <c r="AO101" i="4" s="1"/>
  <c r="AX101" i="4"/>
  <c r="AY101" i="4"/>
  <c r="AR119" i="4"/>
  <c r="AP119" i="4"/>
  <c r="AZ71" i="4"/>
  <c r="AX71" i="4"/>
  <c r="AL71" i="4"/>
  <c r="AO71" i="4" s="1"/>
  <c r="AY71" i="4"/>
  <c r="AZ55" i="4"/>
  <c r="AX55" i="4"/>
  <c r="AZ94" i="4"/>
  <c r="AX94" i="4"/>
  <c r="AY94" i="4"/>
  <c r="AR135" i="4"/>
  <c r="AP135" i="4"/>
  <c r="AQ135" i="4"/>
  <c r="AJ135" i="4"/>
  <c r="AM135" i="4" s="1"/>
  <c r="AR227" i="4"/>
  <c r="AP227" i="4"/>
  <c r="AZ207" i="4"/>
  <c r="AL207" i="4"/>
  <c r="AO207" i="4" s="1"/>
  <c r="AX207" i="4"/>
  <c r="AY207" i="4"/>
  <c r="AZ181" i="4"/>
  <c r="AY181" i="4"/>
  <c r="AL181" i="4"/>
  <c r="AO181" i="4" s="1"/>
  <c r="AX181" i="4"/>
  <c r="AZ124" i="4"/>
  <c r="AX124" i="4"/>
  <c r="AY124" i="4"/>
  <c r="AR248" i="4"/>
  <c r="AQ248" i="4"/>
  <c r="AR179" i="4"/>
  <c r="AP179" i="4"/>
  <c r="AQ179" i="4"/>
  <c r="AZ95" i="4"/>
  <c r="AL95" i="4"/>
  <c r="AO95" i="4" s="1"/>
  <c r="AY95" i="4"/>
  <c r="AX95" i="4"/>
  <c r="AR134" i="4"/>
  <c r="AJ134" i="4"/>
  <c r="AM134" i="4" s="1"/>
  <c r="AR127" i="4"/>
  <c r="AQ127" i="4"/>
  <c r="AJ127" i="4"/>
  <c r="AM127" i="4" s="1"/>
  <c r="AP127" i="4"/>
  <c r="AR63" i="4"/>
  <c r="AJ63" i="4"/>
  <c r="AM63" i="4" s="1"/>
  <c r="AP63" i="4"/>
  <c r="AQ63" i="4"/>
  <c r="AY31" i="4"/>
  <c r="AX31" i="4"/>
  <c r="AL31" i="4"/>
  <c r="AO31" i="4" s="1"/>
  <c r="AY135" i="4"/>
  <c r="AL135" i="4"/>
  <c r="AO135" i="4" s="1"/>
  <c r="AX135" i="4"/>
  <c r="AQ145" i="4"/>
  <c r="AP145" i="4"/>
  <c r="AJ145" i="4"/>
  <c r="AM145" i="4" s="1"/>
  <c r="AQ155" i="4"/>
  <c r="AJ155" i="4"/>
  <c r="AM155" i="4" s="1"/>
  <c r="AP155" i="4"/>
  <c r="AQ160" i="4"/>
  <c r="AP160" i="4"/>
  <c r="AQ149" i="4"/>
  <c r="AJ149" i="4"/>
  <c r="AM149" i="4" s="1"/>
  <c r="AP149" i="4"/>
  <c r="AY27" i="4"/>
  <c r="AL27" i="4"/>
  <c r="AO27" i="4" s="1"/>
  <c r="AX27" i="4"/>
  <c r="AZ143" i="4"/>
  <c r="AY143" i="4"/>
  <c r="AZ197" i="4"/>
  <c r="AX197" i="4"/>
  <c r="AZ140" i="4"/>
  <c r="AY140" i="4"/>
  <c r="AR140" i="4"/>
  <c r="AQ140" i="4"/>
  <c r="AJ140" i="4"/>
  <c r="AM140" i="4" s="1"/>
  <c r="AP140" i="4"/>
  <c r="AZ103" i="4"/>
  <c r="AX103" i="4"/>
  <c r="AL103" i="4"/>
  <c r="AO103" i="4" s="1"/>
  <c r="AY103" i="4"/>
  <c r="AZ69" i="4"/>
  <c r="AL69" i="4"/>
  <c r="AO69" i="4" s="1"/>
  <c r="AZ50" i="4"/>
  <c r="AY50" i="4"/>
  <c r="AL50" i="4"/>
  <c r="AO50" i="4" s="1"/>
  <c r="AZ57" i="4"/>
  <c r="AL57" i="4"/>
  <c r="AO57" i="4" s="1"/>
  <c r="AX57" i="4"/>
  <c r="AY57" i="4"/>
  <c r="AZ251" i="4"/>
  <c r="AY251" i="4"/>
  <c r="AL251" i="4"/>
  <c r="AO251" i="4" s="1"/>
  <c r="AX251" i="4"/>
  <c r="AR28" i="4"/>
  <c r="AQ28" i="4"/>
  <c r="AZ233" i="4"/>
  <c r="AL233" i="4"/>
  <c r="AO233" i="4" s="1"/>
  <c r="AY233" i="4"/>
  <c r="AR156" i="4"/>
  <c r="AJ156" i="4"/>
  <c r="AM156" i="4" s="1"/>
  <c r="AR223" i="4"/>
  <c r="AQ223" i="4"/>
  <c r="AR65" i="4"/>
  <c r="AJ65" i="4"/>
  <c r="AM65" i="4" s="1"/>
  <c r="AQ205" i="4"/>
  <c r="AJ205" i="4"/>
  <c r="AM205" i="4" s="1"/>
  <c r="AP205" i="4"/>
  <c r="AY171" i="4"/>
  <c r="AX171" i="4"/>
  <c r="AQ251" i="4"/>
  <c r="AP251" i="4"/>
  <c r="AJ251" i="4"/>
  <c r="AM251" i="4" s="1"/>
  <c r="AY111" i="4"/>
  <c r="AL111" i="4"/>
  <c r="AO111" i="4" s="1"/>
  <c r="AQ128" i="4"/>
  <c r="AJ128" i="4"/>
  <c r="AM128" i="4" s="1"/>
  <c r="AY211" i="4"/>
  <c r="AX211" i="4"/>
  <c r="AZ86" i="4"/>
  <c r="AX86" i="4"/>
  <c r="AL86" i="4"/>
  <c r="AO86" i="4" s="1"/>
  <c r="AY86" i="4"/>
  <c r="AZ157" i="4"/>
  <c r="AX157" i="4"/>
  <c r="AZ196" i="4"/>
  <c r="AY196" i="4"/>
  <c r="AL196" i="4"/>
  <c r="AO196" i="4" s="1"/>
  <c r="AZ192" i="4"/>
  <c r="AL192" i="4"/>
  <c r="AO192" i="4" s="1"/>
  <c r="AZ112" i="4"/>
  <c r="AX112" i="4"/>
  <c r="AY112" i="4"/>
  <c r="AL112" i="4"/>
  <c r="AO112" i="4" s="1"/>
  <c r="AR42" i="4"/>
  <c r="AQ42" i="4"/>
  <c r="AP42" i="4"/>
  <c r="AZ52" i="4"/>
  <c r="AL52" i="4"/>
  <c r="AO52" i="4" s="1"/>
  <c r="AX52" i="4"/>
  <c r="AZ43" i="4"/>
  <c r="AX43" i="4"/>
  <c r="AY43" i="4"/>
  <c r="AL43" i="4"/>
  <c r="AO43" i="4" s="1"/>
  <c r="AR73" i="4"/>
  <c r="AQ73" i="4"/>
  <c r="AJ73" i="4"/>
  <c r="AM73" i="4" s="1"/>
  <c r="AP73" i="4"/>
  <c r="AZ138" i="4"/>
  <c r="AY138" i="4"/>
  <c r="AX138" i="4"/>
  <c r="AZ89" i="4"/>
  <c r="AY89" i="4"/>
  <c r="AZ212" i="4"/>
  <c r="AX212" i="4"/>
  <c r="AR166" i="4"/>
  <c r="AQ166" i="4"/>
  <c r="AJ166" i="4"/>
  <c r="AM166" i="4" s="1"/>
  <c r="AR204" i="4"/>
  <c r="AQ204" i="4"/>
  <c r="AR80" i="4"/>
  <c r="AP80" i="4"/>
  <c r="AR217" i="4"/>
  <c r="AP217" i="4"/>
  <c r="AJ217" i="4"/>
  <c r="AM217" i="4" s="1"/>
  <c r="AR224" i="4"/>
  <c r="AQ224" i="4"/>
  <c r="AJ224" i="4"/>
  <c r="AM224" i="4" s="1"/>
  <c r="AR153" i="4"/>
  <c r="AJ153" i="4"/>
  <c r="AM153" i="4" s="1"/>
  <c r="AP153" i="4"/>
  <c r="AR32" i="4"/>
  <c r="AP32" i="4"/>
  <c r="AJ32" i="4"/>
  <c r="AM32" i="4" s="1"/>
  <c r="AR221" i="4"/>
  <c r="AP221" i="4"/>
  <c r="AJ221" i="4"/>
  <c r="AM221" i="4" s="1"/>
  <c r="AQ221" i="4"/>
  <c r="AZ199" i="4"/>
  <c r="AY199" i="4"/>
  <c r="AL199" i="4"/>
  <c r="AO199" i="4" s="1"/>
  <c r="AZ165" i="4"/>
  <c r="AX165" i="4"/>
  <c r="AL165" i="4"/>
  <c r="AO165" i="4" s="1"/>
  <c r="AZ167" i="4"/>
  <c r="AY167" i="4"/>
  <c r="AL167" i="4"/>
  <c r="AO167" i="4" s="1"/>
  <c r="AX167" i="4"/>
  <c r="AZ32" i="4"/>
  <c r="AX32" i="4"/>
  <c r="AL32" i="4"/>
  <c r="AO32" i="4" s="1"/>
  <c r="AY17" i="4"/>
  <c r="AX17" i="4"/>
  <c r="AL17" i="4"/>
  <c r="AO17" i="4" s="1"/>
  <c r="AY126" i="4"/>
  <c r="AL126" i="4"/>
  <c r="AO126" i="4" s="1"/>
  <c r="AX126" i="4"/>
  <c r="AQ97" i="4"/>
  <c r="AP97" i="4"/>
  <c r="AJ97" i="4"/>
  <c r="AM97" i="4" s="1"/>
  <c r="AQ215" i="4"/>
  <c r="AJ215" i="4"/>
  <c r="AM215" i="4" s="1"/>
  <c r="AQ191" i="4"/>
  <c r="AP191" i="4"/>
  <c r="AQ171" i="4"/>
  <c r="AP171" i="4"/>
  <c r="AJ171" i="4"/>
  <c r="AM171" i="4" s="1"/>
  <c r="AY62" i="4"/>
  <c r="AX62" i="4"/>
  <c r="AL62" i="4"/>
  <c r="AO62" i="4" s="1"/>
  <c r="AQ194" i="4"/>
  <c r="AP194" i="4"/>
  <c r="AY260" i="4"/>
  <c r="AL260" i="4"/>
  <c r="AO260" i="4" s="1"/>
  <c r="AX260" i="4"/>
  <c r="AY170" i="4"/>
  <c r="AX170" i="4"/>
  <c r="AL170" i="4"/>
  <c r="AO170" i="4" s="1"/>
  <c r="AQ262" i="4"/>
  <c r="AJ262" i="4"/>
  <c r="AM262" i="4" s="1"/>
  <c r="AP262" i="4"/>
  <c r="AQ91" i="4"/>
  <c r="AJ91" i="4"/>
  <c r="AM91" i="4" s="1"/>
  <c r="AQ84" i="4"/>
  <c r="AJ84" i="4"/>
  <c r="AM84" i="4" s="1"/>
  <c r="AP84" i="4"/>
  <c r="AQ252" i="4"/>
  <c r="AP252" i="4"/>
  <c r="AY265" i="4"/>
  <c r="AL265" i="4"/>
  <c r="AY215" i="4"/>
  <c r="AL215" i="4"/>
  <c r="AO215" i="4" s="1"/>
  <c r="AX215" i="4"/>
  <c r="AY213" i="4"/>
  <c r="AL213" i="4"/>
  <c r="AO213" i="4" s="1"/>
  <c r="AX213" i="4"/>
  <c r="AY164" i="4"/>
  <c r="AL164" i="4"/>
  <c r="AO164" i="4" s="1"/>
  <c r="AX164" i="4"/>
  <c r="AY166" i="4"/>
  <c r="AX166" i="4"/>
  <c r="AL166" i="4"/>
  <c r="AO166" i="4" s="1"/>
  <c r="AQ263" i="4"/>
  <c r="AJ263" i="4"/>
  <c r="AM263" i="4" s="1"/>
  <c r="AQ48" i="4"/>
  <c r="AP48" i="4"/>
  <c r="AQ146" i="4"/>
  <c r="AP146" i="4"/>
  <c r="AJ146" i="4"/>
  <c r="AM146" i="4" s="1"/>
  <c r="AQ79" i="4"/>
  <c r="AJ79" i="4"/>
  <c r="AM79" i="4" s="1"/>
  <c r="AP79" i="4"/>
  <c r="BA80" i="4"/>
  <c r="AL80" i="4"/>
  <c r="AO80" i="4" s="1"/>
  <c r="AR214" i="4"/>
  <c r="AP214" i="4"/>
  <c r="AQ214" i="4"/>
  <c r="AZ235" i="4"/>
  <c r="AL235" i="4"/>
  <c r="AO235" i="4" s="1"/>
  <c r="AZ158" i="4"/>
  <c r="AY158" i="4"/>
  <c r="AL158" i="4"/>
  <c r="AO158" i="4" s="1"/>
  <c r="AZ29" i="4"/>
  <c r="AL29" i="4"/>
  <c r="AO29" i="4" s="1"/>
  <c r="AX29" i="4"/>
  <c r="AZ254" i="4"/>
  <c r="AL254" i="4"/>
  <c r="AO254" i="4" s="1"/>
  <c r="AX254" i="4"/>
  <c r="AR137" i="4"/>
  <c r="AQ137" i="4"/>
  <c r="AJ137" i="4"/>
  <c r="AM137" i="4" s="1"/>
  <c r="AP137" i="4"/>
  <c r="AS144" i="4"/>
  <c r="AJ144" i="4"/>
  <c r="AM144" i="4" s="1"/>
  <c r="AZ63" i="4"/>
  <c r="AX63" i="4"/>
  <c r="AY63" i="4"/>
  <c r="AR161" i="4"/>
  <c r="AQ161" i="4"/>
  <c r="AJ161" i="4"/>
  <c r="AM161" i="4" s="1"/>
  <c r="AR102" i="4"/>
  <c r="AJ102" i="4"/>
  <c r="AM102" i="4" s="1"/>
  <c r="AP102" i="4"/>
  <c r="AQ102" i="4"/>
  <c r="AS239" i="4"/>
  <c r="AJ239" i="4"/>
  <c r="AM239" i="4" s="1"/>
  <c r="AR249" i="4"/>
  <c r="AQ249" i="4"/>
  <c r="AJ249" i="4"/>
  <c r="AM249" i="4" s="1"/>
  <c r="AR103" i="4"/>
  <c r="AQ103" i="4"/>
  <c r="AJ103" i="4"/>
  <c r="AM103" i="4" s="1"/>
  <c r="AP103" i="4"/>
  <c r="AR86" i="4"/>
  <c r="AP86" i="4"/>
  <c r="AQ86" i="4"/>
  <c r="AJ86" i="4"/>
  <c r="AM86" i="4" s="1"/>
  <c r="AR117" i="4"/>
  <c r="AQ117" i="4"/>
  <c r="AJ117" i="4"/>
  <c r="AM117" i="4" s="1"/>
  <c r="AP117" i="4"/>
  <c r="AR26" i="4"/>
  <c r="AQ26" i="4"/>
  <c r="AP26" i="4"/>
  <c r="AJ26" i="4"/>
  <c r="AM26" i="4" s="1"/>
  <c r="AS162" i="4"/>
  <c r="AP162" i="4"/>
  <c r="AQ58" i="4"/>
  <c r="AP58" i="4"/>
  <c r="AY129" i="4"/>
  <c r="AL129" i="4"/>
  <c r="AO129" i="4" s="1"/>
  <c r="AY249" i="4"/>
  <c r="AX249" i="4"/>
  <c r="AQ257" i="4"/>
  <c r="AJ257" i="4"/>
  <c r="AM257" i="4" s="1"/>
  <c r="AY208" i="4"/>
  <c r="AX208" i="4"/>
  <c r="AL208" i="4"/>
  <c r="AO208" i="4" s="1"/>
  <c r="AZ117" i="4"/>
  <c r="AY117" i="4"/>
  <c r="AL117" i="4"/>
  <c r="AO117" i="4" s="1"/>
  <c r="AZ139" i="4"/>
  <c r="AL139" i="4"/>
  <c r="AO139" i="4" s="1"/>
  <c r="AX139" i="4"/>
  <c r="AY139" i="4"/>
  <c r="AZ223" i="4"/>
  <c r="AY223" i="4"/>
  <c r="AL223" i="4"/>
  <c r="AO223" i="4" s="1"/>
  <c r="AR254" i="4"/>
  <c r="AP254" i="4"/>
  <c r="BA12" i="4"/>
  <c r="AY12" i="4"/>
  <c r="AL12" i="4"/>
  <c r="AO12" i="4" s="1"/>
  <c r="AS13" i="4"/>
  <c r="AJ13" i="4"/>
  <c r="AM13" i="4" s="1"/>
  <c r="AP13" i="4"/>
  <c r="AQ13" i="4"/>
  <c r="AR40" i="4"/>
  <c r="AJ40" i="4"/>
  <c r="AM40" i="4" s="1"/>
  <c r="AQ40" i="4"/>
  <c r="AP40" i="4"/>
  <c r="AR126" i="4"/>
  <c r="AJ126" i="4"/>
  <c r="AM126" i="4" s="1"/>
  <c r="AP126" i="4"/>
  <c r="AQ126" i="4"/>
  <c r="BA25" i="4"/>
  <c r="AY25" i="4"/>
  <c r="AX25" i="4"/>
  <c r="AS238" i="4"/>
  <c r="AJ238" i="4"/>
  <c r="AM238" i="4" s="1"/>
  <c r="AP238" i="4"/>
  <c r="AQ238" i="4"/>
  <c r="AZ194" i="4"/>
  <c r="AL194" i="4"/>
  <c r="AO194" i="4" s="1"/>
  <c r="AX194" i="4"/>
  <c r="AZ39" i="4"/>
  <c r="AY39" i="4"/>
  <c r="AL39" i="4"/>
  <c r="AO39" i="4" s="1"/>
  <c r="AS75" i="4"/>
  <c r="AQ75" i="4"/>
  <c r="AJ75" i="4"/>
  <c r="AM75" i="4" s="1"/>
  <c r="AR100" i="4"/>
  <c r="AP100" i="4"/>
  <c r="AQ100" i="4"/>
  <c r="AJ100" i="4"/>
  <c r="AM100" i="4" s="1"/>
  <c r="AZ178" i="4"/>
  <c r="AY178" i="4"/>
  <c r="AX178" i="4"/>
  <c r="AL178" i="4"/>
  <c r="AO178" i="4" s="1"/>
  <c r="AZ83" i="4"/>
  <c r="AY83" i="4"/>
  <c r="AL83" i="4"/>
  <c r="AO83" i="4" s="1"/>
  <c r="AX83" i="4"/>
  <c r="BA20" i="4"/>
  <c r="AL20" i="4"/>
  <c r="AO20" i="4" s="1"/>
  <c r="AS197" i="4"/>
  <c r="AP197" i="4"/>
  <c r="AR201" i="4"/>
  <c r="AQ201" i="4"/>
  <c r="AJ201" i="4"/>
  <c r="AM201" i="4" s="1"/>
  <c r="AS95" i="4"/>
  <c r="AJ95" i="4"/>
  <c r="AM95" i="4" s="1"/>
  <c r="AQ95" i="4"/>
  <c r="AP95" i="4"/>
  <c r="AR232" i="4"/>
  <c r="AQ232" i="4"/>
  <c r="AL216" i="4"/>
  <c r="AO216" i="4" s="1"/>
  <c r="AQ44" i="4"/>
  <c r="AX89" i="4"/>
  <c r="AP30" i="4"/>
  <c r="AJ12" i="4"/>
  <c r="AM12" i="4" s="1"/>
  <c r="AX195" i="4"/>
  <c r="AP202" i="4"/>
  <c r="AJ222" i="4"/>
  <c r="AM222" i="4" s="1"/>
  <c r="AL138" i="4"/>
  <c r="AO138" i="4" s="1"/>
  <c r="AP76" i="4"/>
  <c r="AX121" i="4"/>
  <c r="AP167" i="4"/>
  <c r="AQ134" i="4"/>
  <c r="AY114" i="4"/>
  <c r="AP136" i="4"/>
  <c r="AJ227" i="4"/>
  <c r="AM227" i="4" s="1"/>
  <c r="AX172" i="4"/>
  <c r="AP178" i="4"/>
  <c r="AX200" i="4"/>
  <c r="AY192" i="4"/>
  <c r="AP128" i="4"/>
  <c r="AX233" i="4"/>
  <c r="AJ119" i="4"/>
  <c r="AM119" i="4" s="1"/>
  <c r="AL94" i="4"/>
  <c r="AO94" i="4" s="1"/>
  <c r="AL124" i="4"/>
  <c r="AO124" i="4" s="1"/>
  <c r="AJ82" i="4"/>
  <c r="AM82" i="4" s="1"/>
  <c r="AL24" i="4"/>
  <c r="AO24" i="4" s="1"/>
  <c r="AX93" i="4"/>
  <c r="AY110" i="4"/>
  <c r="AY245" i="4"/>
  <c r="AQ47" i="4"/>
  <c r="AL211" i="4"/>
  <c r="AO211" i="4" s="1"/>
  <c r="AQ80" i="4"/>
  <c r="AZ175" i="4"/>
  <c r="AZ149" i="4"/>
  <c r="AR57" i="4"/>
  <c r="AR129" i="4"/>
  <c r="AR148" i="4"/>
  <c r="AZ222" i="4"/>
  <c r="AZ206" i="4"/>
  <c r="AR192" i="4"/>
  <c r="AJ204" i="4"/>
  <c r="AM204" i="4" s="1"/>
  <c r="AJ30" i="4"/>
  <c r="AM30" i="4" s="1"/>
  <c r="AP241" i="4"/>
  <c r="AJ28" i="4"/>
  <c r="AM28" i="4" s="1"/>
  <c r="AL195" i="4"/>
  <c r="AO195" i="4" s="1"/>
  <c r="AL186" i="4"/>
  <c r="AO186" i="4" s="1"/>
  <c r="AP244" i="4"/>
  <c r="AZ151" i="4"/>
  <c r="AZ78" i="4"/>
  <c r="AZ141" i="4"/>
  <c r="AZ111" i="4"/>
  <c r="AL104" i="4"/>
  <c r="AO104" i="4" s="1"/>
  <c r="AP31" i="4"/>
  <c r="AQ178" i="4"/>
  <c r="AQ244" i="4"/>
  <c r="AJ179" i="4"/>
  <c r="AM179" i="4" s="1"/>
  <c r="AX122" i="4"/>
  <c r="AX111" i="4"/>
  <c r="AJ220" i="4"/>
  <c r="AM220" i="4" s="1"/>
  <c r="AP165" i="4"/>
  <c r="AL142" i="4"/>
  <c r="AO142" i="4" s="1"/>
  <c r="AJ163" i="4"/>
  <c r="AM163" i="4" s="1"/>
  <c r="AL98" i="4"/>
  <c r="AO98" i="4" s="1"/>
  <c r="AQ222" i="4"/>
  <c r="AL42" i="4"/>
  <c r="AO42" i="4" s="1"/>
  <c r="AX151" i="4"/>
  <c r="AJ57" i="4"/>
  <c r="AM57" i="4" s="1"/>
  <c r="AP27" i="4"/>
  <c r="AJ80" i="4"/>
  <c r="AM80" i="4" s="1"/>
  <c r="AY69" i="4"/>
  <c r="AY122" i="4"/>
  <c r="AP215" i="4"/>
  <c r="AP204" i="4"/>
  <c r="AP259" i="4"/>
  <c r="AJ241" i="4"/>
  <c r="AM241" i="4" s="1"/>
  <c r="AP28" i="4"/>
  <c r="AP223" i="4"/>
  <c r="AJ244" i="4"/>
  <c r="AM244" i="4" s="1"/>
  <c r="AX78" i="4"/>
  <c r="AL100" i="4"/>
  <c r="AO100" i="4" s="1"/>
  <c r="AX196" i="4"/>
  <c r="AX192" i="4"/>
  <c r="AX187" i="4"/>
  <c r="AP180" i="4"/>
  <c r="AL53" i="4"/>
  <c r="AO53" i="4" s="1"/>
  <c r="AY195" i="4"/>
  <c r="AY79" i="4"/>
  <c r="AY36" i="4"/>
  <c r="AP218" i="4"/>
  <c r="AP142" i="4"/>
  <c r="AX252" i="4"/>
  <c r="AJ42" i="4"/>
  <c r="AM42" i="4" s="1"/>
  <c r="AX199" i="4"/>
  <c r="AL55" i="4"/>
  <c r="AO55" i="4" s="1"/>
  <c r="AJ10" i="4"/>
  <c r="AM10" i="4" s="1"/>
  <c r="AP176" i="4"/>
  <c r="AP55" i="4"/>
  <c r="AJ191" i="4"/>
  <c r="AM191" i="4" s="1"/>
  <c r="AY35" i="4"/>
  <c r="AY227" i="4"/>
  <c r="AQ65" i="4"/>
  <c r="AQ153" i="4"/>
  <c r="AL74" i="4"/>
  <c r="AO74" i="4" s="1"/>
  <c r="AL58" i="4"/>
  <c r="AO58" i="4" s="1"/>
  <c r="AJ194" i="4"/>
  <c r="AM194" i="4" s="1"/>
  <c r="AP216" i="4"/>
  <c r="AL171" i="4"/>
  <c r="AO171" i="4" s="1"/>
  <c r="AL132" i="4"/>
  <c r="AO132" i="4" s="1"/>
  <c r="AL88" i="4"/>
  <c r="AO88" i="4" s="1"/>
  <c r="AL63" i="4"/>
  <c r="AO63" i="4" s="1"/>
  <c r="AX184" i="4"/>
  <c r="AP182" i="4"/>
  <c r="AY121" i="4"/>
  <c r="AQ259" i="4"/>
  <c r="AY194" i="4"/>
  <c r="AQ218" i="4"/>
  <c r="AJ236" i="4"/>
  <c r="AM236" i="4" s="1"/>
  <c r="AX175" i="4"/>
  <c r="AP263" i="4"/>
  <c r="AR265" i="4"/>
  <c r="AR92" i="4"/>
  <c r="AZ132" i="4"/>
  <c r="AZ114" i="4"/>
  <c r="AZ164" i="4"/>
  <c r="AZ166" i="4"/>
  <c r="AZ91" i="4"/>
  <c r="AR259" i="4"/>
  <c r="AR244" i="4"/>
  <c r="AZ252" i="4"/>
  <c r="AR21" i="4"/>
  <c r="AZ261" i="4"/>
  <c r="AZ110" i="4"/>
  <c r="AZ23" i="4"/>
  <c r="AR77" i="4"/>
  <c r="AR60" i="4"/>
  <c r="AR206" i="4"/>
  <c r="AZ228" i="4"/>
  <c r="AZ122" i="4"/>
  <c r="AZ186" i="4"/>
  <c r="AR219" i="4"/>
  <c r="AR142" i="4"/>
  <c r="AR76" i="4"/>
  <c r="AR209" i="4"/>
  <c r="AR168" i="4"/>
  <c r="AR112" i="4"/>
  <c r="AR10" i="4"/>
  <c r="AR118" i="4"/>
  <c r="AR20" i="4"/>
  <c r="AR164" i="4"/>
  <c r="AR188" i="4"/>
  <c r="AJ76" i="4"/>
  <c r="AM76" i="4" s="1"/>
  <c r="AJ168" i="4"/>
  <c r="AM168" i="4" s="1"/>
  <c r="AP265" i="4"/>
  <c r="AY67" i="4"/>
  <c r="AY59" i="4"/>
  <c r="AY230" i="4"/>
  <c r="AY37" i="4"/>
  <c r="AQ55" i="4"/>
  <c r="AY155" i="4"/>
  <c r="AY150" i="4"/>
  <c r="AQ196" i="4"/>
  <c r="AQ69" i="4"/>
  <c r="AQ233" i="4"/>
  <c r="AQ163" i="4"/>
  <c r="AQ18" i="4"/>
  <c r="AY261" i="4"/>
  <c r="AQ25" i="4"/>
  <c r="AQ10" i="4"/>
  <c r="AJ142" i="4"/>
  <c r="AM142" i="4" s="1"/>
  <c r="AR257" i="4"/>
  <c r="AZ236" i="4"/>
  <c r="AR50" i="4"/>
  <c r="AZ68" i="4"/>
  <c r="AZ31" i="4"/>
  <c r="AR128" i="4"/>
  <c r="AZ170" i="4"/>
  <c r="AZ150" i="4"/>
  <c r="AR205" i="4"/>
  <c r="AZ240" i="4"/>
  <c r="AR54" i="4"/>
  <c r="AR236" i="4"/>
  <c r="AL252" i="4"/>
  <c r="AO252" i="4" s="1"/>
  <c r="AL122" i="4"/>
  <c r="AO122" i="4" s="1"/>
  <c r="AP19" i="4"/>
  <c r="AZ80" i="4"/>
  <c r="AZ241" i="4"/>
  <c r="AZ84" i="4"/>
  <c r="AZ144" i="4"/>
  <c r="AR144" i="4"/>
  <c r="AZ35" i="4"/>
  <c r="AZ218" i="4"/>
  <c r="AR239" i="4"/>
  <c r="AZ118" i="4"/>
  <c r="AZ10" i="4"/>
  <c r="AR216" i="4"/>
  <c r="AR162" i="4"/>
  <c r="AL242" i="4"/>
  <c r="AO242" i="4" s="1"/>
  <c r="AL150" i="4"/>
  <c r="AO150" i="4" s="1"/>
  <c r="AL22" i="4"/>
  <c r="AO22" i="4" s="1"/>
  <c r="AX156" i="4"/>
  <c r="AP10" i="4"/>
  <c r="AP163" i="4"/>
  <c r="AJ55" i="4"/>
  <c r="AM55" i="4" s="1"/>
  <c r="AY55" i="4"/>
  <c r="AQ62" i="4"/>
  <c r="AY10" i="4"/>
  <c r="AY206" i="4"/>
  <c r="AY9" i="4"/>
  <c r="AY51" i="4"/>
  <c r="AQ239" i="4"/>
  <c r="AQ159" i="4"/>
  <c r="AY175" i="4"/>
  <c r="AY132" i="4"/>
  <c r="AQ22" i="4"/>
  <c r="AX206" i="4"/>
  <c r="AJ233" i="4"/>
  <c r="AM233" i="4" s="1"/>
  <c r="AP159" i="4"/>
  <c r="AL59" i="4"/>
  <c r="AO59" i="4" s="1"/>
  <c r="AL209" i="4"/>
  <c r="AO209" i="4" s="1"/>
  <c r="AX155" i="4"/>
  <c r="AL239" i="4"/>
  <c r="AO239" i="4" s="1"/>
  <c r="AP50" i="4"/>
  <c r="AP219" i="4"/>
  <c r="AP118" i="4"/>
  <c r="AX75" i="4"/>
  <c r="AL37" i="4"/>
  <c r="AO37" i="4" s="1"/>
  <c r="AP69" i="4"/>
  <c r="AP20" i="4"/>
  <c r="AY153" i="4"/>
  <c r="AY127" i="4"/>
  <c r="AQ172" i="4"/>
  <c r="AY163" i="4"/>
  <c r="AQ177" i="4"/>
  <c r="AX163" i="4"/>
  <c r="AL96" i="4"/>
  <c r="AO96" i="4" s="1"/>
  <c r="AJ62" i="4"/>
  <c r="AM62" i="4" s="1"/>
  <c r="AY144" i="4"/>
  <c r="AQ199" i="4"/>
  <c r="AQ174" i="4"/>
  <c r="AQ56" i="4"/>
  <c r="AP236" i="4"/>
  <c r="AL175" i="4"/>
  <c r="AO175" i="4" s="1"/>
  <c r="AL241" i="4"/>
  <c r="AO241" i="4" s="1"/>
  <c r="AP25" i="4"/>
  <c r="AX118" i="4"/>
  <c r="AX38" i="4"/>
  <c r="AX210" i="4"/>
  <c r="AP157" i="4"/>
  <c r="AP206" i="4"/>
  <c r="AX133" i="4"/>
  <c r="AX201" i="4"/>
  <c r="AX250" i="4"/>
  <c r="AP184" i="4"/>
  <c r="AJ177" i="4"/>
  <c r="AM177" i="4" s="1"/>
  <c r="AX60" i="4"/>
  <c r="AL231" i="4"/>
  <c r="AO231" i="4" s="1"/>
  <c r="AP21" i="4"/>
  <c r="AP188" i="4"/>
  <c r="AP225" i="4"/>
  <c r="AJ164" i="4"/>
  <c r="AM164" i="4" s="1"/>
  <c r="AL137" i="4"/>
  <c r="AO137" i="4" s="1"/>
  <c r="AX176" i="4"/>
  <c r="AX11" i="4"/>
  <c r="AL114" i="4"/>
  <c r="AO114" i="4" s="1"/>
  <c r="AX13" i="4"/>
  <c r="AX120" i="4"/>
  <c r="AX240" i="4"/>
  <c r="AL232" i="4"/>
  <c r="AO232" i="4" s="1"/>
  <c r="AJ150" i="4"/>
  <c r="AM150" i="4" s="1"/>
  <c r="AP198" i="4"/>
  <c r="AP209" i="4"/>
  <c r="AJ51" i="4"/>
  <c r="AM51" i="4" s="1"/>
  <c r="AP210" i="4"/>
  <c r="AL40" i="4"/>
  <c r="AO40" i="4" s="1"/>
  <c r="AJ56" i="4"/>
  <c r="AM56" i="4" s="1"/>
  <c r="AP92" i="4"/>
  <c r="AJ15" i="4"/>
  <c r="AM15" i="4" s="1"/>
  <c r="AX54" i="4"/>
  <c r="AL238" i="4"/>
  <c r="AO238" i="4" s="1"/>
  <c r="AP71" i="4"/>
  <c r="AJ46" i="4"/>
  <c r="AM46" i="4" s="1"/>
  <c r="AJ53" i="4"/>
  <c r="AM53" i="4" s="1"/>
  <c r="AP33" i="4"/>
  <c r="AP89" i="4"/>
  <c r="AP36" i="4"/>
  <c r="AJ240" i="4"/>
  <c r="AM240" i="4" s="1"/>
  <c r="AL203" i="4"/>
  <c r="AO203" i="4" s="1"/>
  <c r="AL48" i="4"/>
  <c r="AO48" i="4" s="1"/>
  <c r="AL225" i="4"/>
  <c r="AO225" i="4" s="1"/>
  <c r="AP77" i="4"/>
  <c r="AP60" i="4"/>
  <c r="AL110" i="4"/>
  <c r="AO110" i="4" s="1"/>
  <c r="AJ235" i="4"/>
  <c r="AM235" i="4" s="1"/>
  <c r="AJ228" i="4"/>
  <c r="AM228" i="4" s="1"/>
  <c r="AY256" i="4"/>
  <c r="AY98" i="4"/>
  <c r="AY214" i="4"/>
  <c r="AQ70" i="4"/>
  <c r="AQ235" i="4"/>
  <c r="AY60" i="4"/>
  <c r="AQ54" i="4"/>
  <c r="AY157" i="4"/>
  <c r="AY193" i="4"/>
  <c r="AY177" i="4"/>
  <c r="AY28" i="4"/>
  <c r="AY11" i="4"/>
  <c r="AY236" i="4"/>
  <c r="AY160" i="4"/>
  <c r="AQ38" i="4"/>
  <c r="AQ105" i="4"/>
  <c r="AQ246" i="4"/>
  <c r="AY248" i="4"/>
  <c r="AQ90" i="4"/>
  <c r="AQ192" i="4"/>
  <c r="AQ165" i="4"/>
  <c r="AQ83" i="4"/>
  <c r="AQ255" i="4"/>
  <c r="AQ92" i="4"/>
  <c r="AY184" i="4"/>
  <c r="AY222" i="4"/>
  <c r="AY68" i="4"/>
  <c r="AQ131" i="4"/>
  <c r="AQ162" i="4"/>
  <c r="AY179" i="4"/>
  <c r="AY237" i="4"/>
  <c r="AY263" i="4"/>
  <c r="AY240" i="4"/>
  <c r="AQ226" i="4"/>
  <c r="AQ164" i="4"/>
  <c r="AQ77" i="4"/>
  <c r="AQ98" i="4"/>
  <c r="AX84" i="4"/>
  <c r="AP29" i="4"/>
  <c r="AX18" i="4"/>
  <c r="AJ94" i="4"/>
  <c r="AM94" i="4" s="1"/>
  <c r="AJ245" i="4"/>
  <c r="AM245" i="4" s="1"/>
  <c r="AJ212" i="4"/>
  <c r="AM212" i="4" s="1"/>
  <c r="AP172" i="4"/>
  <c r="AP231" i="4"/>
  <c r="AP101" i="4"/>
  <c r="AL9" i="4"/>
  <c r="AJ54" i="4"/>
  <c r="AM54" i="4" s="1"/>
  <c r="AP109" i="4"/>
  <c r="AL243" i="4"/>
  <c r="AO243" i="4" s="1"/>
  <c r="AL68" i="4"/>
  <c r="AO68" i="4" s="1"/>
  <c r="AX64" i="4"/>
  <c r="AP186" i="4"/>
  <c r="AP133" i="4"/>
  <c r="AJ104" i="4"/>
  <c r="AM104" i="4" s="1"/>
  <c r="AJ255" i="4"/>
  <c r="AM255" i="4" s="1"/>
  <c r="AJ43" i="4"/>
  <c r="AM43" i="4" s="1"/>
  <c r="AJ112" i="4"/>
  <c r="AM112" i="4" s="1"/>
  <c r="AX127" i="4"/>
  <c r="AX82" i="4"/>
  <c r="AJ111" i="4"/>
  <c r="AM111" i="4" s="1"/>
  <c r="AL263" i="4"/>
  <c r="AO263" i="4" s="1"/>
  <c r="AL49" i="4"/>
  <c r="AO49" i="4" s="1"/>
  <c r="AP203" i="4"/>
  <c r="AP226" i="4"/>
  <c r="AX131" i="4"/>
  <c r="AX217" i="4"/>
  <c r="AJ147" i="4"/>
  <c r="AM147" i="4" s="1"/>
  <c r="AP22" i="4"/>
  <c r="AX248" i="4"/>
  <c r="AX51" i="4"/>
  <c r="AL230" i="4"/>
  <c r="AO230" i="4" s="1"/>
  <c r="AJ141" i="4"/>
  <c r="AM141" i="4" s="1"/>
  <c r="AJ52" i="4"/>
  <c r="AM52" i="4" s="1"/>
  <c r="AY73" i="4"/>
  <c r="AY250" i="4"/>
  <c r="AY224" i="4"/>
  <c r="AY66" i="4"/>
  <c r="AY41" i="4"/>
  <c r="AQ133" i="4"/>
  <c r="AQ236" i="4"/>
  <c r="AY131" i="4"/>
  <c r="AY201" i="4"/>
  <c r="AY217" i="4"/>
  <c r="AY231" i="4"/>
  <c r="AQ260" i="4"/>
  <c r="AY15" i="4"/>
  <c r="AY180" i="4"/>
  <c r="AY182" i="4"/>
  <c r="AY38" i="4"/>
  <c r="AQ16" i="4"/>
  <c r="AQ193" i="4"/>
  <c r="AQ229" i="4"/>
  <c r="AY109" i="4"/>
  <c r="AQ195" i="4"/>
  <c r="AQ231" i="4"/>
  <c r="AQ33" i="4"/>
  <c r="AQ113" i="4"/>
  <c r="AY19" i="4"/>
  <c r="AQ68" i="4"/>
  <c r="AQ27" i="4"/>
  <c r="AY255" i="4"/>
  <c r="AY75" i="4"/>
  <c r="AQ190" i="4"/>
  <c r="AQ21" i="4"/>
  <c r="AQ168" i="4"/>
  <c r="AY197" i="4"/>
  <c r="AY185" i="4"/>
  <c r="AY116" i="4"/>
  <c r="AY85" i="4"/>
  <c r="AQ143" i="4"/>
  <c r="AQ59" i="4"/>
  <c r="AQ122" i="4"/>
  <c r="AQ184" i="4"/>
  <c r="AQ210" i="4"/>
  <c r="AZ135" i="4"/>
  <c r="AZ127" i="4"/>
  <c r="AZ183" i="4"/>
  <c r="AZ225" i="4"/>
  <c r="AR29" i="4"/>
  <c r="AR154" i="4"/>
  <c r="AR177" i="4"/>
  <c r="AZ116" i="4"/>
  <c r="AR23" i="4"/>
  <c r="AR132" i="4"/>
  <c r="AZ250" i="4"/>
  <c r="AR184" i="4"/>
  <c r="AR231" i="4"/>
  <c r="AR228" i="4"/>
  <c r="AZ134" i="4"/>
  <c r="AR169" i="4"/>
  <c r="AR116" i="4"/>
  <c r="AL206" i="4"/>
  <c r="AO206" i="4" s="1"/>
  <c r="AJ258" i="4"/>
  <c r="AM258" i="4" s="1"/>
  <c r="AP233" i="4"/>
  <c r="AX221" i="4"/>
  <c r="AJ159" i="4"/>
  <c r="AM159" i="4" s="1"/>
  <c r="AX59" i="4"/>
  <c r="AP38" i="4"/>
  <c r="AX209" i="4"/>
  <c r="AL174" i="4"/>
  <c r="AO174" i="4" s="1"/>
  <c r="AL224" i="4"/>
  <c r="AO224" i="4" s="1"/>
  <c r="AJ11" i="4"/>
  <c r="AM11" i="4" s="1"/>
  <c r="AP195" i="4"/>
  <c r="AP125" i="4"/>
  <c r="AJ99" i="4"/>
  <c r="AM99" i="4" s="1"/>
  <c r="AL155" i="4"/>
  <c r="AO155" i="4" s="1"/>
  <c r="AX239" i="4"/>
  <c r="AJ50" i="4"/>
  <c r="AM50" i="4" s="1"/>
  <c r="AZ133" i="4"/>
  <c r="AZ201" i="4"/>
  <c r="AZ129" i="4"/>
  <c r="AZ163" i="4"/>
  <c r="AZ161" i="4"/>
  <c r="AR56" i="4"/>
  <c r="AZ260" i="4"/>
  <c r="AR185" i="4"/>
  <c r="AR138" i="4"/>
  <c r="AZ242" i="4"/>
  <c r="AZ105" i="4"/>
  <c r="AR242" i="4"/>
  <c r="AR64" i="4"/>
  <c r="AZ154" i="4"/>
  <c r="AZ214" i="4"/>
  <c r="AR263" i="4"/>
  <c r="AR97" i="4"/>
  <c r="AR157" i="4"/>
  <c r="AR174" i="4"/>
  <c r="AR33" i="4"/>
  <c r="AR122" i="4"/>
  <c r="AR160" i="4"/>
  <c r="AX180" i="4"/>
  <c r="AL182" i="4"/>
  <c r="AO182" i="4" s="1"/>
  <c r="AJ213" i="4"/>
  <c r="AM213" i="4" s="1"/>
  <c r="AJ219" i="4"/>
  <c r="AM219" i="4" s="1"/>
  <c r="AJ118" i="4"/>
  <c r="AM118" i="4" s="1"/>
  <c r="AL157" i="4"/>
  <c r="AO157" i="4" s="1"/>
  <c r="AJ260" i="4"/>
  <c r="AM260" i="4" s="1"/>
  <c r="AJ85" i="4"/>
  <c r="AM85" i="4" s="1"/>
  <c r="AL75" i="4"/>
  <c r="AO75" i="4" s="1"/>
  <c r="AL197" i="4"/>
  <c r="AO197" i="4" s="1"/>
  <c r="AX191" i="4"/>
  <c r="AX37" i="4"/>
  <c r="AX97" i="4"/>
  <c r="AJ69" i="4"/>
  <c r="AM69" i="4" s="1"/>
  <c r="AJ20" i="4"/>
  <c r="AM20" i="4" s="1"/>
  <c r="AJ110" i="4"/>
  <c r="AM110" i="4" s="1"/>
  <c r="AZ153" i="4"/>
  <c r="AY243" i="4"/>
  <c r="AQ132" i="4"/>
  <c r="AQ118" i="4"/>
  <c r="AY84" i="4"/>
  <c r="AY120" i="4"/>
  <c r="AY97" i="4"/>
  <c r="AQ53" i="4"/>
  <c r="AQ112" i="4"/>
  <c r="AQ200" i="4"/>
  <c r="AL163" i="4"/>
  <c r="AO163" i="4" s="1"/>
  <c r="AP68" i="4"/>
  <c r="AX96" i="4"/>
  <c r="AP62" i="4"/>
  <c r="AY218" i="4"/>
  <c r="AQ71" i="4"/>
  <c r="AQ245" i="4"/>
  <c r="AY229" i="4"/>
  <c r="AY87" i="4"/>
  <c r="AY30" i="4"/>
  <c r="AY246" i="4"/>
  <c r="AQ212" i="4"/>
  <c r="AQ88" i="4"/>
  <c r="AQ115" i="4"/>
  <c r="AP88" i="4"/>
  <c r="AX153" i="4"/>
  <c r="AX219" i="4"/>
  <c r="AX222" i="4"/>
  <c r="AP18" i="4"/>
  <c r="AJ196" i="4"/>
  <c r="AM196" i="4" s="1"/>
  <c r="AP193" i="4"/>
  <c r="AZ145" i="4"/>
  <c r="AZ24" i="4"/>
  <c r="AR145" i="4"/>
  <c r="AR245" i="4"/>
  <c r="AZ152" i="4"/>
  <c r="AZ188" i="4"/>
  <c r="AZ22" i="4"/>
  <c r="AR17" i="4"/>
  <c r="AZ216" i="4"/>
  <c r="AZ176" i="4"/>
  <c r="AZ18" i="4"/>
  <c r="AR79" i="4"/>
  <c r="AR210" i="4"/>
  <c r="AZ209" i="4"/>
  <c r="AZ174" i="4"/>
  <c r="AR198" i="4"/>
  <c r="AR105" i="4"/>
  <c r="AR213" i="4"/>
  <c r="AR264" i="4"/>
  <c r="AR35" i="4"/>
  <c r="AR104" i="4"/>
  <c r="AR84" i="4"/>
  <c r="AR194" i="4"/>
  <c r="AL130" i="4"/>
  <c r="AO130" i="4" s="1"/>
  <c r="AX136" i="4"/>
  <c r="AL118" i="4"/>
  <c r="AO118" i="4" s="1"/>
  <c r="AL46" i="4"/>
  <c r="AO46" i="4" s="1"/>
  <c r="AL38" i="4"/>
  <c r="AO38" i="4" s="1"/>
  <c r="AL210" i="4"/>
  <c r="AO210" i="4" s="1"/>
  <c r="AJ90" i="4"/>
  <c r="AM90" i="4" s="1"/>
  <c r="AJ157" i="4"/>
  <c r="AM157" i="4" s="1"/>
  <c r="AJ206" i="4"/>
  <c r="AM206" i="4" s="1"/>
  <c r="AJ229" i="4"/>
  <c r="AM229" i="4" s="1"/>
  <c r="AL133" i="4"/>
  <c r="AO133" i="4" s="1"/>
  <c r="AL201" i="4"/>
  <c r="AO201" i="4" s="1"/>
  <c r="AL250" i="4"/>
  <c r="AO250" i="4" s="1"/>
  <c r="AL226" i="4"/>
  <c r="AO226" i="4" s="1"/>
  <c r="AL92" i="4"/>
  <c r="AO92" i="4" s="1"/>
  <c r="AJ184" i="4"/>
  <c r="AM184" i="4" s="1"/>
  <c r="AP177" i="4"/>
  <c r="AJ143" i="4"/>
  <c r="AM143" i="4" s="1"/>
  <c r="AL60" i="4"/>
  <c r="AO60" i="4" s="1"/>
  <c r="AX246" i="4"/>
  <c r="AX189" i="4"/>
  <c r="AX231" i="4"/>
  <c r="AJ21" i="4"/>
  <c r="AM21" i="4" s="1"/>
  <c r="AJ14" i="4"/>
  <c r="AM14" i="4" s="1"/>
  <c r="AP200" i="4"/>
  <c r="AJ188" i="4"/>
  <c r="AM188" i="4" s="1"/>
  <c r="AJ41" i="4"/>
  <c r="AM41" i="4" s="1"/>
  <c r="AJ225" i="4"/>
  <c r="AM225" i="4" s="1"/>
  <c r="AP164" i="4"/>
  <c r="AJ175" i="4"/>
  <c r="AM175" i="4" s="1"/>
  <c r="AX137" i="4"/>
  <c r="AL176" i="4"/>
  <c r="AO176" i="4" s="1"/>
  <c r="AZ258" i="4"/>
  <c r="AZ203" i="4"/>
  <c r="AZ115" i="4"/>
  <c r="AZ185" i="4"/>
  <c r="AZ113" i="4"/>
  <c r="AZ44" i="4"/>
  <c r="AZ147" i="4"/>
  <c r="AZ171" i="4"/>
  <c r="AR260" i="4"/>
  <c r="AR237" i="4"/>
  <c r="AR176" i="4"/>
  <c r="AZ234" i="4"/>
  <c r="AZ160" i="4"/>
  <c r="AR70" i="4"/>
  <c r="AR155" i="4"/>
  <c r="AR101" i="4"/>
  <c r="AZ97" i="4"/>
  <c r="AZ204" i="4"/>
  <c r="AZ226" i="4"/>
  <c r="AZ27" i="4"/>
  <c r="AZ202" i="4"/>
  <c r="AR68" i="4"/>
  <c r="AR212" i="4"/>
  <c r="AR158" i="4"/>
  <c r="AZ81" i="4"/>
  <c r="AZ120" i="4"/>
  <c r="AZ224" i="4"/>
  <c r="AR187" i="4"/>
  <c r="AR190" i="4"/>
  <c r="AZ238" i="4"/>
  <c r="AR150" i="4"/>
  <c r="AR90" i="4"/>
  <c r="AR36" i="4"/>
  <c r="AR72" i="4"/>
  <c r="AR246" i="4"/>
  <c r="AR240" i="4"/>
  <c r="AR52" i="4"/>
  <c r="AL11" i="4"/>
  <c r="AO11" i="4" s="1"/>
  <c r="AX114" i="4"/>
  <c r="AL13" i="4"/>
  <c r="AO13" i="4" s="1"/>
  <c r="AL120" i="4"/>
  <c r="AO120" i="4" s="1"/>
  <c r="AL240" i="4"/>
  <c r="AO240" i="4" s="1"/>
  <c r="AX232" i="4"/>
  <c r="AL146" i="4"/>
  <c r="AO146" i="4" s="1"/>
  <c r="AP150" i="4"/>
  <c r="AJ198" i="4"/>
  <c r="AM198" i="4" s="1"/>
  <c r="AJ209" i="4"/>
  <c r="AM209" i="4" s="1"/>
  <c r="AP51" i="4"/>
  <c r="AJ210" i="4"/>
  <c r="AM210" i="4" s="1"/>
  <c r="AX40" i="4"/>
  <c r="AP56" i="4"/>
  <c r="AJ92" i="4"/>
  <c r="AM92" i="4" s="1"/>
  <c r="AP15" i="4"/>
  <c r="AX70" i="4"/>
  <c r="AL190" i="4"/>
  <c r="AO190" i="4" s="1"/>
  <c r="AL54" i="4"/>
  <c r="AO54" i="4" s="1"/>
  <c r="AX238" i="4"/>
  <c r="AJ71" i="4"/>
  <c r="AM71" i="4" s="1"/>
  <c r="AJ139" i="4"/>
  <c r="AM139" i="4" s="1"/>
  <c r="AJ183" i="4"/>
  <c r="AM183" i="4" s="1"/>
  <c r="AP46" i="4"/>
  <c r="AJ189" i="4"/>
  <c r="AM189" i="4" s="1"/>
  <c r="AP53" i="4"/>
  <c r="AJ33" i="4"/>
  <c r="AM33" i="4" s="1"/>
  <c r="AJ89" i="4"/>
  <c r="AM89" i="4" s="1"/>
  <c r="AJ36" i="4"/>
  <c r="AM36" i="4" s="1"/>
  <c r="AP240" i="4"/>
  <c r="AX203" i="4"/>
  <c r="AX255" i="4"/>
  <c r="AX48" i="4"/>
  <c r="AX225" i="4"/>
  <c r="AJ77" i="4"/>
  <c r="AM77" i="4" s="1"/>
  <c r="AJ60" i="4"/>
  <c r="AM60" i="4" s="1"/>
  <c r="AX110" i="4"/>
  <c r="AP207" i="4"/>
  <c r="AP235" i="4"/>
  <c r="AP181" i="4"/>
  <c r="AP228" i="4"/>
  <c r="AJ107" i="4"/>
  <c r="AM107" i="4" s="1"/>
  <c r="AY52" i="4"/>
  <c r="AY247" i="4"/>
  <c r="AY172" i="4"/>
  <c r="AQ50" i="4"/>
  <c r="AY244" i="4"/>
  <c r="AQ209" i="4"/>
  <c r="AQ228" i="4"/>
  <c r="AY80" i="4"/>
  <c r="AY165" i="4"/>
  <c r="AY32" i="4"/>
  <c r="AY152" i="4"/>
  <c r="AY257" i="4"/>
  <c r="AY241" i="4"/>
  <c r="AY212" i="4"/>
  <c r="AQ219" i="4"/>
  <c r="AQ173" i="4"/>
  <c r="AY254" i="4"/>
  <c r="AQ76" i="4"/>
  <c r="AQ51" i="4"/>
  <c r="AQ217" i="4"/>
  <c r="AY119" i="4"/>
  <c r="AQ158" i="4"/>
  <c r="AQ206" i="4"/>
  <c r="AY65" i="4"/>
  <c r="AQ101" i="4"/>
  <c r="AQ11" i="4"/>
  <c r="AQ108" i="4"/>
  <c r="AY142" i="4"/>
  <c r="AY118" i="4"/>
  <c r="AQ129" i="4"/>
  <c r="AQ43" i="4"/>
  <c r="AY225" i="4"/>
  <c r="AL84" i="4"/>
  <c r="AO84" i="4" s="1"/>
  <c r="AJ29" i="4"/>
  <c r="AM29" i="4" s="1"/>
  <c r="AL18" i="4"/>
  <c r="AO18" i="4" s="1"/>
  <c r="AP94" i="4"/>
  <c r="AP245" i="4"/>
  <c r="AP212" i="4"/>
  <c r="AJ172" i="4"/>
  <c r="AM172" i="4" s="1"/>
  <c r="AJ231" i="4"/>
  <c r="AM231" i="4" s="1"/>
  <c r="AJ101" i="4"/>
  <c r="AM101" i="4" s="1"/>
  <c r="AR261" i="4"/>
  <c r="AR109" i="4"/>
  <c r="AZ15" i="4"/>
  <c r="AZ190" i="4"/>
  <c r="AZ146" i="4"/>
  <c r="AR107" i="4"/>
  <c r="AR258" i="4"/>
  <c r="AR96" i="4"/>
  <c r="AR149" i="4"/>
  <c r="AZ130" i="4"/>
  <c r="AZ257" i="4"/>
  <c r="AZ85" i="4"/>
  <c r="AR34" i="4"/>
  <c r="AR256" i="4"/>
  <c r="AR229" i="4"/>
  <c r="AR108" i="4"/>
  <c r="AX9" i="4"/>
  <c r="AP54" i="4"/>
  <c r="AX19" i="4"/>
  <c r="AJ109" i="4"/>
  <c r="AM109" i="4" s="1"/>
  <c r="AX243" i="4"/>
  <c r="AX68" i="4"/>
  <c r="AL64" i="4"/>
  <c r="AO64" i="4" s="1"/>
  <c r="AJ186" i="4"/>
  <c r="AM186" i="4" s="1"/>
  <c r="AJ133" i="4"/>
  <c r="AM133" i="4" s="1"/>
  <c r="AP104" i="4"/>
  <c r="AP255" i="4"/>
  <c r="AP43" i="4"/>
  <c r="AP112" i="4"/>
  <c r="AL127" i="4"/>
  <c r="AO127" i="4" s="1"/>
  <c r="AL82" i="4"/>
  <c r="AO82" i="4" s="1"/>
  <c r="AP111" i="4"/>
  <c r="AZ119" i="4"/>
  <c r="AZ125" i="4"/>
  <c r="AZ92" i="4"/>
  <c r="AR45" i="4"/>
  <c r="AZ87" i="4"/>
  <c r="AZ168" i="4"/>
  <c r="AR152" i="4"/>
  <c r="AZ47" i="4"/>
  <c r="AZ220" i="4"/>
  <c r="AR85" i="4"/>
  <c r="AZ208" i="4"/>
  <c r="AZ156" i="4"/>
  <c r="AR111" i="4"/>
  <c r="AR88" i="4"/>
  <c r="AX263" i="4"/>
  <c r="AX49" i="4"/>
  <c r="AL212" i="4"/>
  <c r="AO212" i="4" s="1"/>
  <c r="AJ203" i="4"/>
  <c r="AM203" i="4" s="1"/>
  <c r="AJ226" i="4"/>
  <c r="AM226" i="4" s="1"/>
  <c r="AL131" i="4"/>
  <c r="AO131" i="4" s="1"/>
  <c r="AL217" i="4"/>
  <c r="AO217" i="4" s="1"/>
  <c r="AP147" i="4"/>
  <c r="AJ22" i="4"/>
  <c r="AM22" i="4" s="1"/>
  <c r="AL248" i="4"/>
  <c r="AO248" i="4" s="1"/>
  <c r="AL66" i="4"/>
  <c r="AO66" i="4" s="1"/>
  <c r="AL51" i="4"/>
  <c r="AO51" i="4" s="1"/>
  <c r="AX230" i="4"/>
  <c r="AP141" i="4"/>
  <c r="AP52" i="4"/>
  <c r="AY190" i="4"/>
  <c r="AY47" i="4"/>
  <c r="AY102" i="4"/>
  <c r="AQ156" i="4"/>
  <c r="AQ227" i="4"/>
  <c r="AY54" i="4"/>
  <c r="AQ139" i="4"/>
  <c r="AQ32" i="4"/>
  <c r="AQ264" i="4"/>
  <c r="AY151" i="4"/>
  <c r="AY262" i="4"/>
  <c r="AY141" i="4"/>
  <c r="AY189" i="4"/>
  <c r="AQ57" i="4"/>
  <c r="AY81" i="4"/>
  <c r="AY134" i="4"/>
  <c r="AY154" i="4"/>
  <c r="AY91" i="4"/>
  <c r="AQ94" i="4"/>
  <c r="AQ181" i="4"/>
  <c r="AQ24" i="4"/>
  <c r="AY105" i="4"/>
  <c r="AQ82" i="4"/>
  <c r="AQ78" i="4"/>
  <c r="AQ114" i="4"/>
  <c r="AQ35" i="4"/>
  <c r="AY169" i="4"/>
  <c r="AQ265" i="4"/>
  <c r="AQ109" i="4"/>
  <c r="AY204" i="4"/>
  <c r="AY174" i="4"/>
  <c r="AY238" i="4"/>
  <c r="AQ20" i="4"/>
  <c r="AY88" i="4"/>
  <c r="AY191" i="4"/>
  <c r="AY26" i="4"/>
  <c r="AY234" i="4"/>
  <c r="AQ250" i="4"/>
  <c r="AY76" i="4"/>
  <c r="AQ144" i="4"/>
  <c r="AQ216" i="4"/>
  <c r="AY92" i="4"/>
  <c r="AQ85" i="4"/>
  <c r="AP23" i="4"/>
  <c r="AZ90" i="4"/>
  <c r="AZ155" i="4"/>
  <c r="AR218" i="4"/>
  <c r="AZ187" i="4"/>
  <c r="AR167" i="4"/>
  <c r="AZ37" i="4"/>
  <c r="AR31" i="4"/>
  <c r="AZ98" i="4"/>
  <c r="AZ106" i="4"/>
  <c r="AR253" i="4"/>
  <c r="AR211" i="4"/>
  <c r="AZ42" i="4"/>
  <c r="AR171" i="4"/>
  <c r="AR81" i="4"/>
  <c r="AL15" i="4"/>
  <c r="AO15" i="4" s="1"/>
  <c r="AX134" i="4"/>
  <c r="AX168" i="4"/>
  <c r="AX42" i="4"/>
  <c r="AJ17" i="4"/>
  <c r="AM17" i="4" s="1"/>
  <c r="AP93" i="4"/>
  <c r="AL151" i="4"/>
  <c r="AO151" i="4" s="1"/>
  <c r="AL141" i="4"/>
  <c r="AO141" i="4" s="1"/>
  <c r="AX169" i="4"/>
  <c r="AP57" i="4"/>
  <c r="AL47" i="4"/>
  <c r="AO47" i="4" s="1"/>
  <c r="AJ16" i="4"/>
  <c r="AM16" i="4" s="1"/>
  <c r="AL264" i="4"/>
  <c r="AO264" i="4" s="1"/>
  <c r="AJ192" i="4"/>
  <c r="AM192" i="4" s="1"/>
  <c r="AJ216" i="4"/>
  <c r="AM216" i="4" s="1"/>
  <c r="AL258" i="4"/>
  <c r="AO258" i="4" s="1"/>
  <c r="AJ27" i="4"/>
  <c r="AM27" i="4" s="1"/>
  <c r="AP138" i="4"/>
  <c r="AP152" i="4"/>
  <c r="AP199" i="4"/>
  <c r="AZ12" i="4"/>
  <c r="AR13" i="4"/>
  <c r="AZ25" i="4"/>
  <c r="AR238" i="4"/>
  <c r="AZ215" i="4"/>
  <c r="AR75" i="4"/>
  <c r="AR159" i="4"/>
  <c r="AZ162" i="4"/>
  <c r="AR196" i="4"/>
  <c r="AZ20" i="4"/>
  <c r="AR197" i="4"/>
  <c r="AR191" i="4"/>
  <c r="AR95" i="4"/>
  <c r="AX132" i="4"/>
  <c r="AX26" i="4"/>
  <c r="AL236" i="4"/>
  <c r="AO236" i="4" s="1"/>
  <c r="AX160" i="4"/>
  <c r="AP82" i="4"/>
  <c r="AP114" i="4"/>
  <c r="AX88" i="4"/>
  <c r="AL193" i="4"/>
  <c r="AO193" i="4" s="1"/>
  <c r="AJ158" i="4"/>
  <c r="AM158" i="4" s="1"/>
  <c r="AX67" i="4"/>
  <c r="AJ70" i="4"/>
  <c r="AM70" i="4" s="1"/>
  <c r="AL184" i="4"/>
  <c r="AO184" i="4" s="1"/>
  <c r="AL10" i="4"/>
  <c r="AO10" i="4" s="1"/>
  <c r="AP39" i="4"/>
  <c r="AZ88" i="4"/>
  <c r="AQ142" i="4"/>
  <c r="AQ141" i="4"/>
  <c r="AY221" i="4"/>
  <c r="AY48" i="4"/>
  <c r="AY130" i="4"/>
  <c r="AY128" i="4"/>
  <c r="AY252" i="4"/>
  <c r="AQ188" i="4"/>
  <c r="AQ36" i="4"/>
  <c r="AQ96" i="4"/>
  <c r="AP113" i="4"/>
  <c r="AP64" i="4"/>
  <c r="AP234" i="4"/>
  <c r="AP105" i="4"/>
  <c r="AJ129" i="4"/>
  <c r="AM129" i="4" s="1"/>
  <c r="AQ234" i="4"/>
  <c r="AQ125" i="4"/>
  <c r="AY133" i="4"/>
  <c r="AY219" i="4"/>
  <c r="AQ15" i="4"/>
  <c r="AQ17" i="4"/>
  <c r="AQ72" i="4"/>
  <c r="AQ60" i="4"/>
  <c r="AJ88" i="4"/>
  <c r="AM88" i="4" s="1"/>
  <c r="AL153" i="4"/>
  <c r="AO153" i="4" s="1"/>
  <c r="AL219" i="4"/>
  <c r="AO219" i="4" s="1"/>
  <c r="AL222" i="4"/>
  <c r="AO222" i="4" s="1"/>
  <c r="AJ18" i="4"/>
  <c r="AM18" i="4" s="1"/>
  <c r="AP196" i="4"/>
  <c r="AJ193" i="4"/>
  <c r="AM193" i="4" s="1"/>
  <c r="AV156" i="4"/>
  <c r="AV14" i="4"/>
  <c r="AU117" i="4"/>
  <c r="AV254" i="4"/>
  <c r="AV198" i="4"/>
  <c r="AU155" i="4"/>
  <c r="AV117" i="4"/>
  <c r="AV181" i="4"/>
  <c r="AU256" i="4"/>
  <c r="AV9" i="4"/>
  <c r="AV151" i="4"/>
  <c r="AU116" i="4"/>
  <c r="AV68" i="4"/>
  <c r="AV155" i="4"/>
  <c r="AV18" i="4"/>
  <c r="AV79" i="4"/>
  <c r="AT20" i="4"/>
  <c r="AV220" i="4"/>
  <c r="AV228" i="4"/>
  <c r="AU78" i="4"/>
  <c r="AU127" i="4"/>
  <c r="AV100" i="4"/>
  <c r="AU56" i="4"/>
  <c r="AT177" i="4"/>
  <c r="AU207" i="4"/>
  <c r="AV145" i="4"/>
  <c r="AU66" i="4"/>
  <c r="AV246" i="4"/>
  <c r="AT71" i="4"/>
  <c r="AV11" i="4"/>
  <c r="AV13" i="4"/>
  <c r="AU189" i="4"/>
  <c r="AT195" i="4"/>
  <c r="AT253" i="4"/>
  <c r="AU255" i="4"/>
  <c r="AU46" i="4"/>
  <c r="AU111" i="4"/>
  <c r="AV216" i="4"/>
  <c r="AV47" i="4"/>
  <c r="AU264" i="4"/>
  <c r="AU179" i="4"/>
  <c r="AT159" i="4"/>
  <c r="AT252" i="4"/>
  <c r="AU193" i="4"/>
  <c r="AV17" i="4"/>
  <c r="AT255" i="4"/>
  <c r="AT75" i="4"/>
  <c r="AU90" i="4"/>
  <c r="AV31" i="4"/>
  <c r="AV206" i="4"/>
  <c r="AT96" i="4"/>
  <c r="AV42" i="4"/>
  <c r="AV59" i="4"/>
  <c r="AV166" i="4"/>
  <c r="AV143" i="4"/>
  <c r="AV61" i="4"/>
  <c r="AV239" i="4"/>
  <c r="AV248" i="4"/>
  <c r="AV92" i="4"/>
  <c r="AV264" i="4"/>
  <c r="AU110" i="4"/>
  <c r="AT19" i="4"/>
  <c r="AU195" i="4"/>
  <c r="AV163" i="4"/>
  <c r="AU20" i="4"/>
  <c r="AV94" i="4"/>
  <c r="AT94" i="4"/>
  <c r="AT47" i="4"/>
  <c r="AT171" i="4"/>
  <c r="AU135" i="4"/>
  <c r="AU218" i="4"/>
  <c r="AU220" i="4"/>
  <c r="AU136" i="4"/>
  <c r="AV16" i="4"/>
  <c r="AV162" i="4"/>
  <c r="AT29" i="4"/>
  <c r="AV227" i="4"/>
  <c r="AT250" i="4"/>
  <c r="AT188" i="4"/>
  <c r="AU48" i="4"/>
  <c r="AU73" i="4"/>
  <c r="AU198" i="4"/>
  <c r="AT88" i="4"/>
  <c r="AU92" i="4"/>
  <c r="AV60" i="4"/>
  <c r="AU253" i="4"/>
  <c r="AT220" i="4"/>
  <c r="AT190" i="4"/>
  <c r="AV133" i="4"/>
  <c r="AV102" i="4"/>
  <c r="AV215" i="4"/>
  <c r="AT174" i="4"/>
  <c r="AU196" i="4"/>
  <c r="AU26" i="4"/>
  <c r="AU182" i="4"/>
  <c r="AT155" i="4"/>
  <c r="AU29" i="4"/>
  <c r="AV63" i="4"/>
  <c r="AV54" i="4"/>
  <c r="AV154" i="4"/>
  <c r="AT208" i="4"/>
  <c r="AT69" i="4"/>
  <c r="AV45" i="4"/>
  <c r="AU237" i="4"/>
  <c r="AT183" i="4"/>
  <c r="AV129" i="4"/>
  <c r="AV205" i="4"/>
  <c r="AT58" i="4"/>
  <c r="AU51" i="4"/>
  <c r="AV193" i="4"/>
  <c r="AU265" i="4"/>
  <c r="AV82" i="4"/>
  <c r="AU40" i="4"/>
  <c r="AU120" i="4"/>
  <c r="AU236" i="4"/>
  <c r="AU28" i="4"/>
  <c r="AU197" i="4"/>
  <c r="AT257" i="4"/>
  <c r="AU94" i="4"/>
  <c r="AT248" i="4"/>
  <c r="AU59" i="4"/>
  <c r="AV29" i="4"/>
  <c r="AU260" i="4"/>
  <c r="AU38" i="4"/>
  <c r="AU95" i="4"/>
  <c r="AV12" i="4"/>
  <c r="AU249" i="4"/>
  <c r="AV242" i="4"/>
  <c r="AU187" i="4"/>
  <c r="AU204" i="4"/>
  <c r="AV172" i="4"/>
  <c r="AU69" i="4"/>
  <c r="AV244" i="4"/>
  <c r="AV213" i="4"/>
  <c r="AV202" i="4"/>
  <c r="AT72" i="4"/>
  <c r="AT31" i="4"/>
  <c r="AT213" i="4"/>
  <c r="AT244" i="4"/>
  <c r="AV10" i="4"/>
  <c r="AU17" i="4"/>
  <c r="AU72" i="4"/>
  <c r="AU15" i="4"/>
  <c r="AU18" i="4"/>
  <c r="AU86" i="4"/>
  <c r="AU203" i="4"/>
  <c r="AU154" i="4"/>
  <c r="AT200" i="4"/>
  <c r="AU31" i="4"/>
  <c r="AV221" i="4"/>
  <c r="AV90" i="4"/>
  <c r="AV132" i="4"/>
  <c r="AT17" i="4"/>
  <c r="AT100" i="4"/>
  <c r="AV189" i="4"/>
  <c r="AV73" i="4"/>
  <c r="AT237" i="4"/>
  <c r="AV229" i="4"/>
  <c r="AU54" i="4"/>
  <c r="AT173" i="4"/>
  <c r="AT229" i="4"/>
  <c r="AT193" i="4"/>
  <c r="AT117" i="4"/>
  <c r="AV77" i="4"/>
  <c r="AU231" i="4"/>
  <c r="AU248" i="4"/>
  <c r="AU121" i="4"/>
  <c r="AU21" i="4"/>
  <c r="AU232" i="4"/>
  <c r="AT149" i="4"/>
  <c r="AU150" i="4"/>
  <c r="AV69" i="4"/>
  <c r="AV53" i="4"/>
  <c r="AV121" i="4"/>
  <c r="AU10" i="4"/>
  <c r="AT60" i="4"/>
  <c r="AU170" i="4"/>
  <c r="AU84" i="4"/>
  <c r="AV173" i="4"/>
  <c r="AV98" i="4"/>
  <c r="AT97" i="4"/>
  <c r="AT82" i="4"/>
  <c r="AV210" i="4"/>
  <c r="AU251" i="4"/>
  <c r="AV218" i="4"/>
  <c r="AT18" i="4"/>
  <c r="AV199" i="4"/>
  <c r="AV141" i="4"/>
  <c r="AV124" i="4"/>
  <c r="AU164" i="4"/>
  <c r="AU134" i="4"/>
  <c r="AV207" i="4"/>
  <c r="AT83" i="4"/>
  <c r="AT199" i="4"/>
  <c r="AT49" i="4"/>
  <c r="AT134" i="4"/>
  <c r="AT93" i="4"/>
  <c r="AT207" i="4"/>
  <c r="AT23" i="4"/>
  <c r="AT219" i="4"/>
  <c r="AT232" i="4"/>
  <c r="AV44" i="4"/>
  <c r="AV89" i="4"/>
  <c r="AV26" i="4"/>
  <c r="AU145" i="4"/>
  <c r="AV62" i="4"/>
  <c r="AV119" i="4"/>
  <c r="AV219" i="4"/>
  <c r="AT118" i="4"/>
  <c r="AT119" i="4"/>
  <c r="AT122" i="4"/>
  <c r="AT265" i="4"/>
  <c r="AT79" i="4"/>
  <c r="AT28" i="4"/>
  <c r="AT136" i="4"/>
  <c r="AV146" i="4"/>
  <c r="AV194" i="4"/>
  <c r="AV96" i="4"/>
  <c r="AV164" i="4"/>
  <c r="AU12" i="4"/>
  <c r="AU83" i="4"/>
  <c r="AU152" i="4"/>
  <c r="AV232" i="4"/>
  <c r="AV37" i="4"/>
  <c r="AV23" i="4"/>
  <c r="AV49" i="4"/>
  <c r="AV123" i="4"/>
  <c r="AU30" i="4"/>
  <c r="AV93" i="4"/>
  <c r="AV223" i="4"/>
  <c r="AU171" i="4"/>
  <c r="AU87" i="4"/>
  <c r="AT194" i="4"/>
  <c r="AT26" i="4"/>
  <c r="AT15" i="4"/>
  <c r="AT111" i="4"/>
  <c r="AT146" i="4"/>
  <c r="AT12" i="4"/>
  <c r="AT45" i="4"/>
  <c r="AT40" i="4"/>
  <c r="AT44" i="4"/>
  <c r="AT87" i="4"/>
  <c r="AT203" i="4"/>
  <c r="AT62" i="4"/>
  <c r="AT150" i="4"/>
  <c r="AV265" i="4"/>
  <c r="AV204" i="4"/>
  <c r="AU217" i="4"/>
  <c r="AV188" i="4"/>
  <c r="AV134" i="4"/>
  <c r="AV40" i="4"/>
  <c r="AV114" i="4"/>
  <c r="AV190" i="4"/>
  <c r="AU124" i="4"/>
  <c r="AU118" i="4"/>
  <c r="AU176" i="4"/>
  <c r="AU146" i="4"/>
  <c r="AU115" i="4"/>
  <c r="AV112" i="4"/>
  <c r="AU13" i="4"/>
  <c r="AV80" i="4"/>
  <c r="AV115" i="4"/>
  <c r="AV157" i="4"/>
  <c r="AT56" i="4"/>
  <c r="AT10" i="4"/>
  <c r="AT206" i="4"/>
  <c r="AT254" i="4"/>
  <c r="AT53" i="4"/>
  <c r="AT151" i="4"/>
  <c r="AT38" i="4"/>
  <c r="AT9" i="4"/>
  <c r="AT218" i="4"/>
  <c r="AT59" i="4"/>
  <c r="AT51" i="4"/>
  <c r="AT121" i="4"/>
  <c r="AT115" i="4"/>
  <c r="AT152" i="4"/>
  <c r="AT204" i="4"/>
  <c r="AV88" i="4"/>
  <c r="AV160" i="4"/>
  <c r="AV177" i="4"/>
  <c r="AU98" i="4"/>
  <c r="AU57" i="4"/>
  <c r="AV65" i="4"/>
  <c r="AT11" i="4"/>
  <c r="AU200" i="4"/>
  <c r="AT57" i="4"/>
  <c r="AT259" i="4"/>
  <c r="AT160" i="4"/>
  <c r="AT164" i="4"/>
  <c r="AT114" i="4"/>
  <c r="AT238" i="4"/>
  <c r="AV238" i="4"/>
  <c r="AV174" i="4"/>
  <c r="AU221" i="4"/>
  <c r="AU219" i="4"/>
  <c r="AV240" i="4"/>
  <c r="AV235" i="4"/>
  <c r="AT16" i="4"/>
  <c r="AT240" i="4"/>
  <c r="AT65" i="4"/>
  <c r="AT123" i="4"/>
  <c r="AT141" i="4"/>
  <c r="AT223" i="4"/>
  <c r="AT210" i="4"/>
  <c r="AV81" i="4"/>
  <c r="AV76" i="4"/>
  <c r="AU188" i="4"/>
  <c r="AU254" i="4"/>
  <c r="AU93" i="4"/>
  <c r="AV22" i="4"/>
  <c r="AU210" i="4"/>
  <c r="AU53" i="4"/>
  <c r="AV259" i="4"/>
  <c r="AV56" i="4"/>
  <c r="AU199" i="4"/>
  <c r="AT133" i="4"/>
  <c r="AT124" i="4"/>
  <c r="AT154" i="4"/>
  <c r="AT264" i="4"/>
  <c r="AV21" i="4"/>
  <c r="AV122" i="4"/>
  <c r="AV237" i="4"/>
  <c r="AV136" i="4"/>
  <c r="AV152" i="4"/>
  <c r="AV28" i="4"/>
  <c r="AU123" i="4"/>
  <c r="AU238" i="4"/>
  <c r="AU16" i="4"/>
  <c r="AU37" i="4"/>
  <c r="AU194" i="4"/>
  <c r="AU119" i="4"/>
  <c r="AU223" i="4"/>
  <c r="AV51" i="4"/>
  <c r="AV171" i="4"/>
  <c r="AV203" i="4"/>
  <c r="AV118" i="4"/>
  <c r="AU22" i="4"/>
  <c r="AV262" i="4"/>
  <c r="AV38" i="4"/>
  <c r="AV197" i="4"/>
  <c r="AU143" i="4"/>
  <c r="AU177" i="4"/>
  <c r="AT14" i="4"/>
  <c r="AT221" i="4"/>
  <c r="AT189" i="4"/>
  <c r="AT242" i="4"/>
  <c r="AT54" i="4"/>
  <c r="AT22" i="4"/>
  <c r="AT156" i="4"/>
  <c r="AT181" i="4"/>
  <c r="AV175" i="4"/>
  <c r="AU175" i="4"/>
  <c r="AT175" i="4"/>
  <c r="AV33" i="4"/>
  <c r="AT33" i="4"/>
  <c r="AV178" i="4"/>
  <c r="AT178" i="4"/>
  <c r="AV168" i="4"/>
  <c r="AU168" i="4"/>
  <c r="AV137" i="4"/>
  <c r="AT137" i="4"/>
  <c r="AU137" i="4"/>
  <c r="AV32" i="4"/>
  <c r="AT32" i="4"/>
  <c r="AU163" i="4"/>
  <c r="AT163" i="4"/>
  <c r="AV258" i="4"/>
  <c r="AT258" i="4"/>
  <c r="AU258" i="4"/>
  <c r="AU63" i="4"/>
  <c r="AT63" i="4"/>
  <c r="AU91" i="4"/>
  <c r="AT91" i="4"/>
  <c r="AV70" i="4"/>
  <c r="AU70" i="4"/>
  <c r="AV201" i="4"/>
  <c r="AT201" i="4"/>
  <c r="AV214" i="4"/>
  <c r="AT214" i="4"/>
  <c r="AV183" i="4"/>
  <c r="AU183" i="4"/>
  <c r="AV224" i="4"/>
  <c r="AT224" i="4"/>
  <c r="AU224" i="4"/>
  <c r="AV35" i="4"/>
  <c r="AT35" i="4"/>
  <c r="AU35" i="4"/>
  <c r="AV192" i="4"/>
  <c r="AT192" i="4"/>
  <c r="AU192" i="4"/>
  <c r="AV245" i="4"/>
  <c r="AT245" i="4"/>
  <c r="AU245" i="4"/>
  <c r="AV58" i="4"/>
  <c r="AU58" i="4"/>
  <c r="AV261" i="4"/>
  <c r="AT261" i="4"/>
  <c r="AV41" i="4"/>
  <c r="AT41" i="4"/>
  <c r="AU41" i="4"/>
  <c r="AV147" i="4"/>
  <c r="AT147" i="4"/>
  <c r="AV144" i="4"/>
  <c r="AT144" i="4"/>
  <c r="AU144" i="4"/>
  <c r="AV243" i="4"/>
  <c r="AU243" i="4"/>
  <c r="AU101" i="4"/>
  <c r="AT101" i="4"/>
  <c r="AV39" i="4"/>
  <c r="AT39" i="4"/>
  <c r="AU39" i="4"/>
  <c r="AU216" i="4"/>
  <c r="AT216" i="4"/>
  <c r="AV233" i="4"/>
  <c r="AU233" i="4"/>
  <c r="AW247" i="4"/>
  <c r="AU247" i="4"/>
  <c r="AT247" i="4"/>
  <c r="AW149" i="4"/>
  <c r="AV149" i="4"/>
  <c r="AW148" i="4"/>
  <c r="AV148" i="4"/>
  <c r="AV226" i="4"/>
  <c r="AT226" i="4"/>
  <c r="AU226" i="4"/>
  <c r="AU34" i="4"/>
  <c r="AT34" i="4"/>
  <c r="AU241" i="4"/>
  <c r="AT241" i="4"/>
  <c r="AU76" i="4"/>
  <c r="AT76" i="4"/>
  <c r="AW212" i="4"/>
  <c r="AV212" i="4"/>
  <c r="AT212" i="4"/>
  <c r="AU212" i="4"/>
  <c r="AW101" i="4"/>
  <c r="AV101" i="4"/>
  <c r="AU80" i="4"/>
  <c r="AT80" i="4"/>
  <c r="AV158" i="4"/>
  <c r="AT158" i="4"/>
  <c r="AU158" i="4"/>
  <c r="AV234" i="4"/>
  <c r="AT234" i="4"/>
  <c r="AU234" i="4"/>
  <c r="AU68" i="4"/>
  <c r="AT68" i="4"/>
  <c r="AV103" i="4"/>
  <c r="AU103" i="4"/>
  <c r="AT103" i="4"/>
  <c r="AW162" i="4"/>
  <c r="AU162" i="4"/>
  <c r="AT162" i="4"/>
  <c r="AW91" i="4"/>
  <c r="AV91" i="4"/>
  <c r="AT168" i="4"/>
  <c r="AU214" i="4"/>
  <c r="AT70" i="4"/>
  <c r="AU32" i="4"/>
  <c r="AT48" i="4"/>
  <c r="AU33" i="4"/>
  <c r="AT21" i="4"/>
  <c r="AT73" i="4"/>
  <c r="AT81" i="4"/>
  <c r="AU147" i="4"/>
  <c r="AT148" i="4"/>
  <c r="AT233" i="4"/>
  <c r="AT243" i="4"/>
  <c r="AV169" i="4"/>
  <c r="AT169" i="4"/>
  <c r="AU169" i="4"/>
  <c r="AV180" i="4"/>
  <c r="AT180" i="4"/>
  <c r="AU180" i="4"/>
  <c r="AV231" i="4"/>
  <c r="AT231" i="4"/>
  <c r="AV250" i="4"/>
  <c r="AU250" i="4"/>
  <c r="AV128" i="4"/>
  <c r="AT128" i="4"/>
  <c r="AU128" i="4"/>
  <c r="AV142" i="4"/>
  <c r="AT142" i="4"/>
  <c r="AU142" i="4"/>
  <c r="AV107" i="4"/>
  <c r="AU107" i="4"/>
  <c r="AU262" i="4"/>
  <c r="AT262" i="4"/>
  <c r="AV257" i="4"/>
  <c r="AU257" i="4"/>
  <c r="AU165" i="4"/>
  <c r="AT165" i="4"/>
  <c r="AU113" i="4"/>
  <c r="AT113" i="4"/>
  <c r="AU126" i="4"/>
  <c r="AT126" i="4"/>
  <c r="AV127" i="4"/>
  <c r="AT127" i="4"/>
  <c r="AU89" i="4"/>
  <c r="AT89" i="4"/>
  <c r="AW74" i="4"/>
  <c r="AV74" i="4"/>
  <c r="AV170" i="4"/>
  <c r="AT170" i="4"/>
  <c r="AV67" i="4"/>
  <c r="AT67" i="4"/>
  <c r="AU67" i="4"/>
  <c r="AV85" i="4"/>
  <c r="AT85" i="4"/>
  <c r="AU85" i="4"/>
  <c r="AV186" i="4"/>
  <c r="AT186" i="4"/>
  <c r="AV84" i="4"/>
  <c r="AT84" i="4"/>
  <c r="AV222" i="4"/>
  <c r="AT222" i="4"/>
  <c r="AV24" i="4"/>
  <c r="AT24" i="4"/>
  <c r="AU24" i="4"/>
  <c r="AV179" i="4"/>
  <c r="AT179" i="4"/>
  <c r="AV97" i="4"/>
  <c r="AU97" i="4"/>
  <c r="AV167" i="4"/>
  <c r="AT167" i="4"/>
  <c r="AU167" i="4"/>
  <c r="AV159" i="4"/>
  <c r="AU159" i="4"/>
  <c r="AU132" i="4"/>
  <c r="AT132" i="4"/>
  <c r="AV161" i="4"/>
  <c r="AT161" i="4"/>
  <c r="AU161" i="4"/>
  <c r="AW108" i="4"/>
  <c r="AT108" i="4"/>
  <c r="AU108" i="4"/>
  <c r="AV108" i="4"/>
  <c r="AW71" i="4"/>
  <c r="AU71" i="4"/>
  <c r="AW25" i="4"/>
  <c r="AU25" i="4"/>
  <c r="AU129" i="4"/>
  <c r="AT107" i="4"/>
  <c r="AT42" i="4"/>
  <c r="AV126" i="4"/>
  <c r="AU201" i="4"/>
  <c r="AU42" i="4"/>
  <c r="AU186" i="4"/>
  <c r="AT145" i="4"/>
  <c r="AT198" i="4"/>
  <c r="AT37" i="4"/>
  <c r="AT129" i="4"/>
  <c r="AV105" i="4"/>
  <c r="AV196" i="4"/>
  <c r="AV25" i="4"/>
  <c r="AU61" i="4"/>
  <c r="AU106" i="4"/>
  <c r="AU227" i="4"/>
  <c r="AU133" i="4"/>
  <c r="AU228" i="4"/>
  <c r="AV135" i="4"/>
  <c r="AV251" i="4"/>
  <c r="AT246" i="4"/>
  <c r="AV99" i="4"/>
  <c r="AV187" i="4"/>
  <c r="AV116" i="4"/>
  <c r="AU102" i="4"/>
  <c r="AU235" i="4"/>
  <c r="AU202" i="4"/>
  <c r="AV263" i="4"/>
  <c r="AV241" i="4"/>
  <c r="AV131" i="4"/>
  <c r="AU88" i="4"/>
  <c r="AU261" i="4"/>
  <c r="AU209" i="4"/>
  <c r="AU240" i="4"/>
  <c r="AV30" i="4"/>
  <c r="AV43" i="4"/>
  <c r="AU100" i="4"/>
  <c r="AT187" i="4"/>
  <c r="AT228" i="4"/>
  <c r="AT249" i="4"/>
  <c r="AV78" i="4"/>
  <c r="AV211" i="4"/>
  <c r="AV139" i="4"/>
  <c r="AV209" i="4"/>
  <c r="AV66" i="4"/>
  <c r="AV153" i="4"/>
  <c r="AV86" i="4"/>
  <c r="AV64" i="4"/>
  <c r="AV34" i="4"/>
  <c r="AV165" i="4"/>
  <c r="AU185" i="4"/>
  <c r="AU74" i="4"/>
  <c r="AU184" i="4"/>
  <c r="AU205" i="4"/>
  <c r="AU27" i="4"/>
  <c r="AU96" i="4"/>
  <c r="AU105" i="4"/>
  <c r="AU157" i="4"/>
  <c r="AV140" i="4"/>
  <c r="AV255" i="4"/>
  <c r="AU211" i="4"/>
  <c r="AU52" i="4"/>
  <c r="AU99" i="4"/>
  <c r="AU178" i="4"/>
  <c r="AV225" i="4"/>
  <c r="AV176" i="4"/>
  <c r="AV150" i="4"/>
  <c r="AV113" i="4"/>
  <c r="AV184" i="4"/>
  <c r="AU130" i="4"/>
  <c r="AU138" i="4"/>
  <c r="AU49" i="4"/>
  <c r="AT105" i="4"/>
  <c r="AT74" i="4"/>
  <c r="AV247" i="4"/>
  <c r="AV195" i="4"/>
  <c r="AV106" i="4"/>
  <c r="AV36" i="4"/>
  <c r="AV83" i="4"/>
  <c r="AV253" i="4"/>
  <c r="AU45" i="4"/>
  <c r="AU208" i="4"/>
  <c r="AU239" i="4"/>
  <c r="AU230" i="4"/>
  <c r="AU122" i="4"/>
  <c r="AU55" i="4"/>
  <c r="AU9" i="4"/>
  <c r="AU160" i="4"/>
  <c r="AU82" i="4"/>
  <c r="AU44" i="4"/>
  <c r="AU75" i="4"/>
  <c r="AU172" i="4"/>
  <c r="AV111" i="4"/>
  <c r="AV48" i="4"/>
  <c r="AV72" i="4"/>
  <c r="AV182" i="4"/>
  <c r="AU23" i="4"/>
  <c r="AU246" i="4"/>
  <c r="AU64" i="4"/>
  <c r="AU156" i="4"/>
  <c r="AU140" i="4"/>
  <c r="AU229" i="4"/>
  <c r="AV125" i="4"/>
  <c r="AV191" i="4"/>
  <c r="AV15" i="4"/>
  <c r="AV50" i="4"/>
  <c r="AV130" i="4"/>
  <c r="AU114" i="4"/>
  <c r="AU47" i="4"/>
  <c r="AU62" i="4"/>
  <c r="AU60" i="4"/>
  <c r="AT25" i="4"/>
  <c r="AT140" i="4"/>
  <c r="AV200" i="4"/>
  <c r="AU149" i="4"/>
  <c r="AU11" i="4"/>
  <c r="AV95" i="4"/>
  <c r="AU77" i="4"/>
  <c r="AU173" i="4"/>
  <c r="AU166" i="4"/>
  <c r="AV252" i="4"/>
  <c r="AV55" i="4"/>
  <c r="AU14" i="4"/>
  <c r="AU104" i="4"/>
  <c r="AU43" i="4"/>
  <c r="AT197" i="4"/>
  <c r="AV256" i="4"/>
  <c r="AV249" i="4"/>
  <c r="AV20" i="4"/>
  <c r="AU174" i="4"/>
  <c r="AU225" i="4"/>
  <c r="AU191" i="4"/>
  <c r="AV104" i="4"/>
  <c r="AU79" i="4"/>
  <c r="AU242" i="4"/>
  <c r="AT50" i="4"/>
  <c r="AT191" i="4"/>
  <c r="AT52" i="4"/>
  <c r="AT209" i="4"/>
  <c r="AT61" i="4"/>
  <c r="AT43" i="4"/>
  <c r="AT55" i="4"/>
  <c r="AT196" i="4"/>
  <c r="AT109" i="4"/>
  <c r="AT90" i="4"/>
  <c r="AT225" i="4"/>
  <c r="AT239" i="4"/>
  <c r="AT110" i="4"/>
  <c r="AT78" i="4"/>
  <c r="AT64" i="4"/>
  <c r="AT131" i="4"/>
  <c r="AT251" i="4"/>
  <c r="AT202" i="4"/>
  <c r="AT135" i="4"/>
  <c r="AT104" i="4"/>
  <c r="AT236" i="4"/>
  <c r="AT205" i="4"/>
  <c r="AT227" i="4"/>
  <c r="AT106" i="4"/>
  <c r="AT30" i="4"/>
  <c r="AT77" i="4"/>
  <c r="AT125" i="4"/>
  <c r="AT95" i="4"/>
  <c r="AT138" i="4"/>
  <c r="AT36" i="4"/>
  <c r="AT153" i="4"/>
  <c r="AV109" i="4"/>
  <c r="AV217" i="4"/>
  <c r="AV57" i="4"/>
  <c r="AV185" i="4"/>
  <c r="AV120" i="4"/>
  <c r="AV236" i="4"/>
  <c r="AU50" i="4"/>
  <c r="AU112" i="4"/>
  <c r="AU148" i="4"/>
  <c r="AU222" i="4"/>
  <c r="AU81" i="4"/>
  <c r="AU125" i="4"/>
  <c r="AU259" i="4"/>
  <c r="AU139" i="4"/>
  <c r="AU206" i="4"/>
  <c r="AU263" i="4"/>
  <c r="AU141" i="4"/>
  <c r="AU153" i="4"/>
  <c r="AV46" i="4"/>
  <c r="AV19" i="4"/>
  <c r="AV87" i="4"/>
  <c r="AV230" i="4"/>
  <c r="AV75" i="4"/>
  <c r="AV71" i="4"/>
  <c r="AV208" i="4"/>
  <c r="AU19" i="4"/>
  <c r="AU131" i="4"/>
  <c r="AU65" i="4"/>
  <c r="AU213" i="4"/>
  <c r="AU244" i="4"/>
  <c r="AV260" i="4"/>
  <c r="AV52" i="4"/>
  <c r="AV27" i="4"/>
  <c r="AV138" i="4"/>
  <c r="AV110" i="4"/>
  <c r="AU190" i="4"/>
  <c r="AU215" i="4"/>
  <c r="AU181" i="4"/>
  <c r="AU109" i="4"/>
  <c r="AU252" i="4"/>
  <c r="AU36" i="4"/>
  <c r="AU151" i="4"/>
  <c r="AT120" i="4"/>
  <c r="AT263" i="4"/>
  <c r="AT166" i="4"/>
  <c r="AT112" i="4"/>
  <c r="AT217" i="4"/>
  <c r="AT260" i="4"/>
  <c r="AT102" i="4"/>
  <c r="AT184" i="4"/>
  <c r="AT66" i="4"/>
  <c r="AT157" i="4"/>
  <c r="AT92" i="4"/>
  <c r="AT27" i="4"/>
  <c r="AT215" i="4"/>
  <c r="AT182" i="4"/>
  <c r="AT176" i="4"/>
  <c r="AT116" i="4"/>
  <c r="AT98" i="4"/>
  <c r="AT143" i="4"/>
  <c r="AT235" i="4"/>
  <c r="AT13" i="4"/>
  <c r="AT139" i="4"/>
  <c r="AT46" i="4"/>
  <c r="AT185" i="4"/>
  <c r="AT172" i="4"/>
  <c r="AT230" i="4"/>
  <c r="AT99" i="4"/>
  <c r="AT211" i="4"/>
  <c r="AT130" i="4"/>
  <c r="AT86" i="4"/>
  <c r="AT256" i="4"/>
  <c r="BI9" i="4" l="1"/>
  <c r="BU9" i="4" s="1"/>
  <c r="F87" i="2"/>
  <c r="F95" i="2" s="1"/>
  <c r="F91" i="2"/>
  <c r="F99" i="2" s="1"/>
  <c r="D87" i="2"/>
  <c r="D95" i="2" s="1"/>
  <c r="D91" i="2"/>
  <c r="D99" i="2" s="1"/>
  <c r="F90" i="2"/>
  <c r="F98" i="2" s="1"/>
  <c r="F86" i="2"/>
  <c r="F94" i="2" s="1"/>
  <c r="D90" i="2"/>
  <c r="D98" i="2" s="1"/>
  <c r="D86" i="2"/>
  <c r="D94" i="2" s="1"/>
  <c r="D89" i="2"/>
  <c r="D97" i="2" s="1"/>
  <c r="D85" i="2"/>
  <c r="D93" i="2" s="1"/>
  <c r="F89" i="2"/>
  <c r="F97" i="2" s="1"/>
  <c r="F85" i="2"/>
  <c r="F93" i="2" s="1"/>
  <c r="E91" i="2"/>
  <c r="E99" i="2" s="1"/>
  <c r="E87" i="2"/>
  <c r="E95" i="2" s="1"/>
  <c r="F136" i="2"/>
  <c r="F137" i="2"/>
  <c r="D88" i="2"/>
  <c r="D96" i="2" s="1"/>
  <c r="D84" i="2"/>
  <c r="D92" i="2" s="1"/>
  <c r="E88" i="2"/>
  <c r="E96" i="2" s="1"/>
  <c r="E84" i="2"/>
  <c r="E92" i="2" s="1"/>
  <c r="E89" i="2"/>
  <c r="E97" i="2" s="1"/>
  <c r="E85" i="2"/>
  <c r="E93" i="2" s="1"/>
  <c r="E90" i="2"/>
  <c r="E98" i="2" s="1"/>
  <c r="E86" i="2"/>
  <c r="E94" i="2" s="1"/>
  <c r="F88" i="2"/>
  <c r="F96" i="2" s="1"/>
  <c r="F84" i="2"/>
  <c r="F92" i="2" s="1"/>
  <c r="D137" i="2"/>
  <c r="D136" i="2"/>
  <c r="E219" i="5"/>
  <c r="AO221" i="4"/>
  <c r="E167" i="5"/>
  <c r="AO169" i="4"/>
  <c r="C104" i="5"/>
  <c r="AM106" i="4"/>
  <c r="C377" i="5"/>
  <c r="AM123" i="4"/>
  <c r="E113" i="5"/>
  <c r="AO115" i="4"/>
  <c r="C510" i="5"/>
  <c r="AM256" i="4"/>
  <c r="C435" i="5"/>
  <c r="AM181" i="4"/>
  <c r="E255" i="5"/>
  <c r="AO257" i="4"/>
  <c r="E68" i="5"/>
  <c r="AO70" i="4"/>
  <c r="AM9" i="4"/>
  <c r="C416" i="5"/>
  <c r="AM162" i="4"/>
  <c r="C251" i="5"/>
  <c r="AM253" i="4"/>
  <c r="C158" i="5"/>
  <c r="AM160" i="4"/>
  <c r="E515" i="5"/>
  <c r="AO261" i="4"/>
  <c r="C240" i="5"/>
  <c r="AM242" i="4"/>
  <c r="C352" i="5"/>
  <c r="AM98" i="4"/>
  <c r="C45" i="5"/>
  <c r="AM47" i="4"/>
  <c r="E507" i="5"/>
  <c r="AO253" i="4"/>
  <c r="AO9" i="4"/>
  <c r="C123" i="5"/>
  <c r="AM125" i="4"/>
  <c r="E28" i="5"/>
  <c r="AO30" i="4"/>
  <c r="C508" i="5"/>
  <c r="AM254" i="4"/>
  <c r="C384" i="5"/>
  <c r="AM130" i="4"/>
  <c r="C259" i="5"/>
  <c r="AM261" i="4"/>
  <c r="C129" i="5"/>
  <c r="AM131" i="4"/>
  <c r="E280" i="5"/>
  <c r="AO26" i="4"/>
  <c r="E100" i="5"/>
  <c r="AO102" i="4"/>
  <c r="E103" i="5"/>
  <c r="AO105" i="4"/>
  <c r="E95" i="5"/>
  <c r="AO97" i="4"/>
  <c r="E367" i="5"/>
  <c r="AO113" i="4"/>
  <c r="E177" i="5"/>
  <c r="AO179" i="4"/>
  <c r="E468" i="5"/>
  <c r="AO214" i="4"/>
  <c r="E141" i="5"/>
  <c r="AO143" i="4"/>
  <c r="C376" i="5"/>
  <c r="AM122" i="4"/>
  <c r="E326" i="5"/>
  <c r="AO72" i="4"/>
  <c r="C17" i="5"/>
  <c r="AM19" i="4"/>
  <c r="C152" i="5"/>
  <c r="AM154" i="4"/>
  <c r="C113" i="5"/>
  <c r="AM115" i="4"/>
  <c r="C513" i="5"/>
  <c r="AM259" i="4"/>
  <c r="C441" i="5"/>
  <c r="AM187" i="4"/>
  <c r="C33" i="5"/>
  <c r="AM35" i="4"/>
  <c r="C451" i="5"/>
  <c r="AM197" i="4"/>
  <c r="E482" i="5"/>
  <c r="AO228" i="4"/>
  <c r="E114" i="5"/>
  <c r="AO116" i="4"/>
  <c r="C312" i="5"/>
  <c r="AM58" i="4"/>
  <c r="C36" i="5"/>
  <c r="AM38" i="4"/>
  <c r="C262" i="5"/>
  <c r="AM264" i="4"/>
  <c r="C46" i="5"/>
  <c r="AM48" i="4"/>
  <c r="E150" i="5"/>
  <c r="AO152" i="4"/>
  <c r="C81" i="5"/>
  <c r="AM83" i="4"/>
  <c r="E253" i="5"/>
  <c r="AO255" i="4"/>
  <c r="E187" i="5"/>
  <c r="AO189" i="4"/>
  <c r="E200" i="5"/>
  <c r="AO202" i="4"/>
  <c r="E401" i="5"/>
  <c r="AO147" i="4"/>
  <c r="C248" i="5"/>
  <c r="AM250" i="4"/>
  <c r="E83" i="5"/>
  <c r="AO85" i="4"/>
  <c r="C198" i="5"/>
  <c r="AM200" i="4"/>
  <c r="C66" i="5"/>
  <c r="AM68" i="4"/>
  <c r="C486" i="5"/>
  <c r="AM232" i="4"/>
  <c r="E160" i="5"/>
  <c r="AO162" i="4"/>
  <c r="C103" i="5"/>
  <c r="AM105" i="4"/>
  <c r="C427" i="5"/>
  <c r="AM173" i="4"/>
  <c r="E279" i="5"/>
  <c r="AO25" i="4"/>
  <c r="C519" i="5"/>
  <c r="AM265" i="4"/>
  <c r="C183" i="5"/>
  <c r="AM185" i="4"/>
  <c r="E415" i="5"/>
  <c r="AO161" i="4"/>
  <c r="E382" i="5"/>
  <c r="AO128" i="4"/>
  <c r="C23" i="5"/>
  <c r="AM25" i="4"/>
  <c r="C200" i="5"/>
  <c r="AM202" i="4"/>
  <c r="AN9" i="4"/>
  <c r="E491" i="5"/>
  <c r="AO237" i="4"/>
  <c r="E483" i="5"/>
  <c r="AO229" i="4"/>
  <c r="C119" i="5"/>
  <c r="AM121" i="4"/>
  <c r="C367" i="5"/>
  <c r="AM113" i="4"/>
  <c r="E298" i="5"/>
  <c r="AO44" i="4"/>
  <c r="E166" i="5"/>
  <c r="AO168" i="4"/>
  <c r="E123" i="5"/>
  <c r="AO125" i="4"/>
  <c r="C32" i="5"/>
  <c r="AM34" i="4"/>
  <c r="C428" i="5"/>
  <c r="AM174" i="4"/>
  <c r="E321" i="5"/>
  <c r="AO67" i="4"/>
  <c r="E106" i="5"/>
  <c r="AO108" i="4"/>
  <c r="C106" i="5"/>
  <c r="AM108" i="4"/>
  <c r="C72" i="5"/>
  <c r="AM74" i="4"/>
  <c r="C313" i="5"/>
  <c r="AM59" i="4"/>
  <c r="E14" i="5"/>
  <c r="AO16" i="4"/>
  <c r="E332" i="5"/>
  <c r="AO78" i="4"/>
  <c r="E398" i="5"/>
  <c r="AO144" i="4"/>
  <c r="E186" i="5"/>
  <c r="AO188" i="4"/>
  <c r="C136" i="5"/>
  <c r="AM138" i="4"/>
  <c r="C37" i="5"/>
  <c r="AM39" i="4"/>
  <c r="C188" i="5"/>
  <c r="AM190" i="4"/>
  <c r="E431" i="5"/>
  <c r="AO177" i="4"/>
  <c r="E54" i="5"/>
  <c r="AO56" i="4"/>
  <c r="E143" i="5"/>
  <c r="AO145" i="4"/>
  <c r="C150" i="5"/>
  <c r="AM152" i="4"/>
  <c r="C303" i="5"/>
  <c r="AM49" i="4"/>
  <c r="C347" i="5"/>
  <c r="AM93" i="4"/>
  <c r="E319" i="5"/>
  <c r="AO65" i="4"/>
  <c r="E500" i="5"/>
  <c r="AO246" i="4"/>
  <c r="E85" i="5"/>
  <c r="AO87" i="4"/>
  <c r="C114" i="5"/>
  <c r="AM116" i="4"/>
  <c r="C502" i="5"/>
  <c r="AM248" i="4"/>
  <c r="C423" i="5"/>
  <c r="AM169" i="4"/>
  <c r="C197" i="5"/>
  <c r="AM199" i="4"/>
  <c r="E452" i="5"/>
  <c r="AO198" i="4"/>
  <c r="E146" i="5"/>
  <c r="AO148" i="4"/>
  <c r="E32" i="5"/>
  <c r="AO34" i="4"/>
  <c r="C374" i="5"/>
  <c r="AM120" i="4"/>
  <c r="E138" i="5"/>
  <c r="AO140" i="4"/>
  <c r="E519" i="5"/>
  <c r="AO265" i="4"/>
  <c r="C62" i="5"/>
  <c r="AM64" i="4"/>
  <c r="C21" i="5"/>
  <c r="AM23" i="4"/>
  <c r="E361" i="5"/>
  <c r="AO107" i="4"/>
  <c r="E132" i="5"/>
  <c r="AO134" i="4"/>
  <c r="E87" i="5"/>
  <c r="AO89" i="4"/>
  <c r="C130" i="5"/>
  <c r="AM132" i="4"/>
  <c r="E89" i="5"/>
  <c r="AO91" i="4"/>
  <c r="C232" i="5"/>
  <c r="AM234" i="4"/>
  <c r="C149" i="5"/>
  <c r="AM151" i="4"/>
  <c r="E107" i="5"/>
  <c r="AO109" i="4"/>
  <c r="E26" i="5"/>
  <c r="AO28" i="4"/>
  <c r="E245" i="5"/>
  <c r="AO247" i="4"/>
  <c r="E39" i="5"/>
  <c r="AO41" i="4"/>
  <c r="E247" i="5"/>
  <c r="AO249" i="4"/>
  <c r="E154" i="5"/>
  <c r="AO156" i="4"/>
  <c r="C76" i="5"/>
  <c r="AM78" i="4"/>
  <c r="C449" i="5"/>
  <c r="AM195" i="4"/>
  <c r="E390" i="5"/>
  <c r="AO136" i="4"/>
  <c r="E458" i="5"/>
  <c r="AO204" i="4"/>
  <c r="C250" i="5"/>
  <c r="AM252" i="4"/>
  <c r="C235" i="5"/>
  <c r="AM237" i="4"/>
  <c r="E218" i="5"/>
  <c r="AO220" i="4"/>
  <c r="C461" i="5"/>
  <c r="AM207" i="4"/>
  <c r="E445" i="5"/>
  <c r="AO191" i="4"/>
  <c r="C299" i="5"/>
  <c r="AM45" i="4"/>
  <c r="C350" i="5"/>
  <c r="AM96" i="4"/>
  <c r="E232" i="5"/>
  <c r="AO234" i="4"/>
  <c r="E373" i="5"/>
  <c r="AO119" i="4"/>
  <c r="E71" i="5"/>
  <c r="AO73" i="4"/>
  <c r="E260" i="5"/>
  <c r="AO262" i="4"/>
  <c r="E289" i="5"/>
  <c r="AO35" i="4"/>
  <c r="E439" i="5"/>
  <c r="AO185" i="4"/>
  <c r="C368" i="5"/>
  <c r="AM114" i="4"/>
  <c r="E408" i="5"/>
  <c r="AO154" i="4"/>
  <c r="E31" i="5"/>
  <c r="AO33" i="4"/>
  <c r="C477" i="5"/>
  <c r="AM223" i="4"/>
  <c r="C7" i="5"/>
  <c r="BK163" i="4"/>
  <c r="BW163" i="4" s="1"/>
  <c r="BG181" i="4"/>
  <c r="BS181" i="4" s="1"/>
  <c r="BG19" i="4"/>
  <c r="BS19" i="4" s="1"/>
  <c r="EG19" i="4"/>
  <c r="BG139" i="4"/>
  <c r="BS139" i="4" s="1"/>
  <c r="BG104" i="4"/>
  <c r="BS104" i="4" s="1"/>
  <c r="BG166" i="4"/>
  <c r="BS166" i="4" s="1"/>
  <c r="BG114" i="4"/>
  <c r="BS114" i="4" s="1"/>
  <c r="BG172" i="4"/>
  <c r="BS172" i="4" s="1"/>
  <c r="BG96" i="4"/>
  <c r="BS96" i="4" s="1"/>
  <c r="BG257" i="4"/>
  <c r="BS257" i="4" s="1"/>
  <c r="EG257" i="4"/>
  <c r="BG250" i="4"/>
  <c r="BS250" i="4" s="1"/>
  <c r="EG250" i="4"/>
  <c r="BG158" i="4"/>
  <c r="BS158" i="4" s="1"/>
  <c r="BG80" i="4"/>
  <c r="BS80" i="4" s="1"/>
  <c r="BG34" i="4"/>
  <c r="BS34" i="4" s="1"/>
  <c r="EG34" i="4"/>
  <c r="BG35" i="4"/>
  <c r="BS35" i="4" s="1"/>
  <c r="BG119" i="4"/>
  <c r="BS119" i="4" s="1"/>
  <c r="BG199" i="4"/>
  <c r="BS199" i="4" s="1"/>
  <c r="BG219" i="4"/>
  <c r="BS219" i="4" s="1"/>
  <c r="BG13" i="4"/>
  <c r="BS13" i="4" s="1"/>
  <c r="EG13" i="4"/>
  <c r="BG176" i="4"/>
  <c r="BS176" i="4" s="1"/>
  <c r="BG87" i="4"/>
  <c r="BS87" i="4" s="1"/>
  <c r="BG30" i="4"/>
  <c r="BS30" i="4" s="1"/>
  <c r="EG30" i="4"/>
  <c r="BG251" i="4"/>
  <c r="BS251" i="4" s="1"/>
  <c r="EG251" i="4"/>
  <c r="BG21" i="4"/>
  <c r="BS21" i="4" s="1"/>
  <c r="EG21" i="4"/>
  <c r="BG69" i="4"/>
  <c r="BS69" i="4" s="1"/>
  <c r="BG38" i="4"/>
  <c r="BS38" i="4" s="1"/>
  <c r="BG28" i="4"/>
  <c r="BS28" i="4" s="1"/>
  <c r="EG28" i="4"/>
  <c r="BG92" i="4"/>
  <c r="BS92" i="4" s="1"/>
  <c r="BG193" i="4"/>
  <c r="BS193" i="4" s="1"/>
  <c r="BG46" i="4"/>
  <c r="BS46" i="4" s="1"/>
  <c r="BG78" i="4"/>
  <c r="BS78" i="4" s="1"/>
  <c r="BK133" i="4"/>
  <c r="BW133" i="4" s="1"/>
  <c r="BC96" i="4"/>
  <c r="BO96" i="4" s="1"/>
  <c r="BC141" i="4"/>
  <c r="BO141" i="4" s="1"/>
  <c r="BK26" i="4"/>
  <c r="BW26" i="4" s="1"/>
  <c r="EK26" i="4"/>
  <c r="BK238" i="4"/>
  <c r="BW238" i="4" s="1"/>
  <c r="BC181" i="4"/>
  <c r="BO181" i="4" s="1"/>
  <c r="BK134" i="4"/>
  <c r="BW134" i="4" s="1"/>
  <c r="BC156" i="4"/>
  <c r="BO156" i="4" s="1"/>
  <c r="BC129" i="4"/>
  <c r="BO129" i="4" s="1"/>
  <c r="BC76" i="4"/>
  <c r="BO76" i="4" s="1"/>
  <c r="BK212" i="4"/>
  <c r="BW212" i="4" s="1"/>
  <c r="BK247" i="4"/>
  <c r="BW247" i="4" s="1"/>
  <c r="EK247" i="4"/>
  <c r="BK87" i="4"/>
  <c r="BW87" i="4" s="1"/>
  <c r="BK218" i="4"/>
  <c r="BW218" i="4" s="1"/>
  <c r="BC132" i="4"/>
  <c r="BO132" i="4" s="1"/>
  <c r="BC184" i="4"/>
  <c r="BO184" i="4" s="1"/>
  <c r="BK85" i="4"/>
  <c r="BW85" i="4" s="1"/>
  <c r="BC168" i="4"/>
  <c r="BO168" i="4" s="1"/>
  <c r="BK255" i="4"/>
  <c r="BW255" i="4" s="1"/>
  <c r="EK255" i="4"/>
  <c r="BK109" i="4"/>
  <c r="BW109" i="4" s="1"/>
  <c r="BC260" i="4"/>
  <c r="BO260" i="4" s="1"/>
  <c r="EC260" i="4"/>
  <c r="BK131" i="4"/>
  <c r="BW131" i="4" s="1"/>
  <c r="BK66" i="4"/>
  <c r="BW66" i="4" s="1"/>
  <c r="BC226" i="4"/>
  <c r="BO226" i="4" s="1"/>
  <c r="BK179" i="4"/>
  <c r="BW179" i="4" s="1"/>
  <c r="BC83" i="4"/>
  <c r="BO83" i="4" s="1"/>
  <c r="BK248" i="4"/>
  <c r="BW248" i="4" s="1"/>
  <c r="EK248" i="4"/>
  <c r="BK160" i="4"/>
  <c r="BW160" i="4" s="1"/>
  <c r="BK177" i="4"/>
  <c r="BW177" i="4" s="1"/>
  <c r="BK60" i="4"/>
  <c r="BW60" i="4" s="1"/>
  <c r="BC56" i="4"/>
  <c r="BO56" i="4" s="1"/>
  <c r="BG222" i="4"/>
  <c r="BS222" i="4" s="1"/>
  <c r="BG191" i="4"/>
  <c r="BS191" i="4" s="1"/>
  <c r="BG11" i="4"/>
  <c r="BS11" i="4" s="1"/>
  <c r="EG11" i="4"/>
  <c r="BG160" i="4"/>
  <c r="BS160" i="4" s="1"/>
  <c r="BG49" i="4"/>
  <c r="BS49" i="4" s="1"/>
  <c r="BG74" i="4"/>
  <c r="BS74" i="4" s="1"/>
  <c r="BG201" i="4"/>
  <c r="BS201" i="4" s="1"/>
  <c r="BG85" i="4"/>
  <c r="BS85" i="4" s="1"/>
  <c r="BG68" i="4"/>
  <c r="BS68" i="4" s="1"/>
  <c r="BG76" i="4"/>
  <c r="BS76" i="4" s="1"/>
  <c r="BG238" i="4"/>
  <c r="BS238" i="4" s="1"/>
  <c r="BG210" i="4"/>
  <c r="BS210" i="4" s="1"/>
  <c r="BG12" i="4"/>
  <c r="BS12" i="4" s="1"/>
  <c r="EG12" i="4"/>
  <c r="BG237" i="4"/>
  <c r="BS237" i="4" s="1"/>
  <c r="BG220" i="4"/>
  <c r="BS220" i="4" s="1"/>
  <c r="BG264" i="4"/>
  <c r="BS264" i="4" s="1"/>
  <c r="EG264" i="4"/>
  <c r="BC144" i="4"/>
  <c r="BO144" i="4" s="1"/>
  <c r="BC78" i="4"/>
  <c r="BO78" i="4" s="1"/>
  <c r="BC32" i="4"/>
  <c r="BO32" i="4" s="1"/>
  <c r="EC32" i="4"/>
  <c r="BC158" i="4"/>
  <c r="BO158" i="4" s="1"/>
  <c r="BC209" i="4"/>
  <c r="BO209" i="4" s="1"/>
  <c r="BC88" i="4"/>
  <c r="BO88" i="4" s="1"/>
  <c r="BK97" i="4"/>
  <c r="BW97" i="4" s="1"/>
  <c r="BK38" i="4"/>
  <c r="BW38" i="4" s="1"/>
  <c r="BK222" i="4"/>
  <c r="BW222" i="4" s="1"/>
  <c r="BG151" i="4"/>
  <c r="BS151" i="4" s="1"/>
  <c r="BG244" i="4"/>
  <c r="BS244" i="4" s="1"/>
  <c r="EG244" i="4"/>
  <c r="BG153" i="4"/>
  <c r="BS153" i="4" s="1"/>
  <c r="BG156" i="4"/>
  <c r="BS156" i="4" s="1"/>
  <c r="BG230" i="4"/>
  <c r="BS230" i="4" s="1"/>
  <c r="BG178" i="4"/>
  <c r="BS178" i="4" s="1"/>
  <c r="BG261" i="4"/>
  <c r="BS261" i="4" s="1"/>
  <c r="EG261" i="4"/>
  <c r="BG227" i="4"/>
  <c r="BS227" i="4" s="1"/>
  <c r="BG129" i="4"/>
  <c r="BS129" i="4" s="1"/>
  <c r="BG167" i="4"/>
  <c r="BS167" i="4" s="1"/>
  <c r="BG107" i="4"/>
  <c r="BS107" i="4" s="1"/>
  <c r="BG180" i="4"/>
  <c r="BS180" i="4" s="1"/>
  <c r="BG243" i="4"/>
  <c r="BS243" i="4" s="1"/>
  <c r="EG243" i="4"/>
  <c r="BG58" i="4"/>
  <c r="BS58" i="4" s="1"/>
  <c r="BG70" i="4"/>
  <c r="BS70" i="4" s="1"/>
  <c r="BG168" i="4"/>
  <c r="BS168" i="4" s="1"/>
  <c r="BG188" i="4"/>
  <c r="BS188" i="4" s="1"/>
  <c r="BG217" i="4"/>
  <c r="BS217" i="4" s="1"/>
  <c r="BG18" i="4"/>
  <c r="BS18" i="4" s="1"/>
  <c r="EG18" i="4"/>
  <c r="BG48" i="4"/>
  <c r="BS48" i="4" s="1"/>
  <c r="BG90" i="4"/>
  <c r="BS90" i="4" s="1"/>
  <c r="BG189" i="4"/>
  <c r="BS189" i="4" s="1"/>
  <c r="BG116" i="4"/>
  <c r="BS116" i="4" s="1"/>
  <c r="BC72" i="4"/>
  <c r="BO72" i="4" s="1"/>
  <c r="BK128" i="4"/>
  <c r="BW128" i="4" s="1"/>
  <c r="BC265" i="4"/>
  <c r="BO265" i="4" s="1"/>
  <c r="EC265" i="4"/>
  <c r="BK141" i="4"/>
  <c r="BW141" i="4" s="1"/>
  <c r="BC11" i="4"/>
  <c r="BO11" i="4" s="1"/>
  <c r="EC11" i="4"/>
  <c r="BK32" i="4"/>
  <c r="BW32" i="4" s="1"/>
  <c r="EK32" i="4"/>
  <c r="BC113" i="4"/>
  <c r="BO113" i="4" s="1"/>
  <c r="BK98" i="4"/>
  <c r="BW98" i="4" s="1"/>
  <c r="BK9" i="4"/>
  <c r="EK9" i="4"/>
  <c r="BK55" i="4"/>
  <c r="BW55" i="4" s="1"/>
  <c r="BC10" i="4"/>
  <c r="BO10" i="4" s="1"/>
  <c r="EC10" i="4"/>
  <c r="BK150" i="4"/>
  <c r="BW150" i="4" s="1"/>
  <c r="BK230" i="4"/>
  <c r="BW230" i="4" s="1"/>
  <c r="BK36" i="4"/>
  <c r="BW36" i="4" s="1"/>
  <c r="BC201" i="4"/>
  <c r="BO201" i="4" s="1"/>
  <c r="BK83" i="4"/>
  <c r="BW83" i="4" s="1"/>
  <c r="BK223" i="4"/>
  <c r="BW223" i="4" s="1"/>
  <c r="BC103" i="4"/>
  <c r="BO103" i="4" s="1"/>
  <c r="BC161" i="4"/>
  <c r="BO161" i="4" s="1"/>
  <c r="BC146" i="4"/>
  <c r="BO146" i="4" s="1"/>
  <c r="BC263" i="4"/>
  <c r="BO263" i="4" s="1"/>
  <c r="EC263" i="4"/>
  <c r="BK215" i="4"/>
  <c r="BW215" i="4" s="1"/>
  <c r="BC252" i="4"/>
  <c r="BO252" i="4" s="1"/>
  <c r="EC252" i="4"/>
  <c r="BC194" i="4"/>
  <c r="BO194" i="4" s="1"/>
  <c r="BK126" i="4"/>
  <c r="BW126" i="4" s="1"/>
  <c r="BK43" i="4"/>
  <c r="BW43" i="4" s="1"/>
  <c r="BK196" i="4"/>
  <c r="BW196" i="4" s="1"/>
  <c r="BC251" i="4"/>
  <c r="BO251" i="4" s="1"/>
  <c r="EC251" i="4"/>
  <c r="BK233" i="4"/>
  <c r="BW233" i="4" s="1"/>
  <c r="BC63" i="4"/>
  <c r="BO63" i="4" s="1"/>
  <c r="BK181" i="4"/>
  <c r="BW181" i="4" s="1"/>
  <c r="BC247" i="4"/>
  <c r="BO247" i="4" s="1"/>
  <c r="EC247" i="4"/>
  <c r="BC230" i="4"/>
  <c r="BO230" i="4" s="1"/>
  <c r="BK205" i="4"/>
  <c r="BW205" i="4" s="1"/>
  <c r="BC81" i="4"/>
  <c r="BO81" i="4" s="1"/>
  <c r="BC61" i="4"/>
  <c r="BO61" i="4" s="1"/>
  <c r="BK23" i="4"/>
  <c r="BW23" i="4" s="1"/>
  <c r="EK23" i="4"/>
  <c r="BC183" i="4"/>
  <c r="BO183" i="4" s="1"/>
  <c r="BK82" i="4"/>
  <c r="BW82" i="4" s="1"/>
  <c r="BC116" i="4"/>
  <c r="BO116" i="4" s="1"/>
  <c r="BC147" i="4"/>
  <c r="BO147" i="4" s="1"/>
  <c r="BK210" i="4"/>
  <c r="BW210" i="4" s="1"/>
  <c r="BC19" i="4"/>
  <c r="BO19" i="4" s="1"/>
  <c r="EC19" i="4"/>
  <c r="BK186" i="4"/>
  <c r="BW186" i="4" s="1"/>
  <c r="BK108" i="4"/>
  <c r="BW108" i="4" s="1"/>
  <c r="BC111" i="4"/>
  <c r="BO111" i="4" s="1"/>
  <c r="BK188" i="4"/>
  <c r="BW188" i="4" s="1"/>
  <c r="BC225" i="4"/>
  <c r="BO225" i="4" s="1"/>
  <c r="BC107" i="4"/>
  <c r="BO107" i="4" s="1"/>
  <c r="BC152" i="4"/>
  <c r="BO152" i="4" s="1"/>
  <c r="BK22" i="4"/>
  <c r="BW22" i="4" s="1"/>
  <c r="EK22" i="4"/>
  <c r="BC49" i="4"/>
  <c r="BO49" i="4" s="1"/>
  <c r="BK46" i="4"/>
  <c r="BW46" i="4" s="1"/>
  <c r="BK136" i="4"/>
  <c r="BW136" i="4" s="1"/>
  <c r="BC154" i="4"/>
  <c r="BO154" i="4" s="1"/>
  <c r="BK64" i="4"/>
  <c r="BW64" i="4" s="1"/>
  <c r="BC104" i="4"/>
  <c r="BO104" i="4" s="1"/>
  <c r="BC157" i="4"/>
  <c r="BO157" i="4" s="1"/>
  <c r="BC240" i="4"/>
  <c r="BO240" i="4" s="1"/>
  <c r="EC240" i="4"/>
  <c r="BC187" i="4"/>
  <c r="BO187" i="4" s="1"/>
  <c r="BC138" i="4"/>
  <c r="BO138" i="4" s="1"/>
  <c r="BK45" i="4"/>
  <c r="BW45" i="4" s="1"/>
  <c r="BK159" i="4"/>
  <c r="BW159" i="4" s="1"/>
  <c r="BC120" i="4"/>
  <c r="BO120" i="4" s="1"/>
  <c r="BG109" i="4"/>
  <c r="BS109" i="4" s="1"/>
  <c r="BG131" i="4"/>
  <c r="BS131" i="4" s="1"/>
  <c r="BG206" i="4"/>
  <c r="BS206" i="4" s="1"/>
  <c r="BG81" i="4"/>
  <c r="BS81" i="4" s="1"/>
  <c r="BG50" i="4"/>
  <c r="BS50" i="4" s="1"/>
  <c r="BG43" i="4"/>
  <c r="BS43" i="4" s="1"/>
  <c r="BG47" i="4"/>
  <c r="BS47" i="4" s="1"/>
  <c r="BG140" i="4"/>
  <c r="BS140" i="4" s="1"/>
  <c r="BG23" i="4"/>
  <c r="BS23" i="4" s="1"/>
  <c r="EG23" i="4"/>
  <c r="BG82" i="4"/>
  <c r="BS82" i="4" s="1"/>
  <c r="BG122" i="4"/>
  <c r="BS122" i="4" s="1"/>
  <c r="BG45" i="4"/>
  <c r="BS45" i="4" s="1"/>
  <c r="BG211" i="4"/>
  <c r="BS211" i="4" s="1"/>
  <c r="BG105" i="4"/>
  <c r="BS105" i="4" s="1"/>
  <c r="BG184" i="4"/>
  <c r="BS184" i="4" s="1"/>
  <c r="BG100" i="4"/>
  <c r="BS100" i="4" s="1"/>
  <c r="BG209" i="4"/>
  <c r="BS209" i="4" s="1"/>
  <c r="BG102" i="4"/>
  <c r="BS102" i="4" s="1"/>
  <c r="BG133" i="4"/>
  <c r="BS133" i="4" s="1"/>
  <c r="BG42" i="4"/>
  <c r="BS42" i="4" s="1"/>
  <c r="BG71" i="4"/>
  <c r="BS71" i="4" s="1"/>
  <c r="BG97" i="4"/>
  <c r="BS97" i="4" s="1"/>
  <c r="BG24" i="4"/>
  <c r="BS24" i="4" s="1"/>
  <c r="EG24" i="4"/>
  <c r="BG67" i="4"/>
  <c r="BS67" i="4" s="1"/>
  <c r="BG89" i="4"/>
  <c r="BS89" i="4" s="1"/>
  <c r="BG126" i="4"/>
  <c r="BS126" i="4" s="1"/>
  <c r="BG165" i="4"/>
  <c r="BS165" i="4" s="1"/>
  <c r="BG262" i="4"/>
  <c r="BS262" i="4" s="1"/>
  <c r="EG262" i="4"/>
  <c r="BG169" i="4"/>
  <c r="BS169" i="4" s="1"/>
  <c r="BG32" i="4"/>
  <c r="BS32" i="4" s="1"/>
  <c r="EG32" i="4"/>
  <c r="BG212" i="4"/>
  <c r="BS212" i="4" s="1"/>
  <c r="BG233" i="4"/>
  <c r="BS233" i="4" s="1"/>
  <c r="BG39" i="4"/>
  <c r="BS39" i="4" s="1"/>
  <c r="BG101" i="4"/>
  <c r="BS101" i="4" s="1"/>
  <c r="BG41" i="4"/>
  <c r="BS41" i="4" s="1"/>
  <c r="BG224" i="4"/>
  <c r="BS224" i="4" s="1"/>
  <c r="BG91" i="4"/>
  <c r="BS91" i="4" s="1"/>
  <c r="BG175" i="4"/>
  <c r="BS175" i="4" s="1"/>
  <c r="BG223" i="4"/>
  <c r="BS223" i="4" s="1"/>
  <c r="BG16" i="4"/>
  <c r="BS16" i="4" s="1"/>
  <c r="EG16" i="4"/>
  <c r="BG53" i="4"/>
  <c r="BS53" i="4" s="1"/>
  <c r="BG254" i="4"/>
  <c r="BS254" i="4" s="1"/>
  <c r="EG254" i="4"/>
  <c r="BG146" i="4"/>
  <c r="BS146" i="4" s="1"/>
  <c r="BG83" i="4"/>
  <c r="BS83" i="4" s="1"/>
  <c r="BG145" i="4"/>
  <c r="BS145" i="4" s="1"/>
  <c r="BG170" i="4"/>
  <c r="BS170" i="4" s="1"/>
  <c r="BG232" i="4"/>
  <c r="BS232" i="4" s="1"/>
  <c r="BG231" i="4"/>
  <c r="BS231" i="4" s="1"/>
  <c r="BG31" i="4"/>
  <c r="BS31" i="4" s="1"/>
  <c r="EG31" i="4"/>
  <c r="BG86" i="4"/>
  <c r="BS86" i="4" s="1"/>
  <c r="BG17" i="4"/>
  <c r="BS17" i="4" s="1"/>
  <c r="EG17" i="4"/>
  <c r="BG187" i="4"/>
  <c r="BS187" i="4" s="1"/>
  <c r="BG95" i="4"/>
  <c r="BS95" i="4" s="1"/>
  <c r="BG59" i="4"/>
  <c r="BS59" i="4" s="1"/>
  <c r="BG197" i="4"/>
  <c r="BS197" i="4" s="1"/>
  <c r="BG40" i="4"/>
  <c r="BS40" i="4" s="1"/>
  <c r="BG51" i="4"/>
  <c r="BS51" i="4" s="1"/>
  <c r="BG29" i="4"/>
  <c r="BS29" i="4" s="1"/>
  <c r="EG29" i="4"/>
  <c r="BG196" i="4"/>
  <c r="BS196" i="4" s="1"/>
  <c r="BG73" i="4"/>
  <c r="BS73" i="4" s="1"/>
  <c r="BG136" i="4"/>
  <c r="BS136" i="4" s="1"/>
  <c r="BG20" i="4"/>
  <c r="BS20" i="4" s="1"/>
  <c r="EG20" i="4"/>
  <c r="BG110" i="4"/>
  <c r="BS110" i="4" s="1"/>
  <c r="BG179" i="4"/>
  <c r="BS179" i="4" s="1"/>
  <c r="BG111" i="4"/>
  <c r="BS111" i="4" s="1"/>
  <c r="BG207" i="4"/>
  <c r="BS207" i="4" s="1"/>
  <c r="BG127" i="4"/>
  <c r="BS127" i="4" s="1"/>
  <c r="BG256" i="4"/>
  <c r="BS256" i="4" s="1"/>
  <c r="EG256" i="4"/>
  <c r="BC60" i="4"/>
  <c r="BO60" i="4" s="1"/>
  <c r="BK219" i="4"/>
  <c r="BW219" i="4" s="1"/>
  <c r="BK252" i="4"/>
  <c r="BW252" i="4" s="1"/>
  <c r="EK252" i="4"/>
  <c r="BK221" i="4"/>
  <c r="BW221" i="4" s="1"/>
  <c r="BC216" i="4"/>
  <c r="BO216" i="4" s="1"/>
  <c r="BK234" i="4"/>
  <c r="BW234" i="4" s="1"/>
  <c r="BC20" i="4"/>
  <c r="BO20" i="4" s="1"/>
  <c r="EC20" i="4"/>
  <c r="BC109" i="4"/>
  <c r="BO109" i="4" s="1"/>
  <c r="BC114" i="4"/>
  <c r="BO114" i="4" s="1"/>
  <c r="BC24" i="4"/>
  <c r="BO24" i="4" s="1"/>
  <c r="EC24" i="4"/>
  <c r="BK154" i="4"/>
  <c r="BW154" i="4" s="1"/>
  <c r="BK189" i="4"/>
  <c r="BW189" i="4" s="1"/>
  <c r="BC264" i="4"/>
  <c r="BO264" i="4" s="1"/>
  <c r="EC264" i="4"/>
  <c r="BC227" i="4"/>
  <c r="BO227" i="4" s="1"/>
  <c r="BK190" i="4"/>
  <c r="BW190" i="4" s="1"/>
  <c r="BC43" i="4"/>
  <c r="BO43" i="4" s="1"/>
  <c r="BC108" i="4"/>
  <c r="BO108" i="4" s="1"/>
  <c r="BC206" i="4"/>
  <c r="BO206" i="4" s="1"/>
  <c r="BC51" i="4"/>
  <c r="BO51" i="4" s="1"/>
  <c r="BC219" i="4"/>
  <c r="BO219" i="4" s="1"/>
  <c r="BK152" i="4"/>
  <c r="BW152" i="4" s="1"/>
  <c r="BC228" i="4"/>
  <c r="BO228" i="4" s="1"/>
  <c r="BK172" i="4"/>
  <c r="BW172" i="4" s="1"/>
  <c r="BC115" i="4"/>
  <c r="BO115" i="4" s="1"/>
  <c r="BK30" i="4"/>
  <c r="BW30" i="4" s="1"/>
  <c r="EK30" i="4"/>
  <c r="BC71" i="4"/>
  <c r="BO71" i="4" s="1"/>
  <c r="BC53" i="4"/>
  <c r="BO53" i="4" s="1"/>
  <c r="BC118" i="4"/>
  <c r="BO118" i="4" s="1"/>
  <c r="BC210" i="4"/>
  <c r="BO210" i="4" s="1"/>
  <c r="BC143" i="4"/>
  <c r="BO143" i="4" s="1"/>
  <c r="BK197" i="4"/>
  <c r="BW197" i="4" s="1"/>
  <c r="BK75" i="4"/>
  <c r="BW75" i="4" s="1"/>
  <c r="BK19" i="4"/>
  <c r="BW19" i="4" s="1"/>
  <c r="EK19" i="4"/>
  <c r="BC195" i="4"/>
  <c r="BO195" i="4" s="1"/>
  <c r="BC16" i="4"/>
  <c r="BO16" i="4" s="1"/>
  <c r="EC16" i="4"/>
  <c r="BK15" i="4"/>
  <c r="BW15" i="4" s="1"/>
  <c r="EK15" i="4"/>
  <c r="BK201" i="4"/>
  <c r="BW201" i="4" s="1"/>
  <c r="BK41" i="4"/>
  <c r="BW41" i="4" s="1"/>
  <c r="BK73" i="4"/>
  <c r="BW73" i="4" s="1"/>
  <c r="BC164" i="4"/>
  <c r="BO164" i="4" s="1"/>
  <c r="BK237" i="4"/>
  <c r="BW237" i="4" s="1"/>
  <c r="BK68" i="4"/>
  <c r="BW68" i="4" s="1"/>
  <c r="BC255" i="4"/>
  <c r="BO255" i="4" s="1"/>
  <c r="EC255" i="4"/>
  <c r="BC90" i="4"/>
  <c r="BO90" i="4" s="1"/>
  <c r="BC38" i="4"/>
  <c r="BO38" i="4" s="1"/>
  <c r="BK28" i="4"/>
  <c r="BW28" i="4" s="1"/>
  <c r="EK28" i="4"/>
  <c r="BC54" i="4"/>
  <c r="BO54" i="4" s="1"/>
  <c r="BK214" i="4"/>
  <c r="BW214" i="4" s="1"/>
  <c r="BK144" i="4"/>
  <c r="BW144" i="4" s="1"/>
  <c r="BC177" i="4"/>
  <c r="BO177" i="4" s="1"/>
  <c r="BK153" i="4"/>
  <c r="BW153" i="4" s="1"/>
  <c r="BK132" i="4"/>
  <c r="BW132" i="4" s="1"/>
  <c r="BK51" i="4"/>
  <c r="BW51" i="4" s="1"/>
  <c r="BC62" i="4"/>
  <c r="BO62" i="4" s="1"/>
  <c r="BC18" i="4"/>
  <c r="BO18" i="4" s="1"/>
  <c r="EC18" i="4"/>
  <c r="BC196" i="4"/>
  <c r="BO196" i="4" s="1"/>
  <c r="BK37" i="4"/>
  <c r="BW37" i="4" s="1"/>
  <c r="BK121" i="4"/>
  <c r="BW121" i="4" s="1"/>
  <c r="BC65" i="4"/>
  <c r="BO65" i="4" s="1"/>
  <c r="BK245" i="4"/>
  <c r="BW245" i="4" s="1"/>
  <c r="EK245" i="4"/>
  <c r="BK114" i="4"/>
  <c r="BW114" i="4" s="1"/>
  <c r="BC44" i="4"/>
  <c r="BO44" i="4" s="1"/>
  <c r="BC100" i="4"/>
  <c r="BO100" i="4" s="1"/>
  <c r="BC75" i="4"/>
  <c r="BO75" i="4" s="1"/>
  <c r="BC238" i="4"/>
  <c r="BO238" i="4" s="1"/>
  <c r="EC238" i="4"/>
  <c r="BC40" i="4"/>
  <c r="BO40" i="4" s="1"/>
  <c r="BK12" i="4"/>
  <c r="BW12" i="4" s="1"/>
  <c r="EK12" i="4"/>
  <c r="BK117" i="4"/>
  <c r="BW117" i="4" s="1"/>
  <c r="BK208" i="4"/>
  <c r="BW208" i="4" s="1"/>
  <c r="BK249" i="4"/>
  <c r="BW249" i="4" s="1"/>
  <c r="EK249" i="4"/>
  <c r="BC58" i="4"/>
  <c r="BO58" i="4" s="1"/>
  <c r="BC86" i="4"/>
  <c r="BO86" i="4" s="1"/>
  <c r="BC249" i="4"/>
  <c r="BO249" i="4" s="1"/>
  <c r="EC249" i="4"/>
  <c r="BC102" i="4"/>
  <c r="BO102" i="4" s="1"/>
  <c r="BK166" i="4"/>
  <c r="BW166" i="4" s="1"/>
  <c r="BC84" i="4"/>
  <c r="BO84" i="4" s="1"/>
  <c r="BK170" i="4"/>
  <c r="BW170" i="4" s="1"/>
  <c r="BK62" i="4"/>
  <c r="BW62" i="4" s="1"/>
  <c r="BK17" i="4"/>
  <c r="BW17" i="4" s="1"/>
  <c r="EK17" i="4"/>
  <c r="BK199" i="4"/>
  <c r="BW199" i="4" s="1"/>
  <c r="BC204" i="4"/>
  <c r="BO204" i="4" s="1"/>
  <c r="BC42" i="4"/>
  <c r="BO42" i="4" s="1"/>
  <c r="BC128" i="4"/>
  <c r="BO128" i="4" s="1"/>
  <c r="BC28" i="4"/>
  <c r="BO28" i="4" s="1"/>
  <c r="EC28" i="4"/>
  <c r="BK251" i="4"/>
  <c r="BW251" i="4" s="1"/>
  <c r="EK251" i="4"/>
  <c r="BC160" i="4"/>
  <c r="BO160" i="4" s="1"/>
  <c r="BK31" i="4"/>
  <c r="BW31" i="4" s="1"/>
  <c r="EK31" i="4"/>
  <c r="BK95" i="4"/>
  <c r="BW95" i="4" s="1"/>
  <c r="BK124" i="4"/>
  <c r="BW124" i="4" s="1"/>
  <c r="BK101" i="4"/>
  <c r="BW101" i="4" s="1"/>
  <c r="BK34" i="4"/>
  <c r="BW34" i="4" s="1"/>
  <c r="BC124" i="4"/>
  <c r="BO124" i="4" s="1"/>
  <c r="BK61" i="4"/>
  <c r="BW61" i="4" s="1"/>
  <c r="BK100" i="4"/>
  <c r="BW100" i="4" s="1"/>
  <c r="BK99" i="4"/>
  <c r="BW99" i="4" s="1"/>
  <c r="BC30" i="4"/>
  <c r="BO30" i="4" s="1"/>
  <c r="EC30" i="4"/>
  <c r="BK77" i="4"/>
  <c r="BW77" i="4" s="1"/>
  <c r="BK200" i="4"/>
  <c r="BW200" i="4" s="1"/>
  <c r="BK187" i="4"/>
  <c r="BW187" i="4" s="1"/>
  <c r="BK149" i="4"/>
  <c r="BW149" i="4" s="1"/>
  <c r="BK123" i="4"/>
  <c r="BW123" i="4" s="1"/>
  <c r="BC208" i="4"/>
  <c r="BO208" i="4" s="1"/>
  <c r="BC110" i="4"/>
  <c r="BO110" i="4" s="1"/>
  <c r="BC93" i="4"/>
  <c r="BO93" i="4" s="1"/>
  <c r="BK13" i="4"/>
  <c r="BW13" i="4" s="1"/>
  <c r="EK13" i="4"/>
  <c r="BK232" i="4"/>
  <c r="BW232" i="4" s="1"/>
  <c r="BK209" i="4"/>
  <c r="BW209" i="4" s="1"/>
  <c r="BC189" i="4"/>
  <c r="BO189" i="4" s="1"/>
  <c r="BC121" i="4"/>
  <c r="BO121" i="4" s="1"/>
  <c r="BC66" i="4"/>
  <c r="BO66" i="4" s="1"/>
  <c r="BK137" i="4"/>
  <c r="BW137" i="4" s="1"/>
  <c r="BC46" i="4"/>
  <c r="BO46" i="4" s="1"/>
  <c r="BC130" i="4"/>
  <c r="BO130" i="4" s="1"/>
  <c r="BK202" i="4"/>
  <c r="BW202" i="4" s="1"/>
  <c r="BK107" i="4"/>
  <c r="BW107" i="4" s="1"/>
  <c r="BC106" i="4"/>
  <c r="BO106" i="4" s="1"/>
  <c r="BK115" i="4"/>
  <c r="BW115" i="4" s="1"/>
  <c r="BC151" i="4"/>
  <c r="BO151" i="4" s="1"/>
  <c r="BK168" i="4"/>
  <c r="BW168" i="4" s="1"/>
  <c r="BC45" i="4"/>
  <c r="BO45" i="4" s="1"/>
  <c r="BC258" i="4"/>
  <c r="BO258" i="4" s="1"/>
  <c r="EC258" i="4"/>
  <c r="BK96" i="4"/>
  <c r="BW96" i="4" s="1"/>
  <c r="BC169" i="4"/>
  <c r="BO169" i="4" s="1"/>
  <c r="BK56" i="4"/>
  <c r="BW56" i="4" s="1"/>
  <c r="BC198" i="4"/>
  <c r="BO198" i="4" s="1"/>
  <c r="BK176" i="4"/>
  <c r="BW176" i="4" s="1"/>
  <c r="BK20" i="4"/>
  <c r="BW20" i="4" s="1"/>
  <c r="EK20" i="4"/>
  <c r="BK242" i="4"/>
  <c r="BW242" i="4" s="1"/>
  <c r="EK242" i="4"/>
  <c r="BK78" i="4"/>
  <c r="BW78" i="4" s="1"/>
  <c r="BK161" i="4"/>
  <c r="BW161" i="4" s="1"/>
  <c r="BK253" i="4"/>
  <c r="BW253" i="4" s="1"/>
  <c r="EK253" i="4"/>
  <c r="BC74" i="4"/>
  <c r="BO74" i="4" s="1"/>
  <c r="BK175" i="4"/>
  <c r="BW175" i="4" s="1"/>
  <c r="BC163" i="4"/>
  <c r="BO163" i="4" s="1"/>
  <c r="BK110" i="4"/>
  <c r="BW110" i="4" s="1"/>
  <c r="BC134" i="4"/>
  <c r="BO134" i="4" s="1"/>
  <c r="BC95" i="4"/>
  <c r="BO95" i="4" s="1"/>
  <c r="BK178" i="4"/>
  <c r="BW178" i="4" s="1"/>
  <c r="BK25" i="4"/>
  <c r="BW25" i="4" s="1"/>
  <c r="EK25" i="4"/>
  <c r="BC26" i="4"/>
  <c r="BO26" i="4" s="1"/>
  <c r="EC26" i="4"/>
  <c r="BC262" i="4"/>
  <c r="BO262" i="4" s="1"/>
  <c r="EC262" i="4"/>
  <c r="BK86" i="4"/>
  <c r="BW86" i="4" s="1"/>
  <c r="BC223" i="4"/>
  <c r="BO223" i="4" s="1"/>
  <c r="BK135" i="4"/>
  <c r="BW135" i="4" s="1"/>
  <c r="BK24" i="4"/>
  <c r="BW24" i="4" s="1"/>
  <c r="EK24" i="4"/>
  <c r="BC41" i="4"/>
  <c r="BO41" i="4" s="1"/>
  <c r="BK183" i="4"/>
  <c r="BW183" i="4" s="1"/>
  <c r="BC23" i="4"/>
  <c r="BO23" i="4" s="1"/>
  <c r="EC23" i="4"/>
  <c r="BG252" i="4"/>
  <c r="BS252" i="4" s="1"/>
  <c r="EG252" i="4"/>
  <c r="BG190" i="4"/>
  <c r="BS190" i="4" s="1"/>
  <c r="BG65" i="4"/>
  <c r="BS65" i="4" s="1"/>
  <c r="BG263" i="4"/>
  <c r="BS263" i="4" s="1"/>
  <c r="EG263" i="4"/>
  <c r="BG125" i="4"/>
  <c r="BS125" i="4" s="1"/>
  <c r="BG112" i="4"/>
  <c r="BS112" i="4" s="1"/>
  <c r="BG79" i="4"/>
  <c r="BS79" i="4" s="1"/>
  <c r="BG174" i="4"/>
  <c r="BS174" i="4" s="1"/>
  <c r="BG77" i="4"/>
  <c r="BS77" i="4" s="1"/>
  <c r="BG62" i="4"/>
  <c r="BS62" i="4" s="1"/>
  <c r="BG229" i="4"/>
  <c r="BS229" i="4" s="1"/>
  <c r="BG246" i="4"/>
  <c r="BS246" i="4" s="1"/>
  <c r="EG246" i="4"/>
  <c r="BG44" i="4"/>
  <c r="BS44" i="4" s="1"/>
  <c r="BG55" i="4"/>
  <c r="BS55" i="4" s="1"/>
  <c r="BG208" i="4"/>
  <c r="BS208" i="4" s="1"/>
  <c r="BG130" i="4"/>
  <c r="BS130" i="4" s="1"/>
  <c r="BG52" i="4"/>
  <c r="BS52" i="4" s="1"/>
  <c r="BG157" i="4"/>
  <c r="BS157" i="4" s="1"/>
  <c r="BG205" i="4"/>
  <c r="BS205" i="4" s="1"/>
  <c r="BG240" i="4"/>
  <c r="BS240" i="4" s="1"/>
  <c r="EG240" i="4"/>
  <c r="BG235" i="4"/>
  <c r="BS235" i="4" s="1"/>
  <c r="BG228" i="4"/>
  <c r="BS228" i="4" s="1"/>
  <c r="BG61" i="4"/>
  <c r="BS61" i="4" s="1"/>
  <c r="BG186" i="4"/>
  <c r="BS186" i="4" s="1"/>
  <c r="BG108" i="4"/>
  <c r="BS108" i="4" s="1"/>
  <c r="BG159" i="4"/>
  <c r="BS159" i="4" s="1"/>
  <c r="BG142" i="4"/>
  <c r="BS142" i="4" s="1"/>
  <c r="BG162" i="4"/>
  <c r="BS162" i="4" s="1"/>
  <c r="BG241" i="4"/>
  <c r="BS241" i="4" s="1"/>
  <c r="EG241" i="4"/>
  <c r="BG216" i="4"/>
  <c r="BS216" i="4" s="1"/>
  <c r="BG144" i="4"/>
  <c r="BS144" i="4" s="1"/>
  <c r="BG245" i="4"/>
  <c r="BS245" i="4" s="1"/>
  <c r="EG245" i="4"/>
  <c r="BG183" i="4"/>
  <c r="BS183" i="4" s="1"/>
  <c r="BG258" i="4"/>
  <c r="BS258" i="4" s="1"/>
  <c r="EG258" i="4"/>
  <c r="BG163" i="4"/>
  <c r="BS163" i="4" s="1"/>
  <c r="BG143" i="4"/>
  <c r="BS143" i="4" s="1"/>
  <c r="BG22" i="4"/>
  <c r="BS22" i="4" s="1"/>
  <c r="EG22" i="4"/>
  <c r="BG37" i="4"/>
  <c r="BS37" i="4" s="1"/>
  <c r="BG93" i="4"/>
  <c r="BS93" i="4" s="1"/>
  <c r="BG200" i="4"/>
  <c r="BS200" i="4" s="1"/>
  <c r="BG98" i="4"/>
  <c r="BS98" i="4" s="1"/>
  <c r="BG115" i="4"/>
  <c r="BS115" i="4" s="1"/>
  <c r="BG124" i="4"/>
  <c r="BS124" i="4" s="1"/>
  <c r="BG152" i="4"/>
  <c r="BS152" i="4" s="1"/>
  <c r="BG164" i="4"/>
  <c r="BS164" i="4" s="1"/>
  <c r="BG84" i="4"/>
  <c r="BS84" i="4" s="1"/>
  <c r="BG248" i="4"/>
  <c r="BS248" i="4" s="1"/>
  <c r="EG248" i="4"/>
  <c r="BG203" i="4"/>
  <c r="BS203" i="4" s="1"/>
  <c r="BG72" i="4"/>
  <c r="BS72" i="4" s="1"/>
  <c r="BG204" i="4"/>
  <c r="BS204" i="4" s="1"/>
  <c r="BG120" i="4"/>
  <c r="BS120" i="4" s="1"/>
  <c r="BG26" i="4"/>
  <c r="BS26" i="4" s="1"/>
  <c r="EG26" i="4"/>
  <c r="BG253" i="4"/>
  <c r="BS253" i="4" s="1"/>
  <c r="EG253" i="4"/>
  <c r="BG198" i="4"/>
  <c r="BS198" i="4" s="1"/>
  <c r="BG135" i="4"/>
  <c r="BS135" i="4" s="1"/>
  <c r="BG155" i="4"/>
  <c r="BS155" i="4" s="1"/>
  <c r="BC15" i="4"/>
  <c r="BO15" i="4" s="1"/>
  <c r="EC15" i="4"/>
  <c r="BC234" i="4"/>
  <c r="BO234" i="4" s="1"/>
  <c r="BC188" i="4"/>
  <c r="BO188" i="4" s="1"/>
  <c r="BK48" i="4"/>
  <c r="BW48" i="4" s="1"/>
  <c r="BK92" i="4"/>
  <c r="BW92" i="4" s="1"/>
  <c r="BC250" i="4"/>
  <c r="BO250" i="4" s="1"/>
  <c r="EC250" i="4"/>
  <c r="BK88" i="4"/>
  <c r="BW88" i="4" s="1"/>
  <c r="BK204" i="4"/>
  <c r="BW204" i="4" s="1"/>
  <c r="BC35" i="4"/>
  <c r="BO35" i="4" s="1"/>
  <c r="EC35" i="4"/>
  <c r="BK105" i="4"/>
  <c r="BW105" i="4" s="1"/>
  <c r="BK91" i="4"/>
  <c r="BW91" i="4" s="1"/>
  <c r="BC57" i="4"/>
  <c r="BO57" i="4" s="1"/>
  <c r="BK151" i="4"/>
  <c r="BW151" i="4" s="1"/>
  <c r="BK54" i="4"/>
  <c r="BW54" i="4" s="1"/>
  <c r="BK47" i="4"/>
  <c r="BW47" i="4" s="1"/>
  <c r="BK225" i="4"/>
  <c r="BW225" i="4" s="1"/>
  <c r="BK142" i="4"/>
  <c r="BW142" i="4" s="1"/>
  <c r="BK65" i="4"/>
  <c r="BW65" i="4" s="1"/>
  <c r="BC217" i="4"/>
  <c r="BO217" i="4" s="1"/>
  <c r="BC173" i="4"/>
  <c r="BO173" i="4" s="1"/>
  <c r="BK257" i="4"/>
  <c r="BW257" i="4" s="1"/>
  <c r="EK257" i="4"/>
  <c r="BK80" i="4"/>
  <c r="BW80" i="4" s="1"/>
  <c r="BC50" i="4"/>
  <c r="BO50" i="4" s="1"/>
  <c r="BK246" i="4"/>
  <c r="BW246" i="4" s="1"/>
  <c r="EK246" i="4"/>
  <c r="BC245" i="4"/>
  <c r="BO245" i="4" s="1"/>
  <c r="EC245" i="4"/>
  <c r="BC112" i="4"/>
  <c r="BO112" i="4" s="1"/>
  <c r="BK84" i="4"/>
  <c r="BW84" i="4" s="1"/>
  <c r="BC59" i="4"/>
  <c r="BO59" i="4" s="1"/>
  <c r="BK185" i="4"/>
  <c r="BW185" i="4" s="1"/>
  <c r="BC190" i="4"/>
  <c r="BO190" i="4" s="1"/>
  <c r="BC68" i="4"/>
  <c r="BO68" i="4" s="1"/>
  <c r="BC231" i="4"/>
  <c r="BO231" i="4" s="1"/>
  <c r="BC193" i="4"/>
  <c r="BO193" i="4" s="1"/>
  <c r="BK180" i="4"/>
  <c r="BW180" i="4" s="1"/>
  <c r="BK217" i="4"/>
  <c r="BW217" i="4" s="1"/>
  <c r="BC133" i="4"/>
  <c r="BO133" i="4" s="1"/>
  <c r="BK250" i="4"/>
  <c r="BW250" i="4" s="1"/>
  <c r="EK250" i="4"/>
  <c r="BC77" i="4"/>
  <c r="BO77" i="4" s="1"/>
  <c r="BK263" i="4"/>
  <c r="BW263" i="4" s="1"/>
  <c r="EK263" i="4"/>
  <c r="BC131" i="4"/>
  <c r="BO131" i="4" s="1"/>
  <c r="BC92" i="4"/>
  <c r="BO92" i="4" s="1"/>
  <c r="BC192" i="4"/>
  <c r="BO192" i="4" s="1"/>
  <c r="BC105" i="4"/>
  <c r="BO105" i="4" s="1"/>
  <c r="BK11" i="4"/>
  <c r="BW11" i="4" s="1"/>
  <c r="EK11" i="4"/>
  <c r="BK157" i="4"/>
  <c r="BW157" i="4" s="1"/>
  <c r="BC70" i="4"/>
  <c r="BO70" i="4" s="1"/>
  <c r="BC199" i="4"/>
  <c r="BO199" i="4" s="1"/>
  <c r="BK127" i="4"/>
  <c r="BW127" i="4" s="1"/>
  <c r="BC22" i="4"/>
  <c r="BO22" i="4" s="1"/>
  <c r="EC22" i="4"/>
  <c r="BC239" i="4"/>
  <c r="BO239" i="4" s="1"/>
  <c r="EC239" i="4"/>
  <c r="BK10" i="4"/>
  <c r="BW10" i="4" s="1"/>
  <c r="EK10" i="4"/>
  <c r="BK261" i="4"/>
  <c r="BW261" i="4" s="1"/>
  <c r="EK261" i="4"/>
  <c r="BC69" i="4"/>
  <c r="BO69" i="4" s="1"/>
  <c r="BC55" i="4"/>
  <c r="BO55" i="4" s="1"/>
  <c r="BK67" i="4"/>
  <c r="BW67" i="4" s="1"/>
  <c r="BC259" i="4"/>
  <c r="BO259" i="4" s="1"/>
  <c r="EC259" i="4"/>
  <c r="BC153" i="4"/>
  <c r="BO153" i="4" s="1"/>
  <c r="BK195" i="4"/>
  <c r="BW195" i="4" s="1"/>
  <c r="BK69" i="4"/>
  <c r="BW69" i="4" s="1"/>
  <c r="BC178" i="4"/>
  <c r="BO178" i="4" s="1"/>
  <c r="BC47" i="4"/>
  <c r="BO47" i="4" s="1"/>
  <c r="BK39" i="4"/>
  <c r="BW39" i="4" s="1"/>
  <c r="BC126" i="4"/>
  <c r="BO126" i="4" s="1"/>
  <c r="BC13" i="4"/>
  <c r="BO13" i="4" s="1"/>
  <c r="EC13" i="4"/>
  <c r="BK139" i="4"/>
  <c r="BW139" i="4" s="1"/>
  <c r="BK63" i="4"/>
  <c r="BW63" i="4" s="1"/>
  <c r="BK158" i="4"/>
  <c r="BW158" i="4" s="1"/>
  <c r="BC214" i="4"/>
  <c r="BO214" i="4" s="1"/>
  <c r="BC48" i="4"/>
  <c r="BO48" i="4" s="1"/>
  <c r="BK164" i="4"/>
  <c r="BW164" i="4" s="1"/>
  <c r="BK265" i="4"/>
  <c r="BW265" i="4" s="1"/>
  <c r="EK265" i="4"/>
  <c r="BK260" i="4"/>
  <c r="BW260" i="4" s="1"/>
  <c r="EK260" i="4"/>
  <c r="BC171" i="4"/>
  <c r="BO171" i="4" s="1"/>
  <c r="BC215" i="4"/>
  <c r="BO215" i="4" s="1"/>
  <c r="BC166" i="4"/>
  <c r="BO166" i="4" s="1"/>
  <c r="BK89" i="4"/>
  <c r="BW89" i="4" s="1"/>
  <c r="BK112" i="4"/>
  <c r="BW112" i="4" s="1"/>
  <c r="BK171" i="4"/>
  <c r="BW171" i="4" s="1"/>
  <c r="BK50" i="4"/>
  <c r="BW50" i="4" s="1"/>
  <c r="BK103" i="4"/>
  <c r="BW103" i="4" s="1"/>
  <c r="BK140" i="4"/>
  <c r="BW140" i="4" s="1"/>
  <c r="BK143" i="4"/>
  <c r="BW143" i="4" s="1"/>
  <c r="BK27" i="4"/>
  <c r="BW27" i="4" s="1"/>
  <c r="EK27" i="4"/>
  <c r="BC155" i="4"/>
  <c r="BO155" i="4" s="1"/>
  <c r="BC127" i="4"/>
  <c r="BO127" i="4" s="1"/>
  <c r="BC179" i="4"/>
  <c r="BO179" i="4" s="1"/>
  <c r="BK207" i="4"/>
  <c r="BW207" i="4" s="1"/>
  <c r="BK259" i="4"/>
  <c r="BW259" i="4" s="1"/>
  <c r="EK259" i="4"/>
  <c r="BK14" i="4"/>
  <c r="BW14" i="4" s="1"/>
  <c r="EK14" i="4"/>
  <c r="BC220" i="4"/>
  <c r="BO220" i="4" s="1"/>
  <c r="BK21" i="4"/>
  <c r="BW21" i="4" s="1"/>
  <c r="EK21" i="4"/>
  <c r="BC180" i="4"/>
  <c r="BO180" i="4" s="1"/>
  <c r="BK42" i="4"/>
  <c r="BW42" i="4" s="1"/>
  <c r="BC211" i="4"/>
  <c r="BO211" i="4" s="1"/>
  <c r="BC253" i="4"/>
  <c r="BO253" i="4" s="1"/>
  <c r="EC253" i="4"/>
  <c r="BK106" i="4"/>
  <c r="BW106" i="4" s="1"/>
  <c r="BC31" i="4"/>
  <c r="BO31" i="4" s="1"/>
  <c r="EC31" i="4"/>
  <c r="BC67" i="4"/>
  <c r="BO67" i="4" s="1"/>
  <c r="BC182" i="4"/>
  <c r="BO182" i="4" s="1"/>
  <c r="BC176" i="4"/>
  <c r="BO176" i="4" s="1"/>
  <c r="BC170" i="4"/>
  <c r="BO170" i="4" s="1"/>
  <c r="BC52" i="4"/>
  <c r="BO52" i="4" s="1"/>
  <c r="BC207" i="4"/>
  <c r="BO207" i="4" s="1"/>
  <c r="BK113" i="4"/>
  <c r="BW113" i="4" s="1"/>
  <c r="BK49" i="4"/>
  <c r="BW49" i="4" s="1"/>
  <c r="BC213" i="4"/>
  <c r="BO213" i="4" s="1"/>
  <c r="BK145" i="4"/>
  <c r="BW145" i="4" s="1"/>
  <c r="BK16" i="4"/>
  <c r="BW16" i="4" s="1"/>
  <c r="EK16" i="4"/>
  <c r="BK156" i="4"/>
  <c r="BW156" i="4" s="1"/>
  <c r="BC237" i="4"/>
  <c r="BO237" i="4" s="1"/>
  <c r="EC237" i="4"/>
  <c r="BC175" i="4"/>
  <c r="BO175" i="4" s="1"/>
  <c r="BC256" i="4"/>
  <c r="BO256" i="4" s="1"/>
  <c r="EC256" i="4"/>
  <c r="BC34" i="4"/>
  <c r="BO34" i="4" s="1"/>
  <c r="EC34" i="4"/>
  <c r="BC185" i="4"/>
  <c r="BO185" i="4" s="1"/>
  <c r="BC119" i="4"/>
  <c r="BO119" i="4" s="1"/>
  <c r="BK29" i="4"/>
  <c r="BW29" i="4" s="1"/>
  <c r="EK29" i="4"/>
  <c r="BK18" i="4"/>
  <c r="BW18" i="4" s="1"/>
  <c r="EK18" i="4"/>
  <c r="BC197" i="4"/>
  <c r="BO197" i="4" s="1"/>
  <c r="BC64" i="4"/>
  <c r="BO64" i="4" s="1"/>
  <c r="BK203" i="4"/>
  <c r="BW203" i="4" s="1"/>
  <c r="BK228" i="4"/>
  <c r="BW228" i="4" s="1"/>
  <c r="BK198" i="4"/>
  <c r="BW198" i="4" s="1"/>
  <c r="BC218" i="4"/>
  <c r="BO218" i="4" s="1"/>
  <c r="BK227" i="4"/>
  <c r="BW227" i="4" s="1"/>
  <c r="BC222" i="4"/>
  <c r="BO222" i="4" s="1"/>
  <c r="BC80" i="4"/>
  <c r="BO80" i="4" s="1"/>
  <c r="BC117" i="4"/>
  <c r="BO117" i="4" s="1"/>
  <c r="BC191" i="4"/>
  <c r="BO191" i="4" s="1"/>
  <c r="BC224" i="4"/>
  <c r="BO224" i="4" s="1"/>
  <c r="BC140" i="4"/>
  <c r="BO140" i="4" s="1"/>
  <c r="BK94" i="4"/>
  <c r="BW94" i="4" s="1"/>
  <c r="BC136" i="4"/>
  <c r="BO136" i="4" s="1"/>
  <c r="BK104" i="4"/>
  <c r="BW104" i="4" s="1"/>
  <c r="BC167" i="4"/>
  <c r="BO167" i="4" s="1"/>
  <c r="BK58" i="4"/>
  <c r="BW58" i="4" s="1"/>
  <c r="BK72" i="4"/>
  <c r="BW72" i="4" s="1"/>
  <c r="BG36" i="4"/>
  <c r="BS36" i="4" s="1"/>
  <c r="BG215" i="4"/>
  <c r="BS215" i="4" s="1"/>
  <c r="BG213" i="4"/>
  <c r="BS213" i="4" s="1"/>
  <c r="BG141" i="4"/>
  <c r="BS141" i="4" s="1"/>
  <c r="BG259" i="4"/>
  <c r="BS259" i="4" s="1"/>
  <c r="EG259" i="4"/>
  <c r="BG148" i="4"/>
  <c r="BS148" i="4" s="1"/>
  <c r="BG242" i="4"/>
  <c r="BS242" i="4" s="1"/>
  <c r="EG242" i="4"/>
  <c r="BG225" i="4"/>
  <c r="BS225" i="4" s="1"/>
  <c r="BG14" i="4"/>
  <c r="BS14" i="4" s="1"/>
  <c r="EG14" i="4"/>
  <c r="BG173" i="4"/>
  <c r="BS173" i="4" s="1"/>
  <c r="BG149" i="4"/>
  <c r="BS149" i="4" s="1"/>
  <c r="BG60" i="4"/>
  <c r="BS60" i="4" s="1"/>
  <c r="BG64" i="4"/>
  <c r="BS64" i="4" s="1"/>
  <c r="BG75" i="4"/>
  <c r="BS75" i="4" s="1"/>
  <c r="BG9" i="4"/>
  <c r="BS9" i="4" s="1"/>
  <c r="EG9" i="4"/>
  <c r="BG239" i="4"/>
  <c r="BS239" i="4" s="1"/>
  <c r="BG138" i="4"/>
  <c r="BS138" i="4" s="1"/>
  <c r="BG99" i="4"/>
  <c r="BS99" i="4" s="1"/>
  <c r="BG27" i="4"/>
  <c r="BS27" i="4" s="1"/>
  <c r="EG27" i="4"/>
  <c r="BG185" i="4"/>
  <c r="BS185" i="4" s="1"/>
  <c r="BG88" i="4"/>
  <c r="BS88" i="4" s="1"/>
  <c r="BG202" i="4"/>
  <c r="BS202" i="4" s="1"/>
  <c r="BG106" i="4"/>
  <c r="BS106" i="4" s="1"/>
  <c r="BG25" i="4"/>
  <c r="BS25" i="4" s="1"/>
  <c r="EG25" i="4"/>
  <c r="BG161" i="4"/>
  <c r="BS161" i="4" s="1"/>
  <c r="BG132" i="4"/>
  <c r="BS132" i="4" s="1"/>
  <c r="BG113" i="4"/>
  <c r="BS113" i="4" s="1"/>
  <c r="BG128" i="4"/>
  <c r="BS128" i="4" s="1"/>
  <c r="BG147" i="4"/>
  <c r="BS147" i="4" s="1"/>
  <c r="BG33" i="4"/>
  <c r="BS33" i="4" s="1"/>
  <c r="EG33" i="4"/>
  <c r="BG214" i="4"/>
  <c r="BS214" i="4" s="1"/>
  <c r="BG103" i="4"/>
  <c r="BS103" i="4" s="1"/>
  <c r="BG234" i="4"/>
  <c r="BS234" i="4" s="1"/>
  <c r="BG226" i="4"/>
  <c r="BS226" i="4" s="1"/>
  <c r="BG247" i="4"/>
  <c r="BS247" i="4" s="1"/>
  <c r="EG247" i="4"/>
  <c r="BG192" i="4"/>
  <c r="BS192" i="4" s="1"/>
  <c r="BG63" i="4"/>
  <c r="BS63" i="4" s="1"/>
  <c r="BG137" i="4"/>
  <c r="BS137" i="4" s="1"/>
  <c r="BG177" i="4"/>
  <c r="BS177" i="4" s="1"/>
  <c r="BG194" i="4"/>
  <c r="BS194" i="4" s="1"/>
  <c r="BG123" i="4"/>
  <c r="BS123" i="4" s="1"/>
  <c r="BG221" i="4"/>
  <c r="BS221" i="4" s="1"/>
  <c r="BG57" i="4"/>
  <c r="BS57" i="4" s="1"/>
  <c r="BG118" i="4"/>
  <c r="BS118" i="4" s="1"/>
  <c r="BG171" i="4"/>
  <c r="BS171" i="4" s="1"/>
  <c r="BG134" i="4"/>
  <c r="BS134" i="4" s="1"/>
  <c r="BG10" i="4"/>
  <c r="EG10" i="4"/>
  <c r="BG150" i="4"/>
  <c r="BS150" i="4" s="1"/>
  <c r="BG121" i="4"/>
  <c r="BS121" i="4" s="1"/>
  <c r="BG54" i="4"/>
  <c r="BS54" i="4" s="1"/>
  <c r="BG154" i="4"/>
  <c r="BS154" i="4" s="1"/>
  <c r="BG15" i="4"/>
  <c r="BS15" i="4" s="1"/>
  <c r="EG15" i="4"/>
  <c r="BG249" i="4"/>
  <c r="BS249" i="4" s="1"/>
  <c r="EG249" i="4"/>
  <c r="BG260" i="4"/>
  <c r="BS260" i="4" s="1"/>
  <c r="EG260" i="4"/>
  <c r="BG94" i="4"/>
  <c r="BS94" i="4" s="1"/>
  <c r="BG236" i="4"/>
  <c r="BS236" i="4" s="1"/>
  <c r="BG265" i="4"/>
  <c r="BS265" i="4" s="1"/>
  <c r="EG265" i="4"/>
  <c r="BG182" i="4"/>
  <c r="BS182" i="4" s="1"/>
  <c r="BG218" i="4"/>
  <c r="BS218" i="4" s="1"/>
  <c r="BG195" i="4"/>
  <c r="BS195" i="4" s="1"/>
  <c r="BG255" i="4"/>
  <c r="BS255" i="4" s="1"/>
  <c r="EG255" i="4"/>
  <c r="BG66" i="4"/>
  <c r="BS66" i="4" s="1"/>
  <c r="BG56" i="4"/>
  <c r="BS56" i="4" s="1"/>
  <c r="BG117" i="4"/>
  <c r="BS117" i="4" s="1"/>
  <c r="BC17" i="4"/>
  <c r="BO17" i="4" s="1"/>
  <c r="EC17" i="4"/>
  <c r="BC125" i="4"/>
  <c r="BO125" i="4" s="1"/>
  <c r="BC36" i="4"/>
  <c r="BO36" i="4" s="1"/>
  <c r="EC36" i="4"/>
  <c r="BK130" i="4"/>
  <c r="BW130" i="4" s="1"/>
  <c r="BC142" i="4"/>
  <c r="BO142" i="4" s="1"/>
  <c r="BC85" i="4"/>
  <c r="BO85" i="4" s="1"/>
  <c r="BK76" i="4"/>
  <c r="BW76" i="4" s="1"/>
  <c r="BK191" i="4"/>
  <c r="BW191" i="4" s="1"/>
  <c r="BK174" i="4"/>
  <c r="BW174" i="4" s="1"/>
  <c r="BK169" i="4"/>
  <c r="BW169" i="4" s="1"/>
  <c r="BC82" i="4"/>
  <c r="BO82" i="4" s="1"/>
  <c r="BC94" i="4"/>
  <c r="BO94" i="4" s="1"/>
  <c r="BK81" i="4"/>
  <c r="BW81" i="4" s="1"/>
  <c r="BK262" i="4"/>
  <c r="BW262" i="4" s="1"/>
  <c r="EK262" i="4"/>
  <c r="BC139" i="4"/>
  <c r="BO139" i="4" s="1"/>
  <c r="BK102" i="4"/>
  <c r="BW102" i="4" s="1"/>
  <c r="BK118" i="4"/>
  <c r="BW118" i="4" s="1"/>
  <c r="BC101" i="4"/>
  <c r="BO101" i="4" s="1"/>
  <c r="BK119" i="4"/>
  <c r="BW119" i="4" s="1"/>
  <c r="BK254" i="4"/>
  <c r="BW254" i="4" s="1"/>
  <c r="EK254" i="4"/>
  <c r="BK241" i="4"/>
  <c r="BW241" i="4" s="1"/>
  <c r="BK165" i="4"/>
  <c r="BW165" i="4" s="1"/>
  <c r="BK244" i="4"/>
  <c r="BW244" i="4" s="1"/>
  <c r="EK244" i="4"/>
  <c r="BK52" i="4"/>
  <c r="BW52" i="4" s="1"/>
  <c r="BC212" i="4"/>
  <c r="BO212" i="4" s="1"/>
  <c r="BK229" i="4"/>
  <c r="BW229" i="4" s="1"/>
  <c r="BC200" i="4"/>
  <c r="BO200" i="4" s="1"/>
  <c r="BK120" i="4"/>
  <c r="BW120" i="4" s="1"/>
  <c r="BK243" i="4"/>
  <c r="BW243" i="4" s="1"/>
  <c r="EK243" i="4"/>
  <c r="BC122" i="4"/>
  <c r="BO122" i="4" s="1"/>
  <c r="BK116" i="4"/>
  <c r="BW116" i="4" s="1"/>
  <c r="BC21" i="4"/>
  <c r="BO21" i="4" s="1"/>
  <c r="EC21" i="4"/>
  <c r="BC27" i="4"/>
  <c r="BO27" i="4" s="1"/>
  <c r="EC27" i="4"/>
  <c r="BC33" i="4"/>
  <c r="BO33" i="4" s="1"/>
  <c r="EC33" i="4"/>
  <c r="BC229" i="4"/>
  <c r="BO229" i="4" s="1"/>
  <c r="BK182" i="4"/>
  <c r="BW182" i="4" s="1"/>
  <c r="BK231" i="4"/>
  <c r="BW231" i="4" s="1"/>
  <c r="BC236" i="4"/>
  <c r="BO236" i="4" s="1"/>
  <c r="BK224" i="4"/>
  <c r="BW224" i="4" s="1"/>
  <c r="BC98" i="4"/>
  <c r="BO98" i="4" s="1"/>
  <c r="BK240" i="4"/>
  <c r="BW240" i="4" s="1"/>
  <c r="BC162" i="4"/>
  <c r="BO162" i="4" s="1"/>
  <c r="BK184" i="4"/>
  <c r="BW184" i="4" s="1"/>
  <c r="BC165" i="4"/>
  <c r="BO165" i="4" s="1"/>
  <c r="BC246" i="4"/>
  <c r="BO246" i="4" s="1"/>
  <c r="EC246" i="4"/>
  <c r="BK236" i="4"/>
  <c r="BW236" i="4" s="1"/>
  <c r="BK193" i="4"/>
  <c r="BW193" i="4" s="1"/>
  <c r="BC235" i="4"/>
  <c r="BO235" i="4" s="1"/>
  <c r="BK256" i="4"/>
  <c r="BW256" i="4" s="1"/>
  <c r="EK256" i="4"/>
  <c r="BC174" i="4"/>
  <c r="BO174" i="4" s="1"/>
  <c r="BC172" i="4"/>
  <c r="BO172" i="4" s="1"/>
  <c r="BC159" i="4"/>
  <c r="BO159" i="4" s="1"/>
  <c r="BK206" i="4"/>
  <c r="BW206" i="4" s="1"/>
  <c r="BC25" i="4"/>
  <c r="BO25" i="4" s="1"/>
  <c r="EC25" i="4"/>
  <c r="BC233" i="4"/>
  <c r="BO233" i="4" s="1"/>
  <c r="BK155" i="4"/>
  <c r="BW155" i="4" s="1"/>
  <c r="BK59" i="4"/>
  <c r="BW59" i="4" s="1"/>
  <c r="BK194" i="4"/>
  <c r="BW194" i="4" s="1"/>
  <c r="BK35" i="4"/>
  <c r="BW35" i="4" s="1"/>
  <c r="BK79" i="4"/>
  <c r="BW79" i="4" s="1"/>
  <c r="BK122" i="4"/>
  <c r="BW122" i="4" s="1"/>
  <c r="BC244" i="4"/>
  <c r="BO244" i="4" s="1"/>
  <c r="EC244" i="4"/>
  <c r="BK192" i="4"/>
  <c r="BW192" i="4" s="1"/>
  <c r="BC232" i="4"/>
  <c r="BO232" i="4" s="1"/>
  <c r="BC257" i="4"/>
  <c r="BO257" i="4" s="1"/>
  <c r="EC257" i="4"/>
  <c r="BK129" i="4"/>
  <c r="BW129" i="4" s="1"/>
  <c r="BC137" i="4"/>
  <c r="BO137" i="4" s="1"/>
  <c r="BC79" i="4"/>
  <c r="BO79" i="4" s="1"/>
  <c r="BK213" i="4"/>
  <c r="BW213" i="4" s="1"/>
  <c r="BC91" i="4"/>
  <c r="BO91" i="4" s="1"/>
  <c r="BC97" i="4"/>
  <c r="BO97" i="4" s="1"/>
  <c r="BK167" i="4"/>
  <c r="BW167" i="4" s="1"/>
  <c r="BC221" i="4"/>
  <c r="BO221" i="4" s="1"/>
  <c r="BK138" i="4"/>
  <c r="BW138" i="4" s="1"/>
  <c r="BC73" i="4"/>
  <c r="BO73" i="4" s="1"/>
  <c r="BK211" i="4"/>
  <c r="BW211" i="4" s="1"/>
  <c r="BK111" i="4"/>
  <c r="BW111" i="4" s="1"/>
  <c r="BC205" i="4"/>
  <c r="BO205" i="4" s="1"/>
  <c r="BK57" i="4"/>
  <c r="BW57" i="4" s="1"/>
  <c r="BC149" i="4"/>
  <c r="BO149" i="4" s="1"/>
  <c r="BC145" i="4"/>
  <c r="BO145" i="4" s="1"/>
  <c r="BC248" i="4"/>
  <c r="BO248" i="4" s="1"/>
  <c r="EC248" i="4"/>
  <c r="BC135" i="4"/>
  <c r="BO135" i="4" s="1"/>
  <c r="BK71" i="4"/>
  <c r="BW71" i="4" s="1"/>
  <c r="BC87" i="4"/>
  <c r="BO87" i="4" s="1"/>
  <c r="BC9" i="4"/>
  <c r="EC9" i="4"/>
  <c r="BC243" i="4"/>
  <c r="BO243" i="4" s="1"/>
  <c r="EC243" i="4"/>
  <c r="BC12" i="4"/>
  <c r="BO12" i="4" s="1"/>
  <c r="EC12" i="4"/>
  <c r="BK74" i="4"/>
  <c r="BW74" i="4" s="1"/>
  <c r="BK53" i="4"/>
  <c r="BW53" i="4" s="1"/>
  <c r="BK93" i="4"/>
  <c r="BW93" i="4" s="1"/>
  <c r="BC202" i="4"/>
  <c r="BO202" i="4" s="1"/>
  <c r="BK173" i="4"/>
  <c r="BW173" i="4" s="1"/>
  <c r="BK90" i="4"/>
  <c r="BW90" i="4" s="1"/>
  <c r="BC37" i="4"/>
  <c r="BO37" i="4" s="1"/>
  <c r="EC37" i="4"/>
  <c r="BC148" i="4"/>
  <c r="BO148" i="4" s="1"/>
  <c r="BK216" i="4"/>
  <c r="BW216" i="4" s="1"/>
  <c r="BC89" i="4"/>
  <c r="BO89" i="4" s="1"/>
  <c r="BK70" i="4"/>
  <c r="BW70" i="4" s="1"/>
  <c r="BK40" i="4"/>
  <c r="BW40" i="4" s="1"/>
  <c r="BK239" i="4"/>
  <c r="BW239" i="4" s="1"/>
  <c r="BK220" i="4"/>
  <c r="BW220" i="4" s="1"/>
  <c r="BK162" i="4"/>
  <c r="BW162" i="4" s="1"/>
  <c r="BC39" i="4"/>
  <c r="BO39" i="4" s="1"/>
  <c r="BK125" i="4"/>
  <c r="BW125" i="4" s="1"/>
  <c r="BC99" i="4"/>
  <c r="BO99" i="4" s="1"/>
  <c r="BC203" i="4"/>
  <c r="BO203" i="4" s="1"/>
  <c r="BK226" i="4"/>
  <c r="BW226" i="4" s="1"/>
  <c r="BK147" i="4"/>
  <c r="BW147" i="4" s="1"/>
  <c r="BK44" i="4"/>
  <c r="BW44" i="4" s="1"/>
  <c r="BK258" i="4"/>
  <c r="BW258" i="4" s="1"/>
  <c r="EK258" i="4"/>
  <c r="BC14" i="4"/>
  <c r="BO14" i="4" s="1"/>
  <c r="EC14" i="4"/>
  <c r="BK33" i="4"/>
  <c r="BW33" i="4" s="1"/>
  <c r="BC261" i="4"/>
  <c r="BO261" i="4" s="1"/>
  <c r="EC261" i="4"/>
  <c r="BC254" i="4"/>
  <c r="BO254" i="4" s="1"/>
  <c r="EC254" i="4"/>
  <c r="BC29" i="4"/>
  <c r="BO29" i="4" s="1"/>
  <c r="EC29" i="4"/>
  <c r="BK235" i="4"/>
  <c r="BW235" i="4" s="1"/>
  <c r="BK146" i="4"/>
  <c r="BW146" i="4" s="1"/>
  <c r="BC123" i="4"/>
  <c r="BO123" i="4" s="1"/>
  <c r="BK264" i="4"/>
  <c r="BW264" i="4" s="1"/>
  <c r="EK264" i="4"/>
  <c r="BC242" i="4"/>
  <c r="BO242" i="4" s="1"/>
  <c r="EC242" i="4"/>
  <c r="BC186" i="4"/>
  <c r="BO186" i="4" s="1"/>
  <c r="BC150" i="4"/>
  <c r="BO150" i="4" s="1"/>
  <c r="BK148" i="4"/>
  <c r="BW148" i="4" s="1"/>
  <c r="BC241" i="4"/>
  <c r="BO241" i="4" s="1"/>
  <c r="EC241" i="4"/>
  <c r="BF172" i="4"/>
  <c r="BR172" i="4" s="1"/>
  <c r="CD172" i="4"/>
  <c r="CE172" i="4" s="1"/>
  <c r="CF172" i="4" s="1"/>
  <c r="BF116" i="4"/>
  <c r="BR116" i="4" s="1"/>
  <c r="CD116" i="4"/>
  <c r="BF184" i="4"/>
  <c r="BR184" i="4" s="1"/>
  <c r="CD184" i="4"/>
  <c r="CE184" i="4" s="1"/>
  <c r="CF184" i="4" s="1"/>
  <c r="BH217" i="4"/>
  <c r="BT217" i="4" s="1"/>
  <c r="BF30" i="4"/>
  <c r="BR30" i="4" s="1"/>
  <c r="CD30" i="4"/>
  <c r="CE30" i="4" s="1"/>
  <c r="BF110" i="4"/>
  <c r="BR110" i="4" s="1"/>
  <c r="CD110" i="4"/>
  <c r="CE110" i="4" s="1"/>
  <c r="CF110" i="4" s="1"/>
  <c r="CG110" i="4" s="1"/>
  <c r="BF61" i="4"/>
  <c r="BR61" i="4" s="1"/>
  <c r="CD61" i="4"/>
  <c r="BH249" i="4"/>
  <c r="BT249" i="4" s="1"/>
  <c r="EH249" i="4"/>
  <c r="BF25" i="4"/>
  <c r="BR25" i="4" s="1"/>
  <c r="CD25" i="4"/>
  <c r="BH253" i="4"/>
  <c r="BT253" i="4" s="1"/>
  <c r="EH253" i="4"/>
  <c r="BH195" i="4"/>
  <c r="BT195" i="4" s="1"/>
  <c r="BH113" i="4"/>
  <c r="BT113" i="4" s="1"/>
  <c r="BH255" i="4"/>
  <c r="BT255" i="4" s="1"/>
  <c r="EH255" i="4"/>
  <c r="BH209" i="4"/>
  <c r="BT209" i="4" s="1"/>
  <c r="BH43" i="4"/>
  <c r="BT43" i="4" s="1"/>
  <c r="EH43" i="4"/>
  <c r="BH116" i="4"/>
  <c r="BT116" i="4" s="1"/>
  <c r="BH196" i="4"/>
  <c r="BT196" i="4" s="1"/>
  <c r="BI71" i="4"/>
  <c r="BU71" i="4" s="1"/>
  <c r="EI71" i="4"/>
  <c r="BF24" i="4"/>
  <c r="BR24" i="4" s="1"/>
  <c r="CD24" i="4"/>
  <c r="CE24" i="4" s="1"/>
  <c r="BF84" i="4"/>
  <c r="BR84" i="4" s="1"/>
  <c r="CD84" i="4"/>
  <c r="CE84" i="4" s="1"/>
  <c r="BH74" i="4"/>
  <c r="BT74" i="4" s="1"/>
  <c r="BF113" i="4"/>
  <c r="BR113" i="4" s="1"/>
  <c r="CD113" i="4"/>
  <c r="CE113" i="4" s="1"/>
  <c r="BF148" i="4"/>
  <c r="BR148" i="4" s="1"/>
  <c r="CD148" i="4"/>
  <c r="CE148" i="4" s="1"/>
  <c r="CF148" i="4" s="1"/>
  <c r="BF70" i="4"/>
  <c r="BR70" i="4" s="1"/>
  <c r="CD70" i="4"/>
  <c r="CE70" i="4" s="1"/>
  <c r="BF247" i="4"/>
  <c r="BR247" i="4" s="1"/>
  <c r="CD247" i="4"/>
  <c r="CE247" i="4" s="1"/>
  <c r="BF41" i="4"/>
  <c r="BR41" i="4" s="1"/>
  <c r="CD41" i="4"/>
  <c r="CE41" i="4" s="1"/>
  <c r="BH258" i="4"/>
  <c r="BT258" i="4" s="1"/>
  <c r="EH258" i="4"/>
  <c r="BH175" i="4"/>
  <c r="BT175" i="4" s="1"/>
  <c r="BF54" i="4"/>
  <c r="BR54" i="4" s="1"/>
  <c r="CD54" i="4"/>
  <c r="CE54" i="4" s="1"/>
  <c r="BH38" i="4"/>
  <c r="BT38" i="4" s="1"/>
  <c r="EH38" i="4"/>
  <c r="BH136" i="4"/>
  <c r="BT136" i="4" s="1"/>
  <c r="BF264" i="4"/>
  <c r="BR264" i="4" s="1"/>
  <c r="CD264" i="4"/>
  <c r="CE264" i="4" s="1"/>
  <c r="BF223" i="4"/>
  <c r="BR223" i="4" s="1"/>
  <c r="CD223" i="4"/>
  <c r="CE223" i="4" s="1"/>
  <c r="BF240" i="4"/>
  <c r="BR240" i="4" s="1"/>
  <c r="CD240" i="4"/>
  <c r="CE240" i="4" s="1"/>
  <c r="BF238" i="4"/>
  <c r="BR238" i="4" s="1"/>
  <c r="CD238" i="4"/>
  <c r="CE238" i="4" s="1"/>
  <c r="CF238" i="4" s="1"/>
  <c r="CG238" i="4" s="1"/>
  <c r="BH65" i="4"/>
  <c r="BT65" i="4" s="1"/>
  <c r="BF115" i="4"/>
  <c r="BR115" i="4" s="1"/>
  <c r="CD115" i="4"/>
  <c r="CE115" i="4" s="1"/>
  <c r="BF53" i="4"/>
  <c r="BR53" i="4" s="1"/>
  <c r="CD53" i="4"/>
  <c r="BH114" i="4"/>
  <c r="BT114" i="4" s="1"/>
  <c r="BF62" i="4"/>
  <c r="BR62" i="4" s="1"/>
  <c r="CD62" i="4"/>
  <c r="CE62" i="4" s="1"/>
  <c r="BF111" i="4"/>
  <c r="BR111" i="4" s="1"/>
  <c r="CD111" i="4"/>
  <c r="BH37" i="4"/>
  <c r="BT37" i="4" s="1"/>
  <c r="EH37" i="4"/>
  <c r="BF265" i="4"/>
  <c r="BR265" i="4" s="1"/>
  <c r="EF265" i="4"/>
  <c r="CD265" i="4"/>
  <c r="CE265" i="4" s="1"/>
  <c r="BH26" i="4"/>
  <c r="BT26" i="4" s="1"/>
  <c r="EH26" i="4"/>
  <c r="BF134" i="4"/>
  <c r="BR134" i="4" s="1"/>
  <c r="CD134" i="4"/>
  <c r="BF60" i="4"/>
  <c r="BR60" i="4" s="1"/>
  <c r="CD60" i="4"/>
  <c r="CE60" i="4" s="1"/>
  <c r="BH69" i="4"/>
  <c r="BT69" i="4" s="1"/>
  <c r="BH77" i="4"/>
  <c r="BT77" i="4" s="1"/>
  <c r="BH73" i="4"/>
  <c r="BT73" i="4" s="1"/>
  <c r="BF200" i="4"/>
  <c r="BR200" i="4" s="1"/>
  <c r="CD200" i="4"/>
  <c r="CE200" i="4" s="1"/>
  <c r="CF200" i="4" s="1"/>
  <c r="BH10" i="4"/>
  <c r="EH10" i="4"/>
  <c r="BF248" i="4"/>
  <c r="BR248" i="4" s="1"/>
  <c r="CD248" i="4"/>
  <c r="CE248" i="4" s="1"/>
  <c r="CF248" i="4" s="1"/>
  <c r="CG248" i="4" s="1"/>
  <c r="BH82" i="4"/>
  <c r="BT82" i="4" s="1"/>
  <c r="BF58" i="4"/>
  <c r="BR58" i="4" s="1"/>
  <c r="CD58" i="4"/>
  <c r="CE58" i="4" s="1"/>
  <c r="BH154" i="4"/>
  <c r="BT154" i="4" s="1"/>
  <c r="BF174" i="4"/>
  <c r="BR174" i="4" s="1"/>
  <c r="CD174" i="4"/>
  <c r="CE174" i="4" s="1"/>
  <c r="CF174" i="4" s="1"/>
  <c r="BF29" i="4"/>
  <c r="BR29" i="4" s="1"/>
  <c r="CD29" i="4"/>
  <c r="BF47" i="4"/>
  <c r="BR47" i="4" s="1"/>
  <c r="CD47" i="4"/>
  <c r="CE47" i="4" s="1"/>
  <c r="BH264" i="4"/>
  <c r="BT264" i="4" s="1"/>
  <c r="EH264" i="4"/>
  <c r="BH246" i="4"/>
  <c r="BT246" i="4" s="1"/>
  <c r="EH246" i="4"/>
  <c r="BH79" i="4"/>
  <c r="BT79" i="4" s="1"/>
  <c r="BH181" i="4"/>
  <c r="BT181" i="4" s="1"/>
  <c r="BB105" i="4"/>
  <c r="BN105" i="4" s="1"/>
  <c r="BZ105" i="4"/>
  <c r="CA105" i="4" s="1"/>
  <c r="CB105" i="4" s="1"/>
  <c r="BJ132" i="4"/>
  <c r="BV132" i="4" s="1"/>
  <c r="CH132" i="4"/>
  <c r="CI132" i="4" s="1"/>
  <c r="BD13" i="4"/>
  <c r="BP13" i="4" s="1"/>
  <c r="ED13" i="4"/>
  <c r="BL42" i="4"/>
  <c r="BX42" i="4" s="1"/>
  <c r="EL42" i="4"/>
  <c r="BB52" i="4"/>
  <c r="BN52" i="4" s="1"/>
  <c r="BZ52" i="4"/>
  <c r="CA52" i="4" s="1"/>
  <c r="BL220" i="4"/>
  <c r="BX220" i="4" s="1"/>
  <c r="BL87" i="4"/>
  <c r="BX87" i="4" s="1"/>
  <c r="BB112" i="4"/>
  <c r="BN112" i="4" s="1"/>
  <c r="BZ112" i="4"/>
  <c r="CA112" i="4" s="1"/>
  <c r="CB112" i="4" s="1"/>
  <c r="BJ243" i="4"/>
  <c r="BV243" i="4" s="1"/>
  <c r="CH243" i="4"/>
  <c r="CI243" i="4" s="1"/>
  <c r="BD34" i="4"/>
  <c r="BP34" i="4" s="1"/>
  <c r="ED34" i="4"/>
  <c r="BL146" i="4"/>
  <c r="BX146" i="4" s="1"/>
  <c r="BB212" i="4"/>
  <c r="BN212" i="4" s="1"/>
  <c r="BZ212" i="4"/>
  <c r="CA212" i="4" s="1"/>
  <c r="BB181" i="4"/>
  <c r="BN181" i="4" s="1"/>
  <c r="BZ181" i="4"/>
  <c r="CA181" i="4" s="1"/>
  <c r="CB181" i="4" s="1"/>
  <c r="BJ255" i="4"/>
  <c r="BV255" i="4" s="1"/>
  <c r="CH255" i="4"/>
  <c r="CI255" i="4" s="1"/>
  <c r="BB46" i="4"/>
  <c r="BN46" i="4" s="1"/>
  <c r="BZ46" i="4"/>
  <c r="CA46" i="4" s="1"/>
  <c r="BB15" i="4"/>
  <c r="BN15" i="4" s="1"/>
  <c r="BZ15" i="4"/>
  <c r="CA15" i="4" s="1"/>
  <c r="BB150" i="4"/>
  <c r="BN150" i="4" s="1"/>
  <c r="BZ150" i="4"/>
  <c r="CA150" i="4" s="1"/>
  <c r="CB150" i="4" s="1"/>
  <c r="BD52" i="4"/>
  <c r="BP52" i="4" s="1"/>
  <c r="ED52" i="4"/>
  <c r="BD190" i="4"/>
  <c r="BP190" i="4" s="1"/>
  <c r="BL81" i="4"/>
  <c r="BX81" i="4" s="1"/>
  <c r="BL97" i="4"/>
  <c r="BX97" i="4" s="1"/>
  <c r="BL160" i="4"/>
  <c r="BX160" i="4" s="1"/>
  <c r="BL113" i="4"/>
  <c r="BX113" i="4" s="1"/>
  <c r="BB164" i="4"/>
  <c r="BN164" i="4" s="1"/>
  <c r="BZ164" i="4"/>
  <c r="CA164" i="4" s="1"/>
  <c r="BJ189" i="4"/>
  <c r="BV189" i="4" s="1"/>
  <c r="CH189" i="4"/>
  <c r="CI189" i="4" s="1"/>
  <c r="CJ189" i="4" s="1"/>
  <c r="BD35" i="4"/>
  <c r="BP35" i="4" s="1"/>
  <c r="ED35" i="4"/>
  <c r="BD79" i="4"/>
  <c r="BP79" i="4" s="1"/>
  <c r="BB193" i="4"/>
  <c r="BN193" i="4" s="1"/>
  <c r="BZ193" i="4"/>
  <c r="CA193" i="4" s="1"/>
  <c r="BD97" i="4"/>
  <c r="BP97" i="4" s="1"/>
  <c r="BL161" i="4"/>
  <c r="BX161" i="4" s="1"/>
  <c r="BJ59" i="4"/>
  <c r="BV59" i="4" s="1"/>
  <c r="CH59" i="4"/>
  <c r="BL250" i="4"/>
  <c r="BX250" i="4" s="1"/>
  <c r="EL250" i="4"/>
  <c r="BL183" i="4"/>
  <c r="BX183" i="4" s="1"/>
  <c r="BJ131" i="4"/>
  <c r="BV131" i="4" s="1"/>
  <c r="CH131" i="4"/>
  <c r="CI131" i="4" s="1"/>
  <c r="CJ131" i="4" s="1"/>
  <c r="BB133" i="4"/>
  <c r="BN133" i="4" s="1"/>
  <c r="BZ133" i="4"/>
  <c r="BB101" i="4"/>
  <c r="BN101" i="4" s="1"/>
  <c r="BZ101" i="4"/>
  <c r="CA101" i="4" s="1"/>
  <c r="BB89" i="4"/>
  <c r="BN89" i="4" s="1"/>
  <c r="BZ89" i="4"/>
  <c r="CA89" i="4" s="1"/>
  <c r="CB89" i="4" s="1"/>
  <c r="BB92" i="4"/>
  <c r="BN92" i="4" s="1"/>
  <c r="BZ92" i="4"/>
  <c r="CA92" i="4" s="1"/>
  <c r="BB157" i="4"/>
  <c r="BN157" i="4" s="1"/>
  <c r="BZ157" i="4"/>
  <c r="BB20" i="4"/>
  <c r="BN20" i="4" s="1"/>
  <c r="BZ20" i="4"/>
  <c r="CA20" i="4" s="1"/>
  <c r="BJ155" i="4"/>
  <c r="BV155" i="4" s="1"/>
  <c r="CH155" i="4"/>
  <c r="CI155" i="4" s="1"/>
  <c r="BD162" i="4"/>
  <c r="BP162" i="4" s="1"/>
  <c r="BL144" i="4"/>
  <c r="BX144" i="4" s="1"/>
  <c r="BB19" i="4"/>
  <c r="BN19" i="4" s="1"/>
  <c r="BZ19" i="4"/>
  <c r="BL170" i="4"/>
  <c r="BX170" i="4" s="1"/>
  <c r="BD50" i="4"/>
  <c r="BP50" i="4" s="1"/>
  <c r="ED50" i="4"/>
  <c r="BD168" i="4"/>
  <c r="BP168" i="4" s="1"/>
  <c r="BL110" i="4"/>
  <c r="BX110" i="4" s="1"/>
  <c r="BB28" i="4"/>
  <c r="BN28" i="4" s="1"/>
  <c r="BZ28" i="4"/>
  <c r="CA28" i="4" s="1"/>
  <c r="BD129" i="4"/>
  <c r="BP129" i="4" s="1"/>
  <c r="BB128" i="4"/>
  <c r="BN128" i="4" s="1"/>
  <c r="BZ128" i="4"/>
  <c r="CA128" i="4" s="1"/>
  <c r="BJ172" i="4"/>
  <c r="BV172" i="4" s="1"/>
  <c r="CH172" i="4"/>
  <c r="CI172" i="4" s="1"/>
  <c r="BB100" i="4"/>
  <c r="BN100" i="4" s="1"/>
  <c r="BZ100" i="4"/>
  <c r="BE75" i="4"/>
  <c r="BQ75" i="4" s="1"/>
  <c r="EE75" i="4"/>
  <c r="BB238" i="4"/>
  <c r="BN238" i="4" s="1"/>
  <c r="BZ238" i="4"/>
  <c r="BM12" i="4"/>
  <c r="BY12" i="4" s="1"/>
  <c r="EM12" i="4"/>
  <c r="BB162" i="4"/>
  <c r="BN162" i="4" s="1"/>
  <c r="BZ162" i="4"/>
  <c r="CA162" i="4" s="1"/>
  <c r="BB86" i="4"/>
  <c r="BN86" i="4" s="1"/>
  <c r="BZ86" i="4"/>
  <c r="CA86" i="4" s="1"/>
  <c r="BD249" i="4"/>
  <c r="BP249" i="4" s="1"/>
  <c r="ED249" i="4"/>
  <c r="BB102" i="4"/>
  <c r="BN102" i="4" s="1"/>
  <c r="BZ102" i="4"/>
  <c r="CA102" i="4" s="1"/>
  <c r="CB102" i="4" s="1"/>
  <c r="BL63" i="4"/>
  <c r="BX63" i="4" s="1"/>
  <c r="BL29" i="4"/>
  <c r="BX29" i="4" s="1"/>
  <c r="EL29" i="4"/>
  <c r="BD214" i="4"/>
  <c r="BP214" i="4" s="1"/>
  <c r="BJ164" i="4"/>
  <c r="BV164" i="4" s="1"/>
  <c r="CH164" i="4"/>
  <c r="CI164" i="4" s="1"/>
  <c r="BJ260" i="4"/>
  <c r="BV260" i="4" s="1"/>
  <c r="CH260" i="4"/>
  <c r="CI260" i="4" s="1"/>
  <c r="BB97" i="4"/>
  <c r="BN97" i="4" s="1"/>
  <c r="BZ97" i="4"/>
  <c r="CA97" i="4" s="1"/>
  <c r="BL199" i="4"/>
  <c r="BX199" i="4" s="1"/>
  <c r="BD204" i="4"/>
  <c r="BP204" i="4" s="1"/>
  <c r="BJ212" i="4"/>
  <c r="BV212" i="4" s="1"/>
  <c r="CH212" i="4"/>
  <c r="CI212" i="4" s="1"/>
  <c r="BL112" i="4"/>
  <c r="BX112" i="4" s="1"/>
  <c r="BL251" i="4"/>
  <c r="BX251" i="4" s="1"/>
  <c r="EL251" i="4"/>
  <c r="BJ103" i="4"/>
  <c r="BV103" i="4" s="1"/>
  <c r="CH103" i="4"/>
  <c r="CI103" i="4" s="1"/>
  <c r="CJ103" i="4" s="1"/>
  <c r="BJ197" i="4"/>
  <c r="BV197" i="4" s="1"/>
  <c r="CH197" i="4"/>
  <c r="CI197" i="4" s="1"/>
  <c r="CJ197" i="4" s="1"/>
  <c r="BB127" i="4"/>
  <c r="BN127" i="4" s="1"/>
  <c r="BZ127" i="4"/>
  <c r="CA127" i="4" s="1"/>
  <c r="CB127" i="4" s="1"/>
  <c r="BJ101" i="4"/>
  <c r="BV101" i="4" s="1"/>
  <c r="CH101" i="4"/>
  <c r="CI101" i="4" s="1"/>
  <c r="BL259" i="4"/>
  <c r="BX259" i="4" s="1"/>
  <c r="EL259" i="4"/>
  <c r="BD87" i="4"/>
  <c r="BP87" i="4" s="1"/>
  <c r="BD47" i="4"/>
  <c r="BP47" i="4" s="1"/>
  <c r="ED47" i="4"/>
  <c r="BD124" i="4"/>
  <c r="BP124" i="4" s="1"/>
  <c r="BL100" i="4"/>
  <c r="BX100" i="4" s="1"/>
  <c r="BJ66" i="4"/>
  <c r="BV66" i="4" s="1"/>
  <c r="CH66" i="4"/>
  <c r="CI66" i="4" s="1"/>
  <c r="CJ66" i="4" s="1"/>
  <c r="BD24" i="4"/>
  <c r="BP24" i="4" s="1"/>
  <c r="ED24" i="4"/>
  <c r="BJ142" i="4"/>
  <c r="BV142" i="4" s="1"/>
  <c r="CH142" i="4"/>
  <c r="BL79" i="4"/>
  <c r="BX79" i="4" s="1"/>
  <c r="BL200" i="4"/>
  <c r="BX200" i="4" s="1"/>
  <c r="BE218" i="4"/>
  <c r="BQ218" i="4" s="1"/>
  <c r="EE218" i="4"/>
  <c r="BL19" i="4"/>
  <c r="BX19" i="4" s="1"/>
  <c r="EL19" i="4"/>
  <c r="BL245" i="4"/>
  <c r="BX245" i="4" s="1"/>
  <c r="EL245" i="4"/>
  <c r="BB67" i="4"/>
  <c r="BN67" i="4" s="1"/>
  <c r="BZ67" i="4"/>
  <c r="CA67" i="4" s="1"/>
  <c r="CB67" i="4" s="1"/>
  <c r="BL126" i="4"/>
  <c r="BX126" i="4" s="1"/>
  <c r="BL33" i="4"/>
  <c r="BX33" i="4" s="1"/>
  <c r="EL33" i="4"/>
  <c r="BD203" i="4"/>
  <c r="BP203" i="4" s="1"/>
  <c r="BL65" i="4"/>
  <c r="BX65" i="4" s="1"/>
  <c r="BB222" i="4"/>
  <c r="BN222" i="4" s="1"/>
  <c r="BZ222" i="4"/>
  <c r="CA222" i="4" s="1"/>
  <c r="BL41" i="4"/>
  <c r="BX41" i="4" s="1"/>
  <c r="EL41" i="4"/>
  <c r="BL193" i="4"/>
  <c r="BX193" i="4" s="1"/>
  <c r="BL54" i="4"/>
  <c r="BX54" i="4" s="1"/>
  <c r="BL11" i="4"/>
  <c r="BX11" i="4" s="1"/>
  <c r="EL11" i="4"/>
  <c r="BL137" i="4"/>
  <c r="BX137" i="4" s="1"/>
  <c r="BB232" i="4"/>
  <c r="BN232" i="4" s="1"/>
  <c r="BZ232" i="4"/>
  <c r="CA232" i="4" s="1"/>
  <c r="BJ146" i="4"/>
  <c r="BV146" i="4" s="1"/>
  <c r="CH146" i="4"/>
  <c r="BB99" i="4"/>
  <c r="BN99" i="4" s="1"/>
  <c r="BZ99" i="4"/>
  <c r="CA99" i="4" s="1"/>
  <c r="CB99" i="4" s="1"/>
  <c r="BE121" i="4"/>
  <c r="BQ121" i="4" s="1"/>
  <c r="BM247" i="4"/>
  <c r="BY247" i="4" s="1"/>
  <c r="EM247" i="4"/>
  <c r="BE11" i="4"/>
  <c r="BQ11" i="4" s="1"/>
  <c r="EE11" i="4"/>
  <c r="BE66" i="4"/>
  <c r="BQ66" i="4" s="1"/>
  <c r="EE66" i="4"/>
  <c r="BE130" i="4"/>
  <c r="BQ130" i="4" s="1"/>
  <c r="BJ47" i="4"/>
  <c r="BV47" i="4" s="1"/>
  <c r="CH47" i="4"/>
  <c r="CI47" i="4" s="1"/>
  <c r="BB78" i="4"/>
  <c r="BN78" i="4" s="1"/>
  <c r="BZ78" i="4"/>
  <c r="CA78" i="4" s="1"/>
  <c r="BE93" i="4"/>
  <c r="BQ93" i="4" s="1"/>
  <c r="BJ226" i="4"/>
  <c r="BV226" i="4" s="1"/>
  <c r="CH226" i="4"/>
  <c r="CI226" i="4" s="1"/>
  <c r="BE131" i="4"/>
  <c r="BQ131" i="4" s="1"/>
  <c r="BM26" i="4"/>
  <c r="BY26" i="4" s="1"/>
  <c r="EM26" i="4"/>
  <c r="BE106" i="4"/>
  <c r="BQ106" i="4" s="1"/>
  <c r="BB14" i="4"/>
  <c r="BN14" i="4" s="1"/>
  <c r="BZ14" i="4"/>
  <c r="CA14" i="4" s="1"/>
  <c r="CB14" i="4" s="1"/>
  <c r="CC14" i="4" s="1"/>
  <c r="BM265" i="4"/>
  <c r="BY265" i="4" s="1"/>
  <c r="EM265" i="4"/>
  <c r="BM246" i="4"/>
  <c r="BY246" i="4" s="1"/>
  <c r="EM246" i="4"/>
  <c r="BJ87" i="4"/>
  <c r="BV87" i="4" s="1"/>
  <c r="CH87" i="4"/>
  <c r="BE183" i="4"/>
  <c r="BQ183" i="4" s="1"/>
  <c r="BB261" i="4"/>
  <c r="BN261" i="4" s="1"/>
  <c r="BZ261" i="4"/>
  <c r="CA261" i="4" s="1"/>
  <c r="BD37" i="4"/>
  <c r="BP37" i="4" s="1"/>
  <c r="ED37" i="4"/>
  <c r="BB120" i="4"/>
  <c r="BN120" i="4" s="1"/>
  <c r="BZ120" i="4"/>
  <c r="CA120" i="4" s="1"/>
  <c r="BL213" i="4"/>
  <c r="BX213" i="4" s="1"/>
  <c r="BB166" i="4"/>
  <c r="BN166" i="4" s="1"/>
  <c r="BZ166" i="4"/>
  <c r="CA166" i="4" s="1"/>
  <c r="CB166" i="4" s="1"/>
  <c r="BB116" i="4"/>
  <c r="BN116" i="4" s="1"/>
  <c r="BZ116" i="4"/>
  <c r="CA116" i="4" s="1"/>
  <c r="BB249" i="4"/>
  <c r="BN249" i="4" s="1"/>
  <c r="BZ249" i="4"/>
  <c r="BB17" i="4"/>
  <c r="BN17" i="4" s="1"/>
  <c r="BZ17" i="4"/>
  <c r="CA17" i="4" s="1"/>
  <c r="BB122" i="4"/>
  <c r="BN122" i="4" s="1"/>
  <c r="BZ122" i="4"/>
  <c r="CA122" i="4" s="1"/>
  <c r="CB122" i="4" s="1"/>
  <c r="BL51" i="4"/>
  <c r="BX51" i="4" s="1"/>
  <c r="BL9" i="4"/>
  <c r="EL9" i="4"/>
  <c r="BJ235" i="4"/>
  <c r="BV235" i="4" s="1"/>
  <c r="CH235" i="4"/>
  <c r="CI235" i="4" s="1"/>
  <c r="BD74" i="4"/>
  <c r="BP74" i="4" s="1"/>
  <c r="BL253" i="4"/>
  <c r="BX253" i="4" s="1"/>
  <c r="EL253" i="4"/>
  <c r="BD59" i="4"/>
  <c r="BP59" i="4" s="1"/>
  <c r="BD120" i="4"/>
  <c r="BP120" i="4" s="1"/>
  <c r="CH242" i="4"/>
  <c r="CT242" i="4" s="1"/>
  <c r="BM178" i="4"/>
  <c r="BY178" i="4" s="1"/>
  <c r="BE254" i="4"/>
  <c r="BQ254" i="4" s="1"/>
  <c r="EE254" i="4"/>
  <c r="BE30" i="4"/>
  <c r="BQ30" i="4" s="1"/>
  <c r="EE30" i="4"/>
  <c r="BM200" i="4"/>
  <c r="BY200" i="4" s="1"/>
  <c r="BM121" i="4"/>
  <c r="BY121" i="4" s="1"/>
  <c r="BM219" i="4"/>
  <c r="BY219" i="4" s="1"/>
  <c r="EM219" i="4"/>
  <c r="BM49" i="4"/>
  <c r="BY49" i="4" s="1"/>
  <c r="EM49" i="4"/>
  <c r="BE72" i="4"/>
  <c r="BQ72" i="4" s="1"/>
  <c r="EE72" i="4"/>
  <c r="BM120" i="4"/>
  <c r="BY120" i="4" s="1"/>
  <c r="BE68" i="4"/>
  <c r="BQ68" i="4" s="1"/>
  <c r="EE68" i="4"/>
  <c r="BE70" i="4"/>
  <c r="BQ70" i="4" s="1"/>
  <c r="EE70" i="4"/>
  <c r="BM44" i="4"/>
  <c r="BY44" i="4" s="1"/>
  <c r="EM44" i="4"/>
  <c r="BE104" i="4"/>
  <c r="BQ104" i="4" s="1"/>
  <c r="BE210" i="4"/>
  <c r="BQ210" i="4" s="1"/>
  <c r="EE210" i="4"/>
  <c r="BM152" i="4"/>
  <c r="BY152" i="4" s="1"/>
  <c r="BI28" i="4"/>
  <c r="BU28" i="4" s="1"/>
  <c r="EI28" i="4"/>
  <c r="BI117" i="4"/>
  <c r="BU117" i="4" s="1"/>
  <c r="BI123" i="4"/>
  <c r="BU123" i="4" s="1"/>
  <c r="BI14" i="4"/>
  <c r="BU14" i="4" s="1"/>
  <c r="EI14" i="4"/>
  <c r="BI264" i="4"/>
  <c r="BU264" i="4" s="1"/>
  <c r="EI264" i="4"/>
  <c r="BI23" i="4"/>
  <c r="BU23" i="4" s="1"/>
  <c r="EI23" i="4"/>
  <c r="BI253" i="4"/>
  <c r="BU253" i="4" s="1"/>
  <c r="EI253" i="4"/>
  <c r="BI47" i="4"/>
  <c r="BU47" i="4" s="1"/>
  <c r="EI47" i="4"/>
  <c r="BE160" i="4"/>
  <c r="BQ160" i="4" s="1"/>
  <c r="BM154" i="4"/>
  <c r="BY154" i="4" s="1"/>
  <c r="BM201" i="4"/>
  <c r="BY201" i="4" s="1"/>
  <c r="BM250" i="4"/>
  <c r="BY250" i="4" s="1"/>
  <c r="EM250" i="4"/>
  <c r="BM183" i="4"/>
  <c r="BY183" i="4" s="1"/>
  <c r="BE117" i="4"/>
  <c r="BQ117" i="4" s="1"/>
  <c r="BE102" i="4"/>
  <c r="BQ102" i="4" s="1"/>
  <c r="BM235" i="4"/>
  <c r="BY235" i="4" s="1"/>
  <c r="EM235" i="4"/>
  <c r="BE241" i="4"/>
  <c r="BQ241" i="4" s="1"/>
  <c r="EE241" i="4"/>
  <c r="BM57" i="4"/>
  <c r="BY57" i="4" s="1"/>
  <c r="EM57" i="4"/>
  <c r="BM143" i="4"/>
  <c r="BY143" i="4" s="1"/>
  <c r="BE209" i="4"/>
  <c r="BQ209" i="4" s="1"/>
  <c r="EE209" i="4"/>
  <c r="BE60" i="4"/>
  <c r="BQ60" i="4" s="1"/>
  <c r="EE60" i="4"/>
  <c r="BM114" i="4"/>
  <c r="BY114" i="4" s="1"/>
  <c r="BM32" i="4"/>
  <c r="BY32" i="4" s="1"/>
  <c r="EM32" i="4"/>
  <c r="BE221" i="4"/>
  <c r="BQ221" i="4" s="1"/>
  <c r="EE221" i="4"/>
  <c r="BE166" i="4"/>
  <c r="BQ166" i="4" s="1"/>
  <c r="BM52" i="4"/>
  <c r="BY52" i="4" s="1"/>
  <c r="EM52" i="4"/>
  <c r="BM149" i="4"/>
  <c r="BY149" i="4" s="1"/>
  <c r="BI136" i="4"/>
  <c r="BU136" i="4" s="1"/>
  <c r="BI126" i="4"/>
  <c r="BU126" i="4" s="1"/>
  <c r="BI54" i="4"/>
  <c r="BU54" i="4" s="1"/>
  <c r="EI54" i="4"/>
  <c r="BI65" i="4"/>
  <c r="BU65" i="4" s="1"/>
  <c r="EI65" i="4"/>
  <c r="BI67" i="4"/>
  <c r="BU67" i="4" s="1"/>
  <c r="EI67" i="4"/>
  <c r="BI232" i="4"/>
  <c r="BU232" i="4" s="1"/>
  <c r="EI232" i="4"/>
  <c r="BI44" i="4"/>
  <c r="BU44" i="4" s="1"/>
  <c r="EI44" i="4"/>
  <c r="BI160" i="4"/>
  <c r="BU160" i="4" s="1"/>
  <c r="BI159" i="4"/>
  <c r="BU159" i="4" s="1"/>
  <c r="BI49" i="4"/>
  <c r="BU49" i="4" s="1"/>
  <c r="EI49" i="4"/>
  <c r="BI174" i="4"/>
  <c r="BU174" i="4" s="1"/>
  <c r="BE203" i="4"/>
  <c r="BQ203" i="4" s="1"/>
  <c r="EE203" i="4"/>
  <c r="BM17" i="4"/>
  <c r="BY17" i="4" s="1"/>
  <c r="EM17" i="4"/>
  <c r="BE39" i="4"/>
  <c r="BQ39" i="4" s="1"/>
  <c r="EE39" i="4"/>
  <c r="BE15" i="4"/>
  <c r="BQ15" i="4" s="1"/>
  <c r="EE15" i="4"/>
  <c r="BE115" i="4"/>
  <c r="BQ115" i="4" s="1"/>
  <c r="BM54" i="4"/>
  <c r="BY54" i="4" s="1"/>
  <c r="EM54" i="4"/>
  <c r="BM11" i="4"/>
  <c r="BY11" i="4" s="1"/>
  <c r="EM11" i="4"/>
  <c r="BM248" i="4"/>
  <c r="BY248" i="4" s="1"/>
  <c r="EM248" i="4"/>
  <c r="BI11" i="4"/>
  <c r="BU11" i="4" s="1"/>
  <c r="EI11" i="4"/>
  <c r="BI79" i="4"/>
  <c r="BU79" i="4" s="1"/>
  <c r="BI46" i="4"/>
  <c r="BU46" i="4" s="1"/>
  <c r="EI46" i="4"/>
  <c r="BI143" i="4"/>
  <c r="BU143" i="4" s="1"/>
  <c r="BI84" i="4"/>
  <c r="BU84" i="4" s="1"/>
  <c r="BE191" i="4"/>
  <c r="BQ191" i="4" s="1"/>
  <c r="BM215" i="4"/>
  <c r="BY215" i="4" s="1"/>
  <c r="EM215" i="4"/>
  <c r="BE216" i="4"/>
  <c r="BQ216" i="4" s="1"/>
  <c r="EE216" i="4"/>
  <c r="BM35" i="4"/>
  <c r="BY35" i="4" s="1"/>
  <c r="EM35" i="4"/>
  <c r="BE236" i="4"/>
  <c r="BQ236" i="4" s="1"/>
  <c r="EE236" i="4"/>
  <c r="BM150" i="4"/>
  <c r="BY150" i="4" s="1"/>
  <c r="BE43" i="4"/>
  <c r="BQ43" i="4" s="1"/>
  <c r="EE43" i="4"/>
  <c r="BE172" i="4"/>
  <c r="BQ172" i="4" s="1"/>
  <c r="BM179" i="4"/>
  <c r="BY179" i="4" s="1"/>
  <c r="BE98" i="4"/>
  <c r="BQ98" i="4" s="1"/>
  <c r="BM58" i="4"/>
  <c r="BY58" i="4" s="1"/>
  <c r="EM58" i="4"/>
  <c r="BM229" i="4"/>
  <c r="BY229" i="4" s="1"/>
  <c r="EM229" i="4"/>
  <c r="BE94" i="4"/>
  <c r="BQ94" i="4" s="1"/>
  <c r="BM131" i="4"/>
  <c r="BY131" i="4" s="1"/>
  <c r="BE134" i="4"/>
  <c r="BQ134" i="4" s="1"/>
  <c r="BM244" i="4"/>
  <c r="BY244" i="4" s="1"/>
  <c r="EM244" i="4"/>
  <c r="BE243" i="4"/>
  <c r="BQ243" i="4" s="1"/>
  <c r="EE243" i="4"/>
  <c r="BE247" i="4"/>
  <c r="BQ247" i="4" s="1"/>
  <c r="EE247" i="4"/>
  <c r="BE47" i="4"/>
  <c r="BQ47" i="4" s="1"/>
  <c r="EE47" i="4"/>
  <c r="BE27" i="4"/>
  <c r="BQ27" i="4" s="1"/>
  <c r="EE27" i="4"/>
  <c r="BI262" i="4"/>
  <c r="BU262" i="4" s="1"/>
  <c r="EI262" i="4"/>
  <c r="BI85" i="4"/>
  <c r="BU85" i="4" s="1"/>
  <c r="BI217" i="4"/>
  <c r="BU217" i="4" s="1"/>
  <c r="EI217" i="4"/>
  <c r="BI77" i="4"/>
  <c r="BU77" i="4" s="1"/>
  <c r="BI90" i="4"/>
  <c r="BU90" i="4" s="1"/>
  <c r="BI169" i="4"/>
  <c r="BU169" i="4" s="1"/>
  <c r="BI128" i="4"/>
  <c r="BU128" i="4" s="1"/>
  <c r="BI112" i="4"/>
  <c r="BU112" i="4" s="1"/>
  <c r="BI80" i="4"/>
  <c r="BU80" i="4" s="1"/>
  <c r="BI125" i="4"/>
  <c r="BU125" i="4" s="1"/>
  <c r="BI205" i="4"/>
  <c r="BU205" i="4" s="1"/>
  <c r="EI205" i="4"/>
  <c r="BI142" i="4"/>
  <c r="BU142" i="4" s="1"/>
  <c r="BI110" i="4"/>
  <c r="BU110" i="4" s="1"/>
  <c r="BI196" i="4"/>
  <c r="BU196" i="4" s="1"/>
  <c r="BI209" i="4"/>
  <c r="BU209" i="4" s="1"/>
  <c r="EI209" i="4"/>
  <c r="BI191" i="4"/>
  <c r="BU191" i="4" s="1"/>
  <c r="BE59" i="4"/>
  <c r="BQ59" i="4" s="1"/>
  <c r="EE59" i="4"/>
  <c r="BM208" i="4"/>
  <c r="BY208" i="4" s="1"/>
  <c r="EM208" i="4"/>
  <c r="BM168" i="4"/>
  <c r="BY168" i="4" s="1"/>
  <c r="BM125" i="4"/>
  <c r="BY125" i="4" s="1"/>
  <c r="BE34" i="4"/>
  <c r="BQ34" i="4" s="1"/>
  <c r="EE34" i="4"/>
  <c r="BE149" i="4"/>
  <c r="BQ149" i="4" s="1"/>
  <c r="BM146" i="4"/>
  <c r="BY146" i="4" s="1"/>
  <c r="BE63" i="4"/>
  <c r="BQ63" i="4" s="1"/>
  <c r="EE63" i="4"/>
  <c r="BE179" i="4"/>
  <c r="BQ179" i="4" s="1"/>
  <c r="BM207" i="4"/>
  <c r="BY207" i="4" s="1"/>
  <c r="EM207" i="4"/>
  <c r="BM71" i="4"/>
  <c r="BY71" i="4" s="1"/>
  <c r="BE25" i="4"/>
  <c r="BQ25" i="4" s="1"/>
  <c r="EE25" i="4"/>
  <c r="BE215" i="4"/>
  <c r="BQ215" i="4" s="1"/>
  <c r="EE215" i="4"/>
  <c r="BM61" i="4"/>
  <c r="BY61" i="4" s="1"/>
  <c r="EM61" i="4"/>
  <c r="BM74" i="4"/>
  <c r="BY74" i="4" s="1"/>
  <c r="BM21" i="4"/>
  <c r="BY21" i="4" s="1"/>
  <c r="EM21" i="4"/>
  <c r="BM36" i="4"/>
  <c r="BY36" i="4" s="1"/>
  <c r="EM36" i="4"/>
  <c r="BI256" i="4"/>
  <c r="BU256" i="4" s="1"/>
  <c r="EI256" i="4"/>
  <c r="BI172" i="4"/>
  <c r="BU172" i="4" s="1"/>
  <c r="BI98" i="4"/>
  <c r="BU98" i="4" s="1"/>
  <c r="BI258" i="4"/>
  <c r="BU258" i="4" s="1"/>
  <c r="EI258" i="4"/>
  <c r="BI221" i="4"/>
  <c r="BU221" i="4" s="1"/>
  <c r="EI221" i="4"/>
  <c r="BI103" i="4"/>
  <c r="BU103" i="4" s="1"/>
  <c r="BI106" i="4"/>
  <c r="BU106" i="4" s="1"/>
  <c r="BI132" i="4"/>
  <c r="BU132" i="4" s="1"/>
  <c r="BI147" i="4"/>
  <c r="BU147" i="4" s="1"/>
  <c r="BI32" i="4"/>
  <c r="BU32" i="4" s="1"/>
  <c r="EI32" i="4"/>
  <c r="BI92" i="4"/>
  <c r="BU92" i="4" s="1"/>
  <c r="BF139" i="4"/>
  <c r="BR139" i="4" s="1"/>
  <c r="CD139" i="4"/>
  <c r="BF66" i="4"/>
  <c r="BR66" i="4" s="1"/>
  <c r="CD66" i="4"/>
  <c r="CE66" i="4" s="1"/>
  <c r="BF120" i="4"/>
  <c r="BR120" i="4" s="1"/>
  <c r="CD120" i="4"/>
  <c r="CE120" i="4" s="1"/>
  <c r="CF120" i="4" s="1"/>
  <c r="BH46" i="4"/>
  <c r="BT46" i="4" s="1"/>
  <c r="EH46" i="4"/>
  <c r="BF77" i="4"/>
  <c r="BR77" i="4" s="1"/>
  <c r="CD77" i="4"/>
  <c r="CE77" i="4" s="1"/>
  <c r="BF78" i="4"/>
  <c r="BR78" i="4" s="1"/>
  <c r="CD78" i="4"/>
  <c r="CE78" i="4" s="1"/>
  <c r="CF78" i="4" s="1"/>
  <c r="BF191" i="4"/>
  <c r="BR191" i="4" s="1"/>
  <c r="CD191" i="4"/>
  <c r="CE191" i="4" s="1"/>
  <c r="BH95" i="4"/>
  <c r="BT95" i="4" s="1"/>
  <c r="BH111" i="4"/>
  <c r="BT111" i="4" s="1"/>
  <c r="BF105" i="4"/>
  <c r="BR105" i="4" s="1"/>
  <c r="CD105" i="4"/>
  <c r="CE105" i="4" s="1"/>
  <c r="BH225" i="4"/>
  <c r="BT225" i="4" s="1"/>
  <c r="EH225" i="4"/>
  <c r="BH34" i="4"/>
  <c r="BT34" i="4" s="1"/>
  <c r="EH34" i="4"/>
  <c r="BH78" i="4"/>
  <c r="BT78" i="4" s="1"/>
  <c r="BH241" i="4"/>
  <c r="BT241" i="4" s="1"/>
  <c r="EH241" i="4"/>
  <c r="BF246" i="4"/>
  <c r="BR246" i="4" s="1"/>
  <c r="CD246" i="4"/>
  <c r="CE246" i="4" s="1"/>
  <c r="BH25" i="4"/>
  <c r="BT25" i="4" s="1"/>
  <c r="EH25" i="4"/>
  <c r="BF107" i="4"/>
  <c r="BR107" i="4" s="1"/>
  <c r="CD107" i="4"/>
  <c r="CE107" i="4" s="1"/>
  <c r="CF107" i="4" s="1"/>
  <c r="CG107" i="4" s="1"/>
  <c r="BF108" i="4"/>
  <c r="BR108" i="4" s="1"/>
  <c r="CD108" i="4"/>
  <c r="CE108" i="4" s="1"/>
  <c r="CF108" i="4" s="1"/>
  <c r="BH159" i="4"/>
  <c r="BT159" i="4" s="1"/>
  <c r="BH222" i="4"/>
  <c r="BT222" i="4" s="1"/>
  <c r="EH222" i="4"/>
  <c r="BH186" i="4"/>
  <c r="BT186" i="4" s="1"/>
  <c r="BH170" i="4"/>
  <c r="BT170" i="4" s="1"/>
  <c r="BF142" i="4"/>
  <c r="BR142" i="4" s="1"/>
  <c r="CD142" i="4"/>
  <c r="CE142" i="4" s="1"/>
  <c r="BH231" i="4"/>
  <c r="BT231" i="4" s="1"/>
  <c r="EH231" i="4"/>
  <c r="BF233" i="4"/>
  <c r="BR233" i="4" s="1"/>
  <c r="CD233" i="4"/>
  <c r="CE233" i="4" s="1"/>
  <c r="BI162" i="4"/>
  <c r="BU162" i="4" s="1"/>
  <c r="BH234" i="4"/>
  <c r="BT234" i="4" s="1"/>
  <c r="EH234" i="4"/>
  <c r="BF80" i="4"/>
  <c r="BR80" i="4" s="1"/>
  <c r="CD80" i="4"/>
  <c r="CE80" i="4" s="1"/>
  <c r="CF80" i="4" s="1"/>
  <c r="BF34" i="4"/>
  <c r="BR34" i="4" s="1"/>
  <c r="CD34" i="4"/>
  <c r="CE34" i="4" s="1"/>
  <c r="BI149" i="4"/>
  <c r="BU149" i="4" s="1"/>
  <c r="BH261" i="4"/>
  <c r="BT261" i="4" s="1"/>
  <c r="EH261" i="4"/>
  <c r="BH192" i="4"/>
  <c r="BT192" i="4" s="1"/>
  <c r="BH183" i="4"/>
  <c r="BT183" i="4" s="1"/>
  <c r="BF258" i="4"/>
  <c r="BR258" i="4" s="1"/>
  <c r="CD258" i="4"/>
  <c r="BH197" i="4"/>
  <c r="BT197" i="4" s="1"/>
  <c r="BH21" i="4"/>
  <c r="BT21" i="4" s="1"/>
  <c r="EH21" i="4"/>
  <c r="BF65" i="4"/>
  <c r="BR65" i="4" s="1"/>
  <c r="CD65" i="4"/>
  <c r="CE65" i="4" s="1"/>
  <c r="BH238" i="4"/>
  <c r="BT238" i="4" s="1"/>
  <c r="EH238" i="4"/>
  <c r="BH177" i="4"/>
  <c r="BT177" i="4" s="1"/>
  <c r="BF151" i="4"/>
  <c r="BR151" i="4" s="1"/>
  <c r="CD151" i="4"/>
  <c r="CE151" i="4" s="1"/>
  <c r="CF151" i="4" s="1"/>
  <c r="BH80" i="4"/>
  <c r="BT80" i="4" s="1"/>
  <c r="BH190" i="4"/>
  <c r="BT190" i="4" s="1"/>
  <c r="BF44" i="4"/>
  <c r="BR44" i="4" s="1"/>
  <c r="CD44" i="4"/>
  <c r="CE44" i="4" s="1"/>
  <c r="BH93" i="4"/>
  <c r="BT93" i="4" s="1"/>
  <c r="BH194" i="4"/>
  <c r="BT194" i="4" s="1"/>
  <c r="BH124" i="4"/>
  <c r="BT124" i="4" s="1"/>
  <c r="BF229" i="4"/>
  <c r="BR229" i="4" s="1"/>
  <c r="CD229" i="4"/>
  <c r="CE229" i="4" s="1"/>
  <c r="BF17" i="4"/>
  <c r="BR17" i="4" s="1"/>
  <c r="CD17" i="4"/>
  <c r="BH244" i="4"/>
  <c r="BT244" i="4" s="1"/>
  <c r="EH244" i="4"/>
  <c r="BH60" i="4"/>
  <c r="BT60" i="4" s="1"/>
  <c r="BH59" i="4"/>
  <c r="BT59" i="4" s="1"/>
  <c r="BH17" i="4"/>
  <c r="BT17" i="4" s="1"/>
  <c r="EH17" i="4"/>
  <c r="BF71" i="4"/>
  <c r="BR71" i="4" s="1"/>
  <c r="CD71" i="4"/>
  <c r="CE71" i="4" s="1"/>
  <c r="BH68" i="4"/>
  <c r="BT68" i="4" s="1"/>
  <c r="BH198" i="4"/>
  <c r="BT198" i="4" s="1"/>
  <c r="BB113" i="4"/>
  <c r="BN113" i="4" s="1"/>
  <c r="BZ113" i="4"/>
  <c r="BJ67" i="4"/>
  <c r="BV67" i="4" s="1"/>
  <c r="CH67" i="4"/>
  <c r="CI67" i="4" s="1"/>
  <c r="BJ26" i="4"/>
  <c r="BV26" i="4" s="1"/>
  <c r="CH26" i="4"/>
  <c r="BD197" i="4"/>
  <c r="BP197" i="4" s="1"/>
  <c r="BL25" i="4"/>
  <c r="BX25" i="4" s="1"/>
  <c r="EL25" i="4"/>
  <c r="BB152" i="4"/>
  <c r="BN152" i="4" s="1"/>
  <c r="BZ152" i="4"/>
  <c r="CA152" i="4" s="1"/>
  <c r="CB152" i="4" s="1"/>
  <c r="BJ168" i="4"/>
  <c r="BV168" i="4" s="1"/>
  <c r="CH168" i="4"/>
  <c r="CI168" i="4" s="1"/>
  <c r="CJ168" i="4" s="1"/>
  <c r="BD171" i="4"/>
  <c r="BP171" i="4" s="1"/>
  <c r="BD167" i="4"/>
  <c r="BP167" i="4" s="1"/>
  <c r="BB147" i="4"/>
  <c r="BN147" i="4" s="1"/>
  <c r="BZ147" i="4"/>
  <c r="CA147" i="4" s="1"/>
  <c r="CB147" i="4" s="1"/>
  <c r="BD88" i="4"/>
  <c r="BP88" i="4" s="1"/>
  <c r="BD85" i="4"/>
  <c r="BP85" i="4" s="1"/>
  <c r="BL125" i="4"/>
  <c r="BX125" i="4" s="1"/>
  <c r="BJ68" i="4"/>
  <c r="BV68" i="4" s="1"/>
  <c r="CH68" i="4"/>
  <c r="BD256" i="4"/>
  <c r="BP256" i="4" s="1"/>
  <c r="ED256" i="4"/>
  <c r="BD107" i="4"/>
  <c r="BP107" i="4" s="1"/>
  <c r="BJ110" i="4"/>
  <c r="BV110" i="4" s="1"/>
  <c r="CH110" i="4"/>
  <c r="BJ70" i="4"/>
  <c r="BV70" i="4" s="1"/>
  <c r="CH70" i="4"/>
  <c r="CI70" i="4" s="1"/>
  <c r="CJ70" i="4" s="1"/>
  <c r="BL238" i="4"/>
  <c r="BX238" i="4" s="1"/>
  <c r="EL238" i="4"/>
  <c r="BL120" i="4"/>
  <c r="BX120" i="4" s="1"/>
  <c r="BL204" i="4"/>
  <c r="BX204" i="4" s="1"/>
  <c r="BD237" i="4"/>
  <c r="BP237" i="4" s="1"/>
  <c r="ED237" i="4"/>
  <c r="BL44" i="4"/>
  <c r="BX44" i="4" s="1"/>
  <c r="EL44" i="4"/>
  <c r="BJ136" i="4"/>
  <c r="BV136" i="4" s="1"/>
  <c r="CH136" i="4"/>
  <c r="BD105" i="4"/>
  <c r="BP105" i="4" s="1"/>
  <c r="BD210" i="4"/>
  <c r="BP210" i="4" s="1"/>
  <c r="BL152" i="4"/>
  <c r="BX152" i="4" s="1"/>
  <c r="BJ222" i="4"/>
  <c r="BV222" i="4" s="1"/>
  <c r="CH222" i="4"/>
  <c r="CI222" i="4" s="1"/>
  <c r="BB68" i="4"/>
  <c r="BN68" i="4" s="1"/>
  <c r="BZ68" i="4"/>
  <c r="CA68" i="4" s="1"/>
  <c r="BD160" i="4"/>
  <c r="BP160" i="4" s="1"/>
  <c r="BD157" i="4"/>
  <c r="BP157" i="4" s="1"/>
  <c r="BL242" i="4"/>
  <c r="BX242" i="4" s="1"/>
  <c r="EL242" i="4"/>
  <c r="BL201" i="4"/>
  <c r="BX201" i="4" s="1"/>
  <c r="BB38" i="4"/>
  <c r="BN38" i="4" s="1"/>
  <c r="BZ38" i="4"/>
  <c r="CA38" i="4" s="1"/>
  <c r="BD169" i="4"/>
  <c r="BP169" i="4" s="1"/>
  <c r="BL116" i="4"/>
  <c r="BX116" i="4" s="1"/>
  <c r="BJ217" i="4"/>
  <c r="BV217" i="4" s="1"/>
  <c r="CH217" i="4"/>
  <c r="CI217" i="4" s="1"/>
  <c r="BJ127" i="4"/>
  <c r="BV127" i="4" s="1"/>
  <c r="CH127" i="4"/>
  <c r="BB29" i="4"/>
  <c r="BN29" i="4" s="1"/>
  <c r="BZ29" i="4"/>
  <c r="CA29" i="4" s="1"/>
  <c r="BB36" i="4"/>
  <c r="BN36" i="4" s="1"/>
  <c r="BZ36" i="4"/>
  <c r="BJ13" i="4"/>
  <c r="BV13" i="4" s="1"/>
  <c r="CH13" i="4"/>
  <c r="BB21" i="4"/>
  <c r="BN21" i="4" s="1"/>
  <c r="BZ21" i="4"/>
  <c r="CA21" i="4" s="1"/>
  <c r="BB206" i="4"/>
  <c r="BN206" i="4" s="1"/>
  <c r="BZ206" i="4"/>
  <c r="CA206" i="4" s="1"/>
  <c r="CB206" i="4" s="1"/>
  <c r="BB236" i="4"/>
  <c r="BN236" i="4" s="1"/>
  <c r="BZ236" i="4"/>
  <c r="BJ75" i="4"/>
  <c r="BV75" i="4" s="1"/>
  <c r="CH75" i="4"/>
  <c r="CI75" i="4" s="1"/>
  <c r="CJ75" i="4" s="1"/>
  <c r="BB159" i="4"/>
  <c r="BN159" i="4" s="1"/>
  <c r="BZ159" i="4"/>
  <c r="CA159" i="4" s="1"/>
  <c r="BL80" i="4"/>
  <c r="BX80" i="4" s="1"/>
  <c r="BL150" i="4"/>
  <c r="BX150" i="4" s="1"/>
  <c r="BD112" i="4"/>
  <c r="BP112" i="4" s="1"/>
  <c r="BL23" i="4"/>
  <c r="BX23" i="4" s="1"/>
  <c r="EL23" i="4"/>
  <c r="BL166" i="4"/>
  <c r="BX166" i="4" s="1"/>
  <c r="BB55" i="4"/>
  <c r="BN55" i="4" s="1"/>
  <c r="BZ55" i="4"/>
  <c r="CA55" i="4" s="1"/>
  <c r="BB204" i="4"/>
  <c r="BN204" i="4" s="1"/>
  <c r="BZ204" i="4"/>
  <c r="BJ122" i="4"/>
  <c r="BV122" i="4" s="1"/>
  <c r="CH122" i="4"/>
  <c r="CI122" i="4" s="1"/>
  <c r="BJ233" i="4"/>
  <c r="BV233" i="4" s="1"/>
  <c r="CH233" i="4"/>
  <c r="CI233" i="4" s="1"/>
  <c r="BJ195" i="4"/>
  <c r="BV195" i="4" s="1"/>
  <c r="CH195" i="4"/>
  <c r="CI195" i="4" s="1"/>
  <c r="CJ195" i="4" s="1"/>
  <c r="BL39" i="4"/>
  <c r="BX39" i="4" s="1"/>
  <c r="EL39" i="4"/>
  <c r="BJ25" i="4"/>
  <c r="BV25" i="4" s="1"/>
  <c r="CH25" i="4"/>
  <c r="BB137" i="4"/>
  <c r="BN137" i="4" s="1"/>
  <c r="BZ137" i="4"/>
  <c r="CA137" i="4" s="1"/>
  <c r="BJ254" i="4"/>
  <c r="BV254" i="4" s="1"/>
  <c r="CH254" i="4"/>
  <c r="CI254" i="4" s="1"/>
  <c r="BL158" i="4"/>
  <c r="BX158" i="4" s="1"/>
  <c r="BB79" i="4"/>
  <c r="BN79" i="4" s="1"/>
  <c r="BZ79" i="4"/>
  <c r="BJ213" i="4"/>
  <c r="BV213" i="4" s="1"/>
  <c r="CH213" i="4"/>
  <c r="CI213" i="4" s="1"/>
  <c r="BB194" i="4"/>
  <c r="BN194" i="4" s="1"/>
  <c r="BZ194" i="4"/>
  <c r="CA194" i="4" s="1"/>
  <c r="BB191" i="4"/>
  <c r="BN191" i="4" s="1"/>
  <c r="BZ191" i="4"/>
  <c r="CA191" i="4" s="1"/>
  <c r="BD32" i="4"/>
  <c r="BP32" i="4" s="1"/>
  <c r="ED32" i="4"/>
  <c r="BL89" i="4"/>
  <c r="BX89" i="4" s="1"/>
  <c r="BJ112" i="4"/>
  <c r="BV112" i="4" s="1"/>
  <c r="CH112" i="4"/>
  <c r="CI112" i="4" s="1"/>
  <c r="BD65" i="4"/>
  <c r="BP65" i="4" s="1"/>
  <c r="BL50" i="4"/>
  <c r="BX50" i="4" s="1"/>
  <c r="BL140" i="4"/>
  <c r="BX140" i="4" s="1"/>
  <c r="BB149" i="4"/>
  <c r="BN149" i="4" s="1"/>
  <c r="BZ149" i="4"/>
  <c r="CA149" i="4" s="1"/>
  <c r="CB149" i="4" s="1"/>
  <c r="BD127" i="4"/>
  <c r="BP127" i="4" s="1"/>
  <c r="BJ55" i="4"/>
  <c r="BV55" i="4" s="1"/>
  <c r="CH55" i="4"/>
  <c r="BD243" i="4"/>
  <c r="BP243" i="4" s="1"/>
  <c r="ED243" i="4"/>
  <c r="BL74" i="4"/>
  <c r="BX74" i="4" s="1"/>
  <c r="BB230" i="4"/>
  <c r="BN230" i="4" s="1"/>
  <c r="BZ230" i="4"/>
  <c r="CA230" i="4" s="1"/>
  <c r="BM42" i="4"/>
  <c r="BY42" i="4" s="1"/>
  <c r="EM42" i="4"/>
  <c r="BM106" i="4"/>
  <c r="BY106" i="4" s="1"/>
  <c r="BF130" i="4"/>
  <c r="BR130" i="4" s="1"/>
  <c r="CD130" i="4"/>
  <c r="BF13" i="4"/>
  <c r="BR13" i="4" s="1"/>
  <c r="CD13" i="4"/>
  <c r="CE13" i="4" s="1"/>
  <c r="BF27" i="4"/>
  <c r="BR27" i="4" s="1"/>
  <c r="CD27" i="4"/>
  <c r="CE27" i="4" s="1"/>
  <c r="BF112" i="4"/>
  <c r="BR112" i="4" s="1"/>
  <c r="CD112" i="4"/>
  <c r="CE112" i="4" s="1"/>
  <c r="CF112" i="4" s="1"/>
  <c r="BH138" i="4"/>
  <c r="BT138" i="4" s="1"/>
  <c r="BH230" i="4"/>
  <c r="BT230" i="4" s="1"/>
  <c r="EH230" i="4"/>
  <c r="BH236" i="4"/>
  <c r="BT236" i="4" s="1"/>
  <c r="EH236" i="4"/>
  <c r="BF138" i="4"/>
  <c r="BR138" i="4" s="1"/>
  <c r="CD138" i="4"/>
  <c r="CE138" i="4" s="1"/>
  <c r="CF138" i="4" s="1"/>
  <c r="BF236" i="4"/>
  <c r="BR236" i="4" s="1"/>
  <c r="CD236" i="4"/>
  <c r="CE236" i="4" s="1"/>
  <c r="BF251" i="4"/>
  <c r="BR251" i="4" s="1"/>
  <c r="CD251" i="4"/>
  <c r="BF109" i="4"/>
  <c r="BR109" i="4" s="1"/>
  <c r="CD109" i="4"/>
  <c r="CE109" i="4" s="1"/>
  <c r="BF50" i="4"/>
  <c r="BR50" i="4" s="1"/>
  <c r="CD50" i="4"/>
  <c r="CE50" i="4" s="1"/>
  <c r="BH191" i="4"/>
  <c r="BT191" i="4" s="1"/>
  <c r="BH182" i="4"/>
  <c r="BT182" i="4" s="1"/>
  <c r="BH64" i="4"/>
  <c r="BT64" i="4" s="1"/>
  <c r="BF249" i="4"/>
  <c r="BR249" i="4" s="1"/>
  <c r="CD249" i="4"/>
  <c r="CE249" i="4" s="1"/>
  <c r="BH263" i="4"/>
  <c r="BT263" i="4" s="1"/>
  <c r="EH263" i="4"/>
  <c r="BH251" i="4"/>
  <c r="BT251" i="4" s="1"/>
  <c r="EH251" i="4"/>
  <c r="BF198" i="4"/>
  <c r="BR198" i="4" s="1"/>
  <c r="CD198" i="4"/>
  <c r="BI108" i="4"/>
  <c r="BU108" i="4" s="1"/>
  <c r="BF132" i="4"/>
  <c r="BR132" i="4" s="1"/>
  <c r="CD132" i="4"/>
  <c r="BH97" i="4"/>
  <c r="BT97" i="4" s="1"/>
  <c r="BF67" i="4"/>
  <c r="BR67" i="4" s="1"/>
  <c r="CD67" i="4"/>
  <c r="CE67" i="4" s="1"/>
  <c r="BF127" i="4"/>
  <c r="BR127" i="4" s="1"/>
  <c r="CD127" i="4"/>
  <c r="CE127" i="4" s="1"/>
  <c r="CF127" i="4" s="1"/>
  <c r="CG127" i="4" s="1"/>
  <c r="BH142" i="4"/>
  <c r="BT142" i="4" s="1"/>
  <c r="BF169" i="4"/>
  <c r="BR169" i="4" s="1"/>
  <c r="CD169" i="4"/>
  <c r="CE169" i="4" s="1"/>
  <c r="CF169" i="4" s="1"/>
  <c r="BF21" i="4"/>
  <c r="BR21" i="4" s="1"/>
  <c r="CD21" i="4"/>
  <c r="BI91" i="4"/>
  <c r="BU91" i="4" s="1"/>
  <c r="BF103" i="4"/>
  <c r="BR103" i="4" s="1"/>
  <c r="CD103" i="4"/>
  <c r="CE103" i="4" s="1"/>
  <c r="BF212" i="4"/>
  <c r="BR212" i="4" s="1"/>
  <c r="CD212" i="4"/>
  <c r="CE212" i="4" s="1"/>
  <c r="BH148" i="4"/>
  <c r="BT148" i="4" s="1"/>
  <c r="BH233" i="4"/>
  <c r="BT233" i="4" s="1"/>
  <c r="EH233" i="4"/>
  <c r="BF39" i="4"/>
  <c r="BR39" i="4" s="1"/>
  <c r="CD39" i="4"/>
  <c r="CE39" i="4" s="1"/>
  <c r="BH144" i="4"/>
  <c r="BT144" i="4" s="1"/>
  <c r="BH245" i="4"/>
  <c r="BT245" i="4" s="1"/>
  <c r="EH245" i="4"/>
  <c r="BF224" i="4"/>
  <c r="BR224" i="4" s="1"/>
  <c r="CD224" i="4"/>
  <c r="CE224" i="4" s="1"/>
  <c r="BF214" i="4"/>
  <c r="BR214" i="4" s="1"/>
  <c r="CD214" i="4"/>
  <c r="BF63" i="4"/>
  <c r="BR63" i="4" s="1"/>
  <c r="CD63" i="4"/>
  <c r="CE63" i="4" s="1"/>
  <c r="BH32" i="4"/>
  <c r="BT32" i="4" s="1"/>
  <c r="EH32" i="4"/>
  <c r="BF33" i="4"/>
  <c r="BR33" i="4" s="1"/>
  <c r="CD33" i="4"/>
  <c r="BF14" i="4"/>
  <c r="BR14" i="4" s="1"/>
  <c r="CD14" i="4"/>
  <c r="BH203" i="4"/>
  <c r="BT203" i="4" s="1"/>
  <c r="BF259" i="4"/>
  <c r="BR259" i="4" s="1"/>
  <c r="CD259" i="4"/>
  <c r="BH160" i="4"/>
  <c r="BT160" i="4" s="1"/>
  <c r="BF218" i="4"/>
  <c r="BR218" i="4" s="1"/>
  <c r="CD218" i="4"/>
  <c r="CE218" i="4" s="1"/>
  <c r="BF56" i="4"/>
  <c r="BR56" i="4" s="1"/>
  <c r="CD56" i="4"/>
  <c r="CE56" i="4" s="1"/>
  <c r="BF40" i="4"/>
  <c r="BR40" i="4" s="1"/>
  <c r="CD40" i="4"/>
  <c r="CE40" i="4" s="1"/>
  <c r="BH146" i="4"/>
  <c r="BT146" i="4" s="1"/>
  <c r="BH219" i="4"/>
  <c r="BT219" i="4" s="1"/>
  <c r="BF219" i="4"/>
  <c r="BR219" i="4" s="1"/>
  <c r="CD219" i="4"/>
  <c r="CE219" i="4" s="1"/>
  <c r="BH207" i="4"/>
  <c r="BT207" i="4" s="1"/>
  <c r="BH141" i="4"/>
  <c r="BT141" i="4" s="1"/>
  <c r="BH98" i="4"/>
  <c r="BT98" i="4" s="1"/>
  <c r="BF173" i="4"/>
  <c r="BR173" i="4" s="1"/>
  <c r="CD173" i="4"/>
  <c r="CE173" i="4" s="1"/>
  <c r="CF173" i="4" s="1"/>
  <c r="BH132" i="4"/>
  <c r="BT132" i="4" s="1"/>
  <c r="BF72" i="4"/>
  <c r="BR72" i="4" s="1"/>
  <c r="CD72" i="4"/>
  <c r="CE72" i="4" s="1"/>
  <c r="BH242" i="4"/>
  <c r="BT242" i="4" s="1"/>
  <c r="EH242" i="4"/>
  <c r="BF155" i="4"/>
  <c r="BR155" i="4" s="1"/>
  <c r="CD155" i="4"/>
  <c r="CE155" i="4" s="1"/>
  <c r="BF190" i="4"/>
  <c r="BR190" i="4" s="1"/>
  <c r="CD190" i="4"/>
  <c r="BH163" i="4"/>
  <c r="BT163" i="4" s="1"/>
  <c r="BH61" i="4"/>
  <c r="BT61" i="4" s="1"/>
  <c r="BH42" i="4"/>
  <c r="BT42" i="4" s="1"/>
  <c r="EH42" i="4"/>
  <c r="BF177" i="4"/>
  <c r="BR177" i="4" s="1"/>
  <c r="CD177" i="4"/>
  <c r="CE177" i="4" s="1"/>
  <c r="BH254" i="4"/>
  <c r="BT254" i="4" s="1"/>
  <c r="EH254" i="4"/>
  <c r="BB82" i="4"/>
  <c r="BN82" i="4" s="1"/>
  <c r="BZ82" i="4"/>
  <c r="CA82" i="4" s="1"/>
  <c r="CB82" i="4" s="1"/>
  <c r="BL20" i="4"/>
  <c r="BX20" i="4" s="1"/>
  <c r="EL20" i="4"/>
  <c r="BD75" i="4"/>
  <c r="BP75" i="4" s="1"/>
  <c r="BB138" i="4"/>
  <c r="BN138" i="4" s="1"/>
  <c r="BZ138" i="4"/>
  <c r="CA138" i="4" s="1"/>
  <c r="CB138" i="4" s="1"/>
  <c r="CC138" i="4" s="1"/>
  <c r="BB57" i="4"/>
  <c r="BN57" i="4" s="1"/>
  <c r="BZ57" i="4"/>
  <c r="CA57" i="4" s="1"/>
  <c r="BB93" i="4"/>
  <c r="BN93" i="4" s="1"/>
  <c r="BZ93" i="4"/>
  <c r="BJ134" i="4"/>
  <c r="BV134" i="4" s="1"/>
  <c r="CH134" i="4"/>
  <c r="CI134" i="4" s="1"/>
  <c r="CJ134" i="4" s="1"/>
  <c r="CK134" i="4" s="1"/>
  <c r="BL98" i="4"/>
  <c r="BX98" i="4" s="1"/>
  <c r="BL187" i="4"/>
  <c r="BX187" i="4" s="1"/>
  <c r="BB23" i="4"/>
  <c r="BN23" i="4" s="1"/>
  <c r="BZ23" i="4"/>
  <c r="CA23" i="4" s="1"/>
  <c r="BD111" i="4"/>
  <c r="BP111" i="4" s="1"/>
  <c r="BL119" i="4"/>
  <c r="BX119" i="4" s="1"/>
  <c r="BJ9" i="4"/>
  <c r="EJ9" i="4"/>
  <c r="CH9" i="4"/>
  <c r="CI9" i="4" s="1"/>
  <c r="BD149" i="4"/>
  <c r="BP149" i="4" s="1"/>
  <c r="BD261" i="4"/>
  <c r="BP261" i="4" s="1"/>
  <c r="ED261" i="4"/>
  <c r="BJ238" i="4"/>
  <c r="BV238" i="4" s="1"/>
  <c r="CH238" i="4"/>
  <c r="CI238" i="4" s="1"/>
  <c r="BD36" i="4"/>
  <c r="BP36" i="4" s="1"/>
  <c r="ED36" i="4"/>
  <c r="BL202" i="4"/>
  <c r="BX202" i="4" s="1"/>
  <c r="BD260" i="4"/>
  <c r="BP260" i="4" s="1"/>
  <c r="ED260" i="4"/>
  <c r="BL258" i="4"/>
  <c r="BX258" i="4" s="1"/>
  <c r="EL258" i="4"/>
  <c r="BB200" i="4"/>
  <c r="BN200" i="4" s="1"/>
  <c r="BZ200" i="4"/>
  <c r="CA200" i="4" s="1"/>
  <c r="BB177" i="4"/>
  <c r="BN177" i="4" s="1"/>
  <c r="BZ177" i="4"/>
  <c r="CA177" i="4" s="1"/>
  <c r="CB177" i="4" s="1"/>
  <c r="BD198" i="4"/>
  <c r="BP198" i="4" s="1"/>
  <c r="BD17" i="4"/>
  <c r="BP17" i="4" s="1"/>
  <c r="ED17" i="4"/>
  <c r="BD245" i="4"/>
  <c r="BP245" i="4" s="1"/>
  <c r="ED245" i="4"/>
  <c r="BJ219" i="4"/>
  <c r="BV219" i="4" s="1"/>
  <c r="CH219" i="4"/>
  <c r="CI219" i="4" s="1"/>
  <c r="BJ191" i="4"/>
  <c r="BV191" i="4" s="1"/>
  <c r="CH191" i="4"/>
  <c r="CI191" i="4" s="1"/>
  <c r="CJ191" i="4" s="1"/>
  <c r="BD122" i="4"/>
  <c r="BP122" i="4" s="1"/>
  <c r="BD64" i="4"/>
  <c r="BP64" i="4" s="1"/>
  <c r="BD138" i="4"/>
  <c r="BP138" i="4" s="1"/>
  <c r="BL133" i="4"/>
  <c r="BX133" i="4" s="1"/>
  <c r="BL134" i="4"/>
  <c r="BX134" i="4" s="1"/>
  <c r="BD177" i="4"/>
  <c r="BP177" i="4" s="1"/>
  <c r="BJ248" i="4"/>
  <c r="BV248" i="4" s="1"/>
  <c r="CH248" i="4"/>
  <c r="CI248" i="4" s="1"/>
  <c r="BJ84" i="4"/>
  <c r="BV84" i="4" s="1"/>
  <c r="CH84" i="4"/>
  <c r="CI84" i="4" s="1"/>
  <c r="CJ84" i="4" s="1"/>
  <c r="BB71" i="4"/>
  <c r="BN71" i="4" s="1"/>
  <c r="BZ71" i="4"/>
  <c r="BJ250" i="4"/>
  <c r="BV250" i="4" s="1"/>
  <c r="CH250" i="4"/>
  <c r="CI250" i="4" s="1"/>
  <c r="BB25" i="4"/>
  <c r="BN25" i="4" s="1"/>
  <c r="BZ25" i="4"/>
  <c r="CA25" i="4" s="1"/>
  <c r="BB118" i="4"/>
  <c r="BN118" i="4" s="1"/>
  <c r="BZ118" i="4"/>
  <c r="CA118" i="4" s="1"/>
  <c r="CB118" i="4" s="1"/>
  <c r="BJ156" i="4"/>
  <c r="BV156" i="4" s="1"/>
  <c r="CH156" i="4"/>
  <c r="BD239" i="4"/>
  <c r="BP239" i="4" s="1"/>
  <c r="ED239" i="4"/>
  <c r="BD54" i="4"/>
  <c r="BP54" i="4" s="1"/>
  <c r="ED54" i="4"/>
  <c r="BD20" i="4"/>
  <c r="BP20" i="4" s="1"/>
  <c r="ED20" i="4"/>
  <c r="BD219" i="4"/>
  <c r="BP219" i="4" s="1"/>
  <c r="ED219" i="4"/>
  <c r="BD206" i="4"/>
  <c r="BP206" i="4" s="1"/>
  <c r="BD244" i="4"/>
  <c r="BP244" i="4" s="1"/>
  <c r="ED244" i="4"/>
  <c r="BL164" i="4"/>
  <c r="BX164" i="4" s="1"/>
  <c r="BD265" i="4"/>
  <c r="BP265" i="4" s="1"/>
  <c r="ED265" i="4"/>
  <c r="BB182" i="4"/>
  <c r="BN182" i="4" s="1"/>
  <c r="BZ182" i="4"/>
  <c r="BB176" i="4"/>
  <c r="BN176" i="4" s="1"/>
  <c r="BZ176" i="4"/>
  <c r="CA176" i="4" s="1"/>
  <c r="CB176" i="4" s="1"/>
  <c r="BB180" i="4"/>
  <c r="BN180" i="4" s="1"/>
  <c r="BZ180" i="4"/>
  <c r="CA180" i="4" s="1"/>
  <c r="CB180" i="4" s="1"/>
  <c r="BB215" i="4"/>
  <c r="BN215" i="4" s="1"/>
  <c r="BZ215" i="4"/>
  <c r="CA215" i="4" s="1"/>
  <c r="BB27" i="4"/>
  <c r="BN27" i="4" s="1"/>
  <c r="BZ27" i="4"/>
  <c r="BB165" i="4"/>
  <c r="BN165" i="4" s="1"/>
  <c r="BZ165" i="4"/>
  <c r="CA165" i="4" s="1"/>
  <c r="CB165" i="4" s="1"/>
  <c r="BL151" i="4"/>
  <c r="BX151" i="4" s="1"/>
  <c r="BD192" i="4"/>
  <c r="BP192" i="4" s="1"/>
  <c r="BJ194" i="4"/>
  <c r="BV194" i="4" s="1"/>
  <c r="CH194" i="4"/>
  <c r="CI194" i="4" s="1"/>
  <c r="CJ194" i="4" s="1"/>
  <c r="BL117" i="4"/>
  <c r="BX117" i="4" s="1"/>
  <c r="BJ165" i="4"/>
  <c r="BV165" i="4" s="1"/>
  <c r="CH165" i="4"/>
  <c r="BD221" i="4"/>
  <c r="BP221" i="4" s="1"/>
  <c r="ED221" i="4"/>
  <c r="BB153" i="4"/>
  <c r="BN153" i="4" s="1"/>
  <c r="BZ153" i="4"/>
  <c r="CA153" i="4" s="1"/>
  <c r="CB153" i="4" s="1"/>
  <c r="BD217" i="4"/>
  <c r="BP217" i="4" s="1"/>
  <c r="BJ138" i="4"/>
  <c r="BV138" i="4" s="1"/>
  <c r="CH138" i="4"/>
  <c r="CI138" i="4" s="1"/>
  <c r="BD42" i="4"/>
  <c r="BP42" i="4" s="1"/>
  <c r="ED42" i="4"/>
  <c r="BJ211" i="4"/>
  <c r="BV211" i="4" s="1"/>
  <c r="CH211" i="4"/>
  <c r="CI211" i="4" s="1"/>
  <c r="BD28" i="4"/>
  <c r="BP28" i="4" s="1"/>
  <c r="ED28" i="4"/>
  <c r="BL57" i="4"/>
  <c r="BX57" i="4" s="1"/>
  <c r="BJ27" i="4"/>
  <c r="BV27" i="4" s="1"/>
  <c r="CH27" i="4"/>
  <c r="CI27" i="4" s="1"/>
  <c r="BB155" i="4"/>
  <c r="BN155" i="4" s="1"/>
  <c r="BZ155" i="4"/>
  <c r="BB145" i="4"/>
  <c r="BN145" i="4" s="1"/>
  <c r="BZ145" i="4"/>
  <c r="CA145" i="4" s="1"/>
  <c r="CB145" i="4" s="1"/>
  <c r="CC145" i="4" s="1"/>
  <c r="BD179" i="4"/>
  <c r="BP179" i="4" s="1"/>
  <c r="BJ124" i="4"/>
  <c r="BV124" i="4" s="1"/>
  <c r="CH124" i="4"/>
  <c r="BL55" i="4"/>
  <c r="BX55" i="4" s="1"/>
  <c r="BL71" i="4"/>
  <c r="BX71" i="4" s="1"/>
  <c r="BL244" i="4"/>
  <c r="BX244" i="4" s="1"/>
  <c r="EL244" i="4"/>
  <c r="BL14" i="4"/>
  <c r="BX14" i="4" s="1"/>
  <c r="EL14" i="4"/>
  <c r="BL34" i="4"/>
  <c r="BX34" i="4" s="1"/>
  <c r="EL34" i="4"/>
  <c r="BL99" i="4"/>
  <c r="BX99" i="4" s="1"/>
  <c r="BJ21" i="4"/>
  <c r="BV21" i="4" s="1"/>
  <c r="CH21" i="4"/>
  <c r="BL159" i="4"/>
  <c r="BX159" i="4" s="1"/>
  <c r="BJ53" i="4"/>
  <c r="BV53" i="4" s="1"/>
  <c r="CH53" i="4"/>
  <c r="CI53" i="4" s="1"/>
  <c r="BD44" i="4"/>
  <c r="BP44" i="4" s="1"/>
  <c r="ED44" i="4"/>
  <c r="BD30" i="4"/>
  <c r="BP30" i="4" s="1"/>
  <c r="ED30" i="4"/>
  <c r="BJ77" i="4"/>
  <c r="BV77" i="4" s="1"/>
  <c r="CH77" i="4"/>
  <c r="CI77" i="4" s="1"/>
  <c r="CJ77" i="4" s="1"/>
  <c r="BE211" i="4"/>
  <c r="BQ211" i="4" s="1"/>
  <c r="EE211" i="4"/>
  <c r="BJ98" i="4"/>
  <c r="BV98" i="4" s="1"/>
  <c r="CH98" i="4"/>
  <c r="BM187" i="4"/>
  <c r="BY187" i="4" s="1"/>
  <c r="BJ173" i="4"/>
  <c r="BV173" i="4" s="1"/>
  <c r="CH173" i="4"/>
  <c r="BM90" i="4"/>
  <c r="BY90" i="4" s="1"/>
  <c r="BB37" i="4"/>
  <c r="BN37" i="4" s="1"/>
  <c r="BZ37" i="4"/>
  <c r="BB148" i="4"/>
  <c r="BN148" i="4" s="1"/>
  <c r="BZ148" i="4"/>
  <c r="CA148" i="4" s="1"/>
  <c r="CB148" i="4" s="1"/>
  <c r="BB170" i="4"/>
  <c r="BN170" i="4" s="1"/>
  <c r="BZ170" i="4"/>
  <c r="CA170" i="4" s="1"/>
  <c r="CB170" i="4" s="1"/>
  <c r="BJ216" i="4"/>
  <c r="BV216" i="4" s="1"/>
  <c r="CH216" i="4"/>
  <c r="BD110" i="4"/>
  <c r="BP110" i="4" s="1"/>
  <c r="BD250" i="4"/>
  <c r="BP250" i="4" s="1"/>
  <c r="ED250" i="4"/>
  <c r="BD139" i="4"/>
  <c r="BP139" i="4" s="1"/>
  <c r="BL191" i="4"/>
  <c r="BX191" i="4" s="1"/>
  <c r="BD175" i="4"/>
  <c r="BP175" i="4" s="1"/>
  <c r="BL239" i="4"/>
  <c r="BX239" i="4" s="1"/>
  <c r="EL239" i="4"/>
  <c r="BL70" i="4"/>
  <c r="BX70" i="4" s="1"/>
  <c r="BD43" i="4"/>
  <c r="BP43" i="4" s="1"/>
  <c r="ED43" i="4"/>
  <c r="BD93" i="4"/>
  <c r="BP93" i="4" s="1"/>
  <c r="BL136" i="4"/>
  <c r="BX136" i="4" s="1"/>
  <c r="BL64" i="4"/>
  <c r="BX64" i="4" s="1"/>
  <c r="BL26" i="4"/>
  <c r="BX26" i="4" s="1"/>
  <c r="EL26" i="4"/>
  <c r="BJ35" i="4"/>
  <c r="BV35" i="4" s="1"/>
  <c r="CH35" i="4"/>
  <c r="CI35" i="4" s="1"/>
  <c r="BD99" i="4"/>
  <c r="BP99" i="4" s="1"/>
  <c r="BD39" i="4"/>
  <c r="BP39" i="4" s="1"/>
  <c r="ED39" i="4"/>
  <c r="BL231" i="4"/>
  <c r="BX231" i="4" s="1"/>
  <c r="EL231" i="4"/>
  <c r="BD115" i="4"/>
  <c r="BP115" i="4" s="1"/>
  <c r="BD225" i="4"/>
  <c r="BP225" i="4" s="1"/>
  <c r="ED225" i="4"/>
  <c r="BL82" i="4"/>
  <c r="BX82" i="4" s="1"/>
  <c r="BB192" i="4"/>
  <c r="BN192" i="4" s="1"/>
  <c r="BZ192" i="4"/>
  <c r="BJ224" i="4"/>
  <c r="BV224" i="4" s="1"/>
  <c r="CH224" i="4"/>
  <c r="CI224" i="4" s="1"/>
  <c r="BB70" i="4"/>
  <c r="BN70" i="4" s="1"/>
  <c r="BZ70" i="4"/>
  <c r="BE83" i="4"/>
  <c r="BQ83" i="4" s="1"/>
  <c r="BM137" i="4"/>
  <c r="BY137" i="4" s="1"/>
  <c r="BB189" i="4"/>
  <c r="BN189" i="4" s="1"/>
  <c r="BZ189" i="4"/>
  <c r="CA189" i="4" s="1"/>
  <c r="BM65" i="4"/>
  <c r="BY65" i="4" s="1"/>
  <c r="EM65" i="4"/>
  <c r="BM107" i="4"/>
  <c r="BY107" i="4" s="1"/>
  <c r="BB151" i="4"/>
  <c r="BN151" i="4" s="1"/>
  <c r="BZ151" i="4"/>
  <c r="CA151" i="4" s="1"/>
  <c r="CB151" i="4" s="1"/>
  <c r="BE143" i="4"/>
  <c r="BQ143" i="4" s="1"/>
  <c r="BJ102" i="4"/>
  <c r="BV102" i="4" s="1"/>
  <c r="CH102" i="4"/>
  <c r="BL263" i="4"/>
  <c r="BX263" i="4" s="1"/>
  <c r="EL263" i="4"/>
  <c r="BJ158" i="4"/>
  <c r="BV158" i="4" s="1"/>
  <c r="CH158" i="4"/>
  <c r="CI158" i="4" s="1"/>
  <c r="BJ130" i="4"/>
  <c r="BV130" i="4" s="1"/>
  <c r="CH130" i="4"/>
  <c r="CI130" i="4" s="1"/>
  <c r="BJ183" i="4"/>
  <c r="BV183" i="4" s="1"/>
  <c r="CH183" i="4"/>
  <c r="CI183" i="4" s="1"/>
  <c r="BJ174" i="4"/>
  <c r="BV174" i="4" s="1"/>
  <c r="CH174" i="4"/>
  <c r="BB91" i="4"/>
  <c r="BN91" i="4" s="1"/>
  <c r="BZ91" i="4"/>
  <c r="CA91" i="4" s="1"/>
  <c r="BJ162" i="4"/>
  <c r="BV162" i="4" s="1"/>
  <c r="CH162" i="4"/>
  <c r="BB74" i="4"/>
  <c r="BN74" i="4" s="1"/>
  <c r="BZ74" i="4"/>
  <c r="CA74" i="4" s="1"/>
  <c r="BJ234" i="4"/>
  <c r="BV234" i="4" s="1"/>
  <c r="CH234" i="4"/>
  <c r="CI234" i="4" s="1"/>
  <c r="BD233" i="4"/>
  <c r="BP233" i="4" s="1"/>
  <c r="ED233" i="4"/>
  <c r="BD114" i="4"/>
  <c r="BP114" i="4" s="1"/>
  <c r="BJ140" i="4"/>
  <c r="BV140" i="4" s="1"/>
  <c r="CH140" i="4"/>
  <c r="CI140" i="4" s="1"/>
  <c r="BJ143" i="4"/>
  <c r="BV143" i="4" s="1"/>
  <c r="CH143" i="4"/>
  <c r="CI143" i="4" s="1"/>
  <c r="CJ143" i="4" s="1"/>
  <c r="BL198" i="4"/>
  <c r="BX198" i="4" s="1"/>
  <c r="BD71" i="4"/>
  <c r="BP71" i="4" s="1"/>
  <c r="BE201" i="4"/>
  <c r="BQ201" i="4" s="1"/>
  <c r="EE201" i="4"/>
  <c r="BE126" i="4"/>
  <c r="BQ126" i="4" s="1"/>
  <c r="BM117" i="4"/>
  <c r="BY117" i="4" s="1"/>
  <c r="BE178" i="4"/>
  <c r="BQ178" i="4" s="1"/>
  <c r="BE202" i="4"/>
  <c r="BQ202" i="4" s="1"/>
  <c r="EE202" i="4"/>
  <c r="BE19" i="4"/>
  <c r="BQ19" i="4" s="1"/>
  <c r="EE19" i="4"/>
  <c r="BM249" i="4"/>
  <c r="BY249" i="4" s="1"/>
  <c r="EM249" i="4"/>
  <c r="BM238" i="4"/>
  <c r="BY238" i="4" s="1"/>
  <c r="EM238" i="4"/>
  <c r="BM204" i="4"/>
  <c r="BY204" i="4" s="1"/>
  <c r="BE237" i="4"/>
  <c r="BQ237" i="4" s="1"/>
  <c r="EE237" i="4"/>
  <c r="BM203" i="4"/>
  <c r="BY203" i="4" s="1"/>
  <c r="BE105" i="4"/>
  <c r="BQ105" i="4" s="1"/>
  <c r="BM216" i="4"/>
  <c r="BY216" i="4" s="1"/>
  <c r="EM216" i="4"/>
  <c r="BM145" i="4"/>
  <c r="BY145" i="4" s="1"/>
  <c r="BI115" i="4"/>
  <c r="BU115" i="4" s="1"/>
  <c r="BI82" i="4"/>
  <c r="BU82" i="4" s="1"/>
  <c r="BI70" i="4"/>
  <c r="BU70" i="4" s="1"/>
  <c r="EI70" i="4"/>
  <c r="BI88" i="4"/>
  <c r="BU88" i="4" s="1"/>
  <c r="BI105" i="4"/>
  <c r="BU105" i="4" s="1"/>
  <c r="BI183" i="4"/>
  <c r="BU183" i="4" s="1"/>
  <c r="BI250" i="4"/>
  <c r="BU250" i="4" s="1"/>
  <c r="EI250" i="4"/>
  <c r="BE157" i="4"/>
  <c r="BQ157" i="4" s="1"/>
  <c r="BM242" i="4"/>
  <c r="BY242" i="4" s="1"/>
  <c r="EM242" i="4"/>
  <c r="BE56" i="4"/>
  <c r="BQ56" i="4" s="1"/>
  <c r="EE56" i="4"/>
  <c r="BM134" i="4"/>
  <c r="BY134" i="4" s="1"/>
  <c r="BE177" i="4"/>
  <c r="BQ177" i="4" s="1"/>
  <c r="BE103" i="4"/>
  <c r="BQ103" i="4" s="1"/>
  <c r="BM254" i="4"/>
  <c r="BY254" i="4" s="1"/>
  <c r="EM254" i="4"/>
  <c r="BE156" i="4"/>
  <c r="BQ156" i="4" s="1"/>
  <c r="EM9" i="4"/>
  <c r="BE118" i="4"/>
  <c r="BQ118" i="4" s="1"/>
  <c r="BM186" i="4"/>
  <c r="BY186" i="4" s="1"/>
  <c r="BM261" i="4"/>
  <c r="BY261" i="4" s="1"/>
  <c r="EM261" i="4"/>
  <c r="BE259" i="4"/>
  <c r="BQ259" i="4" s="1"/>
  <c r="EE259" i="4"/>
  <c r="BM141" i="4"/>
  <c r="BY141" i="4" s="1"/>
  <c r="BE224" i="4"/>
  <c r="BQ224" i="4" s="1"/>
  <c r="EE224" i="4"/>
  <c r="BM206" i="4"/>
  <c r="BY206" i="4" s="1"/>
  <c r="EM206" i="4"/>
  <c r="BM112" i="4"/>
  <c r="BY112" i="4" s="1"/>
  <c r="BI18" i="4"/>
  <c r="BU18" i="4" s="1"/>
  <c r="EI18" i="4"/>
  <c r="BI39" i="4"/>
  <c r="BU39" i="4" s="1"/>
  <c r="EI39" i="4"/>
  <c r="BI203" i="4"/>
  <c r="BU203" i="4" s="1"/>
  <c r="EI203" i="4"/>
  <c r="BM217" i="4"/>
  <c r="BY217" i="4" s="1"/>
  <c r="EM217" i="4"/>
  <c r="BM68" i="4"/>
  <c r="BY68" i="4" s="1"/>
  <c r="EM68" i="4"/>
  <c r="BF86" i="4"/>
  <c r="BR86" i="4" s="1"/>
  <c r="CD86" i="4"/>
  <c r="CE86" i="4" s="1"/>
  <c r="CF86" i="4" s="1"/>
  <c r="BF230" i="4"/>
  <c r="BR230" i="4" s="1"/>
  <c r="CD230" i="4"/>
  <c r="CE230" i="4" s="1"/>
  <c r="BF98" i="4"/>
  <c r="BR98" i="4" s="1"/>
  <c r="CD98" i="4"/>
  <c r="CE98" i="4" s="1"/>
  <c r="BF215" i="4"/>
  <c r="BR215" i="4" s="1"/>
  <c r="CD215" i="4"/>
  <c r="CE215" i="4" s="1"/>
  <c r="BF217" i="4"/>
  <c r="BR217" i="4" s="1"/>
  <c r="CD217" i="4"/>
  <c r="CE217" i="4" s="1"/>
  <c r="BH110" i="4"/>
  <c r="BT110" i="4" s="1"/>
  <c r="BH260" i="4"/>
  <c r="BT260" i="4" s="1"/>
  <c r="EH260" i="4"/>
  <c r="BH75" i="4"/>
  <c r="BT75" i="4" s="1"/>
  <c r="BH57" i="4"/>
  <c r="BT57" i="4" s="1"/>
  <c r="BF36" i="4"/>
  <c r="BR36" i="4" s="1"/>
  <c r="CD36" i="4"/>
  <c r="CE36" i="4" s="1"/>
  <c r="BF205" i="4"/>
  <c r="BR205" i="4" s="1"/>
  <c r="CD205" i="4"/>
  <c r="BF202" i="4"/>
  <c r="BR202" i="4" s="1"/>
  <c r="CD202" i="4"/>
  <c r="CE202" i="4" s="1"/>
  <c r="BF90" i="4"/>
  <c r="BR90" i="4" s="1"/>
  <c r="CD90" i="4"/>
  <c r="CE90" i="4" s="1"/>
  <c r="BF43" i="4"/>
  <c r="BR43" i="4" s="1"/>
  <c r="CD43" i="4"/>
  <c r="CE43" i="4" s="1"/>
  <c r="BH104" i="4"/>
  <c r="BT104" i="4" s="1"/>
  <c r="BH20" i="4"/>
  <c r="BT20" i="4" s="1"/>
  <c r="EH20" i="4"/>
  <c r="BH252" i="4"/>
  <c r="BT252" i="4" s="1"/>
  <c r="EH252" i="4"/>
  <c r="BF140" i="4"/>
  <c r="BR140" i="4" s="1"/>
  <c r="CD140" i="4"/>
  <c r="CE140" i="4" s="1"/>
  <c r="CF140" i="4" s="1"/>
  <c r="CG140" i="4" s="1"/>
  <c r="BH15" i="4"/>
  <c r="BT15" i="4" s="1"/>
  <c r="EH15" i="4"/>
  <c r="BH106" i="4"/>
  <c r="BT106" i="4" s="1"/>
  <c r="BH184" i="4"/>
  <c r="BT184" i="4" s="1"/>
  <c r="BH66" i="4"/>
  <c r="BT66" i="4" s="1"/>
  <c r="BF37" i="4"/>
  <c r="BR37" i="4" s="1"/>
  <c r="CD37" i="4"/>
  <c r="CE37" i="4" s="1"/>
  <c r="BH161" i="4"/>
  <c r="BT161" i="4" s="1"/>
  <c r="BH128" i="4"/>
  <c r="BT128" i="4" s="1"/>
  <c r="BF73" i="4"/>
  <c r="BR73" i="4" s="1"/>
  <c r="CD73" i="4"/>
  <c r="CE73" i="4" s="1"/>
  <c r="BH91" i="4"/>
  <c r="BT91" i="4" s="1"/>
  <c r="BF68" i="4"/>
  <c r="BR68" i="4" s="1"/>
  <c r="CD68" i="4"/>
  <c r="CE68" i="4" s="1"/>
  <c r="BF76" i="4"/>
  <c r="BR76" i="4" s="1"/>
  <c r="CD76" i="4"/>
  <c r="CE76" i="4" s="1"/>
  <c r="CF76" i="4" s="1"/>
  <c r="BH226" i="4"/>
  <c r="BT226" i="4" s="1"/>
  <c r="EH226" i="4"/>
  <c r="BF144" i="4"/>
  <c r="BR144" i="4" s="1"/>
  <c r="CD144" i="4"/>
  <c r="BF245" i="4"/>
  <c r="BR245" i="4" s="1"/>
  <c r="CD245" i="4"/>
  <c r="CE245" i="4" s="1"/>
  <c r="BH201" i="4"/>
  <c r="BT201" i="4" s="1"/>
  <c r="BF32" i="4"/>
  <c r="BR32" i="4" s="1"/>
  <c r="CD32" i="4"/>
  <c r="BH137" i="4"/>
  <c r="BT137" i="4" s="1"/>
  <c r="BH178" i="4"/>
  <c r="BT178" i="4" s="1"/>
  <c r="BF22" i="4"/>
  <c r="BR22" i="4" s="1"/>
  <c r="CD22" i="4"/>
  <c r="BF221" i="4"/>
  <c r="BR221" i="4" s="1"/>
  <c r="CD221" i="4"/>
  <c r="CE221" i="4" s="1"/>
  <c r="BH118" i="4"/>
  <c r="BT118" i="4" s="1"/>
  <c r="BH152" i="4"/>
  <c r="BT152" i="4" s="1"/>
  <c r="BF133" i="4"/>
  <c r="BR133" i="4" s="1"/>
  <c r="CD133" i="4"/>
  <c r="BF210" i="4"/>
  <c r="BR210" i="4" s="1"/>
  <c r="CD210" i="4"/>
  <c r="CE210" i="4" s="1"/>
  <c r="BH240" i="4"/>
  <c r="BT240" i="4" s="1"/>
  <c r="EH240" i="4"/>
  <c r="BF160" i="4"/>
  <c r="BR160" i="4" s="1"/>
  <c r="CD160" i="4"/>
  <c r="BF11" i="4"/>
  <c r="BR11" i="4" s="1"/>
  <c r="CD11" i="4"/>
  <c r="CE11" i="4" s="1"/>
  <c r="BF152" i="4"/>
  <c r="BR152" i="4" s="1"/>
  <c r="CD152" i="4"/>
  <c r="CE152" i="4" s="1"/>
  <c r="BF59" i="4"/>
  <c r="BR59" i="4" s="1"/>
  <c r="CD59" i="4"/>
  <c r="CE59" i="4" s="1"/>
  <c r="BF10" i="4"/>
  <c r="BR10" i="4" s="1"/>
  <c r="CD10" i="4"/>
  <c r="CE10" i="4" s="1"/>
  <c r="BH188" i="4"/>
  <c r="BT188" i="4" s="1"/>
  <c r="BF150" i="4"/>
  <c r="BR150" i="4" s="1"/>
  <c r="CD150" i="4"/>
  <c r="CE150" i="4" s="1"/>
  <c r="BF146" i="4"/>
  <c r="BR146" i="4" s="1"/>
  <c r="CD146" i="4"/>
  <c r="CE146" i="4" s="1"/>
  <c r="BF194" i="4"/>
  <c r="BR194" i="4" s="1"/>
  <c r="CD194" i="4"/>
  <c r="CE194" i="4" s="1"/>
  <c r="CF194" i="4" s="1"/>
  <c r="BH23" i="4"/>
  <c r="BT23" i="4" s="1"/>
  <c r="EH23" i="4"/>
  <c r="BF79" i="4"/>
  <c r="BR79" i="4" s="1"/>
  <c r="CD79" i="4"/>
  <c r="CE79" i="4" s="1"/>
  <c r="BF118" i="4"/>
  <c r="BR118" i="4" s="1"/>
  <c r="CD118" i="4"/>
  <c r="CE118" i="4" s="1"/>
  <c r="BF232" i="4"/>
  <c r="BR232" i="4" s="1"/>
  <c r="CD232" i="4"/>
  <c r="CE232" i="4" s="1"/>
  <c r="BF93" i="4"/>
  <c r="BR93" i="4" s="1"/>
  <c r="CD93" i="4"/>
  <c r="BF83" i="4"/>
  <c r="BR83" i="4" s="1"/>
  <c r="CD83" i="4"/>
  <c r="CE83" i="4" s="1"/>
  <c r="BH218" i="4"/>
  <c r="BT218" i="4" s="1"/>
  <c r="BF97" i="4"/>
  <c r="BR97" i="4" s="1"/>
  <c r="CD97" i="4"/>
  <c r="BH53" i="4"/>
  <c r="BT53" i="4" s="1"/>
  <c r="BF237" i="4"/>
  <c r="BR237" i="4" s="1"/>
  <c r="CD237" i="4"/>
  <c r="CE237" i="4" s="1"/>
  <c r="BF31" i="4"/>
  <c r="BR31" i="4" s="1"/>
  <c r="CD31" i="4"/>
  <c r="CE31" i="4" s="1"/>
  <c r="BF183" i="4"/>
  <c r="BR183" i="4" s="1"/>
  <c r="CD183" i="4"/>
  <c r="BF208" i="4"/>
  <c r="BR208" i="4" s="1"/>
  <c r="CD208" i="4"/>
  <c r="CE208" i="4" s="1"/>
  <c r="BH133" i="4"/>
  <c r="BT133" i="4" s="1"/>
  <c r="BH227" i="4"/>
  <c r="BT227" i="4" s="1"/>
  <c r="EH227" i="4"/>
  <c r="BF171" i="4"/>
  <c r="BR171" i="4" s="1"/>
  <c r="CD171" i="4"/>
  <c r="CE171" i="4" s="1"/>
  <c r="CF171" i="4" s="1"/>
  <c r="CG171" i="4" s="1"/>
  <c r="BH239" i="4"/>
  <c r="BT239" i="4" s="1"/>
  <c r="EH239" i="4"/>
  <c r="BH31" i="4"/>
  <c r="BT31" i="4" s="1"/>
  <c r="EH31" i="4"/>
  <c r="BF195" i="4"/>
  <c r="BR195" i="4" s="1"/>
  <c r="CD195" i="4"/>
  <c r="CE195" i="4" s="1"/>
  <c r="CF195" i="4" s="1"/>
  <c r="BF20" i="4"/>
  <c r="BR20" i="4" s="1"/>
  <c r="CD20" i="4"/>
  <c r="BH156" i="4"/>
  <c r="BT156" i="4" s="1"/>
  <c r="BB39" i="4"/>
  <c r="BN39" i="4" s="1"/>
  <c r="BZ39" i="4"/>
  <c r="BB114" i="4"/>
  <c r="BN114" i="4" s="1"/>
  <c r="BZ114" i="4"/>
  <c r="CA114" i="4" s="1"/>
  <c r="BD159" i="4"/>
  <c r="BP159" i="4" s="1"/>
  <c r="BL106" i="4"/>
  <c r="BX106" i="4" s="1"/>
  <c r="BL90" i="4"/>
  <c r="BX90" i="4" s="1"/>
  <c r="BL168" i="4"/>
  <c r="BX168" i="4" s="1"/>
  <c r="BB104" i="4"/>
  <c r="BN104" i="4" s="1"/>
  <c r="BZ104" i="4"/>
  <c r="CA104" i="4" s="1"/>
  <c r="CB104" i="4" s="1"/>
  <c r="BB54" i="4"/>
  <c r="BN54" i="4" s="1"/>
  <c r="BZ54" i="4"/>
  <c r="CA54" i="4" s="1"/>
  <c r="BL130" i="4"/>
  <c r="BX130" i="4" s="1"/>
  <c r="BD109" i="4"/>
  <c r="BP109" i="4" s="1"/>
  <c r="BB228" i="4"/>
  <c r="BN228" i="4" s="1"/>
  <c r="BZ228" i="4"/>
  <c r="CA228" i="4" s="1"/>
  <c r="BJ48" i="4"/>
  <c r="BV48" i="4" s="1"/>
  <c r="CH48" i="4"/>
  <c r="CI48" i="4" s="1"/>
  <c r="BJ40" i="4"/>
  <c r="BV40" i="4" s="1"/>
  <c r="CH40" i="4"/>
  <c r="CI40" i="4" s="1"/>
  <c r="BD72" i="4"/>
  <c r="BP72" i="4" s="1"/>
  <c r="BD68" i="4"/>
  <c r="BP68" i="4" s="1"/>
  <c r="BD70" i="4"/>
  <c r="BP70" i="4" s="1"/>
  <c r="BL203" i="4"/>
  <c r="BX203" i="4" s="1"/>
  <c r="BJ231" i="4"/>
  <c r="BV231" i="4" s="1"/>
  <c r="CH231" i="4"/>
  <c r="CI231" i="4" s="1"/>
  <c r="BD104" i="4"/>
  <c r="BP104" i="4" s="1"/>
  <c r="BL216" i="4"/>
  <c r="BX216" i="4" s="1"/>
  <c r="BL145" i="4"/>
  <c r="BX145" i="4" s="1"/>
  <c r="BJ37" i="4"/>
  <c r="BV37" i="4" s="1"/>
  <c r="CH37" i="4"/>
  <c r="CI37" i="4" s="1"/>
  <c r="BL154" i="4"/>
  <c r="BX154" i="4" s="1"/>
  <c r="BD56" i="4"/>
  <c r="BP56" i="4" s="1"/>
  <c r="ED56" i="4"/>
  <c r="BB233" i="4"/>
  <c r="BN233" i="4" s="1"/>
  <c r="BZ233" i="4"/>
  <c r="CA233" i="4" s="1"/>
  <c r="BD184" i="4"/>
  <c r="BP184" i="4" s="1"/>
  <c r="BL225" i="4"/>
  <c r="BX225" i="4" s="1"/>
  <c r="BJ51" i="4"/>
  <c r="BV51" i="4" s="1"/>
  <c r="CH51" i="4"/>
  <c r="CI51" i="4" s="1"/>
  <c r="BB210" i="4"/>
  <c r="BN210" i="4" s="1"/>
  <c r="BZ210" i="4"/>
  <c r="CA210" i="4" s="1"/>
  <c r="BB184" i="4"/>
  <c r="BN184" i="4" s="1"/>
  <c r="BZ184" i="4"/>
  <c r="CA184" i="4" s="1"/>
  <c r="CB184" i="4" s="1"/>
  <c r="BJ118" i="4"/>
  <c r="BV118" i="4" s="1"/>
  <c r="CH118" i="4"/>
  <c r="CI118" i="4" s="1"/>
  <c r="BB10" i="4"/>
  <c r="BN10" i="4" s="1"/>
  <c r="BZ10" i="4"/>
  <c r="BL118" i="4"/>
  <c r="BX118" i="4" s="1"/>
  <c r="BD144" i="4"/>
  <c r="BP144" i="4" s="1"/>
  <c r="BD236" i="4"/>
  <c r="BP236" i="4" s="1"/>
  <c r="ED236" i="4"/>
  <c r="BL68" i="4"/>
  <c r="BX68" i="4" s="1"/>
  <c r="BB265" i="4"/>
  <c r="BN265" i="4" s="1"/>
  <c r="EB265" i="4"/>
  <c r="BZ265" i="4"/>
  <c r="BD164" i="4"/>
  <c r="BP164" i="4" s="1"/>
  <c r="BD142" i="4"/>
  <c r="BP142" i="4" s="1"/>
  <c r="BL228" i="4"/>
  <c r="BX228" i="4" s="1"/>
  <c r="EL228" i="4"/>
  <c r="BL252" i="4"/>
  <c r="BX252" i="4" s="1"/>
  <c r="EL252" i="4"/>
  <c r="BD92" i="4"/>
  <c r="BP92" i="4" s="1"/>
  <c r="BJ199" i="4"/>
  <c r="BV199" i="4" s="1"/>
  <c r="CH199" i="4"/>
  <c r="CI199" i="4" s="1"/>
  <c r="BB218" i="4"/>
  <c r="BN218" i="4" s="1"/>
  <c r="BZ218" i="4"/>
  <c r="CA218" i="4" s="1"/>
  <c r="BJ196" i="4"/>
  <c r="BV196" i="4" s="1"/>
  <c r="CH196" i="4"/>
  <c r="CI196" i="4" s="1"/>
  <c r="CJ196" i="4" s="1"/>
  <c r="BB223" i="4"/>
  <c r="BN223" i="4" s="1"/>
  <c r="BZ223" i="4"/>
  <c r="CA223" i="4" s="1"/>
  <c r="BB31" i="4"/>
  <c r="BN31" i="4" s="1"/>
  <c r="BZ31" i="4"/>
  <c r="CA31" i="4" s="1"/>
  <c r="BL78" i="4"/>
  <c r="BX78" i="4" s="1"/>
  <c r="BD148" i="4"/>
  <c r="BP148" i="4" s="1"/>
  <c r="BL175" i="4"/>
  <c r="BX175" i="4" s="1"/>
  <c r="BB178" i="4"/>
  <c r="BN178" i="4" s="1"/>
  <c r="BZ178" i="4"/>
  <c r="CA178" i="4" s="1"/>
  <c r="CB178" i="4" s="1"/>
  <c r="BB76" i="4"/>
  <c r="BN76" i="4" s="1"/>
  <c r="BZ76" i="4"/>
  <c r="BB95" i="4"/>
  <c r="BN95" i="4" s="1"/>
  <c r="BZ95" i="4"/>
  <c r="CA95" i="4" s="1"/>
  <c r="CB95" i="4" s="1"/>
  <c r="BE197" i="4"/>
  <c r="BQ197" i="4" s="1"/>
  <c r="EE197" i="4"/>
  <c r="BJ178" i="4"/>
  <c r="BV178" i="4" s="1"/>
  <c r="CH178" i="4"/>
  <c r="BB126" i="4"/>
  <c r="BN126" i="4" s="1"/>
  <c r="BZ126" i="4"/>
  <c r="BB13" i="4"/>
  <c r="BN13" i="4" s="1"/>
  <c r="BZ13" i="4"/>
  <c r="CA13" i="4" s="1"/>
  <c r="BJ139" i="4"/>
  <c r="BV139" i="4" s="1"/>
  <c r="CH139" i="4"/>
  <c r="BB26" i="4"/>
  <c r="BN26" i="4" s="1"/>
  <c r="BZ26" i="4"/>
  <c r="CA26" i="4" s="1"/>
  <c r="BJ63" i="4"/>
  <c r="BV63" i="4" s="1"/>
  <c r="CH63" i="4"/>
  <c r="CI63" i="4" s="1"/>
  <c r="BB214" i="4"/>
  <c r="BN214" i="4" s="1"/>
  <c r="BZ214" i="4"/>
  <c r="CA214" i="4" s="1"/>
  <c r="BB146" i="4"/>
  <c r="BN146" i="4" s="1"/>
  <c r="BZ146" i="4"/>
  <c r="CA146" i="4" s="1"/>
  <c r="BB252" i="4"/>
  <c r="BN252" i="4" s="1"/>
  <c r="BZ252" i="4"/>
  <c r="BJ167" i="4"/>
  <c r="BV167" i="4" s="1"/>
  <c r="CH167" i="4"/>
  <c r="CI167" i="4" s="1"/>
  <c r="BB221" i="4"/>
  <c r="BN221" i="4" s="1"/>
  <c r="BZ221" i="4"/>
  <c r="CA221" i="4" s="1"/>
  <c r="BB217" i="4"/>
  <c r="BN217" i="4" s="1"/>
  <c r="BZ217" i="4"/>
  <c r="CA217" i="4" s="1"/>
  <c r="BD166" i="4"/>
  <c r="BP166" i="4" s="1"/>
  <c r="BB73" i="4"/>
  <c r="BN73" i="4" s="1"/>
  <c r="BZ73" i="4"/>
  <c r="CA73" i="4" s="1"/>
  <c r="BJ52" i="4"/>
  <c r="BV52" i="4" s="1"/>
  <c r="CH52" i="4"/>
  <c r="CI52" i="4" s="1"/>
  <c r="BL157" i="4"/>
  <c r="BX157" i="4" s="1"/>
  <c r="BL86" i="4"/>
  <c r="BX86" i="4" s="1"/>
  <c r="BB251" i="4"/>
  <c r="BN251" i="4" s="1"/>
  <c r="BZ251" i="4"/>
  <c r="CA251" i="4" s="1"/>
  <c r="BB205" i="4"/>
  <c r="BN205" i="4" s="1"/>
  <c r="BZ205" i="4"/>
  <c r="CA205" i="4" s="1"/>
  <c r="BD156" i="4"/>
  <c r="BP156" i="4" s="1"/>
  <c r="BL143" i="4"/>
  <c r="BX143" i="4" s="1"/>
  <c r="BD63" i="4"/>
  <c r="BP63" i="4" s="1"/>
  <c r="BB179" i="4"/>
  <c r="BN179" i="4" s="1"/>
  <c r="BZ179" i="4"/>
  <c r="BJ207" i="4"/>
  <c r="BV207" i="4" s="1"/>
  <c r="CH207" i="4"/>
  <c r="CI207" i="4" s="1"/>
  <c r="BD227" i="4"/>
  <c r="BP227" i="4" s="1"/>
  <c r="ED227" i="4"/>
  <c r="BD135" i="4"/>
  <c r="BP135" i="4" s="1"/>
  <c r="BJ71" i="4"/>
  <c r="BV71" i="4" s="1"/>
  <c r="CH71" i="4"/>
  <c r="BJ259" i="4"/>
  <c r="BV259" i="4" s="1"/>
  <c r="CH259" i="4"/>
  <c r="BB87" i="4"/>
  <c r="BN87" i="4" s="1"/>
  <c r="BZ87" i="4"/>
  <c r="CA87" i="4" s="1"/>
  <c r="BD9" i="4"/>
  <c r="ED9" i="4"/>
  <c r="BB247" i="4"/>
  <c r="BN247" i="4" s="1"/>
  <c r="BZ247" i="4"/>
  <c r="CA247" i="4" s="1"/>
  <c r="BB47" i="4"/>
  <c r="BN47" i="4" s="1"/>
  <c r="BZ47" i="4"/>
  <c r="CA47" i="4" s="1"/>
  <c r="BJ104" i="4"/>
  <c r="BV104" i="4" s="1"/>
  <c r="CH104" i="4"/>
  <c r="BB24" i="4"/>
  <c r="BN24" i="4" s="1"/>
  <c r="BZ24" i="4"/>
  <c r="BD220" i="4"/>
  <c r="BP220" i="4" s="1"/>
  <c r="ED220" i="4"/>
  <c r="BL21" i="4"/>
  <c r="BX21" i="4" s="1"/>
  <c r="EL21" i="4"/>
  <c r="BJ159" i="4"/>
  <c r="BV159" i="4" s="1"/>
  <c r="CH159" i="4"/>
  <c r="BL36" i="4"/>
  <c r="BX36" i="4" s="1"/>
  <c r="EL36" i="4"/>
  <c r="BL205" i="4"/>
  <c r="BX205" i="4" s="1"/>
  <c r="BD180" i="4"/>
  <c r="BP180" i="4" s="1"/>
  <c r="BE81" i="4"/>
  <c r="BQ81" i="4" s="1"/>
  <c r="EE81" i="4"/>
  <c r="BE253" i="4"/>
  <c r="BQ253" i="4" s="1"/>
  <c r="EE253" i="4"/>
  <c r="BE31" i="4"/>
  <c r="BQ31" i="4" s="1"/>
  <c r="EE31" i="4"/>
  <c r="BL227" i="4"/>
  <c r="BX227" i="4" s="1"/>
  <c r="EL227" i="4"/>
  <c r="BJ23" i="4"/>
  <c r="BV23" i="4" s="1"/>
  <c r="CH23" i="4"/>
  <c r="CI23" i="4" s="1"/>
  <c r="BJ24" i="4"/>
  <c r="BV24" i="4" s="1"/>
  <c r="CH24" i="4"/>
  <c r="BJ58" i="4"/>
  <c r="BV58" i="4" s="1"/>
  <c r="CH58" i="4"/>
  <c r="CI58" i="4" s="1"/>
  <c r="BB250" i="4"/>
  <c r="BN250" i="4" s="1"/>
  <c r="BZ250" i="4"/>
  <c r="CA250" i="4" s="1"/>
  <c r="BD19" i="4"/>
  <c r="BP19" i="4" s="1"/>
  <c r="ED19" i="4"/>
  <c r="BL189" i="4"/>
  <c r="BX189" i="4" s="1"/>
  <c r="BL265" i="4"/>
  <c r="BX265" i="4" s="1"/>
  <c r="EL265" i="4"/>
  <c r="BD207" i="4"/>
  <c r="BP207" i="4" s="1"/>
  <c r="BD183" i="4"/>
  <c r="BP183" i="4" s="1"/>
  <c r="BL102" i="4"/>
  <c r="BX102" i="4" s="1"/>
  <c r="BL249" i="4"/>
  <c r="BX249" i="4" s="1"/>
  <c r="EL249" i="4"/>
  <c r="BD78" i="4"/>
  <c r="BP78" i="4" s="1"/>
  <c r="BD16" i="4"/>
  <c r="BP16" i="4" s="1"/>
  <c r="ED16" i="4"/>
  <c r="BL128" i="4"/>
  <c r="BX128" i="4" s="1"/>
  <c r="BL217" i="4"/>
  <c r="BX217" i="4" s="1"/>
  <c r="BL56" i="4"/>
  <c r="BX56" i="4" s="1"/>
  <c r="BL13" i="4"/>
  <c r="BX13" i="4" s="1"/>
  <c r="EL13" i="4"/>
  <c r="BD89" i="4"/>
  <c r="BP89" i="4" s="1"/>
  <c r="BF256" i="4"/>
  <c r="BR256" i="4" s="1"/>
  <c r="CD256" i="4"/>
  <c r="CE256" i="4" s="1"/>
  <c r="BF99" i="4"/>
  <c r="BR99" i="4" s="1"/>
  <c r="CD99" i="4"/>
  <c r="CE99" i="4" s="1"/>
  <c r="CF99" i="4" s="1"/>
  <c r="BF46" i="4"/>
  <c r="BR46" i="4" s="1"/>
  <c r="CD46" i="4"/>
  <c r="BF143" i="4"/>
  <c r="BR143" i="4" s="1"/>
  <c r="CD143" i="4"/>
  <c r="BF182" i="4"/>
  <c r="BR182" i="4" s="1"/>
  <c r="CD182" i="4"/>
  <c r="CE182" i="4" s="1"/>
  <c r="BF157" i="4"/>
  <c r="BR157" i="4" s="1"/>
  <c r="CD157" i="4"/>
  <c r="BF260" i="4"/>
  <c r="BR260" i="4" s="1"/>
  <c r="CD260" i="4"/>
  <c r="BF263" i="4"/>
  <c r="BR263" i="4" s="1"/>
  <c r="CD263" i="4"/>
  <c r="CE263" i="4" s="1"/>
  <c r="BH52" i="4"/>
  <c r="BT52" i="4" s="1"/>
  <c r="EH52" i="4"/>
  <c r="BH71" i="4"/>
  <c r="BT71" i="4" s="1"/>
  <c r="BH19" i="4"/>
  <c r="BT19" i="4" s="1"/>
  <c r="EH19" i="4"/>
  <c r="BH185" i="4"/>
  <c r="BT185" i="4" s="1"/>
  <c r="BF153" i="4"/>
  <c r="BR153" i="4" s="1"/>
  <c r="CD153" i="4"/>
  <c r="CE153" i="4" s="1"/>
  <c r="CF153" i="4" s="1"/>
  <c r="BF125" i="4"/>
  <c r="BR125" i="4" s="1"/>
  <c r="CD125" i="4"/>
  <c r="BF227" i="4"/>
  <c r="BR227" i="4" s="1"/>
  <c r="CD227" i="4"/>
  <c r="CE227" i="4" s="1"/>
  <c r="BF135" i="4"/>
  <c r="BR135" i="4" s="1"/>
  <c r="CD135" i="4"/>
  <c r="CE135" i="4" s="1"/>
  <c r="CF135" i="4" s="1"/>
  <c r="BF64" i="4"/>
  <c r="BR64" i="4" s="1"/>
  <c r="CD64" i="4"/>
  <c r="CE64" i="4" s="1"/>
  <c r="BF225" i="4"/>
  <c r="BR225" i="4" s="1"/>
  <c r="CD225" i="4"/>
  <c r="CE225" i="4" s="1"/>
  <c r="BF55" i="4"/>
  <c r="BR55" i="4" s="1"/>
  <c r="CD55" i="4"/>
  <c r="CE55" i="4" s="1"/>
  <c r="BF52" i="4"/>
  <c r="BR52" i="4" s="1"/>
  <c r="CD52" i="4"/>
  <c r="CE52" i="4" s="1"/>
  <c r="BF197" i="4"/>
  <c r="BR197" i="4" s="1"/>
  <c r="CD197" i="4"/>
  <c r="CE197" i="4" s="1"/>
  <c r="BH55" i="4"/>
  <c r="BT55" i="4" s="1"/>
  <c r="BH200" i="4"/>
  <c r="BT200" i="4" s="1"/>
  <c r="BH50" i="4"/>
  <c r="BT50" i="4" s="1"/>
  <c r="EH50" i="4"/>
  <c r="BH48" i="4"/>
  <c r="BT48" i="4" s="1"/>
  <c r="EH48" i="4"/>
  <c r="BH36" i="4"/>
  <c r="BT36" i="4" s="1"/>
  <c r="EH36" i="4"/>
  <c r="BF74" i="4"/>
  <c r="BR74" i="4" s="1"/>
  <c r="CD74" i="4"/>
  <c r="CE74" i="4" s="1"/>
  <c r="BH176" i="4"/>
  <c r="BT176" i="4" s="1"/>
  <c r="BH165" i="4"/>
  <c r="BT165" i="4" s="1"/>
  <c r="BH153" i="4"/>
  <c r="BT153" i="4" s="1"/>
  <c r="BH211" i="4"/>
  <c r="BT211" i="4" s="1"/>
  <c r="BF187" i="4"/>
  <c r="BR187" i="4" s="1"/>
  <c r="CD187" i="4"/>
  <c r="BH131" i="4"/>
  <c r="BT131" i="4" s="1"/>
  <c r="BH99" i="4"/>
  <c r="BT99" i="4" s="1"/>
  <c r="BF129" i="4"/>
  <c r="BR129" i="4" s="1"/>
  <c r="CD129" i="4"/>
  <c r="CE129" i="4" s="1"/>
  <c r="CF129" i="4" s="1"/>
  <c r="BF42" i="4"/>
  <c r="BR42" i="4" s="1"/>
  <c r="CD42" i="4"/>
  <c r="CE42" i="4" s="1"/>
  <c r="BI25" i="4"/>
  <c r="BU25" i="4" s="1"/>
  <c r="EI25" i="4"/>
  <c r="BF161" i="4"/>
  <c r="BR161" i="4" s="1"/>
  <c r="CD161" i="4"/>
  <c r="BH167" i="4"/>
  <c r="BT167" i="4" s="1"/>
  <c r="BH179" i="4"/>
  <c r="BT179" i="4" s="1"/>
  <c r="BF222" i="4"/>
  <c r="BR222" i="4" s="1"/>
  <c r="CD222" i="4"/>
  <c r="CE222" i="4" s="1"/>
  <c r="BF186" i="4"/>
  <c r="BR186" i="4" s="1"/>
  <c r="CD186" i="4"/>
  <c r="BH85" i="4"/>
  <c r="BT85" i="4" s="1"/>
  <c r="BF170" i="4"/>
  <c r="BR170" i="4" s="1"/>
  <c r="CD170" i="4"/>
  <c r="BF89" i="4"/>
  <c r="BR89" i="4" s="1"/>
  <c r="CD89" i="4"/>
  <c r="CE89" i="4" s="1"/>
  <c r="CF89" i="4" s="1"/>
  <c r="BF126" i="4"/>
  <c r="BR126" i="4" s="1"/>
  <c r="CD126" i="4"/>
  <c r="CE126" i="4" s="1"/>
  <c r="CF126" i="4" s="1"/>
  <c r="BF165" i="4"/>
  <c r="BR165" i="4" s="1"/>
  <c r="CD165" i="4"/>
  <c r="CE165" i="4" s="1"/>
  <c r="BF262" i="4"/>
  <c r="BR262" i="4" s="1"/>
  <c r="CD262" i="4"/>
  <c r="CE262" i="4" s="1"/>
  <c r="BF128" i="4"/>
  <c r="BR128" i="4" s="1"/>
  <c r="CD128" i="4"/>
  <c r="CE128" i="4" s="1"/>
  <c r="CF128" i="4" s="1"/>
  <c r="CG128" i="4" s="1"/>
  <c r="BF231" i="4"/>
  <c r="BR231" i="4" s="1"/>
  <c r="CD231" i="4"/>
  <c r="CE231" i="4" s="1"/>
  <c r="BH180" i="4"/>
  <c r="BT180" i="4" s="1"/>
  <c r="BF243" i="4"/>
  <c r="BR243" i="4" s="1"/>
  <c r="CD243" i="4"/>
  <c r="CE243" i="4" s="1"/>
  <c r="CF243" i="4" s="1"/>
  <c r="CG243" i="4" s="1"/>
  <c r="BF81" i="4"/>
  <c r="BR81" i="4" s="1"/>
  <c r="CD81" i="4"/>
  <c r="CE81" i="4" s="1"/>
  <c r="CF81" i="4" s="1"/>
  <c r="BF48" i="4"/>
  <c r="BR48" i="4" s="1"/>
  <c r="CD48" i="4"/>
  <c r="CE48" i="4" s="1"/>
  <c r="BF168" i="4"/>
  <c r="BR168" i="4" s="1"/>
  <c r="CD168" i="4"/>
  <c r="CE168" i="4" s="1"/>
  <c r="CF168" i="4" s="1"/>
  <c r="BH103" i="4"/>
  <c r="BT103" i="4" s="1"/>
  <c r="BF234" i="4"/>
  <c r="BR234" i="4" s="1"/>
  <c r="CD234" i="4"/>
  <c r="CE234" i="4" s="1"/>
  <c r="BH158" i="4"/>
  <c r="BT158" i="4" s="1"/>
  <c r="BI101" i="4"/>
  <c r="BU101" i="4" s="1"/>
  <c r="BI212" i="4"/>
  <c r="BU212" i="4" s="1"/>
  <c r="EI212" i="4"/>
  <c r="BF226" i="4"/>
  <c r="BR226" i="4" s="1"/>
  <c r="CD226" i="4"/>
  <c r="CE226" i="4" s="1"/>
  <c r="BH149" i="4"/>
  <c r="BT149" i="4" s="1"/>
  <c r="BI247" i="4"/>
  <c r="BU247" i="4" s="1"/>
  <c r="EI247" i="4"/>
  <c r="BF101" i="4"/>
  <c r="BR101" i="4" s="1"/>
  <c r="CD101" i="4"/>
  <c r="CE101" i="4" s="1"/>
  <c r="BH147" i="4"/>
  <c r="BT147" i="4" s="1"/>
  <c r="BF261" i="4"/>
  <c r="BR261" i="4" s="1"/>
  <c r="CD261" i="4"/>
  <c r="CE261" i="4" s="1"/>
  <c r="BF192" i="4"/>
  <c r="BR192" i="4" s="1"/>
  <c r="CD192" i="4"/>
  <c r="BH35" i="4"/>
  <c r="BT35" i="4" s="1"/>
  <c r="EH35" i="4"/>
  <c r="BF201" i="4"/>
  <c r="BR201" i="4" s="1"/>
  <c r="CD201" i="4"/>
  <c r="CE201" i="4" s="1"/>
  <c r="BF91" i="4"/>
  <c r="BR91" i="4" s="1"/>
  <c r="CD91" i="4"/>
  <c r="CE91" i="4" s="1"/>
  <c r="CF91" i="4" s="1"/>
  <c r="BF137" i="4"/>
  <c r="BR137" i="4" s="1"/>
  <c r="CD137" i="4"/>
  <c r="BF178" i="4"/>
  <c r="BR178" i="4" s="1"/>
  <c r="CD178" i="4"/>
  <c r="CE178" i="4" s="1"/>
  <c r="BF175" i="4"/>
  <c r="BR175" i="4" s="1"/>
  <c r="CD175" i="4"/>
  <c r="BF156" i="4"/>
  <c r="BR156" i="4" s="1"/>
  <c r="CD156" i="4"/>
  <c r="BF189" i="4"/>
  <c r="BR189" i="4" s="1"/>
  <c r="CD189" i="4"/>
  <c r="BH51" i="4"/>
  <c r="BT51" i="4" s="1"/>
  <c r="EH51" i="4"/>
  <c r="BH28" i="4"/>
  <c r="BT28" i="4" s="1"/>
  <c r="EH28" i="4"/>
  <c r="BH122" i="4"/>
  <c r="BT122" i="4" s="1"/>
  <c r="BF124" i="4"/>
  <c r="BR124" i="4" s="1"/>
  <c r="CD124" i="4"/>
  <c r="BH259" i="4"/>
  <c r="BT259" i="4" s="1"/>
  <c r="EH259" i="4"/>
  <c r="BH81" i="4"/>
  <c r="BT81" i="4" s="1"/>
  <c r="BF123" i="4"/>
  <c r="BR123" i="4" s="1"/>
  <c r="CD123" i="4"/>
  <c r="BH235" i="4"/>
  <c r="BT235" i="4" s="1"/>
  <c r="EH235" i="4"/>
  <c r="BH174" i="4"/>
  <c r="BT174" i="4" s="1"/>
  <c r="BF164" i="4"/>
  <c r="BR164" i="4" s="1"/>
  <c r="CD164" i="4"/>
  <c r="CE164" i="4" s="1"/>
  <c r="BF204" i="4"/>
  <c r="BR204" i="4" s="1"/>
  <c r="CD204" i="4"/>
  <c r="CE204" i="4" s="1"/>
  <c r="CF204" i="4" s="1"/>
  <c r="BF51" i="4"/>
  <c r="BR51" i="4" s="1"/>
  <c r="CD51" i="4"/>
  <c r="CE51" i="4" s="1"/>
  <c r="BF38" i="4"/>
  <c r="BR38" i="4" s="1"/>
  <c r="CD38" i="4"/>
  <c r="CE38" i="4" s="1"/>
  <c r="BF206" i="4"/>
  <c r="BR206" i="4" s="1"/>
  <c r="CD206" i="4"/>
  <c r="CE206" i="4" s="1"/>
  <c r="BH115" i="4"/>
  <c r="BT115" i="4" s="1"/>
  <c r="BH134" i="4"/>
  <c r="BT134" i="4" s="1"/>
  <c r="BH265" i="4"/>
  <c r="BT265" i="4" s="1"/>
  <c r="EH265" i="4"/>
  <c r="BF87" i="4"/>
  <c r="BR87" i="4" s="1"/>
  <c r="CD87" i="4"/>
  <c r="CE87" i="4" s="1"/>
  <c r="CF87" i="4" s="1"/>
  <c r="BF12" i="4"/>
  <c r="BR12" i="4" s="1"/>
  <c r="CD12" i="4"/>
  <c r="CE12" i="4" s="1"/>
  <c r="BF26" i="4"/>
  <c r="BR26" i="4" s="1"/>
  <c r="CD26" i="4"/>
  <c r="CE26" i="4" s="1"/>
  <c r="BH223" i="4"/>
  <c r="BT223" i="4" s="1"/>
  <c r="EH223" i="4"/>
  <c r="BH49" i="4"/>
  <c r="BT49" i="4" s="1"/>
  <c r="EH49" i="4"/>
  <c r="BH96" i="4"/>
  <c r="BT96" i="4" s="1"/>
  <c r="BF28" i="4"/>
  <c r="BR28" i="4" s="1"/>
  <c r="CD28" i="4"/>
  <c r="BF119" i="4"/>
  <c r="BR119" i="4" s="1"/>
  <c r="CD119" i="4"/>
  <c r="CE119" i="4" s="1"/>
  <c r="CF119" i="4" s="1"/>
  <c r="BH62" i="4"/>
  <c r="BT62" i="4" s="1"/>
  <c r="BH44" i="4"/>
  <c r="BT44" i="4" s="1"/>
  <c r="EH44" i="4"/>
  <c r="BF207" i="4"/>
  <c r="BR207" i="4" s="1"/>
  <c r="CD207" i="4"/>
  <c r="CE207" i="4" s="1"/>
  <c r="BF199" i="4"/>
  <c r="BR199" i="4" s="1"/>
  <c r="CD199" i="4"/>
  <c r="CE199" i="4" s="1"/>
  <c r="BF18" i="4"/>
  <c r="BR18" i="4" s="1"/>
  <c r="CD18" i="4"/>
  <c r="BF82" i="4"/>
  <c r="BR82" i="4" s="1"/>
  <c r="CD82" i="4"/>
  <c r="BH121" i="4"/>
  <c r="BT121" i="4" s="1"/>
  <c r="BF149" i="4"/>
  <c r="BR149" i="4" s="1"/>
  <c r="CD149" i="4"/>
  <c r="BF193" i="4"/>
  <c r="BR193" i="4" s="1"/>
  <c r="CD193" i="4"/>
  <c r="CE193" i="4" s="1"/>
  <c r="CF193" i="4" s="1"/>
  <c r="BH229" i="4"/>
  <c r="BT229" i="4" s="1"/>
  <c r="EH229" i="4"/>
  <c r="BF100" i="4"/>
  <c r="BR100" i="4" s="1"/>
  <c r="CD100" i="4"/>
  <c r="CE100" i="4" s="1"/>
  <c r="CF100" i="4" s="1"/>
  <c r="BH221" i="4"/>
  <c r="BT221" i="4" s="1"/>
  <c r="BF213" i="4"/>
  <c r="BR213" i="4" s="1"/>
  <c r="CD213" i="4"/>
  <c r="BH213" i="4"/>
  <c r="BT213" i="4" s="1"/>
  <c r="BH12" i="4"/>
  <c r="BT12" i="4" s="1"/>
  <c r="EH12" i="4"/>
  <c r="BH29" i="4"/>
  <c r="BT29" i="4" s="1"/>
  <c r="EH29" i="4"/>
  <c r="BF257" i="4"/>
  <c r="BR257" i="4" s="1"/>
  <c r="CD257" i="4"/>
  <c r="CE257" i="4" s="1"/>
  <c r="BH193" i="4"/>
  <c r="BT193" i="4" s="1"/>
  <c r="BH129" i="4"/>
  <c r="BT129" i="4" s="1"/>
  <c r="BF69" i="4"/>
  <c r="BR69" i="4" s="1"/>
  <c r="CD69" i="4"/>
  <c r="CE69" i="4" s="1"/>
  <c r="BH63" i="4"/>
  <c r="BT63" i="4" s="1"/>
  <c r="BH102" i="4"/>
  <c r="BT102" i="4" s="1"/>
  <c r="BF250" i="4"/>
  <c r="BR250" i="4" s="1"/>
  <c r="CD250" i="4"/>
  <c r="BH16" i="4"/>
  <c r="BT16" i="4" s="1"/>
  <c r="EH16" i="4"/>
  <c r="BH94" i="4"/>
  <c r="BT94" i="4" s="1"/>
  <c r="BF19" i="4"/>
  <c r="BR19" i="4" s="1"/>
  <c r="CD19" i="4"/>
  <c r="BH248" i="4"/>
  <c r="BT248" i="4" s="1"/>
  <c r="EH248" i="4"/>
  <c r="BH166" i="4"/>
  <c r="BT166" i="4" s="1"/>
  <c r="BH206" i="4"/>
  <c r="BT206" i="4" s="1"/>
  <c r="BF255" i="4"/>
  <c r="BR255" i="4" s="1"/>
  <c r="CD255" i="4"/>
  <c r="BF159" i="4"/>
  <c r="BR159" i="4" s="1"/>
  <c r="CD159" i="4"/>
  <c r="BH216" i="4"/>
  <c r="BT216" i="4" s="1"/>
  <c r="BF253" i="4"/>
  <c r="BR253" i="4" s="1"/>
  <c r="CD253" i="4"/>
  <c r="CE253" i="4" s="1"/>
  <c r="BH11" i="4"/>
  <c r="BT11" i="4" s="1"/>
  <c r="EH11" i="4"/>
  <c r="BH145" i="4"/>
  <c r="BT145" i="4" s="1"/>
  <c r="BH100" i="4"/>
  <c r="BT100" i="4" s="1"/>
  <c r="BH220" i="4"/>
  <c r="BT220" i="4" s="1"/>
  <c r="BH155" i="4"/>
  <c r="BT155" i="4" s="1"/>
  <c r="BH9" i="4"/>
  <c r="BT9" i="4" s="1"/>
  <c r="EH9" i="4"/>
  <c r="BH14" i="4"/>
  <c r="BT14" i="4" s="1"/>
  <c r="EH14" i="4"/>
  <c r="BB64" i="4"/>
  <c r="BN64" i="4" s="1"/>
  <c r="BZ64" i="4"/>
  <c r="CA64" i="4" s="1"/>
  <c r="BL88" i="4"/>
  <c r="BX88" i="4" s="1"/>
  <c r="BJ88" i="4"/>
  <c r="BV88" i="4" s="1"/>
  <c r="CH88" i="4"/>
  <c r="BD191" i="4"/>
  <c r="BP191" i="4" s="1"/>
  <c r="BL162" i="4"/>
  <c r="BX162" i="4" s="1"/>
  <c r="BD238" i="4"/>
  <c r="BP238" i="4" s="1"/>
  <c r="ED238" i="4"/>
  <c r="BB199" i="4"/>
  <c r="BN199" i="4" s="1"/>
  <c r="BZ199" i="4"/>
  <c r="CA199" i="4" s="1"/>
  <c r="BJ42" i="4"/>
  <c r="BV42" i="4" s="1"/>
  <c r="CH42" i="4"/>
  <c r="CI42" i="4" s="1"/>
  <c r="BD81" i="4"/>
  <c r="BP81" i="4" s="1"/>
  <c r="BD253" i="4"/>
  <c r="BP253" i="4" s="1"/>
  <c r="ED253" i="4"/>
  <c r="BL37" i="4"/>
  <c r="BX37" i="4" s="1"/>
  <c r="EL37" i="4"/>
  <c r="BL155" i="4"/>
  <c r="BX155" i="4" s="1"/>
  <c r="BJ230" i="4"/>
  <c r="BV230" i="4" s="1"/>
  <c r="CH230" i="4"/>
  <c r="CI230" i="4" s="1"/>
  <c r="BJ263" i="4"/>
  <c r="BV263" i="4" s="1"/>
  <c r="CH263" i="4"/>
  <c r="BL208" i="4"/>
  <c r="BX208" i="4" s="1"/>
  <c r="BD152" i="4"/>
  <c r="BP152" i="4" s="1"/>
  <c r="BL92" i="4"/>
  <c r="BX92" i="4" s="1"/>
  <c r="BB255" i="4"/>
  <c r="BN255" i="4" s="1"/>
  <c r="BZ255" i="4"/>
  <c r="BJ19" i="4"/>
  <c r="BV19" i="4" s="1"/>
  <c r="CH19" i="4"/>
  <c r="CI19" i="4" s="1"/>
  <c r="BD229" i="4"/>
  <c r="BP229" i="4" s="1"/>
  <c r="ED229" i="4"/>
  <c r="BL257" i="4"/>
  <c r="BX257" i="4" s="1"/>
  <c r="EL257" i="4"/>
  <c r="BD258" i="4"/>
  <c r="BP258" i="4" s="1"/>
  <c r="ED258" i="4"/>
  <c r="BL15" i="4"/>
  <c r="BX15" i="4" s="1"/>
  <c r="EL15" i="4"/>
  <c r="BB94" i="4"/>
  <c r="BN94" i="4" s="1"/>
  <c r="BZ94" i="4"/>
  <c r="CA94" i="4" s="1"/>
  <c r="CB94" i="4" s="1"/>
  <c r="BB207" i="4"/>
  <c r="BN207" i="4" s="1"/>
  <c r="BZ207" i="4"/>
  <c r="CA207" i="4" s="1"/>
  <c r="BJ225" i="4"/>
  <c r="BV225" i="4" s="1"/>
  <c r="CH225" i="4"/>
  <c r="CI225" i="4" s="1"/>
  <c r="BB240" i="4"/>
  <c r="BN240" i="4" s="1"/>
  <c r="BZ240" i="4"/>
  <c r="CA240" i="4" s="1"/>
  <c r="BB53" i="4"/>
  <c r="BN53" i="4" s="1"/>
  <c r="BZ53" i="4"/>
  <c r="CA53" i="4" s="1"/>
  <c r="BB56" i="4"/>
  <c r="BN56" i="4" s="1"/>
  <c r="BZ56" i="4"/>
  <c r="CA56" i="4" s="1"/>
  <c r="BJ232" i="4"/>
  <c r="BV232" i="4" s="1"/>
  <c r="CH232" i="4"/>
  <c r="CI232" i="4" s="1"/>
  <c r="BJ114" i="4"/>
  <c r="BV114" i="4" s="1"/>
  <c r="CH114" i="4"/>
  <c r="BD246" i="4"/>
  <c r="BP246" i="4" s="1"/>
  <c r="ED246" i="4"/>
  <c r="BD150" i="4"/>
  <c r="BP150" i="4" s="1"/>
  <c r="BL224" i="4"/>
  <c r="BX224" i="4" s="1"/>
  <c r="BD212" i="4"/>
  <c r="BP212" i="4" s="1"/>
  <c r="BL226" i="4"/>
  <c r="BX226" i="4" s="1"/>
  <c r="EL226" i="4"/>
  <c r="BD155" i="4"/>
  <c r="BP155" i="4" s="1"/>
  <c r="BD176" i="4"/>
  <c r="BP176" i="4" s="1"/>
  <c r="BL147" i="4"/>
  <c r="BX147" i="4" s="1"/>
  <c r="BL115" i="4"/>
  <c r="BX115" i="4" s="1"/>
  <c r="BJ137" i="4"/>
  <c r="BV137" i="4" s="1"/>
  <c r="CH137" i="4"/>
  <c r="CI137" i="4" s="1"/>
  <c r="BD84" i="4"/>
  <c r="BP84" i="4" s="1"/>
  <c r="BD213" i="4"/>
  <c r="BP213" i="4" s="1"/>
  <c r="BL209" i="4"/>
  <c r="BX209" i="4" s="1"/>
  <c r="BL176" i="4"/>
  <c r="BX176" i="4" s="1"/>
  <c r="BL188" i="4"/>
  <c r="BX188" i="4" s="1"/>
  <c r="BL24" i="4"/>
  <c r="BX24" i="4" s="1"/>
  <c r="EL24" i="4"/>
  <c r="BB18" i="4"/>
  <c r="BN18" i="4" s="1"/>
  <c r="BZ18" i="4"/>
  <c r="BB88" i="4"/>
  <c r="BN88" i="4" s="1"/>
  <c r="BZ88" i="4"/>
  <c r="CA88" i="4" s="1"/>
  <c r="CB88" i="4" s="1"/>
  <c r="BJ96" i="4"/>
  <c r="BV96" i="4" s="1"/>
  <c r="CH96" i="4"/>
  <c r="CI96" i="4" s="1"/>
  <c r="BL153" i="4"/>
  <c r="BX153" i="4" s="1"/>
  <c r="BJ97" i="4"/>
  <c r="BV97" i="4" s="1"/>
  <c r="CH97" i="4"/>
  <c r="CI97" i="4" s="1"/>
  <c r="BJ180" i="4"/>
  <c r="BV180" i="4" s="1"/>
  <c r="CH180" i="4"/>
  <c r="CI180" i="4" s="1"/>
  <c r="BD174" i="4"/>
  <c r="BP174" i="4" s="1"/>
  <c r="BL214" i="4"/>
  <c r="BX214" i="4" s="1"/>
  <c r="BL105" i="4"/>
  <c r="BX105" i="4" s="1"/>
  <c r="BL260" i="4"/>
  <c r="BX260" i="4" s="1"/>
  <c r="EL260" i="4"/>
  <c r="BL129" i="4"/>
  <c r="BX129" i="4" s="1"/>
  <c r="BJ239" i="4"/>
  <c r="BV239" i="4" s="1"/>
  <c r="CH239" i="4"/>
  <c r="CI239" i="4" s="1"/>
  <c r="BB195" i="4"/>
  <c r="BN195" i="4" s="1"/>
  <c r="BZ195" i="4"/>
  <c r="BJ209" i="4"/>
  <c r="BV209" i="4" s="1"/>
  <c r="CH209" i="4"/>
  <c r="CI209" i="4" s="1"/>
  <c r="BJ221" i="4"/>
  <c r="BV221" i="4" s="1"/>
  <c r="CH221" i="4"/>
  <c r="CI221" i="4" s="1"/>
  <c r="BD116" i="4"/>
  <c r="BP116" i="4" s="1"/>
  <c r="BD231" i="4"/>
  <c r="BP231" i="4" s="1"/>
  <c r="ED231" i="4"/>
  <c r="BD23" i="4"/>
  <c r="BP23" i="4" s="1"/>
  <c r="ED23" i="4"/>
  <c r="BD29" i="4"/>
  <c r="BP29" i="4" s="1"/>
  <c r="ED29" i="4"/>
  <c r="BL135" i="4"/>
  <c r="BX135" i="4" s="1"/>
  <c r="BB203" i="4"/>
  <c r="BN203" i="4" s="1"/>
  <c r="BZ203" i="4"/>
  <c r="CA203" i="4" s="1"/>
  <c r="BJ82" i="4"/>
  <c r="BV82" i="4" s="1"/>
  <c r="CH82" i="4"/>
  <c r="BJ64" i="4"/>
  <c r="BV64" i="4" s="1"/>
  <c r="CH64" i="4"/>
  <c r="CI64" i="4" s="1"/>
  <c r="BB172" i="4"/>
  <c r="BN172" i="4" s="1"/>
  <c r="BZ172" i="4"/>
  <c r="CA172" i="4" s="1"/>
  <c r="CB172" i="4" s="1"/>
  <c r="CC172" i="4" s="1"/>
  <c r="BJ18" i="4"/>
  <c r="BV18" i="4" s="1"/>
  <c r="CH18" i="4"/>
  <c r="BB77" i="4"/>
  <c r="BN77" i="4" s="1"/>
  <c r="BZ77" i="4"/>
  <c r="CA77" i="4" s="1"/>
  <c r="BJ54" i="4"/>
  <c r="BV54" i="4" s="1"/>
  <c r="CH54" i="4"/>
  <c r="CI54" i="4" s="1"/>
  <c r="BB198" i="4"/>
  <c r="BN198" i="4" s="1"/>
  <c r="BZ198" i="4"/>
  <c r="BJ120" i="4"/>
  <c r="BV120" i="4" s="1"/>
  <c r="CH120" i="4"/>
  <c r="BJ176" i="4"/>
  <c r="BV176" i="4" s="1"/>
  <c r="CH176" i="4"/>
  <c r="CI176" i="4" s="1"/>
  <c r="BB188" i="4"/>
  <c r="BN188" i="4" s="1"/>
  <c r="BZ188" i="4"/>
  <c r="BJ133" i="4"/>
  <c r="BV133" i="4" s="1"/>
  <c r="CH133" i="4"/>
  <c r="CI133" i="4" s="1"/>
  <c r="BJ38" i="4"/>
  <c r="BV38" i="4" s="1"/>
  <c r="CH38" i="4"/>
  <c r="CI38" i="4" s="1"/>
  <c r="BJ163" i="4"/>
  <c r="BV163" i="4" s="1"/>
  <c r="CH163" i="4"/>
  <c r="CI163" i="4" s="1"/>
  <c r="CJ163" i="4" s="1"/>
  <c r="BB50" i="4"/>
  <c r="BN50" i="4" s="1"/>
  <c r="BZ50" i="4"/>
  <c r="CA50" i="4" s="1"/>
  <c r="BB163" i="4"/>
  <c r="BN163" i="4" s="1"/>
  <c r="BZ163" i="4"/>
  <c r="CA163" i="4" s="1"/>
  <c r="CB163" i="4" s="1"/>
  <c r="BL10" i="4"/>
  <c r="BX10" i="4" s="1"/>
  <c r="EL10" i="4"/>
  <c r="BL35" i="4"/>
  <c r="BX35" i="4" s="1"/>
  <c r="EL35" i="4"/>
  <c r="BL241" i="4"/>
  <c r="BX241" i="4" s="1"/>
  <c r="EL241" i="4"/>
  <c r="BD205" i="4"/>
  <c r="BP205" i="4" s="1"/>
  <c r="BL31" i="4"/>
  <c r="BX31" i="4" s="1"/>
  <c r="EL31" i="4"/>
  <c r="BD257" i="4"/>
  <c r="BP257" i="4" s="1"/>
  <c r="ED257" i="4"/>
  <c r="BD188" i="4"/>
  <c r="BP188" i="4" s="1"/>
  <c r="BD10" i="4"/>
  <c r="BP10" i="4" s="1"/>
  <c r="ED10" i="4"/>
  <c r="BD76" i="4"/>
  <c r="BP76" i="4" s="1"/>
  <c r="BL122" i="4"/>
  <c r="BX122" i="4" s="1"/>
  <c r="BD77" i="4"/>
  <c r="BP77" i="4" s="1"/>
  <c r="BD21" i="4"/>
  <c r="BP21" i="4" s="1"/>
  <c r="ED21" i="4"/>
  <c r="BL91" i="4"/>
  <c r="BX91" i="4" s="1"/>
  <c r="BL132" i="4"/>
  <c r="BX132" i="4" s="1"/>
  <c r="BJ175" i="4"/>
  <c r="BV175" i="4" s="1"/>
  <c r="CH175" i="4"/>
  <c r="BF211" i="4"/>
  <c r="BR211" i="4" s="1"/>
  <c r="CD211" i="4"/>
  <c r="CE211" i="4" s="1"/>
  <c r="BF185" i="4"/>
  <c r="BR185" i="4" s="1"/>
  <c r="CD185" i="4"/>
  <c r="BF235" i="4"/>
  <c r="BR235" i="4" s="1"/>
  <c r="CD235" i="4"/>
  <c r="CE235" i="4" s="1"/>
  <c r="BF176" i="4"/>
  <c r="BR176" i="4" s="1"/>
  <c r="CD176" i="4"/>
  <c r="BF92" i="4"/>
  <c r="BR92" i="4" s="1"/>
  <c r="CD92" i="4"/>
  <c r="CE92" i="4" s="1"/>
  <c r="CF92" i="4" s="1"/>
  <c r="BF102" i="4"/>
  <c r="BR102" i="4" s="1"/>
  <c r="CD102" i="4"/>
  <c r="BF166" i="4"/>
  <c r="BR166" i="4" s="1"/>
  <c r="CD166" i="4"/>
  <c r="CE166" i="4" s="1"/>
  <c r="BH27" i="4"/>
  <c r="BT27" i="4" s="1"/>
  <c r="EH27" i="4"/>
  <c r="BH208" i="4"/>
  <c r="BT208" i="4" s="1"/>
  <c r="BH87" i="4"/>
  <c r="BT87" i="4" s="1"/>
  <c r="BH120" i="4"/>
  <c r="BT120" i="4" s="1"/>
  <c r="BH109" i="4"/>
  <c r="BT109" i="4" s="1"/>
  <c r="BF95" i="4"/>
  <c r="BR95" i="4" s="1"/>
  <c r="CD95" i="4"/>
  <c r="CE95" i="4" s="1"/>
  <c r="CF95" i="4" s="1"/>
  <c r="BF106" i="4"/>
  <c r="BR106" i="4" s="1"/>
  <c r="CD106" i="4"/>
  <c r="CE106" i="4" s="1"/>
  <c r="BF104" i="4"/>
  <c r="BR104" i="4" s="1"/>
  <c r="CD104" i="4"/>
  <c r="CE104" i="4" s="1"/>
  <c r="BF131" i="4"/>
  <c r="BR131" i="4" s="1"/>
  <c r="CD131" i="4"/>
  <c r="BF239" i="4"/>
  <c r="BR239" i="4" s="1"/>
  <c r="CD239" i="4"/>
  <c r="CE239" i="4" s="1"/>
  <c r="BF196" i="4"/>
  <c r="BR196" i="4" s="1"/>
  <c r="CD196" i="4"/>
  <c r="CE196" i="4" s="1"/>
  <c r="BF209" i="4"/>
  <c r="BR209" i="4" s="1"/>
  <c r="CD209" i="4"/>
  <c r="BH256" i="4"/>
  <c r="BT256" i="4" s="1"/>
  <c r="EH256" i="4"/>
  <c r="BH130" i="4"/>
  <c r="BT130" i="4" s="1"/>
  <c r="BH125" i="4"/>
  <c r="BT125" i="4" s="1"/>
  <c r="BH72" i="4"/>
  <c r="BT72" i="4" s="1"/>
  <c r="BH83" i="4"/>
  <c r="BT83" i="4" s="1"/>
  <c r="BH247" i="4"/>
  <c r="BT247" i="4" s="1"/>
  <c r="EH247" i="4"/>
  <c r="BH150" i="4"/>
  <c r="BT150" i="4" s="1"/>
  <c r="BH140" i="4"/>
  <c r="BT140" i="4" s="1"/>
  <c r="BH86" i="4"/>
  <c r="BT86" i="4" s="1"/>
  <c r="BH139" i="4"/>
  <c r="BT139" i="4" s="1"/>
  <c r="BF228" i="4"/>
  <c r="BR228" i="4" s="1"/>
  <c r="CD228" i="4"/>
  <c r="CE228" i="4" s="1"/>
  <c r="BH30" i="4"/>
  <c r="BT30" i="4" s="1"/>
  <c r="EH30" i="4"/>
  <c r="BH187" i="4"/>
  <c r="BT187" i="4" s="1"/>
  <c r="BH135" i="4"/>
  <c r="BT135" i="4" s="1"/>
  <c r="BH105" i="4"/>
  <c r="BT105" i="4" s="1"/>
  <c r="BF145" i="4"/>
  <c r="BR145" i="4" s="1"/>
  <c r="CD145" i="4"/>
  <c r="CE145" i="4" s="1"/>
  <c r="BH126" i="4"/>
  <c r="BT126" i="4" s="1"/>
  <c r="BH108" i="4"/>
  <c r="BT108" i="4" s="1"/>
  <c r="BF167" i="4"/>
  <c r="BR167" i="4" s="1"/>
  <c r="CD167" i="4"/>
  <c r="BF179" i="4"/>
  <c r="BR179" i="4" s="1"/>
  <c r="CD179" i="4"/>
  <c r="CE179" i="4" s="1"/>
  <c r="CF179" i="4" s="1"/>
  <c r="BH24" i="4"/>
  <c r="BT24" i="4" s="1"/>
  <c r="EH24" i="4"/>
  <c r="BH84" i="4"/>
  <c r="BT84" i="4" s="1"/>
  <c r="BF85" i="4"/>
  <c r="BR85" i="4" s="1"/>
  <c r="CD85" i="4"/>
  <c r="CE85" i="4" s="1"/>
  <c r="BH67" i="4"/>
  <c r="BT67" i="4" s="1"/>
  <c r="BI74" i="4"/>
  <c r="BU74" i="4" s="1"/>
  <c r="EI74" i="4"/>
  <c r="BH127" i="4"/>
  <c r="BT127" i="4" s="1"/>
  <c r="BH257" i="4"/>
  <c r="BT257" i="4" s="1"/>
  <c r="EH257" i="4"/>
  <c r="BH107" i="4"/>
  <c r="BT107" i="4" s="1"/>
  <c r="BH250" i="4"/>
  <c r="BT250" i="4" s="1"/>
  <c r="EH250" i="4"/>
  <c r="BF180" i="4"/>
  <c r="BR180" i="4" s="1"/>
  <c r="CD180" i="4"/>
  <c r="BH169" i="4"/>
  <c r="BT169" i="4" s="1"/>
  <c r="BF162" i="4"/>
  <c r="BR162" i="4" s="1"/>
  <c r="CD162" i="4"/>
  <c r="BF158" i="4"/>
  <c r="BR158" i="4" s="1"/>
  <c r="CD158" i="4"/>
  <c r="BH101" i="4"/>
  <c r="BT101" i="4" s="1"/>
  <c r="BH212" i="4"/>
  <c r="BT212" i="4" s="1"/>
  <c r="BF241" i="4"/>
  <c r="BR241" i="4" s="1"/>
  <c r="CD241" i="4"/>
  <c r="BI148" i="4"/>
  <c r="BU148" i="4" s="1"/>
  <c r="BF216" i="4"/>
  <c r="BR216" i="4" s="1"/>
  <c r="CD216" i="4"/>
  <c r="CE216" i="4" s="1"/>
  <c r="BH39" i="4"/>
  <c r="BT39" i="4" s="1"/>
  <c r="EH39" i="4"/>
  <c r="BH243" i="4"/>
  <c r="BT243" i="4" s="1"/>
  <c r="EH243" i="4"/>
  <c r="BF147" i="4"/>
  <c r="BR147" i="4" s="1"/>
  <c r="CD147" i="4"/>
  <c r="BH41" i="4"/>
  <c r="BT41" i="4" s="1"/>
  <c r="EH41" i="4"/>
  <c r="BH58" i="4"/>
  <c r="BT58" i="4" s="1"/>
  <c r="BF35" i="4"/>
  <c r="BR35" i="4" s="1"/>
  <c r="CD35" i="4"/>
  <c r="BH224" i="4"/>
  <c r="BT224" i="4" s="1"/>
  <c r="EH224" i="4"/>
  <c r="BH214" i="4"/>
  <c r="BT214" i="4" s="1"/>
  <c r="BH70" i="4"/>
  <c r="BT70" i="4" s="1"/>
  <c r="BF163" i="4"/>
  <c r="BR163" i="4" s="1"/>
  <c r="CD163" i="4"/>
  <c r="CE163" i="4" s="1"/>
  <c r="BH168" i="4"/>
  <c r="BT168" i="4" s="1"/>
  <c r="BH33" i="4"/>
  <c r="BT33" i="4" s="1"/>
  <c r="EH33" i="4"/>
  <c r="BF181" i="4"/>
  <c r="BR181" i="4" s="1"/>
  <c r="CD181" i="4"/>
  <c r="CE181" i="4" s="1"/>
  <c r="BF242" i="4"/>
  <c r="BR242" i="4" s="1"/>
  <c r="CD242" i="4"/>
  <c r="CE242" i="4" s="1"/>
  <c r="BH262" i="4"/>
  <c r="BT262" i="4" s="1"/>
  <c r="EH262" i="4"/>
  <c r="BH171" i="4"/>
  <c r="BT171" i="4" s="1"/>
  <c r="BH237" i="4"/>
  <c r="BT237" i="4" s="1"/>
  <c r="EH237" i="4"/>
  <c r="BF154" i="4"/>
  <c r="BR154" i="4" s="1"/>
  <c r="CD154" i="4"/>
  <c r="CE154" i="4" s="1"/>
  <c r="BH56" i="4"/>
  <c r="BT56" i="4" s="1"/>
  <c r="BH22" i="4"/>
  <c r="BT22" i="4" s="1"/>
  <c r="EH22" i="4"/>
  <c r="BH76" i="4"/>
  <c r="BT76" i="4" s="1"/>
  <c r="BF141" i="4"/>
  <c r="BR141" i="4" s="1"/>
  <c r="CD141" i="4"/>
  <c r="CE141" i="4" s="1"/>
  <c r="BF16" i="4"/>
  <c r="BR16" i="4" s="1"/>
  <c r="CD16" i="4"/>
  <c r="CE16" i="4" s="1"/>
  <c r="BF114" i="4"/>
  <c r="BR114" i="4" s="1"/>
  <c r="CD114" i="4"/>
  <c r="BF57" i="4"/>
  <c r="BR57" i="4" s="1"/>
  <c r="CD57" i="4"/>
  <c r="CE57" i="4" s="1"/>
  <c r="BH88" i="4"/>
  <c r="BT88" i="4" s="1"/>
  <c r="BF121" i="4"/>
  <c r="BR121" i="4" s="1"/>
  <c r="CD121" i="4"/>
  <c r="BF9" i="4"/>
  <c r="EF9" i="4"/>
  <c r="CD9" i="4"/>
  <c r="BF254" i="4"/>
  <c r="BR254" i="4" s="1"/>
  <c r="CD254" i="4"/>
  <c r="BH157" i="4"/>
  <c r="BT157" i="4" s="1"/>
  <c r="BH112" i="4"/>
  <c r="BT112" i="4" s="1"/>
  <c r="BH40" i="4"/>
  <c r="BT40" i="4" s="1"/>
  <c r="EH40" i="4"/>
  <c r="BH204" i="4"/>
  <c r="BT204" i="4" s="1"/>
  <c r="BF203" i="4"/>
  <c r="BR203" i="4" s="1"/>
  <c r="CD203" i="4"/>
  <c r="CE203" i="4" s="1"/>
  <c r="BF45" i="4"/>
  <c r="BR45" i="4" s="1"/>
  <c r="CD45" i="4"/>
  <c r="CE45" i="4" s="1"/>
  <c r="BF15" i="4"/>
  <c r="BR15" i="4" s="1"/>
  <c r="CD15" i="4"/>
  <c r="BH123" i="4"/>
  <c r="BT123" i="4" s="1"/>
  <c r="BH232" i="4"/>
  <c r="BT232" i="4" s="1"/>
  <c r="EH232" i="4"/>
  <c r="BH164" i="4"/>
  <c r="BT164" i="4" s="1"/>
  <c r="BF136" i="4"/>
  <c r="BR136" i="4" s="1"/>
  <c r="CD136" i="4"/>
  <c r="BF122" i="4"/>
  <c r="BR122" i="4" s="1"/>
  <c r="CD122" i="4"/>
  <c r="CE122" i="4" s="1"/>
  <c r="BH119" i="4"/>
  <c r="BT119" i="4" s="1"/>
  <c r="BH89" i="4"/>
  <c r="BT89" i="4" s="1"/>
  <c r="BF23" i="4"/>
  <c r="BR23" i="4" s="1"/>
  <c r="CD23" i="4"/>
  <c r="BF49" i="4"/>
  <c r="BR49" i="4" s="1"/>
  <c r="CD49" i="4"/>
  <c r="CE49" i="4" s="1"/>
  <c r="BH199" i="4"/>
  <c r="BT199" i="4" s="1"/>
  <c r="BH210" i="4"/>
  <c r="BT210" i="4" s="1"/>
  <c r="BH173" i="4"/>
  <c r="BT173" i="4" s="1"/>
  <c r="BF117" i="4"/>
  <c r="BR117" i="4" s="1"/>
  <c r="CD117" i="4"/>
  <c r="BH189" i="4"/>
  <c r="BT189" i="4" s="1"/>
  <c r="BH90" i="4"/>
  <c r="BT90" i="4" s="1"/>
  <c r="CF90" i="4"/>
  <c r="BF244" i="4"/>
  <c r="BR244" i="4" s="1"/>
  <c r="CD244" i="4"/>
  <c r="CE244" i="4" s="1"/>
  <c r="BH202" i="4"/>
  <c r="BT202" i="4" s="1"/>
  <c r="BH172" i="4"/>
  <c r="BT172" i="4" s="1"/>
  <c r="BH205" i="4"/>
  <c r="BT205" i="4" s="1"/>
  <c r="BH45" i="4"/>
  <c r="BT45" i="4" s="1"/>
  <c r="EH45" i="4"/>
  <c r="BH54" i="4"/>
  <c r="BT54" i="4" s="1"/>
  <c r="BH215" i="4"/>
  <c r="BT215" i="4" s="1"/>
  <c r="BF220" i="4"/>
  <c r="BR220" i="4" s="1"/>
  <c r="CD220" i="4"/>
  <c r="CE220" i="4" s="1"/>
  <c r="BF88" i="4"/>
  <c r="BR88" i="4" s="1"/>
  <c r="CD88" i="4"/>
  <c r="CE88" i="4" s="1"/>
  <c r="BF188" i="4"/>
  <c r="BR188" i="4" s="1"/>
  <c r="CD188" i="4"/>
  <c r="BH162" i="4"/>
  <c r="BT162" i="4" s="1"/>
  <c r="BF94" i="4"/>
  <c r="BR94" i="4" s="1"/>
  <c r="CD94" i="4"/>
  <c r="BH92" i="4"/>
  <c r="BT92" i="4" s="1"/>
  <c r="BH143" i="4"/>
  <c r="BT143" i="4" s="1"/>
  <c r="BF96" i="4"/>
  <c r="BR96" i="4" s="1"/>
  <c r="CD96" i="4"/>
  <c r="CE96" i="4" s="1"/>
  <c r="BF75" i="4"/>
  <c r="BR75" i="4" s="1"/>
  <c r="CD75" i="4"/>
  <c r="BF252" i="4"/>
  <c r="BR252" i="4" s="1"/>
  <c r="CD252" i="4"/>
  <c r="BH47" i="4"/>
  <c r="BT47" i="4" s="1"/>
  <c r="EH47" i="4"/>
  <c r="BH13" i="4"/>
  <c r="BT13" i="4" s="1"/>
  <c r="EH13" i="4"/>
  <c r="BH228" i="4"/>
  <c r="BT228" i="4" s="1"/>
  <c r="EH228" i="4"/>
  <c r="BH18" i="4"/>
  <c r="BT18" i="4" s="1"/>
  <c r="EH18" i="4"/>
  <c r="BH151" i="4"/>
  <c r="BT151" i="4" s="1"/>
  <c r="BH117" i="4"/>
  <c r="BT117" i="4" s="1"/>
  <c r="BB196" i="4"/>
  <c r="BN196" i="4" s="1"/>
  <c r="BZ196" i="4"/>
  <c r="CA196" i="4" s="1"/>
  <c r="BB234" i="4"/>
  <c r="BN234" i="4" s="1"/>
  <c r="BZ234" i="4"/>
  <c r="BJ160" i="4"/>
  <c r="BV160" i="4" s="1"/>
  <c r="CH160" i="4"/>
  <c r="BD95" i="4"/>
  <c r="BP95" i="4" s="1"/>
  <c r="BD196" i="4"/>
  <c r="BP196" i="4" s="1"/>
  <c r="BL215" i="4"/>
  <c r="BX215" i="4" s="1"/>
  <c r="BL12" i="4"/>
  <c r="BX12" i="4" s="1"/>
  <c r="EL12" i="4"/>
  <c r="BJ169" i="4"/>
  <c r="BV169" i="4" s="1"/>
  <c r="CH169" i="4"/>
  <c r="BD211" i="4"/>
  <c r="BP211" i="4" s="1"/>
  <c r="BD31" i="4"/>
  <c r="BP31" i="4" s="1"/>
  <c r="ED31" i="4"/>
  <c r="BD218" i="4"/>
  <c r="BP218" i="4" s="1"/>
  <c r="ED218" i="4"/>
  <c r="BB141" i="4"/>
  <c r="BN141" i="4" s="1"/>
  <c r="BZ141" i="4"/>
  <c r="CA141" i="4" s="1"/>
  <c r="CB141" i="4" s="1"/>
  <c r="CC141" i="4" s="1"/>
  <c r="BJ49" i="4"/>
  <c r="BV49" i="4" s="1"/>
  <c r="CH49" i="4"/>
  <c r="CI49" i="4" s="1"/>
  <c r="BL156" i="4"/>
  <c r="BX156" i="4" s="1"/>
  <c r="BL47" i="4"/>
  <c r="BX47" i="4" s="1"/>
  <c r="EL47" i="4"/>
  <c r="BD45" i="4"/>
  <c r="BP45" i="4" s="1"/>
  <c r="ED45" i="4"/>
  <c r="BB111" i="4"/>
  <c r="BN111" i="4" s="1"/>
  <c r="BZ111" i="4"/>
  <c r="BB43" i="4"/>
  <c r="BN43" i="4" s="1"/>
  <c r="BZ43" i="4"/>
  <c r="CA43" i="4" s="1"/>
  <c r="BD108" i="4"/>
  <c r="BP108" i="4" s="1"/>
  <c r="BL85" i="4"/>
  <c r="BX85" i="4" s="1"/>
  <c r="BD96" i="4"/>
  <c r="BP96" i="4" s="1"/>
  <c r="BL190" i="4"/>
  <c r="BX190" i="4" s="1"/>
  <c r="BB245" i="4"/>
  <c r="BN245" i="4" s="1"/>
  <c r="BZ245" i="4"/>
  <c r="CA245" i="4" s="1"/>
  <c r="BB235" i="4"/>
  <c r="BN235" i="4" s="1"/>
  <c r="BZ235" i="4"/>
  <c r="CA235" i="4" s="1"/>
  <c r="BJ203" i="4"/>
  <c r="BV203" i="4" s="1"/>
  <c r="CH203" i="4"/>
  <c r="CI203" i="4" s="1"/>
  <c r="BB51" i="4"/>
  <c r="BN51" i="4" s="1"/>
  <c r="BZ51" i="4"/>
  <c r="CA51" i="4" s="1"/>
  <c r="BD240" i="4"/>
  <c r="BP240" i="4" s="1"/>
  <c r="ED240" i="4"/>
  <c r="BD90" i="4"/>
  <c r="BP90" i="4" s="1"/>
  <c r="BD187" i="4"/>
  <c r="BP187" i="4" s="1"/>
  <c r="BD158" i="4"/>
  <c r="BP158" i="4" s="1"/>
  <c r="BL27" i="4"/>
  <c r="BX27" i="4" s="1"/>
  <c r="EL27" i="4"/>
  <c r="BD101" i="4"/>
  <c r="BP101" i="4" s="1"/>
  <c r="BL234" i="4"/>
  <c r="BX234" i="4" s="1"/>
  <c r="EL234" i="4"/>
  <c r="BL171" i="4"/>
  <c r="BX171" i="4" s="1"/>
  <c r="BL185" i="4"/>
  <c r="BX185" i="4" s="1"/>
  <c r="BJ246" i="4"/>
  <c r="BV246" i="4" s="1"/>
  <c r="CH246" i="4"/>
  <c r="CI246" i="4" s="1"/>
  <c r="BD194" i="4"/>
  <c r="BP194" i="4" s="1"/>
  <c r="BD264" i="4"/>
  <c r="BP264" i="4" s="1"/>
  <c r="ED264" i="4"/>
  <c r="BL174" i="4"/>
  <c r="BX174" i="4" s="1"/>
  <c r="BL18" i="4"/>
  <c r="BX18" i="4" s="1"/>
  <c r="EL18" i="4"/>
  <c r="BL22" i="4"/>
  <c r="BX22" i="4" s="1"/>
  <c r="EL22" i="4"/>
  <c r="BD145" i="4"/>
  <c r="BP145" i="4" s="1"/>
  <c r="BJ153" i="4"/>
  <c r="BV153" i="4" s="1"/>
  <c r="CH153" i="4"/>
  <c r="BB62" i="4"/>
  <c r="BN62" i="4" s="1"/>
  <c r="BZ62" i="4"/>
  <c r="CA62" i="4" s="1"/>
  <c r="BD33" i="4"/>
  <c r="BP33" i="4" s="1"/>
  <c r="ED33" i="4"/>
  <c r="BD263" i="4"/>
  <c r="BP263" i="4" s="1"/>
  <c r="ED263" i="4"/>
  <c r="BD242" i="4"/>
  <c r="BP242" i="4" s="1"/>
  <c r="ED242" i="4"/>
  <c r="BD185" i="4"/>
  <c r="BP185" i="4" s="1"/>
  <c r="BL163" i="4"/>
  <c r="BX163" i="4" s="1"/>
  <c r="BB125" i="4"/>
  <c r="BN125" i="4" s="1"/>
  <c r="BZ125" i="4"/>
  <c r="CA125" i="4" s="1"/>
  <c r="BD228" i="4"/>
  <c r="BP228" i="4" s="1"/>
  <c r="ED228" i="4"/>
  <c r="BD132" i="4"/>
  <c r="BP132" i="4" s="1"/>
  <c r="BD154" i="4"/>
  <c r="BP154" i="4" s="1"/>
  <c r="BL127" i="4"/>
  <c r="BX127" i="4" s="1"/>
  <c r="BB22" i="4"/>
  <c r="BN22" i="4" s="1"/>
  <c r="BZ22" i="4"/>
  <c r="CA22" i="4" s="1"/>
  <c r="BB226" i="4"/>
  <c r="BN226" i="4" s="1"/>
  <c r="BZ226" i="4"/>
  <c r="CA226" i="4" s="1"/>
  <c r="BB186" i="4"/>
  <c r="BN186" i="4" s="1"/>
  <c r="BZ186" i="4"/>
  <c r="BB109" i="4"/>
  <c r="BN109" i="4" s="1"/>
  <c r="BZ109" i="4"/>
  <c r="CA109" i="4" s="1"/>
  <c r="CB109" i="4" s="1"/>
  <c r="BB231" i="4"/>
  <c r="BN231" i="4" s="1"/>
  <c r="BZ231" i="4"/>
  <c r="CA231" i="4" s="1"/>
  <c r="BB60" i="4"/>
  <c r="BN60" i="4" s="1"/>
  <c r="BZ60" i="4"/>
  <c r="CA60" i="4" s="1"/>
  <c r="BB33" i="4"/>
  <c r="BN33" i="4" s="1"/>
  <c r="BZ33" i="4"/>
  <c r="CA33" i="4" s="1"/>
  <c r="BB209" i="4"/>
  <c r="BN209" i="4" s="1"/>
  <c r="BZ209" i="4"/>
  <c r="CA209" i="4" s="1"/>
  <c r="BJ240" i="4"/>
  <c r="BV240" i="4" s="1"/>
  <c r="CH240" i="4"/>
  <c r="CI240" i="4" s="1"/>
  <c r="BJ11" i="4"/>
  <c r="BV11" i="4" s="1"/>
  <c r="CH11" i="4"/>
  <c r="CI11" i="4" s="1"/>
  <c r="BB225" i="4"/>
  <c r="BN225" i="4" s="1"/>
  <c r="BZ225" i="4"/>
  <c r="CA225" i="4" s="1"/>
  <c r="BJ60" i="4"/>
  <c r="BV60" i="4" s="1"/>
  <c r="CH60" i="4"/>
  <c r="CI60" i="4" s="1"/>
  <c r="BJ201" i="4"/>
  <c r="BV201" i="4" s="1"/>
  <c r="CH201" i="4"/>
  <c r="BJ210" i="4"/>
  <c r="BV210" i="4" s="1"/>
  <c r="CH210" i="4"/>
  <c r="CI210" i="4" s="1"/>
  <c r="BB69" i="4"/>
  <c r="BN69" i="4" s="1"/>
  <c r="BZ69" i="4"/>
  <c r="CA69" i="4" s="1"/>
  <c r="BB219" i="4"/>
  <c r="BN219" i="4" s="1"/>
  <c r="BZ219" i="4"/>
  <c r="CA219" i="4" s="1"/>
  <c r="BJ206" i="4"/>
  <c r="BV206" i="4" s="1"/>
  <c r="CH206" i="4"/>
  <c r="CI206" i="4" s="1"/>
  <c r="BD216" i="4"/>
  <c r="BP216" i="4" s="1"/>
  <c r="BL218" i="4"/>
  <c r="BX218" i="4" s="1"/>
  <c r="BL84" i="4"/>
  <c r="BX84" i="4" s="1"/>
  <c r="BL240" i="4"/>
  <c r="BX240" i="4" s="1"/>
  <c r="EL240" i="4"/>
  <c r="BD128" i="4"/>
  <c r="BP128" i="4" s="1"/>
  <c r="BL236" i="4"/>
  <c r="BX236" i="4" s="1"/>
  <c r="EL236" i="4"/>
  <c r="BD118" i="4"/>
  <c r="BP118" i="4" s="1"/>
  <c r="BD209" i="4"/>
  <c r="BP209" i="4" s="1"/>
  <c r="BL186" i="4"/>
  <c r="BX186" i="4" s="1"/>
  <c r="BD60" i="4"/>
  <c r="BP60" i="4" s="1"/>
  <c r="BL261" i="4"/>
  <c r="BX261" i="4" s="1"/>
  <c r="EL261" i="4"/>
  <c r="BD259" i="4"/>
  <c r="BP259" i="4" s="1"/>
  <c r="ED259" i="4"/>
  <c r="BL114" i="4"/>
  <c r="BX114" i="4" s="1"/>
  <c r="BB263" i="4"/>
  <c r="BN263" i="4" s="1"/>
  <c r="BZ263" i="4"/>
  <c r="CA263" i="4" s="1"/>
  <c r="BJ184" i="4"/>
  <c r="BV184" i="4" s="1"/>
  <c r="CH184" i="4"/>
  <c r="CI184" i="4" s="1"/>
  <c r="CJ184" i="4" s="1"/>
  <c r="BJ252" i="4"/>
  <c r="BV252" i="4" s="1"/>
  <c r="CH252" i="4"/>
  <c r="BJ187" i="4"/>
  <c r="BV187" i="4" s="1"/>
  <c r="CH187" i="4"/>
  <c r="CI187" i="4" s="1"/>
  <c r="BJ78" i="4"/>
  <c r="BV78" i="4" s="1"/>
  <c r="CH78" i="4"/>
  <c r="BL111" i="4"/>
  <c r="BX111" i="4" s="1"/>
  <c r="BB244" i="4"/>
  <c r="BN244" i="4" s="1"/>
  <c r="BZ244" i="4"/>
  <c r="BB241" i="4"/>
  <c r="BN241" i="4" s="1"/>
  <c r="BZ241" i="4"/>
  <c r="CA241" i="4" s="1"/>
  <c r="BL206" i="4"/>
  <c r="BX206" i="4" s="1"/>
  <c r="BD57" i="4"/>
  <c r="BP57" i="4" s="1"/>
  <c r="BJ93" i="4"/>
  <c r="BV93" i="4" s="1"/>
  <c r="CH93" i="4"/>
  <c r="CI93" i="4" s="1"/>
  <c r="CJ93" i="4" s="1"/>
  <c r="BB167" i="4"/>
  <c r="BN167" i="4" s="1"/>
  <c r="BZ167" i="4"/>
  <c r="BB30" i="4"/>
  <c r="BN30" i="4" s="1"/>
  <c r="BZ30" i="4"/>
  <c r="CA30" i="4" s="1"/>
  <c r="BD201" i="4"/>
  <c r="BP201" i="4" s="1"/>
  <c r="BM20" i="4"/>
  <c r="BY20" i="4" s="1"/>
  <c r="EM20" i="4"/>
  <c r="BL83" i="4"/>
  <c r="BX83" i="4" s="1"/>
  <c r="BL178" i="4"/>
  <c r="BX178" i="4" s="1"/>
  <c r="BD100" i="4"/>
  <c r="BP100" i="4" s="1"/>
  <c r="BM25" i="4"/>
  <c r="BY25" i="4" s="1"/>
  <c r="EM25" i="4"/>
  <c r="BD126" i="4"/>
  <c r="BP126" i="4" s="1"/>
  <c r="BD40" i="4"/>
  <c r="BP40" i="4" s="1"/>
  <c r="ED40" i="4"/>
  <c r="BE13" i="4"/>
  <c r="BQ13" i="4" s="1"/>
  <c r="EE13" i="4"/>
  <c r="BB254" i="4"/>
  <c r="BN254" i="4" s="1"/>
  <c r="BZ254" i="4"/>
  <c r="BL223" i="4"/>
  <c r="BX223" i="4" s="1"/>
  <c r="BL139" i="4"/>
  <c r="BX139" i="4" s="1"/>
  <c r="BE162" i="4"/>
  <c r="BQ162" i="4" s="1"/>
  <c r="BD26" i="4"/>
  <c r="BP26" i="4" s="1"/>
  <c r="ED26" i="4"/>
  <c r="BD117" i="4"/>
  <c r="BP117" i="4" s="1"/>
  <c r="BD86" i="4"/>
  <c r="BP86" i="4" s="1"/>
  <c r="BD103" i="4"/>
  <c r="BP103" i="4" s="1"/>
  <c r="BD161" i="4"/>
  <c r="BP161" i="4" s="1"/>
  <c r="BL254" i="4"/>
  <c r="BX254" i="4" s="1"/>
  <c r="EL254" i="4"/>
  <c r="BL235" i="4"/>
  <c r="BX235" i="4" s="1"/>
  <c r="EL235" i="4"/>
  <c r="BB48" i="4"/>
  <c r="BN48" i="4" s="1"/>
  <c r="BZ48" i="4"/>
  <c r="CA48" i="4" s="1"/>
  <c r="BB84" i="4"/>
  <c r="BN84" i="4" s="1"/>
  <c r="BZ84" i="4"/>
  <c r="CA84" i="4" s="1"/>
  <c r="BB171" i="4"/>
  <c r="BN171" i="4" s="1"/>
  <c r="BZ171" i="4"/>
  <c r="BJ32" i="4"/>
  <c r="BV32" i="4" s="1"/>
  <c r="CH32" i="4"/>
  <c r="BL165" i="4"/>
  <c r="BX165" i="4" s="1"/>
  <c r="BD224" i="4"/>
  <c r="BP224" i="4" s="1"/>
  <c r="ED224" i="4"/>
  <c r="BB80" i="4"/>
  <c r="BN80" i="4" s="1"/>
  <c r="BZ80" i="4"/>
  <c r="CA80" i="4" s="1"/>
  <c r="BL212" i="4"/>
  <c r="BX212" i="4" s="1"/>
  <c r="BJ43" i="4"/>
  <c r="BV43" i="4" s="1"/>
  <c r="CH43" i="4"/>
  <c r="CI43" i="4" s="1"/>
  <c r="BL52" i="4"/>
  <c r="BX52" i="4" s="1"/>
  <c r="BL196" i="4"/>
  <c r="BX196" i="4" s="1"/>
  <c r="BJ171" i="4"/>
  <c r="BV171" i="4" s="1"/>
  <c r="CH171" i="4"/>
  <c r="BD223" i="4"/>
  <c r="BP223" i="4" s="1"/>
  <c r="ED223" i="4"/>
  <c r="BJ251" i="4"/>
  <c r="BV251" i="4" s="1"/>
  <c r="CH251" i="4"/>
  <c r="BL69" i="4"/>
  <c r="BX69" i="4" s="1"/>
  <c r="BL103" i="4"/>
  <c r="BX103" i="4" s="1"/>
  <c r="BD140" i="4"/>
  <c r="BP140" i="4" s="1"/>
  <c r="BL197" i="4"/>
  <c r="BX197" i="4" s="1"/>
  <c r="BB63" i="4"/>
  <c r="BN63" i="4" s="1"/>
  <c r="BZ63" i="4"/>
  <c r="CA63" i="4" s="1"/>
  <c r="BD134" i="4"/>
  <c r="BP134" i="4" s="1"/>
  <c r="BL95" i="4"/>
  <c r="BX95" i="4" s="1"/>
  <c r="BL124" i="4"/>
  <c r="BX124" i="4" s="1"/>
  <c r="BL181" i="4"/>
  <c r="BX181" i="4" s="1"/>
  <c r="BL207" i="4"/>
  <c r="BX207" i="4" s="1"/>
  <c r="BJ94" i="4"/>
  <c r="BV94" i="4" s="1"/>
  <c r="CH94" i="4"/>
  <c r="BB119" i="4"/>
  <c r="BN119" i="4" s="1"/>
  <c r="BZ119" i="4"/>
  <c r="CA119" i="4" s="1"/>
  <c r="BJ14" i="4"/>
  <c r="BV14" i="4" s="1"/>
  <c r="CH14" i="4"/>
  <c r="CI14" i="4" s="1"/>
  <c r="BJ45" i="4"/>
  <c r="BV45" i="4" s="1"/>
  <c r="CH45" i="4"/>
  <c r="CI45" i="4" s="1"/>
  <c r="BD136" i="4"/>
  <c r="BP136" i="4" s="1"/>
  <c r="BL104" i="4"/>
  <c r="BX104" i="4" s="1"/>
  <c r="BL61" i="4"/>
  <c r="BX61" i="4" s="1"/>
  <c r="BJ99" i="4"/>
  <c r="BV99" i="4" s="1"/>
  <c r="CH99" i="4"/>
  <c r="CI99" i="4" s="1"/>
  <c r="BL66" i="4"/>
  <c r="BX66" i="4" s="1"/>
  <c r="BB220" i="4"/>
  <c r="BN220" i="4" s="1"/>
  <c r="BZ220" i="4"/>
  <c r="CA220" i="4" s="1"/>
  <c r="BL142" i="4"/>
  <c r="BX142" i="4" s="1"/>
  <c r="BD230" i="4"/>
  <c r="BP230" i="4" s="1"/>
  <c r="ED230" i="4"/>
  <c r="BD178" i="4"/>
  <c r="BP178" i="4" s="1"/>
  <c r="BL172" i="4"/>
  <c r="BX172" i="4" s="1"/>
  <c r="BL77" i="4"/>
  <c r="BX77" i="4" s="1"/>
  <c r="BB211" i="4"/>
  <c r="BN211" i="4" s="1"/>
  <c r="BZ211" i="4"/>
  <c r="CA211" i="4" s="1"/>
  <c r="BB253" i="4"/>
  <c r="BN253" i="4" s="1"/>
  <c r="BZ253" i="4"/>
  <c r="CA253" i="4" s="1"/>
  <c r="BJ106" i="4"/>
  <c r="BV106" i="4" s="1"/>
  <c r="CH106" i="4"/>
  <c r="BM98" i="4"/>
  <c r="BY98" i="4" s="1"/>
  <c r="BE167" i="4"/>
  <c r="BQ167" i="4" s="1"/>
  <c r="BJ182" i="4"/>
  <c r="BV182" i="4" s="1"/>
  <c r="CH182" i="4"/>
  <c r="CI182" i="4" s="1"/>
  <c r="CJ182" i="4" s="1"/>
  <c r="BL121" i="4"/>
  <c r="BX121" i="4" s="1"/>
  <c r="BJ149" i="4"/>
  <c r="BV149" i="4" s="1"/>
  <c r="CH149" i="4"/>
  <c r="BJ123" i="4"/>
  <c r="BV123" i="4" s="1"/>
  <c r="CH123" i="4"/>
  <c r="CI123" i="4" s="1"/>
  <c r="CJ123" i="4" s="1"/>
  <c r="BB208" i="4"/>
  <c r="BN208" i="4" s="1"/>
  <c r="BZ208" i="4"/>
  <c r="CA208" i="4" s="1"/>
  <c r="BD151" i="4"/>
  <c r="BP151" i="4" s="1"/>
  <c r="BD14" i="4"/>
  <c r="BP14" i="4" s="1"/>
  <c r="ED14" i="4"/>
  <c r="BD234" i="4"/>
  <c r="BP234" i="4" s="1"/>
  <c r="ED234" i="4"/>
  <c r="BL246" i="4"/>
  <c r="BX246" i="4" s="1"/>
  <c r="EL246" i="4"/>
  <c r="BJ108" i="4"/>
  <c r="BV108" i="4" s="1"/>
  <c r="CH108" i="4"/>
  <c r="CI108" i="4" s="1"/>
  <c r="CJ108" i="4" s="1"/>
  <c r="CK108" i="4" s="1"/>
  <c r="BD189" i="4"/>
  <c r="BP189" i="4" s="1"/>
  <c r="BD181" i="4"/>
  <c r="BP181" i="4" s="1"/>
  <c r="BL255" i="4"/>
  <c r="BX255" i="4" s="1"/>
  <c r="EL255" i="4"/>
  <c r="BD200" i="4"/>
  <c r="BP200" i="4" s="1"/>
  <c r="BD41" i="4"/>
  <c r="BP41" i="4" s="1"/>
  <c r="ED41" i="4"/>
  <c r="BD125" i="4"/>
  <c r="BP125" i="4" s="1"/>
  <c r="BL232" i="4"/>
  <c r="BX232" i="4" s="1"/>
  <c r="EL232" i="4"/>
  <c r="BD235" i="4"/>
  <c r="BP235" i="4" s="1"/>
  <c r="ED235" i="4"/>
  <c r="BD131" i="4"/>
  <c r="BP131" i="4" s="1"/>
  <c r="BL107" i="4"/>
  <c r="BX107" i="4" s="1"/>
  <c r="BL17" i="4"/>
  <c r="BX17" i="4" s="1"/>
  <c r="EL17" i="4"/>
  <c r="BJ186" i="4"/>
  <c r="BV186" i="4" s="1"/>
  <c r="CH186" i="4"/>
  <c r="CI186" i="4" s="1"/>
  <c r="CJ186" i="4" s="1"/>
  <c r="BJ261" i="4"/>
  <c r="BV261" i="4" s="1"/>
  <c r="CH261" i="4"/>
  <c r="BD51" i="4"/>
  <c r="BP51" i="4" s="1"/>
  <c r="ED51" i="4"/>
  <c r="BD123" i="4"/>
  <c r="BP123" i="4" s="1"/>
  <c r="BD173" i="4"/>
  <c r="BP173" i="4" s="1"/>
  <c r="BL247" i="4"/>
  <c r="BX247" i="4" s="1"/>
  <c r="EL247" i="4"/>
  <c r="BD147" i="4"/>
  <c r="BP147" i="4" s="1"/>
  <c r="BL73" i="4"/>
  <c r="BX73" i="4" s="1"/>
  <c r="BL62" i="4"/>
  <c r="BX62" i="4" s="1"/>
  <c r="BD66" i="4"/>
  <c r="BP66" i="4" s="1"/>
  <c r="BL16" i="4"/>
  <c r="BX16" i="4" s="1"/>
  <c r="EL16" i="4"/>
  <c r="BL177" i="4"/>
  <c r="BX177" i="4" s="1"/>
  <c r="BD62" i="4"/>
  <c r="BP62" i="4" s="1"/>
  <c r="BB187" i="4"/>
  <c r="BN187" i="4" s="1"/>
  <c r="BZ187" i="4"/>
  <c r="BD58" i="4"/>
  <c r="BP58" i="4" s="1"/>
  <c r="BJ73" i="4"/>
  <c r="BV73" i="4" s="1"/>
  <c r="CH73" i="4"/>
  <c r="CI73" i="4" s="1"/>
  <c r="BB173" i="4"/>
  <c r="BN173" i="4" s="1"/>
  <c r="BZ173" i="4"/>
  <c r="CA173" i="4" s="1"/>
  <c r="BJ16" i="4"/>
  <c r="BV16" i="4" s="1"/>
  <c r="CH16" i="4"/>
  <c r="BE99" i="4"/>
  <c r="BQ99" i="4" s="1"/>
  <c r="BE123" i="4"/>
  <c r="BQ123" i="4" s="1"/>
  <c r="BB213" i="4"/>
  <c r="BN213" i="4" s="1"/>
  <c r="BZ213" i="4"/>
  <c r="CA213" i="4" s="1"/>
  <c r="BJ264" i="4"/>
  <c r="BV264" i="4" s="1"/>
  <c r="CH264" i="4"/>
  <c r="CI264" i="4" s="1"/>
  <c r="BJ193" i="4"/>
  <c r="BV193" i="4" s="1"/>
  <c r="CH193" i="4"/>
  <c r="CI193" i="4" s="1"/>
  <c r="BM76" i="4"/>
  <c r="BY76" i="4" s="1"/>
  <c r="BE225" i="4"/>
  <c r="BQ225" i="4" s="1"/>
  <c r="EE225" i="4"/>
  <c r="BJ152" i="4"/>
  <c r="BV152" i="4" s="1"/>
  <c r="CH152" i="4"/>
  <c r="BJ145" i="4"/>
  <c r="BV145" i="4" s="1"/>
  <c r="CH145" i="4"/>
  <c r="BZ107" i="4"/>
  <c r="CL107" i="4" s="1"/>
  <c r="BJ107" i="4"/>
  <c r="BV107" i="4" s="1"/>
  <c r="CH107" i="4"/>
  <c r="CI107" i="4" s="1"/>
  <c r="BJ30" i="4"/>
  <c r="BV30" i="4" s="1"/>
  <c r="CH30" i="4"/>
  <c r="CI30" i="4" s="1"/>
  <c r="BB41" i="4"/>
  <c r="BN41" i="4" s="1"/>
  <c r="BZ41" i="4"/>
  <c r="CA41" i="4" s="1"/>
  <c r="BB49" i="4"/>
  <c r="BN49" i="4" s="1"/>
  <c r="BZ49" i="4"/>
  <c r="CA49" i="4" s="1"/>
  <c r="BM46" i="4"/>
  <c r="BY46" i="4" s="1"/>
  <c r="EM46" i="4"/>
  <c r="BJ202" i="4"/>
  <c r="BV202" i="4" s="1"/>
  <c r="CH202" i="4"/>
  <c r="BJ56" i="4"/>
  <c r="BV56" i="4" s="1"/>
  <c r="CH56" i="4"/>
  <c r="CI56" i="4" s="1"/>
  <c r="BE151" i="4"/>
  <c r="BQ151" i="4" s="1"/>
  <c r="BB139" i="4"/>
  <c r="BN139" i="4" s="1"/>
  <c r="BZ139" i="4"/>
  <c r="CA139" i="4" s="1"/>
  <c r="BJ125" i="4"/>
  <c r="BV125" i="4" s="1"/>
  <c r="CH125" i="4"/>
  <c r="BB256" i="4"/>
  <c r="BN256" i="4" s="1"/>
  <c r="BZ256" i="4"/>
  <c r="BE181" i="4"/>
  <c r="BQ181" i="4" s="1"/>
  <c r="BJ85" i="4"/>
  <c r="BV85" i="4" s="1"/>
  <c r="CH85" i="4"/>
  <c r="CI85" i="4" s="1"/>
  <c r="CJ85" i="4" s="1"/>
  <c r="BM102" i="4"/>
  <c r="BY102" i="4" s="1"/>
  <c r="BM70" i="4"/>
  <c r="BY70" i="4" s="1"/>
  <c r="BD182" i="4"/>
  <c r="BP182" i="4" s="1"/>
  <c r="BJ105" i="4"/>
  <c r="BV105" i="4" s="1"/>
  <c r="CH105" i="4"/>
  <c r="BB134" i="4"/>
  <c r="BN134" i="4" s="1"/>
  <c r="BZ134" i="4"/>
  <c r="BL59" i="4"/>
  <c r="BX59" i="4" s="1"/>
  <c r="BB257" i="4"/>
  <c r="BN257" i="4" s="1"/>
  <c r="BZ257" i="4"/>
  <c r="CA257" i="4" s="1"/>
  <c r="BD146" i="4"/>
  <c r="BP146" i="4" s="1"/>
  <c r="BZ239" i="4"/>
  <c r="BB174" i="4"/>
  <c r="BN174" i="4" s="1"/>
  <c r="BZ174" i="4"/>
  <c r="CA174" i="4" s="1"/>
  <c r="CB174" i="4" s="1"/>
  <c r="BJ241" i="4"/>
  <c r="BV241" i="4" s="1"/>
  <c r="CH241" i="4"/>
  <c r="CI241" i="4" s="1"/>
  <c r="BB201" i="4"/>
  <c r="BN201" i="4" s="1"/>
  <c r="BZ201" i="4"/>
  <c r="BB246" i="4"/>
  <c r="BN246" i="4" s="1"/>
  <c r="BZ246" i="4"/>
  <c r="CA246" i="4" s="1"/>
  <c r="BJ188" i="4"/>
  <c r="BV188" i="4" s="1"/>
  <c r="CH188" i="4"/>
  <c r="BB75" i="4"/>
  <c r="BN75" i="4" s="1"/>
  <c r="BZ75" i="4"/>
  <c r="CA75" i="4" s="1"/>
  <c r="BJ91" i="4"/>
  <c r="BV91" i="4" s="1"/>
  <c r="CH91" i="4"/>
  <c r="BB144" i="4"/>
  <c r="BN144" i="4" s="1"/>
  <c r="BZ144" i="4"/>
  <c r="CA144" i="4" s="1"/>
  <c r="BJ198" i="4"/>
  <c r="BV198" i="4" s="1"/>
  <c r="CH198" i="4"/>
  <c r="BB90" i="4"/>
  <c r="BN90" i="4" s="1"/>
  <c r="BZ90" i="4"/>
  <c r="CA90" i="4" s="1"/>
  <c r="CH262" i="4"/>
  <c r="CI262" i="4" s="1"/>
  <c r="BB168" i="4"/>
  <c r="BN168" i="4" s="1"/>
  <c r="BZ168" i="4"/>
  <c r="CA168" i="4" s="1"/>
  <c r="CB168" i="4" s="1"/>
  <c r="BJ177" i="4"/>
  <c r="BV177" i="4" s="1"/>
  <c r="CH177" i="4"/>
  <c r="CI177" i="4" s="1"/>
  <c r="BD163" i="4"/>
  <c r="BP163" i="4" s="1"/>
  <c r="BD215" i="4"/>
  <c r="BP215" i="4" s="1"/>
  <c r="BD18" i="4"/>
  <c r="BP18" i="4" s="1"/>
  <c r="ED18" i="4"/>
  <c r="BD208" i="4"/>
  <c r="BP208" i="4" s="1"/>
  <c r="BD186" i="4"/>
  <c r="BP186" i="4" s="1"/>
  <c r="BJ237" i="4"/>
  <c r="BV237" i="4" s="1"/>
  <c r="CH237" i="4"/>
  <c r="CI237" i="4" s="1"/>
  <c r="BJ236" i="4"/>
  <c r="BV236" i="4" s="1"/>
  <c r="CH236" i="4"/>
  <c r="CI236" i="4" s="1"/>
  <c r="BB185" i="4"/>
  <c r="BN185" i="4" s="1"/>
  <c r="BZ185" i="4"/>
  <c r="CA185" i="4" s="1"/>
  <c r="CB185" i="4" s="1"/>
  <c r="BJ214" i="4"/>
  <c r="BV214" i="4" s="1"/>
  <c r="CH214" i="4"/>
  <c r="BJ80" i="4"/>
  <c r="BV80" i="4" s="1"/>
  <c r="CH80" i="4"/>
  <c r="BL40" i="4"/>
  <c r="BX40" i="4" s="1"/>
  <c r="EL40" i="4"/>
  <c r="BD172" i="4"/>
  <c r="BP172" i="4" s="1"/>
  <c r="BL179" i="4"/>
  <c r="BX179" i="4" s="1"/>
  <c r="BD67" i="4"/>
  <c r="BP67" i="4" s="1"/>
  <c r="BL210" i="4"/>
  <c r="BX210" i="4" s="1"/>
  <c r="BL60" i="4"/>
  <c r="BX60" i="4" s="1"/>
  <c r="BJ218" i="4"/>
  <c r="BV218" i="4" s="1"/>
  <c r="CH218" i="4"/>
  <c r="CI218" i="4" s="1"/>
  <c r="BE58" i="4"/>
  <c r="BQ58" i="4" s="1"/>
  <c r="EE58" i="4"/>
  <c r="BE100" i="4"/>
  <c r="BQ100" i="4" s="1"/>
  <c r="BE40" i="4"/>
  <c r="BQ40" i="4" s="1"/>
  <c r="EE40" i="4"/>
  <c r="BM223" i="4"/>
  <c r="BY223" i="4" s="1"/>
  <c r="EM223" i="4"/>
  <c r="BM123" i="4"/>
  <c r="BY123" i="4" s="1"/>
  <c r="BE180" i="4"/>
  <c r="BQ180" i="4" s="1"/>
  <c r="BM172" i="4"/>
  <c r="BY172" i="4" s="1"/>
  <c r="BM93" i="4"/>
  <c r="BY93" i="4" s="1"/>
  <c r="BM173" i="4"/>
  <c r="BY173" i="4" s="1"/>
  <c r="BM245" i="4"/>
  <c r="BY245" i="4" s="1"/>
  <c r="EM245" i="4"/>
  <c r="BM189" i="4"/>
  <c r="BY189" i="4" s="1"/>
  <c r="BM72" i="4"/>
  <c r="BY72" i="4" s="1"/>
  <c r="BM239" i="4"/>
  <c r="BY239" i="4" s="1"/>
  <c r="EM239" i="4"/>
  <c r="BE52" i="4"/>
  <c r="BQ52" i="4" s="1"/>
  <c r="EE52" i="4"/>
  <c r="BE36" i="4"/>
  <c r="BQ36" i="4" s="1"/>
  <c r="EE36" i="4"/>
  <c r="BE190" i="4"/>
  <c r="BQ190" i="4" s="1"/>
  <c r="BM81" i="4"/>
  <c r="BY81" i="4" s="1"/>
  <c r="BM202" i="4"/>
  <c r="BY202" i="4" s="1"/>
  <c r="BM97" i="4"/>
  <c r="BY97" i="4" s="1"/>
  <c r="BM160" i="4"/>
  <c r="BY160" i="4" s="1"/>
  <c r="BE260" i="4"/>
  <c r="BQ260" i="4" s="1"/>
  <c r="EE260" i="4"/>
  <c r="BM113" i="4"/>
  <c r="BY113" i="4" s="1"/>
  <c r="BM258" i="4"/>
  <c r="BY258" i="4" s="1"/>
  <c r="EM258" i="4"/>
  <c r="BE35" i="4"/>
  <c r="BQ35" i="4" s="1"/>
  <c r="EE35" i="4"/>
  <c r="BE198" i="4"/>
  <c r="BQ198" i="4" s="1"/>
  <c r="EE198" i="4"/>
  <c r="BE79" i="4"/>
  <c r="BQ79" i="4" s="1"/>
  <c r="EE79" i="4"/>
  <c r="BE17" i="4"/>
  <c r="BQ17" i="4" s="1"/>
  <c r="EE17" i="4"/>
  <c r="BE245" i="4"/>
  <c r="BQ245" i="4" s="1"/>
  <c r="EE245" i="4"/>
  <c r="BI155" i="4"/>
  <c r="BU155" i="4" s="1"/>
  <c r="BI173" i="4"/>
  <c r="BU173" i="4" s="1"/>
  <c r="BI156" i="4"/>
  <c r="BU156" i="4" s="1"/>
  <c r="BI252" i="4"/>
  <c r="BU252" i="4" s="1"/>
  <c r="EI252" i="4"/>
  <c r="BI223" i="4"/>
  <c r="BU223" i="4" s="1"/>
  <c r="EI223" i="4"/>
  <c r="BI242" i="4"/>
  <c r="BU242" i="4" s="1"/>
  <c r="EI242" i="4"/>
  <c r="BI118" i="4"/>
  <c r="BU118" i="4" s="1"/>
  <c r="BI240" i="4"/>
  <c r="BU240" i="4" s="1"/>
  <c r="EI240" i="4"/>
  <c r="BI62" i="4"/>
  <c r="BU62" i="4" s="1"/>
  <c r="EI62" i="4"/>
  <c r="BI238" i="4"/>
  <c r="BU238" i="4" s="1"/>
  <c r="EI238" i="4"/>
  <c r="BI164" i="4"/>
  <c r="BU164" i="4" s="1"/>
  <c r="BI60" i="4"/>
  <c r="BU60" i="4" s="1"/>
  <c r="EI60" i="4"/>
  <c r="BI133" i="4"/>
  <c r="BU133" i="4" s="1"/>
  <c r="BI134" i="4"/>
  <c r="BU134" i="4" s="1"/>
  <c r="BI26" i="4"/>
  <c r="BU26" i="4" s="1"/>
  <c r="EI26" i="4"/>
  <c r="BI57" i="4"/>
  <c r="BU57" i="4" s="1"/>
  <c r="EI57" i="4"/>
  <c r="BE122" i="4"/>
  <c r="BQ122" i="4" s="1"/>
  <c r="BE97" i="4"/>
  <c r="BQ97" i="4" s="1"/>
  <c r="BE64" i="4"/>
  <c r="BQ64" i="4" s="1"/>
  <c r="EE64" i="4"/>
  <c r="BE138" i="4"/>
  <c r="BQ138" i="4" s="1"/>
  <c r="BM161" i="4"/>
  <c r="BY161" i="4" s="1"/>
  <c r="BM133" i="4"/>
  <c r="BY133" i="4" s="1"/>
  <c r="BE228" i="4"/>
  <c r="BQ228" i="4" s="1"/>
  <c r="EE228" i="4"/>
  <c r="BE132" i="4"/>
  <c r="BQ132" i="4" s="1"/>
  <c r="BE154" i="4"/>
  <c r="BQ154" i="4" s="1"/>
  <c r="BM127" i="4"/>
  <c r="BY127" i="4" s="1"/>
  <c r="BE146" i="4"/>
  <c r="BQ146" i="4" s="1"/>
  <c r="BE249" i="4"/>
  <c r="BQ249" i="4" s="1"/>
  <c r="EE249" i="4"/>
  <c r="BE161" i="4"/>
  <c r="BQ161" i="4" s="1"/>
  <c r="BM29" i="4"/>
  <c r="BY29" i="4" s="1"/>
  <c r="EM29" i="4"/>
  <c r="BE22" i="4"/>
  <c r="BQ22" i="4" s="1"/>
  <c r="EE22" i="4"/>
  <c r="BE251" i="4"/>
  <c r="BQ251" i="4" s="1"/>
  <c r="EE251" i="4"/>
  <c r="BM233" i="4"/>
  <c r="BY233" i="4" s="1"/>
  <c r="EM233" i="4"/>
  <c r="BM50" i="4"/>
  <c r="BY50" i="4" s="1"/>
  <c r="EM50" i="4"/>
  <c r="BE140" i="4"/>
  <c r="BQ140" i="4" s="1"/>
  <c r="BE188" i="4"/>
  <c r="BQ188" i="4" s="1"/>
  <c r="BE10" i="4"/>
  <c r="BQ10" i="4" s="1"/>
  <c r="EE10" i="4"/>
  <c r="BE76" i="4"/>
  <c r="BQ76" i="4" s="1"/>
  <c r="EE76" i="4"/>
  <c r="BM122" i="4"/>
  <c r="BY122" i="4" s="1"/>
  <c r="BE77" i="4"/>
  <c r="BQ77" i="4" s="1"/>
  <c r="EE77" i="4"/>
  <c r="BE21" i="4"/>
  <c r="BQ21" i="4" s="1"/>
  <c r="EE21" i="4"/>
  <c r="BM91" i="4"/>
  <c r="BY91" i="4" s="1"/>
  <c r="BM132" i="4"/>
  <c r="BY132" i="4" s="1"/>
  <c r="BM167" i="4"/>
  <c r="BY167" i="4" s="1"/>
  <c r="BM199" i="4"/>
  <c r="BY199" i="4" s="1"/>
  <c r="BE32" i="4"/>
  <c r="BQ32" i="4" s="1"/>
  <c r="EE32" i="4"/>
  <c r="BE217" i="4"/>
  <c r="BQ217" i="4" s="1"/>
  <c r="EE217" i="4"/>
  <c r="BM212" i="4"/>
  <c r="BY212" i="4" s="1"/>
  <c r="EM212" i="4"/>
  <c r="BE73" i="4"/>
  <c r="BQ73" i="4" s="1"/>
  <c r="EE73" i="4"/>
  <c r="BE42" i="4"/>
  <c r="BQ42" i="4" s="1"/>
  <c r="EE42" i="4"/>
  <c r="BM192" i="4"/>
  <c r="BY192" i="4" s="1"/>
  <c r="BM175" i="4"/>
  <c r="BY175" i="4" s="1"/>
  <c r="BI181" i="4"/>
  <c r="BU181" i="4" s="1"/>
  <c r="BI129" i="4"/>
  <c r="BU129" i="4" s="1"/>
  <c r="BI243" i="4"/>
  <c r="BU243" i="4" s="1"/>
  <c r="EI243" i="4"/>
  <c r="BI265" i="4"/>
  <c r="BU265" i="4" s="1"/>
  <c r="EI265" i="4"/>
  <c r="BI58" i="4"/>
  <c r="BU58" i="4" s="1"/>
  <c r="EI58" i="4"/>
  <c r="BI38" i="4"/>
  <c r="BU38" i="4" s="1"/>
  <c r="EI38" i="4"/>
  <c r="BI254" i="4"/>
  <c r="BU254" i="4" s="1"/>
  <c r="EI254" i="4"/>
  <c r="BI177" i="4"/>
  <c r="BU177" i="4" s="1"/>
  <c r="BI244" i="4"/>
  <c r="BU244" i="4" s="1"/>
  <c r="EI244" i="4"/>
  <c r="BI208" i="4"/>
  <c r="BU208" i="4" s="1"/>
  <c r="EI208" i="4"/>
  <c r="BI17" i="4"/>
  <c r="BU17" i="4" s="1"/>
  <c r="EI17" i="4"/>
  <c r="BI146" i="4"/>
  <c r="BU146" i="4" s="1"/>
  <c r="BI75" i="4"/>
  <c r="BU75" i="4" s="1"/>
  <c r="BI94" i="4"/>
  <c r="BU94" i="4" s="1"/>
  <c r="BM232" i="4"/>
  <c r="BY232" i="4" s="1"/>
  <c r="EM232" i="4"/>
  <c r="BE141" i="4"/>
  <c r="BQ141" i="4" s="1"/>
  <c r="BE51" i="4"/>
  <c r="BQ51" i="4" s="1"/>
  <c r="EE51" i="4"/>
  <c r="BE46" i="4"/>
  <c r="BQ46" i="4" s="1"/>
  <c r="EE46" i="4"/>
  <c r="BM237" i="4"/>
  <c r="BY237" i="4" s="1"/>
  <c r="EM237" i="4"/>
  <c r="BE147" i="4"/>
  <c r="BQ147" i="4" s="1"/>
  <c r="BM62" i="4"/>
  <c r="BY62" i="4" s="1"/>
  <c r="EM62" i="4"/>
  <c r="BM16" i="4"/>
  <c r="BY16" i="4" s="1"/>
  <c r="EM16" i="4"/>
  <c r="BM243" i="4"/>
  <c r="BY243" i="4" s="1"/>
  <c r="EM243" i="4"/>
  <c r="BI86" i="4"/>
  <c r="BU86" i="4" s="1"/>
  <c r="BI230" i="4"/>
  <c r="BU230" i="4" s="1"/>
  <c r="EI230" i="4"/>
  <c r="BI127" i="4"/>
  <c r="BU127" i="4" s="1"/>
  <c r="BI179" i="4"/>
  <c r="BU179" i="4" s="1"/>
  <c r="BI35" i="4"/>
  <c r="BU35" i="4" s="1"/>
  <c r="EI35" i="4"/>
  <c r="BE196" i="4"/>
  <c r="BQ196" i="4" s="1"/>
  <c r="EE196" i="4"/>
  <c r="BE171" i="4"/>
  <c r="BQ171" i="4" s="1"/>
  <c r="BM10" i="4"/>
  <c r="BY10" i="4" s="1"/>
  <c r="EM10" i="4"/>
  <c r="BM144" i="4"/>
  <c r="BY144" i="4" s="1"/>
  <c r="BE54" i="4"/>
  <c r="BQ54" i="4" s="1"/>
  <c r="EE54" i="4"/>
  <c r="BM170" i="4"/>
  <c r="BY170" i="4" s="1"/>
  <c r="BE50" i="4"/>
  <c r="BQ50" i="4" s="1"/>
  <c r="EE50" i="4"/>
  <c r="BE125" i="4"/>
  <c r="BQ125" i="4" s="1"/>
  <c r="BM262" i="4"/>
  <c r="BY262" i="4" s="1"/>
  <c r="EM262" i="4"/>
  <c r="BE133" i="4"/>
  <c r="BQ133" i="4" s="1"/>
  <c r="BE53" i="4"/>
  <c r="BQ53" i="4" s="1"/>
  <c r="EE53" i="4"/>
  <c r="BE199" i="4"/>
  <c r="BQ199" i="4" s="1"/>
  <c r="EE199" i="4"/>
  <c r="BM75" i="4"/>
  <c r="BY75" i="4" s="1"/>
  <c r="BM38" i="4"/>
  <c r="BY38" i="4" s="1"/>
  <c r="EM38" i="4"/>
  <c r="BM220" i="4"/>
  <c r="BY220" i="4" s="1"/>
  <c r="EM220" i="4"/>
  <c r="BM124" i="4"/>
  <c r="BY124" i="4" s="1"/>
  <c r="BE87" i="4"/>
  <c r="BQ87" i="4" s="1"/>
  <c r="BE69" i="4"/>
  <c r="BQ69" i="4" s="1"/>
  <c r="EE69" i="4"/>
  <c r="BE136" i="4"/>
  <c r="BQ136" i="4" s="1"/>
  <c r="BE18" i="4"/>
  <c r="BQ18" i="4" s="1"/>
  <c r="EE18" i="4"/>
  <c r="BM159" i="4"/>
  <c r="BY159" i="4" s="1"/>
  <c r="BI63" i="4"/>
  <c r="BU63" i="4" s="1"/>
  <c r="EI63" i="4"/>
  <c r="BI193" i="4"/>
  <c r="BU193" i="4" s="1"/>
  <c r="BI263" i="4"/>
  <c r="BU263" i="4" s="1"/>
  <c r="EI263" i="4"/>
  <c r="BI165" i="4"/>
  <c r="BU165" i="4" s="1"/>
  <c r="BI234" i="4"/>
  <c r="BU234" i="4" s="1"/>
  <c r="EI234" i="4"/>
  <c r="BI175" i="4"/>
  <c r="BU175" i="4" s="1"/>
  <c r="BI201" i="4"/>
  <c r="BU201" i="4" s="1"/>
  <c r="EI201" i="4"/>
  <c r="BI206" i="4"/>
  <c r="BU206" i="4" s="1"/>
  <c r="EI206" i="4"/>
  <c r="BI163" i="4"/>
  <c r="BU163" i="4" s="1"/>
  <c r="BI222" i="4"/>
  <c r="BU222" i="4" s="1"/>
  <c r="EI222" i="4"/>
  <c r="BI236" i="4"/>
  <c r="BU236" i="4" s="1"/>
  <c r="EI236" i="4"/>
  <c r="BI251" i="4"/>
  <c r="BU251" i="4" s="1"/>
  <c r="EI251" i="4"/>
  <c r="BI225" i="4"/>
  <c r="BU225" i="4" s="1"/>
  <c r="EI225" i="4"/>
  <c r="BI55" i="4"/>
  <c r="BU55" i="4" s="1"/>
  <c r="EI55" i="4"/>
  <c r="BI20" i="4"/>
  <c r="BU20" i="4" s="1"/>
  <c r="EI20" i="4"/>
  <c r="BI228" i="4"/>
  <c r="BU228" i="4" s="1"/>
  <c r="EI228" i="4"/>
  <c r="BE88" i="4"/>
  <c r="BQ88" i="4" s="1"/>
  <c r="BE85" i="4"/>
  <c r="BQ85" i="4" s="1"/>
  <c r="BM87" i="4"/>
  <c r="BY87" i="4" s="1"/>
  <c r="BM119" i="4"/>
  <c r="BY119" i="4" s="1"/>
  <c r="BM85" i="4"/>
  <c r="BY85" i="4" s="1"/>
  <c r="BE96" i="4"/>
  <c r="BQ96" i="4" s="1"/>
  <c r="BM190" i="4"/>
  <c r="BY190" i="4" s="1"/>
  <c r="BE127" i="4"/>
  <c r="BQ127" i="4" s="1"/>
  <c r="BE248" i="4"/>
  <c r="BQ248" i="4" s="1"/>
  <c r="EE248" i="4"/>
  <c r="BE135" i="4"/>
  <c r="BQ135" i="4" s="1"/>
  <c r="BE119" i="4"/>
  <c r="BQ119" i="4" s="1"/>
  <c r="BM14" i="4"/>
  <c r="BY14" i="4" s="1"/>
  <c r="EM14" i="4"/>
  <c r="BE124" i="4"/>
  <c r="BQ124" i="4" s="1"/>
  <c r="BM100" i="4"/>
  <c r="BY100" i="4" s="1"/>
  <c r="BM51" i="4"/>
  <c r="BY51" i="4" s="1"/>
  <c r="EM51" i="4"/>
  <c r="BM142" i="4"/>
  <c r="BY142" i="4" s="1"/>
  <c r="BM205" i="4"/>
  <c r="BY205" i="4" s="1"/>
  <c r="BI68" i="4"/>
  <c r="BU68" i="4" s="1"/>
  <c r="EI68" i="4"/>
  <c r="BI22" i="4"/>
  <c r="BU22" i="4" s="1"/>
  <c r="EI22" i="4"/>
  <c r="BI116" i="4"/>
  <c r="BU116" i="4" s="1"/>
  <c r="BI157" i="4"/>
  <c r="BU157" i="4" s="1"/>
  <c r="BI226" i="4"/>
  <c r="BU226" i="4" s="1"/>
  <c r="EI226" i="4"/>
  <c r="BI153" i="4"/>
  <c r="BU153" i="4" s="1"/>
  <c r="CG153" i="4"/>
  <c r="BI41" i="4"/>
  <c r="BU41" i="4" s="1"/>
  <c r="EI41" i="4"/>
  <c r="BI131" i="4"/>
  <c r="BU131" i="4" s="1"/>
  <c r="BI245" i="4"/>
  <c r="BU245" i="4" s="1"/>
  <c r="EI245" i="4"/>
  <c r="BI52" i="4"/>
  <c r="BU52" i="4" s="1"/>
  <c r="EI52" i="4"/>
  <c r="BD121" i="4"/>
  <c r="BP121" i="4" s="1"/>
  <c r="BB216" i="4"/>
  <c r="BN216" i="4" s="1"/>
  <c r="BZ216" i="4"/>
  <c r="CA216" i="4" s="1"/>
  <c r="BB142" i="4"/>
  <c r="BN142" i="4" s="1"/>
  <c r="BZ142" i="4"/>
  <c r="CA142" i="4" s="1"/>
  <c r="CB142" i="4" s="1"/>
  <c r="BJ192" i="4"/>
  <c r="BV192" i="4" s="1"/>
  <c r="CH192" i="4"/>
  <c r="CI192" i="4" s="1"/>
  <c r="CJ192" i="4" s="1"/>
  <c r="BB259" i="4"/>
  <c r="BN259" i="4" s="1"/>
  <c r="BZ259" i="4"/>
  <c r="CA259" i="4" s="1"/>
  <c r="BJ151" i="4"/>
  <c r="BV151" i="4" s="1"/>
  <c r="CH151" i="4"/>
  <c r="CI151" i="4" s="1"/>
  <c r="BJ111" i="4"/>
  <c r="BV111" i="4" s="1"/>
  <c r="CH111" i="4"/>
  <c r="BL141" i="4"/>
  <c r="BX141" i="4" s="1"/>
  <c r="BL222" i="4"/>
  <c r="BX222" i="4" s="1"/>
  <c r="BL149" i="4"/>
  <c r="BX149" i="4" s="1"/>
  <c r="BJ200" i="4"/>
  <c r="BV200" i="4" s="1"/>
  <c r="CH200" i="4"/>
  <c r="BB136" i="4"/>
  <c r="BN136" i="4" s="1"/>
  <c r="BZ136" i="4"/>
  <c r="BJ121" i="4"/>
  <c r="BV121" i="4" s="1"/>
  <c r="CH121" i="4"/>
  <c r="BB202" i="4"/>
  <c r="BN202" i="4" s="1"/>
  <c r="BZ202" i="4"/>
  <c r="CA202" i="4" s="1"/>
  <c r="CB202" i="4" s="1"/>
  <c r="BJ89" i="4"/>
  <c r="BV89" i="4" s="1"/>
  <c r="CH89" i="4"/>
  <c r="BD232" i="4"/>
  <c r="BP232" i="4" s="1"/>
  <c r="ED232" i="4"/>
  <c r="BE95" i="4"/>
  <c r="BQ95" i="4" s="1"/>
  <c r="BB197" i="4"/>
  <c r="BN197" i="4" s="1"/>
  <c r="BZ197" i="4"/>
  <c r="BJ83" i="4"/>
  <c r="BV83" i="4" s="1"/>
  <c r="CH83" i="4"/>
  <c r="CI83" i="4" s="1"/>
  <c r="BL194" i="4"/>
  <c r="BX194" i="4" s="1"/>
  <c r="BE238" i="4"/>
  <c r="BQ238" i="4" s="1"/>
  <c r="EE238" i="4"/>
  <c r="BB40" i="4"/>
  <c r="BN40" i="4" s="1"/>
  <c r="BZ40" i="4"/>
  <c r="BD254" i="4"/>
  <c r="BP254" i="4" s="1"/>
  <c r="ED254" i="4"/>
  <c r="BJ208" i="4"/>
  <c r="BV208" i="4" s="1"/>
  <c r="CH208" i="4"/>
  <c r="CI208" i="4" s="1"/>
  <c r="BJ249" i="4"/>
  <c r="BV249" i="4" s="1"/>
  <c r="CH249" i="4"/>
  <c r="CI249" i="4" s="1"/>
  <c r="BB58" i="4"/>
  <c r="BN58" i="4" s="1"/>
  <c r="BZ58" i="4"/>
  <c r="CA58" i="4" s="1"/>
  <c r="BB117" i="4"/>
  <c r="BN117" i="4" s="1"/>
  <c r="BZ117" i="4"/>
  <c r="CA117" i="4" s="1"/>
  <c r="BB103" i="4"/>
  <c r="BN103" i="4" s="1"/>
  <c r="BZ103" i="4"/>
  <c r="CA103" i="4" s="1"/>
  <c r="CB103" i="4" s="1"/>
  <c r="BE239" i="4"/>
  <c r="BQ239" i="4" s="1"/>
  <c r="EE239" i="4"/>
  <c r="BD102" i="4"/>
  <c r="BP102" i="4" s="1"/>
  <c r="BE144" i="4"/>
  <c r="BQ144" i="4" s="1"/>
  <c r="BD137" i="4"/>
  <c r="BP137" i="4" s="1"/>
  <c r="BJ29" i="4"/>
  <c r="BV29" i="4" s="1"/>
  <c r="CH29" i="4"/>
  <c r="CI29" i="4" s="1"/>
  <c r="BM80" i="4"/>
  <c r="BY80" i="4" s="1"/>
  <c r="BJ166" i="4"/>
  <c r="BV166" i="4" s="1"/>
  <c r="CH166" i="4"/>
  <c r="BJ215" i="4"/>
  <c r="BV215" i="4" s="1"/>
  <c r="CH215" i="4"/>
  <c r="CI215" i="4" s="1"/>
  <c r="BB262" i="4"/>
  <c r="BN262" i="4" s="1"/>
  <c r="BZ262" i="4"/>
  <c r="BJ170" i="4"/>
  <c r="BV170" i="4" s="1"/>
  <c r="CH170" i="4"/>
  <c r="BJ62" i="4"/>
  <c r="BV62" i="4" s="1"/>
  <c r="CH62" i="4"/>
  <c r="BJ126" i="4"/>
  <c r="BV126" i="4" s="1"/>
  <c r="CH126" i="4"/>
  <c r="CI126" i="4" s="1"/>
  <c r="CJ126" i="4" s="1"/>
  <c r="CK126" i="4" s="1"/>
  <c r="BJ17" i="4"/>
  <c r="BV17" i="4" s="1"/>
  <c r="CH17" i="4"/>
  <c r="CI17" i="4" s="1"/>
  <c r="BL32" i="4"/>
  <c r="BX32" i="4" s="1"/>
  <c r="EL32" i="4"/>
  <c r="BL167" i="4"/>
  <c r="BX167" i="4" s="1"/>
  <c r="BB32" i="4"/>
  <c r="BN32" i="4" s="1"/>
  <c r="BZ32" i="4"/>
  <c r="BD153" i="4"/>
  <c r="BP153" i="4" s="1"/>
  <c r="BD80" i="4"/>
  <c r="BP80" i="4" s="1"/>
  <c r="BL138" i="4"/>
  <c r="BX138" i="4" s="1"/>
  <c r="BD73" i="4"/>
  <c r="BP73" i="4" s="1"/>
  <c r="BL43" i="4"/>
  <c r="BX43" i="4" s="1"/>
  <c r="EL43" i="4"/>
  <c r="BB42" i="4"/>
  <c r="BN42" i="4" s="1"/>
  <c r="BZ42" i="4"/>
  <c r="CA42" i="4" s="1"/>
  <c r="BL192" i="4"/>
  <c r="BX192" i="4" s="1"/>
  <c r="BJ157" i="4"/>
  <c r="BV157" i="4" s="1"/>
  <c r="CH157" i="4"/>
  <c r="BJ86" i="4"/>
  <c r="BV86" i="4" s="1"/>
  <c r="CH86" i="4"/>
  <c r="CI86" i="4" s="1"/>
  <c r="BL233" i="4"/>
  <c r="BX233" i="4" s="1"/>
  <c r="EL233" i="4"/>
  <c r="BJ57" i="4"/>
  <c r="BV57" i="4" s="1"/>
  <c r="CH57" i="4"/>
  <c r="BB140" i="4"/>
  <c r="BN140" i="4" s="1"/>
  <c r="BZ140" i="4"/>
  <c r="CA140" i="4" s="1"/>
  <c r="BB160" i="4"/>
  <c r="BN160" i="4" s="1"/>
  <c r="BZ160" i="4"/>
  <c r="CA160" i="4" s="1"/>
  <c r="BJ135" i="4"/>
  <c r="BV135" i="4" s="1"/>
  <c r="CH135" i="4"/>
  <c r="CI135" i="4" s="1"/>
  <c r="BJ31" i="4"/>
  <c r="BV31" i="4" s="1"/>
  <c r="CH31" i="4"/>
  <c r="BJ95" i="4"/>
  <c r="BV95" i="4" s="1"/>
  <c r="CH95" i="4"/>
  <c r="CI95" i="4" s="1"/>
  <c r="BD248" i="4"/>
  <c r="BP248" i="4" s="1"/>
  <c r="ED248" i="4"/>
  <c r="BJ181" i="4"/>
  <c r="BV181" i="4" s="1"/>
  <c r="CH181" i="4"/>
  <c r="BB227" i="4"/>
  <c r="BN227" i="4" s="1"/>
  <c r="BZ227" i="4"/>
  <c r="CA227" i="4" s="1"/>
  <c r="BB135" i="4"/>
  <c r="BN135" i="4" s="1"/>
  <c r="BZ135" i="4"/>
  <c r="BL94" i="4"/>
  <c r="BX94" i="4" s="1"/>
  <c r="BD119" i="4"/>
  <c r="BP119" i="4" s="1"/>
  <c r="BL101" i="4"/>
  <c r="BX101" i="4" s="1"/>
  <c r="BB9" i="4"/>
  <c r="EB9" i="4"/>
  <c r="BZ9" i="4"/>
  <c r="CA9" i="4" s="1"/>
  <c r="BB243" i="4"/>
  <c r="BN243" i="4" s="1"/>
  <c r="BZ243" i="4"/>
  <c r="CA243" i="4" s="1"/>
  <c r="BL45" i="4"/>
  <c r="BX45" i="4" s="1"/>
  <c r="EL45" i="4"/>
  <c r="BD247" i="4"/>
  <c r="BP247" i="4" s="1"/>
  <c r="ED247" i="4"/>
  <c r="BJ34" i="4"/>
  <c r="BV34" i="4" s="1"/>
  <c r="CH34" i="4"/>
  <c r="CI34" i="4" s="1"/>
  <c r="BL180" i="4"/>
  <c r="BX180" i="4" s="1"/>
  <c r="BB124" i="4"/>
  <c r="BN124" i="4" s="1"/>
  <c r="BZ124" i="4"/>
  <c r="CA124" i="4" s="1"/>
  <c r="CB124" i="4" s="1"/>
  <c r="BD12" i="4"/>
  <c r="BP12" i="4" s="1"/>
  <c r="ED12" i="4"/>
  <c r="BJ61" i="4"/>
  <c r="BV61" i="4" s="1"/>
  <c r="CH61" i="4"/>
  <c r="CI61" i="4" s="1"/>
  <c r="BJ100" i="4"/>
  <c r="BV100" i="4" s="1"/>
  <c r="CH100" i="4"/>
  <c r="BJ74" i="4"/>
  <c r="BV74" i="4" s="1"/>
  <c r="CH74" i="4"/>
  <c r="CI74" i="4" s="1"/>
  <c r="BJ36" i="4"/>
  <c r="BV36" i="4" s="1"/>
  <c r="CH36" i="4"/>
  <c r="CI36" i="4" s="1"/>
  <c r="BJ205" i="4"/>
  <c r="BV205" i="4" s="1"/>
  <c r="CH205" i="4"/>
  <c r="CI205" i="4" s="1"/>
  <c r="BL53" i="4"/>
  <c r="BX53" i="4" s="1"/>
  <c r="BD165" i="4"/>
  <c r="BP165" i="4" s="1"/>
  <c r="BB81" i="4"/>
  <c r="BN81" i="4" s="1"/>
  <c r="BZ81" i="4"/>
  <c r="CA81" i="4" s="1"/>
  <c r="BJ79" i="4"/>
  <c r="BV79" i="4" s="1"/>
  <c r="CH79" i="4"/>
  <c r="CI79" i="4" s="1"/>
  <c r="BL93" i="4"/>
  <c r="BX93" i="4" s="1"/>
  <c r="BL182" i="4"/>
  <c r="BX182" i="4" s="1"/>
  <c r="BD202" i="4"/>
  <c r="BP202" i="4" s="1"/>
  <c r="BL173" i="4"/>
  <c r="BX173" i="4" s="1"/>
  <c r="BJ227" i="4"/>
  <c r="BV227" i="4" s="1"/>
  <c r="CH227" i="4"/>
  <c r="CI227" i="4" s="1"/>
  <c r="BJ245" i="4"/>
  <c r="BV245" i="4" s="1"/>
  <c r="CH245" i="4"/>
  <c r="BJ90" i="4"/>
  <c r="BV90" i="4" s="1"/>
  <c r="CH90" i="4"/>
  <c r="CI90" i="4" s="1"/>
  <c r="BB61" i="4"/>
  <c r="BN61" i="4" s="1"/>
  <c r="BZ61" i="4"/>
  <c r="CA61" i="4" s="1"/>
  <c r="BB110" i="4"/>
  <c r="BN110" i="4" s="1"/>
  <c r="BZ110" i="4"/>
  <c r="BD61" i="4"/>
  <c r="BP61" i="4" s="1"/>
  <c r="BD143" i="4"/>
  <c r="BP143" i="4" s="1"/>
  <c r="BL219" i="4"/>
  <c r="BX219" i="4" s="1"/>
  <c r="BL72" i="4"/>
  <c r="BX72" i="4" s="1"/>
  <c r="BB106" i="4"/>
  <c r="BN106" i="4" s="1"/>
  <c r="BZ106" i="4"/>
  <c r="CA106" i="4" s="1"/>
  <c r="CB106" i="4" s="1"/>
  <c r="BD113" i="4"/>
  <c r="BP113" i="4" s="1"/>
  <c r="BL49" i="4"/>
  <c r="BX49" i="4" s="1"/>
  <c r="BL221" i="4"/>
  <c r="BX221" i="4" s="1"/>
  <c r="BD49" i="4"/>
  <c r="BP49" i="4" s="1"/>
  <c r="ED49" i="4"/>
  <c r="BD195" i="4"/>
  <c r="BP195" i="4" s="1"/>
  <c r="BL46" i="4"/>
  <c r="BX46" i="4" s="1"/>
  <c r="EL46" i="4"/>
  <c r="BL211" i="4"/>
  <c r="BX211" i="4" s="1"/>
  <c r="BD141" i="4"/>
  <c r="BP141" i="4" s="1"/>
  <c r="BD252" i="4"/>
  <c r="BP252" i="4" s="1"/>
  <c r="ED252" i="4"/>
  <c r="BD106" i="4"/>
  <c r="BP106" i="4" s="1"/>
  <c r="BJ41" i="4"/>
  <c r="BV41" i="4" s="1"/>
  <c r="CH41" i="4"/>
  <c r="CI41" i="4" s="1"/>
  <c r="BD91" i="4"/>
  <c r="BP91" i="4" s="1"/>
  <c r="BD46" i="4"/>
  <c r="BP46" i="4" s="1"/>
  <c r="ED46" i="4"/>
  <c r="BD15" i="4"/>
  <c r="BP15" i="4" s="1"/>
  <c r="ED15" i="4"/>
  <c r="BL237" i="4"/>
  <c r="BX237" i="4" s="1"/>
  <c r="EL237" i="4"/>
  <c r="BL264" i="4"/>
  <c r="BX264" i="4" s="1"/>
  <c r="EL264" i="4"/>
  <c r="BL108" i="4"/>
  <c r="BX108" i="4" s="1"/>
  <c r="BL109" i="4"/>
  <c r="BX109" i="4" s="1"/>
  <c r="BD48" i="4"/>
  <c r="BP48" i="4" s="1"/>
  <c r="ED48" i="4"/>
  <c r="BL30" i="4"/>
  <c r="BX30" i="4" s="1"/>
  <c r="EL30" i="4"/>
  <c r="BL28" i="4"/>
  <c r="BX28" i="4" s="1"/>
  <c r="EL28" i="4"/>
  <c r="BL243" i="4"/>
  <c r="BX243" i="4" s="1"/>
  <c r="EL243" i="4"/>
  <c r="BL123" i="4"/>
  <c r="BX123" i="4" s="1"/>
  <c r="BB59" i="4"/>
  <c r="BN59" i="4" s="1"/>
  <c r="BZ59" i="4"/>
  <c r="CA59" i="4" s="1"/>
  <c r="BJ20" i="4"/>
  <c r="BV20" i="4" s="1"/>
  <c r="CH20" i="4"/>
  <c r="BB130" i="4"/>
  <c r="BN130" i="4" s="1"/>
  <c r="BZ130" i="4"/>
  <c r="CA130" i="4" s="1"/>
  <c r="CB130" i="4" s="1"/>
  <c r="BJ144" i="4"/>
  <c r="BV144" i="4" s="1"/>
  <c r="CH144" i="4"/>
  <c r="CI144" i="4" s="1"/>
  <c r="CJ144" i="4" s="1"/>
  <c r="BL169" i="4"/>
  <c r="BX169" i="4" s="1"/>
  <c r="BB260" i="4"/>
  <c r="BN260" i="4" s="1"/>
  <c r="BZ260" i="4"/>
  <c r="BJ185" i="4"/>
  <c r="BV185" i="4" s="1"/>
  <c r="CH185" i="4"/>
  <c r="CI185" i="4" s="1"/>
  <c r="BB264" i="4"/>
  <c r="BN264" i="4" s="1"/>
  <c r="BZ264" i="4"/>
  <c r="BJ247" i="4"/>
  <c r="BV247" i="4" s="1"/>
  <c r="CH247" i="4"/>
  <c r="CI247" i="4" s="1"/>
  <c r="BB83" i="4"/>
  <c r="BN83" i="4" s="1"/>
  <c r="BZ83" i="4"/>
  <c r="CA83" i="4" s="1"/>
  <c r="BB11" i="4"/>
  <c r="BN11" i="4" s="1"/>
  <c r="BZ11" i="4"/>
  <c r="BM109" i="4"/>
  <c r="BY109" i="4" s="1"/>
  <c r="BE48" i="4"/>
  <c r="BQ48" i="4" s="1"/>
  <c r="EE48" i="4"/>
  <c r="BB35" i="4"/>
  <c r="BN35" i="4" s="1"/>
  <c r="BZ35" i="4"/>
  <c r="BJ147" i="4"/>
  <c r="BV147" i="4" s="1"/>
  <c r="CH147" i="4"/>
  <c r="BB115" i="4"/>
  <c r="BN115" i="4" s="1"/>
  <c r="BZ115" i="4"/>
  <c r="CA115" i="4" s="1"/>
  <c r="BJ22" i="4"/>
  <c r="BV22" i="4" s="1"/>
  <c r="CH22" i="4"/>
  <c r="BB72" i="4"/>
  <c r="BN72" i="4" s="1"/>
  <c r="BZ72" i="4"/>
  <c r="BJ46" i="4"/>
  <c r="BV46" i="4" s="1"/>
  <c r="CH46" i="4"/>
  <c r="CI46" i="4" s="1"/>
  <c r="BM128" i="4"/>
  <c r="BY128" i="4" s="1"/>
  <c r="BJ81" i="4"/>
  <c r="BV81" i="4" s="1"/>
  <c r="CH81" i="4"/>
  <c r="CI81" i="4" s="1"/>
  <c r="CJ81" i="4" s="1"/>
  <c r="BJ44" i="4"/>
  <c r="BV44" i="4" s="1"/>
  <c r="CH44" i="4"/>
  <c r="CI44" i="4" s="1"/>
  <c r="BE250" i="4"/>
  <c r="BQ250" i="4" s="1"/>
  <c r="EE250" i="4"/>
  <c r="BB143" i="4"/>
  <c r="BN143" i="4" s="1"/>
  <c r="BZ143" i="4"/>
  <c r="CA143" i="4" s="1"/>
  <c r="BJ265" i="4"/>
  <c r="BV265" i="4" s="1"/>
  <c r="EJ265" i="4"/>
  <c r="CH265" i="4"/>
  <c r="CI265" i="4" s="1"/>
  <c r="BE175" i="4"/>
  <c r="BQ175" i="4" s="1"/>
  <c r="BB183" i="4"/>
  <c r="BN183" i="4" s="1"/>
  <c r="BZ183" i="4"/>
  <c r="CA183" i="4" s="1"/>
  <c r="BM33" i="4"/>
  <c r="BY33" i="4" s="1"/>
  <c r="EM33" i="4"/>
  <c r="BB34" i="4"/>
  <c r="BN34" i="4" s="1"/>
  <c r="BZ34" i="4"/>
  <c r="BJ257" i="4"/>
  <c r="BV257" i="4" s="1"/>
  <c r="CH257" i="4"/>
  <c r="BE200" i="4"/>
  <c r="BQ200" i="4" s="1"/>
  <c r="EE200" i="4"/>
  <c r="BB44" i="4"/>
  <c r="BN44" i="4" s="1"/>
  <c r="BZ44" i="4"/>
  <c r="CA44" i="4" s="1"/>
  <c r="BJ150" i="4"/>
  <c r="BV150" i="4" s="1"/>
  <c r="CH150" i="4"/>
  <c r="BB248" i="4"/>
  <c r="BN248" i="4" s="1"/>
  <c r="BZ248" i="4"/>
  <c r="BD25" i="4"/>
  <c r="BP25" i="4" s="1"/>
  <c r="ED25" i="4"/>
  <c r="BL230" i="4"/>
  <c r="BX230" i="4" s="1"/>
  <c r="EL230" i="4"/>
  <c r="BD255" i="4"/>
  <c r="BP255" i="4" s="1"/>
  <c r="ED255" i="4"/>
  <c r="BB229" i="4"/>
  <c r="BN229" i="4" s="1"/>
  <c r="BZ229" i="4"/>
  <c r="CA229" i="4" s="1"/>
  <c r="BJ253" i="4"/>
  <c r="BV253" i="4" s="1"/>
  <c r="CH253" i="4"/>
  <c r="BJ39" i="4"/>
  <c r="BV39" i="4" s="1"/>
  <c r="CH39" i="4"/>
  <c r="CI39" i="4" s="1"/>
  <c r="BB132" i="4"/>
  <c r="BN132" i="4" s="1"/>
  <c r="BZ132" i="4"/>
  <c r="CA132" i="4" s="1"/>
  <c r="BJ116" i="4"/>
  <c r="BV116" i="4" s="1"/>
  <c r="CH116" i="4"/>
  <c r="CI116" i="4" s="1"/>
  <c r="BJ12" i="4"/>
  <c r="BV12" i="4" s="1"/>
  <c r="CH12" i="4"/>
  <c r="BJ148" i="4"/>
  <c r="BV148" i="4" s="1"/>
  <c r="CH148" i="4"/>
  <c r="CI148" i="4" s="1"/>
  <c r="BJ229" i="4"/>
  <c r="BV229" i="4" s="1"/>
  <c r="CH229" i="4"/>
  <c r="CI229" i="4" s="1"/>
  <c r="BB224" i="4"/>
  <c r="BN224" i="4" s="1"/>
  <c r="BZ224" i="4"/>
  <c r="CA224" i="4" s="1"/>
  <c r="BJ228" i="4"/>
  <c r="BV228" i="4" s="1"/>
  <c r="CH228" i="4"/>
  <c r="CI228" i="4" s="1"/>
  <c r="BJ119" i="4"/>
  <c r="BV119" i="4" s="1"/>
  <c r="CH119" i="4"/>
  <c r="CI119" i="4" s="1"/>
  <c r="BJ244" i="4"/>
  <c r="BV244" i="4" s="1"/>
  <c r="CH244" i="4"/>
  <c r="CI244" i="4" s="1"/>
  <c r="BD69" i="4"/>
  <c r="BP69" i="4" s="1"/>
  <c r="BL67" i="4"/>
  <c r="BX67" i="4" s="1"/>
  <c r="BD27" i="4"/>
  <c r="BP27" i="4" s="1"/>
  <c r="ED27" i="4"/>
  <c r="BD251" i="4"/>
  <c r="BP251" i="4" s="1"/>
  <c r="ED251" i="4"/>
  <c r="BJ69" i="4"/>
  <c r="BV69" i="4" s="1"/>
  <c r="CH69" i="4"/>
  <c r="CI69" i="4" s="1"/>
  <c r="CH28" i="4"/>
  <c r="BL131" i="4"/>
  <c r="BX131" i="4" s="1"/>
  <c r="BL96" i="4"/>
  <c r="BX96" i="4" s="1"/>
  <c r="BD262" i="4"/>
  <c r="BP262" i="4" s="1"/>
  <c r="ED262" i="4"/>
  <c r="BD199" i="4"/>
  <c r="BP199" i="4" s="1"/>
  <c r="BL38" i="4"/>
  <c r="BX38" i="4" s="1"/>
  <c r="EL38" i="4"/>
  <c r="BE232" i="4"/>
  <c r="BQ232" i="4" s="1"/>
  <c r="EE232" i="4"/>
  <c r="BM83" i="4"/>
  <c r="BY83" i="4" s="1"/>
  <c r="BM194" i="4"/>
  <c r="BY194" i="4" s="1"/>
  <c r="BE170" i="4"/>
  <c r="BQ170" i="4" s="1"/>
  <c r="BM139" i="4"/>
  <c r="BY139" i="4" s="1"/>
  <c r="BE165" i="4"/>
  <c r="BQ165" i="4" s="1"/>
  <c r="BE182" i="4"/>
  <c r="BQ182" i="4" s="1"/>
  <c r="BM79" i="4"/>
  <c r="BY79" i="4" s="1"/>
  <c r="BM195" i="4"/>
  <c r="BY195" i="4" s="1"/>
  <c r="BM227" i="4"/>
  <c r="BY227" i="4" s="1"/>
  <c r="EM227" i="4"/>
  <c r="BE61" i="4"/>
  <c r="BQ61" i="4" s="1"/>
  <c r="EE61" i="4"/>
  <c r="BE234" i="4"/>
  <c r="BQ234" i="4" s="1"/>
  <c r="EE234" i="4"/>
  <c r="BE113" i="4"/>
  <c r="BQ113" i="4" s="1"/>
  <c r="BM221" i="4"/>
  <c r="BY221" i="4" s="1"/>
  <c r="EM221" i="4"/>
  <c r="BE246" i="4"/>
  <c r="BQ246" i="4" s="1"/>
  <c r="EE246" i="4"/>
  <c r="BE150" i="4"/>
  <c r="BQ150" i="4" s="1"/>
  <c r="BM224" i="4"/>
  <c r="BY224" i="4" s="1"/>
  <c r="EM224" i="4"/>
  <c r="BE212" i="4"/>
  <c r="BQ212" i="4" s="1"/>
  <c r="EE212" i="4"/>
  <c r="BM226" i="4"/>
  <c r="BY226" i="4" s="1"/>
  <c r="EM226" i="4"/>
  <c r="BE155" i="4"/>
  <c r="BQ155" i="4" s="1"/>
  <c r="BE176" i="4"/>
  <c r="BQ176" i="4" s="1"/>
  <c r="BM147" i="4"/>
  <c r="BY147" i="4" s="1"/>
  <c r="BM115" i="4"/>
  <c r="BY115" i="4" s="1"/>
  <c r="BE84" i="4"/>
  <c r="BQ84" i="4" s="1"/>
  <c r="BE213" i="4"/>
  <c r="BQ213" i="4" s="1"/>
  <c r="EE213" i="4"/>
  <c r="BM209" i="4"/>
  <c r="BY209" i="4" s="1"/>
  <c r="EM209" i="4"/>
  <c r="BM176" i="4"/>
  <c r="BY176" i="4" s="1"/>
  <c r="BM188" i="4"/>
  <c r="BY188" i="4" s="1"/>
  <c r="BM24" i="4"/>
  <c r="BY24" i="4" s="1"/>
  <c r="EM24" i="4"/>
  <c r="BI229" i="4"/>
  <c r="BU229" i="4" s="1"/>
  <c r="EI229" i="4"/>
  <c r="BI37" i="4"/>
  <c r="BU37" i="4" s="1"/>
  <c r="EI37" i="4"/>
  <c r="BI121" i="4"/>
  <c r="BU121" i="4" s="1"/>
  <c r="BI51" i="4"/>
  <c r="BU51" i="4" s="1"/>
  <c r="EI51" i="4"/>
  <c r="BI122" i="4"/>
  <c r="BU122" i="4" s="1"/>
  <c r="BI237" i="4"/>
  <c r="BU237" i="4" s="1"/>
  <c r="EI237" i="4"/>
  <c r="BI53" i="4"/>
  <c r="BU53" i="4" s="1"/>
  <c r="EI53" i="4"/>
  <c r="BI56" i="4"/>
  <c r="BU56" i="4" s="1"/>
  <c r="EI56" i="4"/>
  <c r="BI219" i="4"/>
  <c r="BU219" i="4" s="1"/>
  <c r="EI219" i="4"/>
  <c r="BI114" i="4"/>
  <c r="BU114" i="4" s="1"/>
  <c r="BI48" i="4"/>
  <c r="BU48" i="4" s="1"/>
  <c r="EI48" i="4"/>
  <c r="BI213" i="4"/>
  <c r="BU213" i="4" s="1"/>
  <c r="EI213" i="4"/>
  <c r="BI214" i="4"/>
  <c r="BU214" i="4" s="1"/>
  <c r="EI214" i="4"/>
  <c r="BI199" i="4"/>
  <c r="BU199" i="4" s="1"/>
  <c r="BI259" i="4"/>
  <c r="BU259" i="4" s="1"/>
  <c r="EI259" i="4"/>
  <c r="BM153" i="4"/>
  <c r="BY153" i="4" s="1"/>
  <c r="BE174" i="4"/>
  <c r="BQ174" i="4" s="1"/>
  <c r="BM214" i="4"/>
  <c r="BY214" i="4" s="1"/>
  <c r="EM214" i="4"/>
  <c r="BM105" i="4"/>
  <c r="BY105" i="4" s="1"/>
  <c r="BM260" i="4"/>
  <c r="BY260" i="4" s="1"/>
  <c r="EM260" i="4"/>
  <c r="BM129" i="4"/>
  <c r="BY129" i="4" s="1"/>
  <c r="BE169" i="4"/>
  <c r="BQ169" i="4" s="1"/>
  <c r="BE184" i="4"/>
  <c r="BQ184" i="4" s="1"/>
  <c r="BM116" i="4"/>
  <c r="BY116" i="4" s="1"/>
  <c r="BM225" i="4"/>
  <c r="BY225" i="4" s="1"/>
  <c r="EM225" i="4"/>
  <c r="BE26" i="4"/>
  <c r="BQ26" i="4" s="1"/>
  <c r="EE26" i="4"/>
  <c r="BE55" i="4"/>
  <c r="BQ55" i="4" s="1"/>
  <c r="EE55" i="4"/>
  <c r="BM263" i="4"/>
  <c r="BY263" i="4" s="1"/>
  <c r="EM263" i="4"/>
  <c r="BE137" i="4"/>
  <c r="BQ137" i="4" s="1"/>
  <c r="BM158" i="4"/>
  <c r="BY158" i="4" s="1"/>
  <c r="BE65" i="4"/>
  <c r="BQ65" i="4" s="1"/>
  <c r="EE65" i="4"/>
  <c r="BE223" i="4"/>
  <c r="BQ223" i="4" s="1"/>
  <c r="EE223" i="4"/>
  <c r="BM251" i="4"/>
  <c r="BY251" i="4" s="1"/>
  <c r="EM251" i="4"/>
  <c r="BM103" i="4"/>
  <c r="BY103" i="4" s="1"/>
  <c r="BM197" i="4"/>
  <c r="BY197" i="4" s="1"/>
  <c r="BE20" i="4"/>
  <c r="BQ20" i="4" s="1"/>
  <c r="EE20" i="4"/>
  <c r="BE168" i="4"/>
  <c r="BQ168" i="4" s="1"/>
  <c r="BE219" i="4"/>
  <c r="BQ219" i="4" s="1"/>
  <c r="EE219" i="4"/>
  <c r="BE206" i="4"/>
  <c r="BQ206" i="4" s="1"/>
  <c r="EE206" i="4"/>
  <c r="BM110" i="4"/>
  <c r="BY110" i="4" s="1"/>
  <c r="BE244" i="4"/>
  <c r="BQ244" i="4" s="1"/>
  <c r="EE244" i="4"/>
  <c r="BM164" i="4"/>
  <c r="BY164" i="4" s="1"/>
  <c r="BE265" i="4"/>
  <c r="BQ265" i="4" s="1"/>
  <c r="EE265" i="4"/>
  <c r="BM165" i="4"/>
  <c r="BY165" i="4" s="1"/>
  <c r="BM151" i="4"/>
  <c r="BY151" i="4" s="1"/>
  <c r="BE192" i="4"/>
  <c r="BQ192" i="4" s="1"/>
  <c r="EE192" i="4"/>
  <c r="BE204" i="4"/>
  <c r="BQ204" i="4" s="1"/>
  <c r="EE204" i="4"/>
  <c r="BM138" i="4"/>
  <c r="BY138" i="4" s="1"/>
  <c r="BM43" i="4"/>
  <c r="BY43" i="4" s="1"/>
  <c r="EM43" i="4"/>
  <c r="BE129" i="4"/>
  <c r="BQ129" i="4" s="1"/>
  <c r="BE57" i="4"/>
  <c r="BQ57" i="4" s="1"/>
  <c r="EE57" i="4"/>
  <c r="BM86" i="4"/>
  <c r="BY86" i="4" s="1"/>
  <c r="BI152" i="4"/>
  <c r="BU152" i="4" s="1"/>
  <c r="BI198" i="4"/>
  <c r="BU198" i="4" s="1"/>
  <c r="BI145" i="4"/>
  <c r="BU145" i="4" s="1"/>
  <c r="BI141" i="4"/>
  <c r="BU141" i="4" s="1"/>
  <c r="BI97" i="4"/>
  <c r="BU97" i="4" s="1"/>
  <c r="BI151" i="4"/>
  <c r="BU151" i="4" s="1"/>
  <c r="BI29" i="4"/>
  <c r="BU29" i="4" s="1"/>
  <c r="EI29" i="4"/>
  <c r="BI190" i="4"/>
  <c r="BU190" i="4" s="1"/>
  <c r="BI100" i="4"/>
  <c r="BU100" i="4" s="1"/>
  <c r="BI168" i="4"/>
  <c r="BU168" i="4" s="1"/>
  <c r="BI257" i="4"/>
  <c r="BU257" i="4" s="1"/>
  <c r="EI257" i="4"/>
  <c r="BI111" i="4"/>
  <c r="BU111" i="4" s="1"/>
  <c r="BI83" i="4"/>
  <c r="BU83" i="4" s="1"/>
  <c r="BE16" i="4"/>
  <c r="BQ16" i="4" s="1"/>
  <c r="EE16" i="4"/>
  <c r="BM211" i="4"/>
  <c r="BY211" i="4" s="1"/>
  <c r="EM211" i="4"/>
  <c r="BM13" i="4"/>
  <c r="BY13" i="4" s="1"/>
  <c r="EM13" i="4"/>
  <c r="BE89" i="4"/>
  <c r="BQ89" i="4" s="1"/>
  <c r="BE173" i="4"/>
  <c r="BQ173" i="4" s="1"/>
  <c r="BM256" i="4"/>
  <c r="BY256" i="4" s="1"/>
  <c r="EM256" i="4"/>
  <c r="BM73" i="4"/>
  <c r="BY73" i="4" s="1"/>
  <c r="BM30" i="4"/>
  <c r="BY30" i="4" s="1"/>
  <c r="EM30" i="4"/>
  <c r="BM177" i="4"/>
  <c r="BY177" i="4" s="1"/>
  <c r="BI137" i="4"/>
  <c r="BU137" i="4" s="1"/>
  <c r="BI211" i="4"/>
  <c r="BU211" i="4" s="1"/>
  <c r="EI211" i="4"/>
  <c r="BI185" i="4"/>
  <c r="BU185" i="4" s="1"/>
  <c r="BI246" i="4"/>
  <c r="BU246" i="4" s="1"/>
  <c r="EI246" i="4"/>
  <c r="BI176" i="4"/>
  <c r="BU176" i="4" s="1"/>
  <c r="BM88" i="4"/>
  <c r="BY88" i="4" s="1"/>
  <c r="BE159" i="4"/>
  <c r="BQ159" i="4" s="1"/>
  <c r="BM155" i="4"/>
  <c r="BY155" i="4" s="1"/>
  <c r="BM218" i="4"/>
  <c r="BY218" i="4" s="1"/>
  <c r="EM218" i="4"/>
  <c r="BM241" i="4"/>
  <c r="BY241" i="4" s="1"/>
  <c r="EM241" i="4"/>
  <c r="BE205" i="4"/>
  <c r="BQ205" i="4" s="1"/>
  <c r="EE205" i="4"/>
  <c r="BM31" i="4"/>
  <c r="BY31" i="4" s="1"/>
  <c r="EM31" i="4"/>
  <c r="BE257" i="4"/>
  <c r="BQ257" i="4" s="1"/>
  <c r="EE257" i="4"/>
  <c r="BE186" i="4"/>
  <c r="BQ186" i="4" s="1"/>
  <c r="BM253" i="4"/>
  <c r="BY253" i="4" s="1"/>
  <c r="EM253" i="4"/>
  <c r="BM198" i="4"/>
  <c r="BY198" i="4" s="1"/>
  <c r="BE67" i="4"/>
  <c r="BQ67" i="4" s="1"/>
  <c r="EE67" i="4"/>
  <c r="BM210" i="4"/>
  <c r="BY210" i="4" s="1"/>
  <c r="EM210" i="4"/>
  <c r="BM60" i="4"/>
  <c r="BY60" i="4" s="1"/>
  <c r="EM60" i="4"/>
  <c r="BM48" i="4"/>
  <c r="BY48" i="4" s="1"/>
  <c r="EM48" i="4"/>
  <c r="BM15" i="4"/>
  <c r="BY15" i="4" s="1"/>
  <c r="EM15" i="4"/>
  <c r="BM94" i="4"/>
  <c r="BY94" i="4" s="1"/>
  <c r="BE226" i="4"/>
  <c r="BQ226" i="4" s="1"/>
  <c r="EE226" i="4"/>
  <c r="BE193" i="4"/>
  <c r="BQ193" i="4" s="1"/>
  <c r="EE193" i="4"/>
  <c r="BM180" i="4"/>
  <c r="BY180" i="4" s="1"/>
  <c r="BE208" i="4"/>
  <c r="BQ208" i="4" s="1"/>
  <c r="EE208" i="4"/>
  <c r="BI261" i="4"/>
  <c r="BU261" i="4" s="1"/>
  <c r="EI261" i="4"/>
  <c r="BI235" i="4"/>
  <c r="BU235" i="4" s="1"/>
  <c r="EI235" i="4"/>
  <c r="BI158" i="4"/>
  <c r="BU158" i="4" s="1"/>
  <c r="BI95" i="4"/>
  <c r="BU95" i="4" s="1"/>
  <c r="BI113" i="4"/>
  <c r="BU113" i="4" s="1"/>
  <c r="BI255" i="4"/>
  <c r="BU255" i="4" s="1"/>
  <c r="EI255" i="4"/>
  <c r="BI66" i="4"/>
  <c r="BU66" i="4" s="1"/>
  <c r="EI66" i="4"/>
  <c r="BI231" i="4"/>
  <c r="BU231" i="4" s="1"/>
  <c r="EI231" i="4"/>
  <c r="BI144" i="4"/>
  <c r="BU144" i="4" s="1"/>
  <c r="BI138" i="4"/>
  <c r="BU138" i="4" s="1"/>
  <c r="BI227" i="4"/>
  <c r="BU227" i="4" s="1"/>
  <c r="EI227" i="4"/>
  <c r="BI135" i="4"/>
  <c r="BU135" i="4" s="1"/>
  <c r="BI64" i="4"/>
  <c r="BU64" i="4" s="1"/>
  <c r="EI64" i="4"/>
  <c r="BI109" i="4"/>
  <c r="BU109" i="4" s="1"/>
  <c r="BI15" i="4"/>
  <c r="BU15" i="4" s="1"/>
  <c r="EI15" i="4"/>
  <c r="BI170" i="4"/>
  <c r="BU170" i="4" s="1"/>
  <c r="BI50" i="4"/>
  <c r="BU50" i="4" s="1"/>
  <c r="EI50" i="4"/>
  <c r="BM156" i="4"/>
  <c r="BY156" i="4" s="1"/>
  <c r="BE152" i="4"/>
  <c r="BQ152" i="4" s="1"/>
  <c r="BM92" i="4"/>
  <c r="BY92" i="4" s="1"/>
  <c r="BE229" i="4"/>
  <c r="BQ229" i="4" s="1"/>
  <c r="EE229" i="4"/>
  <c r="BM130" i="4"/>
  <c r="BY130" i="4" s="1"/>
  <c r="BE107" i="4"/>
  <c r="BQ107" i="4" s="1"/>
  <c r="BE261" i="4"/>
  <c r="BQ261" i="4" s="1"/>
  <c r="EE261" i="4"/>
  <c r="BM95" i="4"/>
  <c r="BY95" i="4" s="1"/>
  <c r="BM181" i="4"/>
  <c r="BY181" i="4" s="1"/>
  <c r="BM59" i="4"/>
  <c r="BY59" i="4" s="1"/>
  <c r="EM59" i="4"/>
  <c r="BM259" i="4"/>
  <c r="BY259" i="4" s="1"/>
  <c r="EM259" i="4"/>
  <c r="BE163" i="4"/>
  <c r="BQ163" i="4" s="1"/>
  <c r="BM104" i="4"/>
  <c r="BY104" i="4" s="1"/>
  <c r="BM99" i="4"/>
  <c r="BY99" i="4" s="1"/>
  <c r="BE220" i="4"/>
  <c r="BQ220" i="4" s="1"/>
  <c r="EE220" i="4"/>
  <c r="BE230" i="4"/>
  <c r="BQ230" i="4" s="1"/>
  <c r="EE230" i="4"/>
  <c r="BI161" i="4"/>
  <c r="BU161" i="4" s="1"/>
  <c r="BI99" i="4"/>
  <c r="BU99" i="4" s="1"/>
  <c r="BI241" i="4"/>
  <c r="BU241" i="4" s="1"/>
  <c r="EI241" i="4"/>
  <c r="BI215" i="4"/>
  <c r="BU215" i="4" s="1"/>
  <c r="EI215" i="4"/>
  <c r="BI102" i="4"/>
  <c r="BU102" i="4" s="1"/>
  <c r="BI120" i="4"/>
  <c r="BU120" i="4" s="1"/>
  <c r="BI178" i="4"/>
  <c r="BU178" i="4" s="1"/>
  <c r="BI202" i="4"/>
  <c r="BU202" i="4" s="1"/>
  <c r="EI202" i="4"/>
  <c r="BI239" i="4"/>
  <c r="BU239" i="4" s="1"/>
  <c r="EI239" i="4"/>
  <c r="BI43" i="4"/>
  <c r="BU43" i="4" s="1"/>
  <c r="EI43" i="4"/>
  <c r="BI195" i="4"/>
  <c r="BU195" i="4" s="1"/>
  <c r="BL256" i="4"/>
  <c r="BX256" i="4" s="1"/>
  <c r="EL256" i="4"/>
  <c r="BD83" i="4"/>
  <c r="BP83" i="4" s="1"/>
  <c r="BD11" i="4"/>
  <c r="BP11" i="4" s="1"/>
  <c r="ED11" i="4"/>
  <c r="BL76" i="4"/>
  <c r="BX76" i="4" s="1"/>
  <c r="BD38" i="4"/>
  <c r="BP38" i="4" s="1"/>
  <c r="ED38" i="4"/>
  <c r="BD130" i="4"/>
  <c r="BP130" i="4" s="1"/>
  <c r="BL248" i="4"/>
  <c r="BX248" i="4" s="1"/>
  <c r="EL248" i="4"/>
  <c r="BD170" i="4"/>
  <c r="BP170" i="4" s="1"/>
  <c r="BB169" i="4"/>
  <c r="BN169" i="4" s="1"/>
  <c r="BZ169" i="4"/>
  <c r="CA169" i="4" s="1"/>
  <c r="BL184" i="4"/>
  <c r="BX184" i="4" s="1"/>
  <c r="BJ117" i="4"/>
  <c r="BV117" i="4" s="1"/>
  <c r="CH117" i="4"/>
  <c r="CI117" i="4" s="1"/>
  <c r="CJ117" i="4" s="1"/>
  <c r="BB16" i="4"/>
  <c r="BN16" i="4" s="1"/>
  <c r="BZ16" i="4"/>
  <c r="BJ72" i="4"/>
  <c r="BV72" i="4" s="1"/>
  <c r="CH72" i="4"/>
  <c r="BB237" i="4"/>
  <c r="BN237" i="4" s="1"/>
  <c r="BZ237" i="4"/>
  <c r="CA237" i="4" s="1"/>
  <c r="BB175" i="4"/>
  <c r="BN175" i="4" s="1"/>
  <c r="BZ175" i="4"/>
  <c r="CA175" i="4" s="1"/>
  <c r="BB121" i="4"/>
  <c r="BN121" i="4" s="1"/>
  <c r="BZ121" i="4"/>
  <c r="CA121" i="4" s="1"/>
  <c r="BM264" i="4"/>
  <c r="BY264" i="4" s="1"/>
  <c r="EM264" i="4"/>
  <c r="BM193" i="4"/>
  <c r="BY193" i="4" s="1"/>
  <c r="BJ109" i="4"/>
  <c r="BV109" i="4" s="1"/>
  <c r="CH109" i="4"/>
  <c r="CI109" i="4" s="1"/>
  <c r="BB66" i="4"/>
  <c r="BN66" i="4" s="1"/>
  <c r="BZ66" i="4"/>
  <c r="CA66" i="4" s="1"/>
  <c r="BM28" i="4"/>
  <c r="BY28" i="4" s="1"/>
  <c r="EM28" i="4"/>
  <c r="BJ113" i="4"/>
  <c r="BV113" i="4" s="1"/>
  <c r="CH113" i="4"/>
  <c r="BB123" i="4"/>
  <c r="BN123" i="4" s="1"/>
  <c r="BZ123" i="4"/>
  <c r="CA123" i="4" s="1"/>
  <c r="BJ256" i="4"/>
  <c r="BV256" i="4" s="1"/>
  <c r="CH256" i="4"/>
  <c r="CI256" i="4" s="1"/>
  <c r="BJ15" i="4"/>
  <c r="BV15" i="4" s="1"/>
  <c r="CH15" i="4"/>
  <c r="CI15" i="4" s="1"/>
  <c r="BE41" i="4"/>
  <c r="BQ41" i="4" s="1"/>
  <c r="EE41" i="4"/>
  <c r="BE49" i="4"/>
  <c r="BQ49" i="4" s="1"/>
  <c r="EE49" i="4"/>
  <c r="BE78" i="4"/>
  <c r="BQ78" i="4" s="1"/>
  <c r="EE78" i="4"/>
  <c r="BE195" i="4"/>
  <c r="BQ195" i="4" s="1"/>
  <c r="EE195" i="4"/>
  <c r="BJ128" i="4"/>
  <c r="BV128" i="4" s="1"/>
  <c r="CH128" i="4"/>
  <c r="BM136" i="4"/>
  <c r="BY136" i="4" s="1"/>
  <c r="BJ65" i="4"/>
  <c r="BV65" i="4" s="1"/>
  <c r="CH65" i="4"/>
  <c r="CI65" i="4" s="1"/>
  <c r="BJ204" i="4"/>
  <c r="BV204" i="4" s="1"/>
  <c r="CH204" i="4"/>
  <c r="CI204" i="4" s="1"/>
  <c r="BM56" i="4"/>
  <c r="BY56" i="4" s="1"/>
  <c r="EM56" i="4"/>
  <c r="BE252" i="4"/>
  <c r="BQ252" i="4" s="1"/>
  <c r="EE252" i="4"/>
  <c r="BJ115" i="4"/>
  <c r="BV115" i="4" s="1"/>
  <c r="CH115" i="4"/>
  <c r="CI115" i="4" s="1"/>
  <c r="BJ258" i="4"/>
  <c r="BV258" i="4" s="1"/>
  <c r="CH258" i="4"/>
  <c r="CI258" i="4" s="1"/>
  <c r="BE14" i="4"/>
  <c r="BQ14" i="4" s="1"/>
  <c r="EE14" i="4"/>
  <c r="BJ220" i="4"/>
  <c r="BV220" i="4" s="1"/>
  <c r="CH220" i="4"/>
  <c r="CI220" i="4" s="1"/>
  <c r="BE139" i="4"/>
  <c r="BQ139" i="4" s="1"/>
  <c r="BE207" i="4"/>
  <c r="BQ207" i="4" s="1"/>
  <c r="EE207" i="4"/>
  <c r="BM191" i="4"/>
  <c r="BY191" i="4" s="1"/>
  <c r="BB45" i="4"/>
  <c r="BN45" i="4" s="1"/>
  <c r="BZ45" i="4"/>
  <c r="CA45" i="4" s="1"/>
  <c r="BJ33" i="4"/>
  <c r="BV33" i="4" s="1"/>
  <c r="CH33" i="4"/>
  <c r="CI33" i="4" s="1"/>
  <c r="BB96" i="4"/>
  <c r="BN96" i="4" s="1"/>
  <c r="BZ96" i="4"/>
  <c r="CA96" i="4" s="1"/>
  <c r="BB258" i="4"/>
  <c r="BN258" i="4" s="1"/>
  <c r="BZ258" i="4"/>
  <c r="BL195" i="4"/>
  <c r="BX195" i="4" s="1"/>
  <c r="BB154" i="4"/>
  <c r="BN154" i="4" s="1"/>
  <c r="BZ154" i="4"/>
  <c r="CA154" i="4" s="1"/>
  <c r="CB154" i="4" s="1"/>
  <c r="BD82" i="4"/>
  <c r="BP82" i="4" s="1"/>
  <c r="BJ10" i="4"/>
  <c r="BV10" i="4" s="1"/>
  <c r="CH10" i="4"/>
  <c r="BJ223" i="4"/>
  <c r="BV223" i="4" s="1"/>
  <c r="CH223" i="4"/>
  <c r="CI223" i="4" s="1"/>
  <c r="BJ141" i="4"/>
  <c r="BV141" i="4" s="1"/>
  <c r="CH141" i="4"/>
  <c r="BD55" i="4"/>
  <c r="BP55" i="4" s="1"/>
  <c r="ED55" i="4"/>
  <c r="BB161" i="4"/>
  <c r="BN161" i="4" s="1"/>
  <c r="BZ161" i="4"/>
  <c r="BD22" i="4"/>
  <c r="BP22" i="4" s="1"/>
  <c r="ED22" i="4"/>
  <c r="BB108" i="4"/>
  <c r="BN108" i="4" s="1"/>
  <c r="BZ108" i="4"/>
  <c r="BJ190" i="4"/>
  <c r="BV190" i="4" s="1"/>
  <c r="CH190" i="4"/>
  <c r="CI190" i="4" s="1"/>
  <c r="BB131" i="4"/>
  <c r="BN131" i="4" s="1"/>
  <c r="BZ131" i="4"/>
  <c r="BB129" i="4"/>
  <c r="BN129" i="4" s="1"/>
  <c r="BZ129" i="4"/>
  <c r="CA129" i="4" s="1"/>
  <c r="BB242" i="4"/>
  <c r="BN242" i="4" s="1"/>
  <c r="BZ242" i="4"/>
  <c r="CA242" i="4" s="1"/>
  <c r="BJ161" i="4"/>
  <c r="BV161" i="4" s="1"/>
  <c r="CH161" i="4"/>
  <c r="BB158" i="4"/>
  <c r="BN158" i="4" s="1"/>
  <c r="BZ158" i="4"/>
  <c r="CA158" i="4" s="1"/>
  <c r="BB190" i="4"/>
  <c r="BN190" i="4" s="1"/>
  <c r="BZ190" i="4"/>
  <c r="CA190" i="4" s="1"/>
  <c r="BJ129" i="4"/>
  <c r="BV129" i="4" s="1"/>
  <c r="CH129" i="4"/>
  <c r="BB85" i="4"/>
  <c r="BN85" i="4" s="1"/>
  <c r="BZ85" i="4"/>
  <c r="BB65" i="4"/>
  <c r="BN65" i="4" s="1"/>
  <c r="BZ65" i="4"/>
  <c r="BJ92" i="4"/>
  <c r="BV92" i="4" s="1"/>
  <c r="CH92" i="4"/>
  <c r="CI92" i="4" s="1"/>
  <c r="BD226" i="4"/>
  <c r="BP226" i="4" s="1"/>
  <c r="ED226" i="4"/>
  <c r="BD193" i="4"/>
  <c r="BP193" i="4" s="1"/>
  <c r="BB12" i="4"/>
  <c r="BN12" i="4" s="1"/>
  <c r="BZ12" i="4"/>
  <c r="CA12" i="4" s="1"/>
  <c r="BD222" i="4"/>
  <c r="BP222" i="4" s="1"/>
  <c r="ED222" i="4"/>
  <c r="BD241" i="4"/>
  <c r="BP241" i="4" s="1"/>
  <c r="ED241" i="4"/>
  <c r="BJ50" i="4"/>
  <c r="BV50" i="4" s="1"/>
  <c r="CH50" i="4"/>
  <c r="CI50" i="4" s="1"/>
  <c r="BJ76" i="4"/>
  <c r="BV76" i="4" s="1"/>
  <c r="CH76" i="4"/>
  <c r="BJ179" i="4"/>
  <c r="BV179" i="4" s="1"/>
  <c r="CH179" i="4"/>
  <c r="BJ154" i="4"/>
  <c r="BV154" i="4" s="1"/>
  <c r="CH154" i="4"/>
  <c r="BB98" i="4"/>
  <c r="BN98" i="4" s="1"/>
  <c r="BZ98" i="4"/>
  <c r="BB156" i="4"/>
  <c r="BN156" i="4" s="1"/>
  <c r="BZ156" i="4"/>
  <c r="BL48" i="4"/>
  <c r="BX48" i="4" s="1"/>
  <c r="EL48" i="4"/>
  <c r="BL262" i="4"/>
  <c r="BX262" i="4" s="1"/>
  <c r="EL262" i="4"/>
  <c r="BD133" i="4"/>
  <c r="BP133" i="4" s="1"/>
  <c r="BD53" i="4"/>
  <c r="BP53" i="4" s="1"/>
  <c r="ED53" i="4"/>
  <c r="BL58" i="4"/>
  <c r="BX58" i="4" s="1"/>
  <c r="BL229" i="4"/>
  <c r="BX229" i="4" s="1"/>
  <c r="EL229" i="4"/>
  <c r="BD94" i="4"/>
  <c r="BP94" i="4" s="1"/>
  <c r="BE62" i="4"/>
  <c r="BQ62" i="4" s="1"/>
  <c r="EE62" i="4"/>
  <c r="BM39" i="4"/>
  <c r="BY39" i="4" s="1"/>
  <c r="EM39" i="4"/>
  <c r="BM184" i="4"/>
  <c r="BY184" i="4" s="1"/>
  <c r="BM169" i="4"/>
  <c r="BY169" i="4" s="1"/>
  <c r="BE44" i="4"/>
  <c r="BQ44" i="4" s="1"/>
  <c r="EE44" i="4"/>
  <c r="BE37" i="4"/>
  <c r="BQ37" i="4" s="1"/>
  <c r="EE37" i="4"/>
  <c r="BM77" i="4"/>
  <c r="BY77" i="4" s="1"/>
  <c r="BM182" i="4"/>
  <c r="BY182" i="4" s="1"/>
  <c r="BM19" i="4"/>
  <c r="BY19" i="4" s="1"/>
  <c r="EM19" i="4"/>
  <c r="BE110" i="4"/>
  <c r="BQ110" i="4" s="1"/>
  <c r="BM126" i="4"/>
  <c r="BY126" i="4" s="1"/>
  <c r="BE189" i="4"/>
  <c r="BQ189" i="4" s="1"/>
  <c r="BM255" i="4"/>
  <c r="BY255" i="4" s="1"/>
  <c r="EM255" i="4"/>
  <c r="BE240" i="4"/>
  <c r="BQ240" i="4" s="1"/>
  <c r="EE240" i="4"/>
  <c r="BE90" i="4"/>
  <c r="BQ90" i="4" s="1"/>
  <c r="BE187" i="4"/>
  <c r="BQ187" i="4" s="1"/>
  <c r="BE158" i="4"/>
  <c r="BQ158" i="4" s="1"/>
  <c r="BM27" i="4"/>
  <c r="BY27" i="4" s="1"/>
  <c r="EM27" i="4"/>
  <c r="BE101" i="4"/>
  <c r="BQ101" i="4" s="1"/>
  <c r="BM234" i="4"/>
  <c r="BY234" i="4" s="1"/>
  <c r="EM234" i="4"/>
  <c r="BM171" i="4"/>
  <c r="BY171" i="4" s="1"/>
  <c r="BM185" i="4"/>
  <c r="BY185" i="4" s="1"/>
  <c r="BE194" i="4"/>
  <c r="BQ194" i="4" s="1"/>
  <c r="EE194" i="4"/>
  <c r="BE264" i="4"/>
  <c r="BQ264" i="4" s="1"/>
  <c r="EE264" i="4"/>
  <c r="BM174" i="4"/>
  <c r="BY174" i="4" s="1"/>
  <c r="BM18" i="4"/>
  <c r="BY18" i="4" s="1"/>
  <c r="EM18" i="4"/>
  <c r="BM22" i="4"/>
  <c r="BY22" i="4" s="1"/>
  <c r="EM22" i="4"/>
  <c r="BE145" i="4"/>
  <c r="BQ145" i="4" s="1"/>
  <c r="BI204" i="4"/>
  <c r="BU204" i="4" s="1"/>
  <c r="EI204" i="4"/>
  <c r="BI140" i="4"/>
  <c r="BU140" i="4" s="1"/>
  <c r="BI73" i="4"/>
  <c r="BU73" i="4" s="1"/>
  <c r="EI73" i="4"/>
  <c r="BI21" i="4"/>
  <c r="BU21" i="4" s="1"/>
  <c r="EI21" i="4"/>
  <c r="BI69" i="4"/>
  <c r="BU69" i="4" s="1"/>
  <c r="EI69" i="4"/>
  <c r="BI119" i="4"/>
  <c r="BU119" i="4" s="1"/>
  <c r="BI189" i="4"/>
  <c r="BU189" i="4" s="1"/>
  <c r="BI233" i="4"/>
  <c r="BU233" i="4" s="1"/>
  <c r="EI233" i="4"/>
  <c r="BI42" i="4"/>
  <c r="BU42" i="4" s="1"/>
  <c r="EI42" i="4"/>
  <c r="BI154" i="4"/>
  <c r="BU154" i="4" s="1"/>
  <c r="BI19" i="4"/>
  <c r="BU19" i="4" s="1"/>
  <c r="EI19" i="4"/>
  <c r="BI12" i="4"/>
  <c r="BU12" i="4" s="1"/>
  <c r="EI12" i="4"/>
  <c r="BI93" i="4"/>
  <c r="BU93" i="4" s="1"/>
  <c r="BI72" i="4"/>
  <c r="BU72" i="4" s="1"/>
  <c r="EI72" i="4"/>
  <c r="BI200" i="4"/>
  <c r="BU200" i="4" s="1"/>
  <c r="EI200" i="4"/>
  <c r="BE33" i="4"/>
  <c r="BQ33" i="4" s="1"/>
  <c r="EE33" i="4"/>
  <c r="BE263" i="4"/>
  <c r="BQ263" i="4" s="1"/>
  <c r="EE263" i="4"/>
  <c r="BE242" i="4"/>
  <c r="BQ242" i="4" s="1"/>
  <c r="EE242" i="4"/>
  <c r="BE185" i="4"/>
  <c r="BQ185" i="4" s="1"/>
  <c r="BM163" i="4"/>
  <c r="BY163" i="4" s="1"/>
  <c r="BE116" i="4"/>
  <c r="BQ116" i="4" s="1"/>
  <c r="BE231" i="4"/>
  <c r="BQ231" i="4" s="1"/>
  <c r="EE231" i="4"/>
  <c r="BE23" i="4"/>
  <c r="BQ23" i="4" s="1"/>
  <c r="EE23" i="4"/>
  <c r="BE29" i="4"/>
  <c r="BQ29" i="4" s="1"/>
  <c r="EE29" i="4"/>
  <c r="BM135" i="4"/>
  <c r="BY135" i="4" s="1"/>
  <c r="BE86" i="4"/>
  <c r="BQ86" i="4" s="1"/>
  <c r="BM230" i="4"/>
  <c r="BY230" i="4" s="1"/>
  <c r="EM230" i="4"/>
  <c r="BM63" i="4"/>
  <c r="BY63" i="4" s="1"/>
  <c r="EM63" i="4"/>
  <c r="BE255" i="4"/>
  <c r="BQ255" i="4" s="1"/>
  <c r="EE255" i="4"/>
  <c r="BE214" i="4"/>
  <c r="BQ214" i="4" s="1"/>
  <c r="EE214" i="4"/>
  <c r="BE114" i="4"/>
  <c r="BQ114" i="4" s="1"/>
  <c r="BE28" i="4"/>
  <c r="BQ28" i="4" s="1"/>
  <c r="EE28" i="4"/>
  <c r="BM69" i="4"/>
  <c r="BY69" i="4" s="1"/>
  <c r="BM140" i="4"/>
  <c r="BY140" i="4" s="1"/>
  <c r="BE164" i="4"/>
  <c r="BQ164" i="4" s="1"/>
  <c r="BE112" i="4"/>
  <c r="BQ112" i="4" s="1"/>
  <c r="BE142" i="4"/>
  <c r="BQ142" i="4" s="1"/>
  <c r="BM228" i="4"/>
  <c r="BY228" i="4" s="1"/>
  <c r="EM228" i="4"/>
  <c r="BM23" i="4"/>
  <c r="BY23" i="4" s="1"/>
  <c r="EM23" i="4"/>
  <c r="BM252" i="4"/>
  <c r="BY252" i="4" s="1"/>
  <c r="EM252" i="4"/>
  <c r="BM166" i="4"/>
  <c r="BY166" i="4" s="1"/>
  <c r="BE92" i="4"/>
  <c r="BQ92" i="4" s="1"/>
  <c r="BM111" i="4"/>
  <c r="BY111" i="4" s="1"/>
  <c r="BM78" i="4"/>
  <c r="BY78" i="4" s="1"/>
  <c r="BE153" i="4"/>
  <c r="BQ153" i="4" s="1"/>
  <c r="BE80" i="4"/>
  <c r="BQ80" i="4" s="1"/>
  <c r="EE80" i="4"/>
  <c r="BM89" i="4"/>
  <c r="BY89" i="4" s="1"/>
  <c r="BM222" i="4"/>
  <c r="BY222" i="4" s="1"/>
  <c r="EM222" i="4"/>
  <c r="BE148" i="4"/>
  <c r="BQ148" i="4" s="1"/>
  <c r="BM196" i="4"/>
  <c r="BY196" i="4" s="1"/>
  <c r="BM157" i="4"/>
  <c r="BY157" i="4" s="1"/>
  <c r="BI81" i="4"/>
  <c r="BU81" i="4" s="1"/>
  <c r="BI188" i="4"/>
  <c r="BU188" i="4" s="1"/>
  <c r="BI171" i="4"/>
  <c r="BU171" i="4" s="1"/>
  <c r="BI24" i="4"/>
  <c r="BU24" i="4" s="1"/>
  <c r="EI24" i="4"/>
  <c r="BI218" i="4"/>
  <c r="BU218" i="4" s="1"/>
  <c r="EI218" i="4"/>
  <c r="BI248" i="4"/>
  <c r="BU248" i="4" s="1"/>
  <c r="EI248" i="4"/>
  <c r="BI16" i="4"/>
  <c r="BU16" i="4" s="1"/>
  <c r="EI16" i="4"/>
  <c r="BI96" i="4"/>
  <c r="BU96" i="4" s="1"/>
  <c r="BI87" i="4"/>
  <c r="BU87" i="4" s="1"/>
  <c r="BI40" i="4"/>
  <c r="BU40" i="4" s="1"/>
  <c r="EI40" i="4"/>
  <c r="BI207" i="4"/>
  <c r="BU207" i="4" s="1"/>
  <c r="EI207" i="4"/>
  <c r="BI31" i="4"/>
  <c r="BU31" i="4" s="1"/>
  <c r="EI31" i="4"/>
  <c r="BI107" i="4"/>
  <c r="BU107" i="4" s="1"/>
  <c r="BI194" i="4"/>
  <c r="BU194" i="4" s="1"/>
  <c r="BE235" i="4"/>
  <c r="BQ235" i="4" s="1"/>
  <c r="EE235" i="4"/>
  <c r="BM64" i="4"/>
  <c r="BY64" i="4" s="1"/>
  <c r="EM64" i="4"/>
  <c r="BE91" i="4"/>
  <c r="BQ91" i="4" s="1"/>
  <c r="BM41" i="4"/>
  <c r="BY41" i="4" s="1"/>
  <c r="EM41" i="4"/>
  <c r="BM231" i="4"/>
  <c r="BY231" i="4" s="1"/>
  <c r="EM231" i="4"/>
  <c r="BM108" i="4"/>
  <c r="BY108" i="4" s="1"/>
  <c r="BE38" i="4"/>
  <c r="BQ38" i="4" s="1"/>
  <c r="EE38" i="4"/>
  <c r="BM82" i="4"/>
  <c r="BY82" i="4" s="1"/>
  <c r="BI216" i="4"/>
  <c r="BU216" i="4" s="1"/>
  <c r="EI216" i="4"/>
  <c r="BI89" i="4"/>
  <c r="BU89" i="4" s="1"/>
  <c r="BI167" i="4"/>
  <c r="BU167" i="4" s="1"/>
  <c r="BI13" i="4"/>
  <c r="BU13" i="4" s="1"/>
  <c r="EI13" i="4"/>
  <c r="BI59" i="4"/>
  <c r="BU59" i="4" s="1"/>
  <c r="EI59" i="4"/>
  <c r="BI27" i="4"/>
  <c r="BU27" i="4" s="1"/>
  <c r="EI27" i="4"/>
  <c r="BM162" i="4"/>
  <c r="BY162" i="4" s="1"/>
  <c r="BM37" i="4"/>
  <c r="BY37" i="4" s="1"/>
  <c r="EM37" i="4"/>
  <c r="BM118" i="4"/>
  <c r="BY118" i="4" s="1"/>
  <c r="BM84" i="4"/>
  <c r="BY84" i="4" s="1"/>
  <c r="BM240" i="4"/>
  <c r="BY240" i="4" s="1"/>
  <c r="EM240" i="4"/>
  <c r="BE128" i="4"/>
  <c r="BQ128" i="4" s="1"/>
  <c r="BM236" i="4"/>
  <c r="BY236" i="4" s="1"/>
  <c r="EM236" i="4"/>
  <c r="BE74" i="4"/>
  <c r="BQ74" i="4" s="1"/>
  <c r="EE74" i="4"/>
  <c r="BM96" i="4"/>
  <c r="BY96" i="4" s="1"/>
  <c r="BM148" i="4"/>
  <c r="BY148" i="4" s="1"/>
  <c r="BE262" i="4"/>
  <c r="BQ262" i="4" s="1"/>
  <c r="EE262" i="4"/>
  <c r="BE120" i="4"/>
  <c r="BQ120" i="4" s="1"/>
  <c r="BE71" i="4"/>
  <c r="BQ71" i="4" s="1"/>
  <c r="EE71" i="4"/>
  <c r="BM40" i="4"/>
  <c r="BY40" i="4" s="1"/>
  <c r="EM40" i="4"/>
  <c r="BE256" i="4"/>
  <c r="BQ256" i="4" s="1"/>
  <c r="EE256" i="4"/>
  <c r="BE227" i="4"/>
  <c r="BQ227" i="4" s="1"/>
  <c r="EE227" i="4"/>
  <c r="BE233" i="4"/>
  <c r="BQ233" i="4" s="1"/>
  <c r="EE233" i="4"/>
  <c r="BM45" i="4"/>
  <c r="BY45" i="4" s="1"/>
  <c r="EM45" i="4"/>
  <c r="BM34" i="4"/>
  <c r="BY34" i="4" s="1"/>
  <c r="EM34" i="4"/>
  <c r="BM66" i="4"/>
  <c r="BY66" i="4" s="1"/>
  <c r="EM66" i="4"/>
  <c r="BI197" i="4"/>
  <c r="BU197" i="4" s="1"/>
  <c r="BI139" i="4"/>
  <c r="BU139" i="4" s="1"/>
  <c r="BI192" i="4"/>
  <c r="BU192" i="4" s="1"/>
  <c r="BI150" i="4"/>
  <c r="BU150" i="4" s="1"/>
  <c r="BI104" i="4"/>
  <c r="BU104" i="4" s="1"/>
  <c r="BI61" i="4"/>
  <c r="BU61" i="4" s="1"/>
  <c r="EI61" i="4"/>
  <c r="BI224" i="4"/>
  <c r="BU224" i="4" s="1"/>
  <c r="EI224" i="4"/>
  <c r="BI260" i="4"/>
  <c r="BU260" i="4" s="1"/>
  <c r="EI260" i="4"/>
  <c r="BI166" i="4"/>
  <c r="BU166" i="4" s="1"/>
  <c r="BI34" i="4"/>
  <c r="BU34" i="4" s="1"/>
  <c r="EI34" i="4"/>
  <c r="BI30" i="4"/>
  <c r="BU30" i="4" s="1"/>
  <c r="EI30" i="4"/>
  <c r="BI124" i="4"/>
  <c r="BU124" i="4" s="1"/>
  <c r="BI45" i="4"/>
  <c r="BU45" i="4" s="1"/>
  <c r="EI45" i="4"/>
  <c r="BI180" i="4"/>
  <c r="BU180" i="4" s="1"/>
  <c r="BI186" i="4"/>
  <c r="BU186" i="4" s="1"/>
  <c r="BI220" i="4"/>
  <c r="BU220" i="4" s="1"/>
  <c r="EI220" i="4"/>
  <c r="BI187" i="4"/>
  <c r="BU187" i="4" s="1"/>
  <c r="BE111" i="4"/>
  <c r="BQ111" i="4" s="1"/>
  <c r="BM47" i="4"/>
  <c r="BY47" i="4" s="1"/>
  <c r="EM47" i="4"/>
  <c r="BE45" i="4"/>
  <c r="BQ45" i="4" s="1"/>
  <c r="EE45" i="4"/>
  <c r="BE108" i="4"/>
  <c r="BQ108" i="4" s="1"/>
  <c r="BM257" i="4"/>
  <c r="BY257" i="4" s="1"/>
  <c r="EM257" i="4"/>
  <c r="BE258" i="4"/>
  <c r="BQ258" i="4" s="1"/>
  <c r="EE258" i="4"/>
  <c r="BE109" i="4"/>
  <c r="BQ109" i="4" s="1"/>
  <c r="BE82" i="4"/>
  <c r="BQ82" i="4" s="1"/>
  <c r="EE82" i="4"/>
  <c r="BM213" i="4"/>
  <c r="BY213" i="4" s="1"/>
  <c r="EM213" i="4"/>
  <c r="BM55" i="4"/>
  <c r="BY55" i="4" s="1"/>
  <c r="EM55" i="4"/>
  <c r="BM101" i="4"/>
  <c r="BY101" i="4" s="1"/>
  <c r="EE9" i="4"/>
  <c r="BE12" i="4"/>
  <c r="BQ12" i="4" s="1"/>
  <c r="EE12" i="4"/>
  <c r="BM67" i="4"/>
  <c r="BY67" i="4" s="1"/>
  <c r="EM67" i="4"/>
  <c r="BE24" i="4"/>
  <c r="BQ24" i="4" s="1"/>
  <c r="EE24" i="4"/>
  <c r="BE222" i="4"/>
  <c r="BQ222" i="4" s="1"/>
  <c r="EE222" i="4"/>
  <c r="BM53" i="4"/>
  <c r="BY53" i="4" s="1"/>
  <c r="EM53" i="4"/>
  <c r="BI130" i="4"/>
  <c r="BU130" i="4" s="1"/>
  <c r="BI210" i="4"/>
  <c r="BU210" i="4" s="1"/>
  <c r="EI210" i="4"/>
  <c r="BI182" i="4"/>
  <c r="BU182" i="4" s="1"/>
  <c r="BI184" i="4"/>
  <c r="BU184" i="4" s="1"/>
  <c r="BI10" i="4"/>
  <c r="EI10" i="4"/>
  <c r="BI36" i="4"/>
  <c r="BU36" i="4" s="1"/>
  <c r="EI36" i="4"/>
  <c r="BI76" i="4"/>
  <c r="BU76" i="4" s="1"/>
  <c r="BI78" i="4"/>
  <c r="BU78" i="4" s="1"/>
  <c r="BI33" i="4"/>
  <c r="BU33" i="4" s="1"/>
  <c r="EI33" i="4"/>
  <c r="BI249" i="4"/>
  <c r="BU249" i="4" s="1"/>
  <c r="EI249" i="4"/>
  <c r="BB107" i="4"/>
  <c r="BN107" i="4" s="1"/>
  <c r="BB239" i="4"/>
  <c r="BN239" i="4" s="1"/>
  <c r="BJ262" i="4"/>
  <c r="BV262" i="4" s="1"/>
  <c r="BD98" i="4"/>
  <c r="BP98" i="4" s="1"/>
  <c r="BJ242" i="4"/>
  <c r="BV242" i="4" s="1"/>
  <c r="BJ28" i="4"/>
  <c r="BV28" i="4" s="1"/>
  <c r="BL148" i="4"/>
  <c r="BX148" i="4" s="1"/>
  <c r="BL75" i="4"/>
  <c r="BX75" i="4" s="1"/>
  <c r="BM9" i="4"/>
  <c r="BE9" i="4"/>
  <c r="D83" i="2"/>
  <c r="O28" i="6" s="1"/>
  <c r="E83" i="2"/>
  <c r="P28" i="6" s="1"/>
  <c r="F83" i="2"/>
  <c r="Q28" i="6" s="1"/>
  <c r="C120" i="5"/>
  <c r="E152" i="5"/>
  <c r="C456" i="5"/>
  <c r="E509" i="5"/>
  <c r="C292" i="5"/>
  <c r="C369" i="5"/>
  <c r="C359" i="5"/>
  <c r="E23" i="5"/>
  <c r="E33" i="5"/>
  <c r="E202" i="5"/>
  <c r="E183" i="5"/>
  <c r="C112" i="5"/>
  <c r="E282" i="5"/>
  <c r="E287" i="5"/>
  <c r="E516" i="5"/>
  <c r="C94" i="5"/>
  <c r="C439" i="5"/>
  <c r="C118" i="5"/>
  <c r="C302" i="5"/>
  <c r="E394" i="5"/>
  <c r="C504" i="5"/>
  <c r="E145" i="5"/>
  <c r="C328" i="5"/>
  <c r="E442" i="5"/>
  <c r="E76" i="5"/>
  <c r="C301" i="5"/>
  <c r="E251" i="5"/>
  <c r="E111" i="5"/>
  <c r="E65" i="5"/>
  <c r="E433" i="5"/>
  <c r="E397" i="5"/>
  <c r="C167" i="5"/>
  <c r="E288" i="5"/>
  <c r="E351" i="5"/>
  <c r="E362" i="5"/>
  <c r="C121" i="5"/>
  <c r="E70" i="5"/>
  <c r="C56" i="5"/>
  <c r="C195" i="5"/>
  <c r="C337" i="5"/>
  <c r="C185" i="5"/>
  <c r="E226" i="5"/>
  <c r="E456" i="5"/>
  <c r="E126" i="5"/>
  <c r="E443" i="5"/>
  <c r="C322" i="5"/>
  <c r="E406" i="5"/>
  <c r="C273" i="5"/>
  <c r="E159" i="5"/>
  <c r="E370" i="5"/>
  <c r="C289" i="5"/>
  <c r="C279" i="5"/>
  <c r="E339" i="5"/>
  <c r="C230" i="5"/>
  <c r="C454" i="5"/>
  <c r="C171" i="5"/>
  <c r="C257" i="5"/>
  <c r="C221" i="5"/>
  <c r="E284" i="5"/>
  <c r="E212" i="5"/>
  <c r="E399" i="5"/>
  <c r="E117" i="5"/>
  <c r="C362" i="5"/>
  <c r="E227" i="5"/>
  <c r="E235" i="5"/>
  <c r="E142" i="5"/>
  <c r="E359" i="5"/>
  <c r="E175" i="5"/>
  <c r="C293" i="5"/>
  <c r="C392" i="5"/>
  <c r="C96" i="5"/>
  <c r="E423" i="5"/>
  <c r="E244" i="5"/>
  <c r="E196" i="5"/>
  <c r="C128" i="5"/>
  <c r="E341" i="5"/>
  <c r="C515" i="5"/>
  <c r="E216" i="5"/>
  <c r="E472" i="5"/>
  <c r="E74" i="5"/>
  <c r="E330" i="5"/>
  <c r="C64" i="5"/>
  <c r="C320" i="5"/>
  <c r="C70" i="5"/>
  <c r="C326" i="5"/>
  <c r="E79" i="5"/>
  <c r="E335" i="5"/>
  <c r="E254" i="5"/>
  <c r="E510" i="5"/>
  <c r="C212" i="5"/>
  <c r="C468" i="5"/>
  <c r="C375" i="5"/>
  <c r="C172" i="5"/>
  <c r="C288" i="5"/>
  <c r="C444" i="5"/>
  <c r="C57" i="5"/>
  <c r="C360" i="5"/>
  <c r="E42" i="5"/>
  <c r="E379" i="5"/>
  <c r="E511" i="5"/>
  <c r="C111" i="5"/>
  <c r="C406" i="5"/>
  <c r="E422" i="5"/>
  <c r="E270" i="5"/>
  <c r="E310" i="5"/>
  <c r="E63" i="5"/>
  <c r="C254" i="5"/>
  <c r="C453" i="5"/>
  <c r="C160" i="5"/>
  <c r="E259" i="5"/>
  <c r="E181" i="5"/>
  <c r="E437" i="5"/>
  <c r="C244" i="5"/>
  <c r="C500" i="5"/>
  <c r="E158" i="5"/>
  <c r="E414" i="5"/>
  <c r="C179" i="5"/>
  <c r="E324" i="5"/>
  <c r="C263" i="5"/>
  <c r="C379" i="5"/>
  <c r="E475" i="5"/>
  <c r="C370" i="5"/>
  <c r="C91" i="5"/>
  <c r="C385" i="5"/>
  <c r="C47" i="5"/>
  <c r="E356" i="5"/>
  <c r="E369" i="5"/>
  <c r="E24" i="5"/>
  <c r="C496" i="5"/>
  <c r="E402" i="5"/>
  <c r="C252" i="5"/>
  <c r="C246" i="5"/>
  <c r="C414" i="5"/>
  <c r="C507" i="5"/>
  <c r="C408" i="5"/>
  <c r="C205" i="5"/>
  <c r="E327" i="5"/>
  <c r="C405" i="5"/>
  <c r="C43" i="5"/>
  <c r="E105" i="5"/>
  <c r="C518" i="5"/>
  <c r="C193" i="5"/>
  <c r="E488" i="5"/>
  <c r="C277" i="5"/>
  <c r="E134" i="5"/>
  <c r="E189" i="5"/>
  <c r="C386" i="5"/>
  <c r="E345" i="5"/>
  <c r="E501" i="5"/>
  <c r="C318" i="5"/>
  <c r="C506" i="5"/>
  <c r="E388" i="5"/>
  <c r="E363" i="5"/>
  <c r="E343" i="5"/>
  <c r="E474" i="5"/>
  <c r="C491" i="5"/>
  <c r="C332" i="5"/>
  <c r="C488" i="5"/>
  <c r="E410" i="5"/>
  <c r="E295" i="5"/>
  <c r="E503" i="5"/>
  <c r="E473" i="5"/>
  <c r="E217" i="5"/>
  <c r="E264" i="5"/>
  <c r="E8" i="5"/>
  <c r="DC10" i="4"/>
  <c r="DC11" i="4" s="1"/>
  <c r="DC12" i="4" s="1"/>
  <c r="DC13" i="4" s="1"/>
  <c r="DC14" i="4" s="1"/>
  <c r="DC15" i="4" s="1"/>
  <c r="DC16" i="4" s="1"/>
  <c r="DC17" i="4" s="1"/>
  <c r="DC18" i="4" s="1"/>
  <c r="DC19" i="4" s="1"/>
  <c r="DC20" i="4" s="1"/>
  <c r="DC21" i="4" s="1"/>
  <c r="DC22" i="4" s="1"/>
  <c r="DC23" i="4" s="1"/>
  <c r="DC24" i="4" s="1"/>
  <c r="DC25" i="4" s="1"/>
  <c r="DC26" i="4" s="1"/>
  <c r="DC27" i="4" s="1"/>
  <c r="DC28" i="4" s="1"/>
  <c r="DC29" i="4" s="1"/>
  <c r="DC30" i="4" s="1"/>
  <c r="DC31" i="4" s="1"/>
  <c r="DC32" i="4" s="1"/>
  <c r="DC33" i="4" s="1"/>
  <c r="DC34" i="4" s="1"/>
  <c r="DC35" i="4" s="1"/>
  <c r="DC36" i="4" s="1"/>
  <c r="DC37" i="4" s="1"/>
  <c r="DC38" i="4" s="1"/>
  <c r="DC39" i="4" s="1"/>
  <c r="DC40" i="4" s="1"/>
  <c r="DC41" i="4" s="1"/>
  <c r="DC42" i="4" s="1"/>
  <c r="DC43" i="4" s="1"/>
  <c r="DC44" i="4" s="1"/>
  <c r="DC45" i="4" s="1"/>
  <c r="DC46" i="4" s="1"/>
  <c r="DC47" i="4" s="1"/>
  <c r="DC48" i="4" s="1"/>
  <c r="DC49" i="4" s="1"/>
  <c r="DC50" i="4" s="1"/>
  <c r="DC51" i="4" s="1"/>
  <c r="DC52" i="4" s="1"/>
  <c r="DC53" i="4" s="1"/>
  <c r="DC54" i="4" s="1"/>
  <c r="DC55" i="4" s="1"/>
  <c r="DC56" i="4" s="1"/>
  <c r="DC57" i="4" s="1"/>
  <c r="DC58" i="4" s="1"/>
  <c r="DC59" i="4" s="1"/>
  <c r="DC60" i="4" s="1"/>
  <c r="DC61" i="4" s="1"/>
  <c r="DC62" i="4" s="1"/>
  <c r="DC63" i="4" s="1"/>
  <c r="DC64" i="4" s="1"/>
  <c r="DC65" i="4" s="1"/>
  <c r="DC66" i="4" s="1"/>
  <c r="DC67" i="4" s="1"/>
  <c r="DC68" i="4" s="1"/>
  <c r="DC69" i="4" s="1"/>
  <c r="DC70" i="4" s="1"/>
  <c r="DC71" i="4" s="1"/>
  <c r="DC72" i="4" s="1"/>
  <c r="DC73" i="4" s="1"/>
  <c r="DC74" i="4" s="1"/>
  <c r="DC75" i="4" s="1"/>
  <c r="DC76" i="4" s="1"/>
  <c r="DC77" i="4" s="1"/>
  <c r="DC78" i="4" s="1"/>
  <c r="DC79" i="4" s="1"/>
  <c r="DC80" i="4" s="1"/>
  <c r="DC81" i="4" s="1"/>
  <c r="DC82" i="4" s="1"/>
  <c r="DC83" i="4" s="1"/>
  <c r="DC84" i="4" s="1"/>
  <c r="DC85" i="4" s="1"/>
  <c r="DC86" i="4" s="1"/>
  <c r="DC87" i="4" s="1"/>
  <c r="DC88" i="4" s="1"/>
  <c r="DC89" i="4" s="1"/>
  <c r="DC90" i="4" s="1"/>
  <c r="DC91" i="4" s="1"/>
  <c r="DC92" i="4" s="1"/>
  <c r="DC93" i="4" s="1"/>
  <c r="DC94" i="4" s="1"/>
  <c r="DC95" i="4" s="1"/>
  <c r="DC96" i="4" s="1"/>
  <c r="DC97" i="4" s="1"/>
  <c r="DC98" i="4" s="1"/>
  <c r="DC99" i="4" s="1"/>
  <c r="DC100" i="4" s="1"/>
  <c r="DC101" i="4" s="1"/>
  <c r="DC102" i="4" s="1"/>
  <c r="DC103" i="4" s="1"/>
  <c r="DC104" i="4" s="1"/>
  <c r="DC105" i="4" s="1"/>
  <c r="DC106" i="4" s="1"/>
  <c r="DC107" i="4" s="1"/>
  <c r="DC108" i="4" s="1"/>
  <c r="DC109" i="4" s="1"/>
  <c r="DC110" i="4" s="1"/>
  <c r="DC111" i="4" s="1"/>
  <c r="DC112" i="4" s="1"/>
  <c r="DC113" i="4" s="1"/>
  <c r="DC114" i="4" s="1"/>
  <c r="DC115" i="4" s="1"/>
  <c r="DC116" i="4" s="1"/>
  <c r="DC117" i="4" s="1"/>
  <c r="DC118" i="4" s="1"/>
  <c r="DC119" i="4" s="1"/>
  <c r="DC120" i="4" s="1"/>
  <c r="DC121" i="4" s="1"/>
  <c r="DC122" i="4" s="1"/>
  <c r="DC123" i="4" s="1"/>
  <c r="DC124" i="4" s="1"/>
  <c r="DC125" i="4" s="1"/>
  <c r="DC126" i="4" s="1"/>
  <c r="DC127" i="4" s="1"/>
  <c r="DC128" i="4" s="1"/>
  <c r="DC129" i="4" s="1"/>
  <c r="DC130" i="4" s="1"/>
  <c r="DC131" i="4" s="1"/>
  <c r="DC132" i="4" s="1"/>
  <c r="DC133" i="4" s="1"/>
  <c r="DC134" i="4" s="1"/>
  <c r="DC135" i="4" s="1"/>
  <c r="DC136" i="4" s="1"/>
  <c r="DC137" i="4" s="1"/>
  <c r="DC138" i="4" s="1"/>
  <c r="DC139" i="4" s="1"/>
  <c r="DC140" i="4" s="1"/>
  <c r="DC141" i="4" s="1"/>
  <c r="DC142" i="4" s="1"/>
  <c r="DC143" i="4" s="1"/>
  <c r="DC144" i="4" s="1"/>
  <c r="DC145" i="4" s="1"/>
  <c r="DC146" i="4" s="1"/>
  <c r="DC147" i="4" s="1"/>
  <c r="DC148" i="4" s="1"/>
  <c r="DC149" i="4" s="1"/>
  <c r="DC150" i="4" s="1"/>
  <c r="DC151" i="4" s="1"/>
  <c r="DC152" i="4" s="1"/>
  <c r="DC153" i="4" s="1"/>
  <c r="DC154" i="4" s="1"/>
  <c r="DC155" i="4" s="1"/>
  <c r="DC156" i="4" s="1"/>
  <c r="DC157" i="4" s="1"/>
  <c r="DC158" i="4" s="1"/>
  <c r="DC159" i="4" s="1"/>
  <c r="DC160" i="4" s="1"/>
  <c r="DC161" i="4" s="1"/>
  <c r="DC162" i="4" s="1"/>
  <c r="DC163" i="4" s="1"/>
  <c r="DC164" i="4" s="1"/>
  <c r="DC165" i="4" s="1"/>
  <c r="DC166" i="4" s="1"/>
  <c r="DC167" i="4" s="1"/>
  <c r="DC168" i="4" s="1"/>
  <c r="DC169" i="4" s="1"/>
  <c r="DC170" i="4" s="1"/>
  <c r="DC171" i="4" s="1"/>
  <c r="DC172" i="4" s="1"/>
  <c r="DC173" i="4" s="1"/>
  <c r="DC174" i="4" s="1"/>
  <c r="DC175" i="4" s="1"/>
  <c r="DC176" i="4" s="1"/>
  <c r="DC177" i="4" s="1"/>
  <c r="DC178" i="4" s="1"/>
  <c r="DC179" i="4" s="1"/>
  <c r="DC180" i="4" s="1"/>
  <c r="DC181" i="4" s="1"/>
  <c r="DC182" i="4" s="1"/>
  <c r="DC183" i="4" s="1"/>
  <c r="DC184" i="4" s="1"/>
  <c r="DC185" i="4" s="1"/>
  <c r="DC186" i="4" s="1"/>
  <c r="DC187" i="4" s="1"/>
  <c r="DC188" i="4" s="1"/>
  <c r="DC189" i="4" s="1"/>
  <c r="DC190" i="4" s="1"/>
  <c r="DC191" i="4" s="1"/>
  <c r="DC192" i="4" s="1"/>
  <c r="DC193" i="4" s="1"/>
  <c r="DC194" i="4" s="1"/>
  <c r="DC195" i="4" s="1"/>
  <c r="DC196" i="4" s="1"/>
  <c r="DC197" i="4" s="1"/>
  <c r="DC198" i="4" s="1"/>
  <c r="DC199" i="4" s="1"/>
  <c r="DC200" i="4" s="1"/>
  <c r="DC201" i="4" s="1"/>
  <c r="DC202" i="4" s="1"/>
  <c r="DC203" i="4" s="1"/>
  <c r="DC204" i="4" s="1"/>
  <c r="DC205" i="4" s="1"/>
  <c r="DC206" i="4" s="1"/>
  <c r="DC207" i="4" s="1"/>
  <c r="DC208" i="4" s="1"/>
  <c r="DC209" i="4" s="1"/>
  <c r="DC210" i="4" s="1"/>
  <c r="DC211" i="4" s="1"/>
  <c r="DC212" i="4" s="1"/>
  <c r="DC213" i="4" s="1"/>
  <c r="DC214" i="4" s="1"/>
  <c r="DC215" i="4" s="1"/>
  <c r="DC216" i="4" s="1"/>
  <c r="DC217" i="4" s="1"/>
  <c r="DC218" i="4" s="1"/>
  <c r="DC219" i="4" s="1"/>
  <c r="DC220" i="4" s="1"/>
  <c r="DC221" i="4" s="1"/>
  <c r="DC222" i="4" s="1"/>
  <c r="DC223" i="4" s="1"/>
  <c r="DC224" i="4" s="1"/>
  <c r="DC225" i="4" s="1"/>
  <c r="DC226" i="4" s="1"/>
  <c r="DC227" i="4" s="1"/>
  <c r="DC228" i="4" s="1"/>
  <c r="DC229" i="4" s="1"/>
  <c r="DC230" i="4" s="1"/>
  <c r="DC231" i="4" s="1"/>
  <c r="DC232" i="4" s="1"/>
  <c r="DC233" i="4" s="1"/>
  <c r="DC234" i="4" s="1"/>
  <c r="DC235" i="4" s="1"/>
  <c r="DC236" i="4" s="1"/>
  <c r="DC237" i="4" s="1"/>
  <c r="DC238" i="4" s="1"/>
  <c r="DC239" i="4" s="1"/>
  <c r="DC240" i="4" s="1"/>
  <c r="DC241" i="4" s="1"/>
  <c r="DC242" i="4" s="1"/>
  <c r="DC243" i="4" s="1"/>
  <c r="DC244" i="4" s="1"/>
  <c r="DC245" i="4" s="1"/>
  <c r="DC246" i="4" s="1"/>
  <c r="DC247" i="4" s="1"/>
  <c r="DC248" i="4" s="1"/>
  <c r="DC249" i="4" s="1"/>
  <c r="DC250" i="4" s="1"/>
  <c r="DC251" i="4" s="1"/>
  <c r="DC252" i="4" s="1"/>
  <c r="DC253" i="4" s="1"/>
  <c r="DC254" i="4" s="1"/>
  <c r="DC255" i="4" s="1"/>
  <c r="DC256" i="4" s="1"/>
  <c r="DC257" i="4" s="1"/>
  <c r="DC258" i="4" s="1"/>
  <c r="DC259" i="4" s="1"/>
  <c r="DC260" i="4" s="1"/>
  <c r="DC261" i="4" s="1"/>
  <c r="DC262" i="4" s="1"/>
  <c r="DC263" i="4" s="1"/>
  <c r="DC264" i="4" s="1"/>
  <c r="DC265" i="4" s="1"/>
  <c r="EA3" i="4" s="1"/>
  <c r="F126" i="2" s="1"/>
  <c r="CZ10" i="4"/>
  <c r="CZ11" i="4" s="1"/>
  <c r="CZ12" i="4" s="1"/>
  <c r="CZ13" i="4" s="1"/>
  <c r="CZ14" i="4" s="1"/>
  <c r="CZ15" i="4" s="1"/>
  <c r="CZ16" i="4" s="1"/>
  <c r="CZ17" i="4" s="1"/>
  <c r="CZ18" i="4" s="1"/>
  <c r="CZ19" i="4" s="1"/>
  <c r="CZ20" i="4" s="1"/>
  <c r="CZ21" i="4" s="1"/>
  <c r="CZ22" i="4" s="1"/>
  <c r="CZ23" i="4" s="1"/>
  <c r="CZ24" i="4" s="1"/>
  <c r="CZ25" i="4" s="1"/>
  <c r="CZ26" i="4" s="1"/>
  <c r="CZ27" i="4" s="1"/>
  <c r="CZ28" i="4" s="1"/>
  <c r="CZ29" i="4" s="1"/>
  <c r="CZ30" i="4" s="1"/>
  <c r="CZ31" i="4" s="1"/>
  <c r="CZ32" i="4" s="1"/>
  <c r="CZ33" i="4" s="1"/>
  <c r="CZ34" i="4" s="1"/>
  <c r="CZ35" i="4" s="1"/>
  <c r="CZ36" i="4" s="1"/>
  <c r="CZ37" i="4" s="1"/>
  <c r="CZ38" i="4" s="1"/>
  <c r="CZ39" i="4" s="1"/>
  <c r="CZ40" i="4" s="1"/>
  <c r="CZ41" i="4" s="1"/>
  <c r="CZ42" i="4" s="1"/>
  <c r="CZ43" i="4" s="1"/>
  <c r="CZ44" i="4" s="1"/>
  <c r="CZ45" i="4" s="1"/>
  <c r="CZ46" i="4" s="1"/>
  <c r="CZ47" i="4" s="1"/>
  <c r="CZ48" i="4" s="1"/>
  <c r="CZ49" i="4" s="1"/>
  <c r="CZ50" i="4" s="1"/>
  <c r="CZ51" i="4" s="1"/>
  <c r="CZ52" i="4" s="1"/>
  <c r="CZ53" i="4" s="1"/>
  <c r="CZ54" i="4" s="1"/>
  <c r="CZ55" i="4" s="1"/>
  <c r="CZ56" i="4" s="1"/>
  <c r="CZ57" i="4" s="1"/>
  <c r="CZ58" i="4" s="1"/>
  <c r="CZ59" i="4" s="1"/>
  <c r="CZ60" i="4" s="1"/>
  <c r="CZ61" i="4" s="1"/>
  <c r="CZ62" i="4" s="1"/>
  <c r="CZ63" i="4" s="1"/>
  <c r="CZ64" i="4" s="1"/>
  <c r="CZ65" i="4" s="1"/>
  <c r="CZ66" i="4" s="1"/>
  <c r="CZ67" i="4" s="1"/>
  <c r="CZ68" i="4" s="1"/>
  <c r="CZ69" i="4" s="1"/>
  <c r="CZ70" i="4" s="1"/>
  <c r="CZ71" i="4" s="1"/>
  <c r="CZ72" i="4" s="1"/>
  <c r="CZ73" i="4" s="1"/>
  <c r="CZ74" i="4" s="1"/>
  <c r="CZ75" i="4" s="1"/>
  <c r="CZ76" i="4" s="1"/>
  <c r="CZ77" i="4" s="1"/>
  <c r="CZ78" i="4" s="1"/>
  <c r="CZ79" i="4" s="1"/>
  <c r="CZ80" i="4" s="1"/>
  <c r="CZ81" i="4" s="1"/>
  <c r="CZ82" i="4" s="1"/>
  <c r="CZ83" i="4" s="1"/>
  <c r="CZ84" i="4" s="1"/>
  <c r="CZ85" i="4" s="1"/>
  <c r="CZ86" i="4" s="1"/>
  <c r="CZ87" i="4" s="1"/>
  <c r="CZ88" i="4" s="1"/>
  <c r="CZ89" i="4" s="1"/>
  <c r="CZ90" i="4" s="1"/>
  <c r="CZ91" i="4" s="1"/>
  <c r="CZ92" i="4" s="1"/>
  <c r="CZ93" i="4" s="1"/>
  <c r="CZ94" i="4" s="1"/>
  <c r="CZ95" i="4" s="1"/>
  <c r="CZ96" i="4" s="1"/>
  <c r="CZ97" i="4" s="1"/>
  <c r="CZ98" i="4" s="1"/>
  <c r="CZ99" i="4" s="1"/>
  <c r="CZ100" i="4" s="1"/>
  <c r="CZ101" i="4" s="1"/>
  <c r="CZ102" i="4" s="1"/>
  <c r="CZ103" i="4" s="1"/>
  <c r="CZ104" i="4" s="1"/>
  <c r="CZ105" i="4" s="1"/>
  <c r="CZ106" i="4" s="1"/>
  <c r="CZ107" i="4" s="1"/>
  <c r="CZ108" i="4" s="1"/>
  <c r="CZ109" i="4" s="1"/>
  <c r="CZ110" i="4" s="1"/>
  <c r="CZ111" i="4" s="1"/>
  <c r="CZ112" i="4" s="1"/>
  <c r="CZ113" i="4" s="1"/>
  <c r="CZ114" i="4" s="1"/>
  <c r="CZ115" i="4" s="1"/>
  <c r="CZ116" i="4" s="1"/>
  <c r="CZ117" i="4" s="1"/>
  <c r="CZ118" i="4" s="1"/>
  <c r="CZ119" i="4" s="1"/>
  <c r="CZ120" i="4" s="1"/>
  <c r="CZ121" i="4" s="1"/>
  <c r="CZ122" i="4" s="1"/>
  <c r="CZ123" i="4" s="1"/>
  <c r="CZ124" i="4" s="1"/>
  <c r="CZ125" i="4" s="1"/>
  <c r="CZ126" i="4" s="1"/>
  <c r="CZ127" i="4" s="1"/>
  <c r="CZ128" i="4" s="1"/>
  <c r="CZ129" i="4" s="1"/>
  <c r="CZ130" i="4" s="1"/>
  <c r="CZ131" i="4" s="1"/>
  <c r="CZ132" i="4" s="1"/>
  <c r="CZ133" i="4" s="1"/>
  <c r="CZ134" i="4" s="1"/>
  <c r="CZ135" i="4" s="1"/>
  <c r="CZ136" i="4" s="1"/>
  <c r="CZ137" i="4" s="1"/>
  <c r="CZ138" i="4" s="1"/>
  <c r="CZ139" i="4" s="1"/>
  <c r="CZ140" i="4" s="1"/>
  <c r="CZ141" i="4" s="1"/>
  <c r="CZ142" i="4" s="1"/>
  <c r="CZ143" i="4" s="1"/>
  <c r="CZ144" i="4" s="1"/>
  <c r="CZ145" i="4" s="1"/>
  <c r="CZ146" i="4" s="1"/>
  <c r="CZ147" i="4" s="1"/>
  <c r="CZ148" i="4" s="1"/>
  <c r="CZ149" i="4" s="1"/>
  <c r="CZ150" i="4" s="1"/>
  <c r="CZ151" i="4" s="1"/>
  <c r="CZ152" i="4" s="1"/>
  <c r="CZ153" i="4" s="1"/>
  <c r="CZ154" i="4" s="1"/>
  <c r="CZ155" i="4" s="1"/>
  <c r="CZ156" i="4" s="1"/>
  <c r="CZ157" i="4" s="1"/>
  <c r="CZ158" i="4" s="1"/>
  <c r="CZ159" i="4" s="1"/>
  <c r="CZ160" i="4" s="1"/>
  <c r="CZ161" i="4" s="1"/>
  <c r="CZ162" i="4" s="1"/>
  <c r="CZ163" i="4" s="1"/>
  <c r="CZ164" i="4" s="1"/>
  <c r="CZ165" i="4" s="1"/>
  <c r="CZ166" i="4" s="1"/>
  <c r="CZ167" i="4" s="1"/>
  <c r="CZ168" i="4" s="1"/>
  <c r="CZ169" i="4" s="1"/>
  <c r="CZ170" i="4" s="1"/>
  <c r="CZ171" i="4" s="1"/>
  <c r="CZ172" i="4" s="1"/>
  <c r="CZ173" i="4" s="1"/>
  <c r="CZ174" i="4" s="1"/>
  <c r="CZ175" i="4" s="1"/>
  <c r="CZ176" i="4" s="1"/>
  <c r="CZ177" i="4" s="1"/>
  <c r="CZ178" i="4" s="1"/>
  <c r="CZ179" i="4" s="1"/>
  <c r="CZ180" i="4" s="1"/>
  <c r="CZ181" i="4" s="1"/>
  <c r="CZ182" i="4" s="1"/>
  <c r="CZ183" i="4" s="1"/>
  <c r="CZ184" i="4" s="1"/>
  <c r="CZ185" i="4" s="1"/>
  <c r="CZ186" i="4" s="1"/>
  <c r="CZ187" i="4" s="1"/>
  <c r="CZ188" i="4" s="1"/>
  <c r="CZ189" i="4" s="1"/>
  <c r="CZ190" i="4" s="1"/>
  <c r="CZ191" i="4" s="1"/>
  <c r="CZ192" i="4" s="1"/>
  <c r="CZ193" i="4" s="1"/>
  <c r="CZ194" i="4" s="1"/>
  <c r="CZ195" i="4" s="1"/>
  <c r="CZ196" i="4" s="1"/>
  <c r="CZ197" i="4" s="1"/>
  <c r="CZ198" i="4" s="1"/>
  <c r="CZ199" i="4" s="1"/>
  <c r="CZ200" i="4" s="1"/>
  <c r="CZ201" i="4" s="1"/>
  <c r="CZ202" i="4" s="1"/>
  <c r="CZ203" i="4" s="1"/>
  <c r="CZ204" i="4" s="1"/>
  <c r="CZ205" i="4" s="1"/>
  <c r="CZ206" i="4" s="1"/>
  <c r="CZ207" i="4" s="1"/>
  <c r="CZ208" i="4" s="1"/>
  <c r="CZ209" i="4" s="1"/>
  <c r="CZ210" i="4" s="1"/>
  <c r="CZ211" i="4" s="1"/>
  <c r="CZ212" i="4" s="1"/>
  <c r="CZ213" i="4" s="1"/>
  <c r="CZ214" i="4" s="1"/>
  <c r="CZ215" i="4" s="1"/>
  <c r="CZ216" i="4" s="1"/>
  <c r="CZ217" i="4" s="1"/>
  <c r="CZ218" i="4" s="1"/>
  <c r="CZ219" i="4" s="1"/>
  <c r="CZ220" i="4" s="1"/>
  <c r="CZ221" i="4" s="1"/>
  <c r="CZ222" i="4" s="1"/>
  <c r="CZ223" i="4" s="1"/>
  <c r="CZ224" i="4" s="1"/>
  <c r="CZ225" i="4" s="1"/>
  <c r="CZ226" i="4" s="1"/>
  <c r="CZ227" i="4" s="1"/>
  <c r="CZ228" i="4" s="1"/>
  <c r="CZ229" i="4" s="1"/>
  <c r="CZ230" i="4" s="1"/>
  <c r="CZ231" i="4" s="1"/>
  <c r="CZ232" i="4" s="1"/>
  <c r="CZ233" i="4" s="1"/>
  <c r="CZ234" i="4" s="1"/>
  <c r="CZ235" i="4" s="1"/>
  <c r="CZ236" i="4" s="1"/>
  <c r="CZ237" i="4" s="1"/>
  <c r="CZ238" i="4" s="1"/>
  <c r="CZ239" i="4" s="1"/>
  <c r="CZ240" i="4" s="1"/>
  <c r="CZ241" i="4" s="1"/>
  <c r="CZ242" i="4" s="1"/>
  <c r="CZ243" i="4" s="1"/>
  <c r="CZ244" i="4" s="1"/>
  <c r="CZ245" i="4" s="1"/>
  <c r="CZ246" i="4" s="1"/>
  <c r="CZ247" i="4" s="1"/>
  <c r="CZ248" i="4" s="1"/>
  <c r="CZ249" i="4" s="1"/>
  <c r="CZ250" i="4" s="1"/>
  <c r="CZ251" i="4" s="1"/>
  <c r="CZ252" i="4" s="1"/>
  <c r="CZ253" i="4" s="1"/>
  <c r="CZ254" i="4" s="1"/>
  <c r="CZ255" i="4" s="1"/>
  <c r="CZ256" i="4" s="1"/>
  <c r="CZ257" i="4" s="1"/>
  <c r="CZ258" i="4" s="1"/>
  <c r="CZ259" i="4" s="1"/>
  <c r="CZ260" i="4" s="1"/>
  <c r="CZ261" i="4" s="1"/>
  <c r="CZ262" i="4" s="1"/>
  <c r="CZ263" i="4" s="1"/>
  <c r="CZ264" i="4" s="1"/>
  <c r="CZ265" i="4" s="1"/>
  <c r="EA2" i="4" s="1"/>
  <c r="C446" i="5"/>
  <c r="C190" i="5"/>
  <c r="E471" i="5"/>
  <c r="E215" i="5"/>
  <c r="C464" i="5"/>
  <c r="C208" i="5"/>
  <c r="E374" i="5"/>
  <c r="E118" i="5"/>
  <c r="C204" i="5"/>
  <c r="C460" i="5"/>
  <c r="E384" i="5"/>
  <c r="E128" i="5"/>
  <c r="C467" i="5"/>
  <c r="C211" i="5"/>
  <c r="E478" i="5"/>
  <c r="E222" i="5"/>
  <c r="E517" i="5"/>
  <c r="E261" i="5"/>
  <c r="E46" i="5"/>
  <c r="E302" i="5"/>
  <c r="C399" i="5"/>
  <c r="C143" i="5"/>
  <c r="E389" i="5"/>
  <c r="E133" i="5"/>
  <c r="E285" i="5"/>
  <c r="E29" i="5"/>
  <c r="C357" i="5"/>
  <c r="C101" i="5"/>
  <c r="E297" i="5"/>
  <c r="E41" i="5"/>
  <c r="E304" i="5"/>
  <c r="E48" i="5"/>
  <c r="C381" i="5"/>
  <c r="C125" i="5"/>
  <c r="C501" i="5"/>
  <c r="C245" i="5"/>
  <c r="C415" i="5"/>
  <c r="C159" i="5"/>
  <c r="E355" i="5"/>
  <c r="E99" i="5"/>
  <c r="E513" i="5"/>
  <c r="E257" i="5"/>
  <c r="E290" i="5"/>
  <c r="E34" i="5"/>
  <c r="E459" i="5"/>
  <c r="E203" i="5"/>
  <c r="C298" i="5"/>
  <c r="C42" i="5"/>
  <c r="C447" i="5"/>
  <c r="C191" i="5"/>
  <c r="C412" i="5"/>
  <c r="C156" i="5"/>
  <c r="E320" i="5"/>
  <c r="E64" i="5"/>
  <c r="E466" i="5"/>
  <c r="E210" i="5"/>
  <c r="C387" i="5"/>
  <c r="C131" i="5"/>
  <c r="C283" i="5"/>
  <c r="C27" i="5"/>
  <c r="C314" i="5"/>
  <c r="C58" i="5"/>
  <c r="C343" i="5"/>
  <c r="C87" i="5"/>
  <c r="E504" i="5"/>
  <c r="E248" i="5"/>
  <c r="E292" i="5"/>
  <c r="E36" i="5"/>
  <c r="E417" i="5"/>
  <c r="E161" i="5"/>
  <c r="C274" i="5"/>
  <c r="C18" i="5"/>
  <c r="C514" i="5"/>
  <c r="C258" i="5"/>
  <c r="C353" i="5"/>
  <c r="C97" i="5"/>
  <c r="C512" i="5"/>
  <c r="C256" i="5"/>
  <c r="C306" i="5"/>
  <c r="C50" i="5"/>
  <c r="C366" i="5"/>
  <c r="C110" i="5"/>
  <c r="E497" i="5"/>
  <c r="E241" i="5"/>
  <c r="C499" i="5"/>
  <c r="C243" i="5"/>
  <c r="E364" i="5"/>
  <c r="E108" i="5"/>
  <c r="E477" i="5"/>
  <c r="E221" i="5"/>
  <c r="C371" i="5"/>
  <c r="C115" i="5"/>
  <c r="C164" i="5"/>
  <c r="C420" i="5"/>
  <c r="E340" i="5"/>
  <c r="E84" i="5"/>
  <c r="E407" i="5"/>
  <c r="E151" i="5"/>
  <c r="E438" i="5"/>
  <c r="E182" i="5"/>
  <c r="E447" i="5"/>
  <c r="E191" i="5"/>
  <c r="C281" i="5"/>
  <c r="C25" i="5"/>
  <c r="E262" i="5"/>
  <c r="E518" i="5"/>
  <c r="C271" i="5"/>
  <c r="C15" i="5"/>
  <c r="E269" i="5"/>
  <c r="E13" i="5"/>
  <c r="E502" i="5"/>
  <c r="E246" i="5"/>
  <c r="E385" i="5"/>
  <c r="E129" i="5"/>
  <c r="C440" i="5"/>
  <c r="C184" i="5"/>
  <c r="C363" i="5"/>
  <c r="C107" i="5"/>
  <c r="C355" i="5"/>
  <c r="C99" i="5"/>
  <c r="E338" i="5"/>
  <c r="E82" i="5"/>
  <c r="C331" i="5"/>
  <c r="C75" i="5"/>
  <c r="C287" i="5"/>
  <c r="C31" i="5"/>
  <c r="C437" i="5"/>
  <c r="C181" i="5"/>
  <c r="E308" i="5"/>
  <c r="E52" i="5"/>
  <c r="C346" i="5"/>
  <c r="C90" i="5"/>
  <c r="E400" i="5"/>
  <c r="E144" i="5"/>
  <c r="E267" i="5"/>
  <c r="E11" i="5"/>
  <c r="E430" i="5"/>
  <c r="E174" i="5"/>
  <c r="C479" i="5"/>
  <c r="C223" i="5"/>
  <c r="C12" i="5"/>
  <c r="C268" i="5"/>
  <c r="C438" i="5"/>
  <c r="C182" i="5"/>
  <c r="E455" i="5"/>
  <c r="E199" i="5"/>
  <c r="C411" i="5"/>
  <c r="C155" i="5"/>
  <c r="E300" i="5"/>
  <c r="E44" i="5"/>
  <c r="C450" i="5"/>
  <c r="C194" i="5"/>
  <c r="C323" i="5"/>
  <c r="C67" i="5"/>
  <c r="E451" i="5"/>
  <c r="E195" i="5"/>
  <c r="E411" i="5"/>
  <c r="E155" i="5"/>
  <c r="E436" i="5"/>
  <c r="E180" i="5"/>
  <c r="C304" i="5"/>
  <c r="C48" i="5"/>
  <c r="E428" i="5"/>
  <c r="E172" i="5"/>
  <c r="C413" i="5"/>
  <c r="C157" i="5"/>
  <c r="E460" i="5"/>
  <c r="E204" i="5"/>
  <c r="C395" i="5"/>
  <c r="C139" i="5"/>
  <c r="C365" i="5"/>
  <c r="C109" i="5"/>
  <c r="C297" i="5"/>
  <c r="C41" i="5"/>
  <c r="C92" i="5"/>
  <c r="C348" i="5"/>
  <c r="E457" i="5"/>
  <c r="E201" i="5"/>
  <c r="E492" i="5"/>
  <c r="E236" i="5"/>
  <c r="C310" i="5"/>
  <c r="C54" i="5"/>
  <c r="E495" i="5"/>
  <c r="E239" i="5"/>
  <c r="E350" i="5"/>
  <c r="E94" i="5"/>
  <c r="E463" i="5"/>
  <c r="E207" i="5"/>
  <c r="C309" i="5"/>
  <c r="C53" i="5"/>
  <c r="E276" i="5"/>
  <c r="E20" i="5"/>
  <c r="E376" i="5"/>
  <c r="E120" i="5"/>
  <c r="C330" i="5"/>
  <c r="C74" i="5"/>
  <c r="E425" i="5"/>
  <c r="E169" i="5"/>
  <c r="E328" i="5"/>
  <c r="E72" i="5"/>
  <c r="C264" i="5"/>
  <c r="C8" i="5"/>
  <c r="CX10" i="4"/>
  <c r="CX11" i="4" s="1"/>
  <c r="CX12" i="4" s="1"/>
  <c r="CX13" i="4" s="1"/>
  <c r="CX14" i="4" s="1"/>
  <c r="CX15" i="4" s="1"/>
  <c r="CX16" i="4" s="1"/>
  <c r="CX17" i="4" s="1"/>
  <c r="CX18" i="4" s="1"/>
  <c r="CX19" i="4" s="1"/>
  <c r="CX20" i="4" s="1"/>
  <c r="CX21" i="4" s="1"/>
  <c r="CX22" i="4" s="1"/>
  <c r="CX23" i="4" s="1"/>
  <c r="CX24" i="4" s="1"/>
  <c r="CX25" i="4" s="1"/>
  <c r="CX26" i="4" s="1"/>
  <c r="CX27" i="4" s="1"/>
  <c r="CX28" i="4" s="1"/>
  <c r="CX29" i="4" s="1"/>
  <c r="CX30" i="4" s="1"/>
  <c r="CX31" i="4" s="1"/>
  <c r="CX32" i="4" s="1"/>
  <c r="CX33" i="4" s="1"/>
  <c r="CX34" i="4" s="1"/>
  <c r="CX35" i="4" s="1"/>
  <c r="CX36" i="4" s="1"/>
  <c r="CX37" i="4" s="1"/>
  <c r="CX38" i="4" s="1"/>
  <c r="CX39" i="4" s="1"/>
  <c r="CX40" i="4" s="1"/>
  <c r="CX41" i="4" s="1"/>
  <c r="CX42" i="4" s="1"/>
  <c r="CX43" i="4" s="1"/>
  <c r="CX44" i="4" s="1"/>
  <c r="CX45" i="4" s="1"/>
  <c r="CX46" i="4" s="1"/>
  <c r="CX47" i="4" s="1"/>
  <c r="CX48" i="4" s="1"/>
  <c r="CX49" i="4" s="1"/>
  <c r="CX50" i="4" s="1"/>
  <c r="CX51" i="4" s="1"/>
  <c r="CX52" i="4" s="1"/>
  <c r="CX53" i="4" s="1"/>
  <c r="CX54" i="4" s="1"/>
  <c r="CX55" i="4" s="1"/>
  <c r="CX56" i="4" s="1"/>
  <c r="CX57" i="4" s="1"/>
  <c r="CX58" i="4" s="1"/>
  <c r="CX59" i="4" s="1"/>
  <c r="CX60" i="4" s="1"/>
  <c r="CX61" i="4" s="1"/>
  <c r="CX62" i="4" s="1"/>
  <c r="CX63" i="4" s="1"/>
  <c r="CX64" i="4" s="1"/>
  <c r="CX65" i="4" s="1"/>
  <c r="CX66" i="4" s="1"/>
  <c r="CX67" i="4" s="1"/>
  <c r="CX68" i="4" s="1"/>
  <c r="CX69" i="4" s="1"/>
  <c r="CX70" i="4" s="1"/>
  <c r="CX71" i="4" s="1"/>
  <c r="CX72" i="4" s="1"/>
  <c r="CX73" i="4" s="1"/>
  <c r="CX74" i="4" s="1"/>
  <c r="CX75" i="4" s="1"/>
  <c r="CX76" i="4" s="1"/>
  <c r="CX77" i="4" s="1"/>
  <c r="CX78" i="4" s="1"/>
  <c r="CX79" i="4" s="1"/>
  <c r="CX80" i="4" s="1"/>
  <c r="CX81" i="4" s="1"/>
  <c r="CX82" i="4" s="1"/>
  <c r="CX83" i="4" s="1"/>
  <c r="CX84" i="4" s="1"/>
  <c r="CX85" i="4" s="1"/>
  <c r="CX86" i="4" s="1"/>
  <c r="CX87" i="4" s="1"/>
  <c r="CX88" i="4" s="1"/>
  <c r="CX89" i="4" s="1"/>
  <c r="CX90" i="4" s="1"/>
  <c r="CX91" i="4" s="1"/>
  <c r="CX92" i="4" s="1"/>
  <c r="CX93" i="4" s="1"/>
  <c r="CX94" i="4" s="1"/>
  <c r="CX95" i="4" s="1"/>
  <c r="CX96" i="4" s="1"/>
  <c r="CX97" i="4" s="1"/>
  <c r="CX98" i="4" s="1"/>
  <c r="CX99" i="4" s="1"/>
  <c r="CX100" i="4" s="1"/>
  <c r="CX101" i="4" s="1"/>
  <c r="CX102" i="4" s="1"/>
  <c r="CX103" i="4" s="1"/>
  <c r="CX104" i="4" s="1"/>
  <c r="CX105" i="4" s="1"/>
  <c r="CX106" i="4" s="1"/>
  <c r="CX107" i="4" s="1"/>
  <c r="CX108" i="4" s="1"/>
  <c r="CX109" i="4" s="1"/>
  <c r="CX110" i="4" s="1"/>
  <c r="CX111" i="4" s="1"/>
  <c r="CX112" i="4" s="1"/>
  <c r="CX113" i="4" s="1"/>
  <c r="CX114" i="4" s="1"/>
  <c r="CX115" i="4" s="1"/>
  <c r="CX116" i="4" s="1"/>
  <c r="CX117" i="4" s="1"/>
  <c r="CX118" i="4" s="1"/>
  <c r="CX119" i="4" s="1"/>
  <c r="CX120" i="4" s="1"/>
  <c r="CX121" i="4" s="1"/>
  <c r="CX122" i="4" s="1"/>
  <c r="CX123" i="4" s="1"/>
  <c r="CX124" i="4" s="1"/>
  <c r="CX125" i="4" s="1"/>
  <c r="CX126" i="4" s="1"/>
  <c r="CX127" i="4" s="1"/>
  <c r="CX128" i="4" s="1"/>
  <c r="CX129" i="4" s="1"/>
  <c r="CX130" i="4" s="1"/>
  <c r="CX131" i="4" s="1"/>
  <c r="CX132" i="4" s="1"/>
  <c r="CX133" i="4" s="1"/>
  <c r="CX134" i="4" s="1"/>
  <c r="CX135" i="4" s="1"/>
  <c r="CX136" i="4" s="1"/>
  <c r="CX137" i="4" s="1"/>
  <c r="CX138" i="4" s="1"/>
  <c r="CX139" i="4" s="1"/>
  <c r="CX140" i="4" s="1"/>
  <c r="CX141" i="4" s="1"/>
  <c r="CX142" i="4" s="1"/>
  <c r="CX143" i="4" s="1"/>
  <c r="CX144" i="4" s="1"/>
  <c r="CX145" i="4" s="1"/>
  <c r="CX146" i="4" s="1"/>
  <c r="CX147" i="4" s="1"/>
  <c r="CX148" i="4" s="1"/>
  <c r="CX149" i="4" s="1"/>
  <c r="CX150" i="4" s="1"/>
  <c r="CX151" i="4" s="1"/>
  <c r="CX152" i="4" s="1"/>
  <c r="CX153" i="4" s="1"/>
  <c r="CX154" i="4" s="1"/>
  <c r="CX155" i="4" s="1"/>
  <c r="CX156" i="4" s="1"/>
  <c r="CX157" i="4" s="1"/>
  <c r="CX158" i="4" s="1"/>
  <c r="CX159" i="4" s="1"/>
  <c r="CX160" i="4" s="1"/>
  <c r="CX161" i="4" s="1"/>
  <c r="CX162" i="4" s="1"/>
  <c r="CX163" i="4" s="1"/>
  <c r="CX164" i="4" s="1"/>
  <c r="CX165" i="4" s="1"/>
  <c r="CX166" i="4" s="1"/>
  <c r="CX167" i="4" s="1"/>
  <c r="CX168" i="4" s="1"/>
  <c r="CX169" i="4" s="1"/>
  <c r="CX170" i="4" s="1"/>
  <c r="CX171" i="4" s="1"/>
  <c r="CX172" i="4" s="1"/>
  <c r="CX173" i="4" s="1"/>
  <c r="CX174" i="4" s="1"/>
  <c r="CX175" i="4" s="1"/>
  <c r="CX176" i="4" s="1"/>
  <c r="CX177" i="4" s="1"/>
  <c r="CX178" i="4" s="1"/>
  <c r="CX179" i="4" s="1"/>
  <c r="CX180" i="4" s="1"/>
  <c r="CX181" i="4" s="1"/>
  <c r="CX182" i="4" s="1"/>
  <c r="CX183" i="4" s="1"/>
  <c r="CX184" i="4" s="1"/>
  <c r="CX185" i="4" s="1"/>
  <c r="CX186" i="4" s="1"/>
  <c r="CX187" i="4" s="1"/>
  <c r="CX188" i="4" s="1"/>
  <c r="CX189" i="4" s="1"/>
  <c r="CX190" i="4" s="1"/>
  <c r="CX191" i="4" s="1"/>
  <c r="CX192" i="4" s="1"/>
  <c r="CX193" i="4" s="1"/>
  <c r="CX194" i="4" s="1"/>
  <c r="CX195" i="4" s="1"/>
  <c r="CX196" i="4" s="1"/>
  <c r="CX197" i="4" s="1"/>
  <c r="CX198" i="4" s="1"/>
  <c r="CX199" i="4" s="1"/>
  <c r="CX200" i="4" s="1"/>
  <c r="CX201" i="4" s="1"/>
  <c r="CX202" i="4" s="1"/>
  <c r="CX203" i="4" s="1"/>
  <c r="CX204" i="4" s="1"/>
  <c r="CX205" i="4" s="1"/>
  <c r="CX206" i="4" s="1"/>
  <c r="CX207" i="4" s="1"/>
  <c r="CX208" i="4" s="1"/>
  <c r="CX209" i="4" s="1"/>
  <c r="CX210" i="4" s="1"/>
  <c r="CX211" i="4" s="1"/>
  <c r="CX212" i="4" s="1"/>
  <c r="CX213" i="4" s="1"/>
  <c r="CX214" i="4" s="1"/>
  <c r="CX215" i="4" s="1"/>
  <c r="CX216" i="4" s="1"/>
  <c r="CX217" i="4" s="1"/>
  <c r="CX218" i="4" s="1"/>
  <c r="CX219" i="4" s="1"/>
  <c r="CX220" i="4" s="1"/>
  <c r="CX221" i="4" s="1"/>
  <c r="CX222" i="4" s="1"/>
  <c r="CX223" i="4" s="1"/>
  <c r="CX224" i="4" s="1"/>
  <c r="CX225" i="4" s="1"/>
  <c r="CX226" i="4" s="1"/>
  <c r="CX227" i="4" s="1"/>
  <c r="CX228" i="4" s="1"/>
  <c r="CX229" i="4" s="1"/>
  <c r="CX230" i="4" s="1"/>
  <c r="CX231" i="4" s="1"/>
  <c r="CX232" i="4" s="1"/>
  <c r="CX233" i="4" s="1"/>
  <c r="CX234" i="4" s="1"/>
  <c r="CX235" i="4" s="1"/>
  <c r="CX236" i="4" s="1"/>
  <c r="CX237" i="4" s="1"/>
  <c r="CX238" i="4" s="1"/>
  <c r="CX239" i="4" s="1"/>
  <c r="CX240" i="4" s="1"/>
  <c r="CX241" i="4" s="1"/>
  <c r="CX242" i="4" s="1"/>
  <c r="CX243" i="4" s="1"/>
  <c r="CX244" i="4" s="1"/>
  <c r="CX245" i="4" s="1"/>
  <c r="CX246" i="4" s="1"/>
  <c r="CX247" i="4" s="1"/>
  <c r="CX248" i="4" s="1"/>
  <c r="CX249" i="4" s="1"/>
  <c r="CX250" i="4" s="1"/>
  <c r="CX251" i="4" s="1"/>
  <c r="CX252" i="4" s="1"/>
  <c r="CX253" i="4" s="1"/>
  <c r="CX254" i="4" s="1"/>
  <c r="CX255" i="4" s="1"/>
  <c r="CX256" i="4" s="1"/>
  <c r="CX257" i="4" s="1"/>
  <c r="CX258" i="4" s="1"/>
  <c r="CX259" i="4" s="1"/>
  <c r="CX260" i="4" s="1"/>
  <c r="CX261" i="4" s="1"/>
  <c r="CX262" i="4" s="1"/>
  <c r="CX263" i="4" s="1"/>
  <c r="CX264" i="4" s="1"/>
  <c r="CX265" i="4" s="1"/>
  <c r="DY2" i="4" s="1"/>
  <c r="DA10" i="4"/>
  <c r="DA11" i="4" s="1"/>
  <c r="DA12" i="4" s="1"/>
  <c r="DA13" i="4" s="1"/>
  <c r="DA14" i="4" s="1"/>
  <c r="DA15" i="4" s="1"/>
  <c r="DA16" i="4" s="1"/>
  <c r="DA17" i="4" s="1"/>
  <c r="DA18" i="4" s="1"/>
  <c r="DA19" i="4" s="1"/>
  <c r="DA20" i="4" s="1"/>
  <c r="DA21" i="4" s="1"/>
  <c r="DA22" i="4" s="1"/>
  <c r="DA23" i="4" s="1"/>
  <c r="DA24" i="4" s="1"/>
  <c r="DA25" i="4" s="1"/>
  <c r="DA26" i="4" s="1"/>
  <c r="DA27" i="4" s="1"/>
  <c r="DA28" i="4" s="1"/>
  <c r="DA29" i="4" s="1"/>
  <c r="DA30" i="4" s="1"/>
  <c r="DA31" i="4" s="1"/>
  <c r="DA32" i="4" s="1"/>
  <c r="DA33" i="4" s="1"/>
  <c r="DA34" i="4" s="1"/>
  <c r="DA35" i="4" s="1"/>
  <c r="DA36" i="4" s="1"/>
  <c r="DA37" i="4" s="1"/>
  <c r="DA38" i="4" s="1"/>
  <c r="DA39" i="4" s="1"/>
  <c r="DA40" i="4" s="1"/>
  <c r="DA41" i="4" s="1"/>
  <c r="DA42" i="4" s="1"/>
  <c r="DA43" i="4" s="1"/>
  <c r="DA44" i="4" s="1"/>
  <c r="DA45" i="4" s="1"/>
  <c r="DA46" i="4" s="1"/>
  <c r="DA47" i="4" s="1"/>
  <c r="DA48" i="4" s="1"/>
  <c r="DA49" i="4" s="1"/>
  <c r="DA50" i="4" s="1"/>
  <c r="DA51" i="4" s="1"/>
  <c r="DA52" i="4" s="1"/>
  <c r="DA53" i="4" s="1"/>
  <c r="DA54" i="4" s="1"/>
  <c r="DA55" i="4" s="1"/>
  <c r="DA56" i="4" s="1"/>
  <c r="DA57" i="4" s="1"/>
  <c r="DA58" i="4" s="1"/>
  <c r="DA59" i="4" s="1"/>
  <c r="DA60" i="4" s="1"/>
  <c r="DA61" i="4" s="1"/>
  <c r="DA62" i="4" s="1"/>
  <c r="DA63" i="4" s="1"/>
  <c r="DA64" i="4" s="1"/>
  <c r="DA65" i="4" s="1"/>
  <c r="DA66" i="4" s="1"/>
  <c r="DA67" i="4" s="1"/>
  <c r="DA68" i="4" s="1"/>
  <c r="DA69" i="4" s="1"/>
  <c r="DA70" i="4" s="1"/>
  <c r="DA71" i="4" s="1"/>
  <c r="DA72" i="4" s="1"/>
  <c r="DA73" i="4" s="1"/>
  <c r="DA74" i="4" s="1"/>
  <c r="DA75" i="4" s="1"/>
  <c r="DA76" i="4" s="1"/>
  <c r="DA77" i="4" s="1"/>
  <c r="DA78" i="4" s="1"/>
  <c r="DA79" i="4" s="1"/>
  <c r="DA80" i="4" s="1"/>
  <c r="DA81" i="4" s="1"/>
  <c r="DA82" i="4" s="1"/>
  <c r="DA83" i="4" s="1"/>
  <c r="DA84" i="4" s="1"/>
  <c r="DA85" i="4" s="1"/>
  <c r="DA86" i="4" s="1"/>
  <c r="DA87" i="4" s="1"/>
  <c r="DA88" i="4" s="1"/>
  <c r="DA89" i="4" s="1"/>
  <c r="DA90" i="4" s="1"/>
  <c r="DA91" i="4" s="1"/>
  <c r="DA92" i="4" s="1"/>
  <c r="DA93" i="4" s="1"/>
  <c r="DA94" i="4" s="1"/>
  <c r="DA95" i="4" s="1"/>
  <c r="DA96" i="4" s="1"/>
  <c r="DA97" i="4" s="1"/>
  <c r="DA98" i="4" s="1"/>
  <c r="DA99" i="4" s="1"/>
  <c r="DA100" i="4" s="1"/>
  <c r="DA101" i="4" s="1"/>
  <c r="DA102" i="4" s="1"/>
  <c r="DA103" i="4" s="1"/>
  <c r="DA104" i="4" s="1"/>
  <c r="DA105" i="4" s="1"/>
  <c r="DA106" i="4" s="1"/>
  <c r="DA107" i="4" s="1"/>
  <c r="DA108" i="4" s="1"/>
  <c r="DA109" i="4" s="1"/>
  <c r="DA110" i="4" s="1"/>
  <c r="DA111" i="4" s="1"/>
  <c r="DA112" i="4" s="1"/>
  <c r="DA113" i="4" s="1"/>
  <c r="DA114" i="4" s="1"/>
  <c r="DA115" i="4" s="1"/>
  <c r="DA116" i="4" s="1"/>
  <c r="DA117" i="4" s="1"/>
  <c r="DA118" i="4" s="1"/>
  <c r="DA119" i="4" s="1"/>
  <c r="DA120" i="4" s="1"/>
  <c r="DA121" i="4" s="1"/>
  <c r="DA122" i="4" s="1"/>
  <c r="DA123" i="4" s="1"/>
  <c r="DA124" i="4" s="1"/>
  <c r="DA125" i="4" s="1"/>
  <c r="DA126" i="4" s="1"/>
  <c r="DA127" i="4" s="1"/>
  <c r="DA128" i="4" s="1"/>
  <c r="DA129" i="4" s="1"/>
  <c r="DA130" i="4" s="1"/>
  <c r="DA131" i="4" s="1"/>
  <c r="DA132" i="4" s="1"/>
  <c r="DA133" i="4" s="1"/>
  <c r="DA134" i="4" s="1"/>
  <c r="DA135" i="4" s="1"/>
  <c r="DA136" i="4" s="1"/>
  <c r="DA137" i="4" s="1"/>
  <c r="DA138" i="4" s="1"/>
  <c r="DA139" i="4" s="1"/>
  <c r="DA140" i="4" s="1"/>
  <c r="DA141" i="4" s="1"/>
  <c r="DA142" i="4" s="1"/>
  <c r="DA143" i="4" s="1"/>
  <c r="DA144" i="4" s="1"/>
  <c r="DA145" i="4" s="1"/>
  <c r="DA146" i="4" s="1"/>
  <c r="DA147" i="4" s="1"/>
  <c r="DA148" i="4" s="1"/>
  <c r="DA149" i="4" s="1"/>
  <c r="DA150" i="4" s="1"/>
  <c r="DA151" i="4" s="1"/>
  <c r="DA152" i="4" s="1"/>
  <c r="DA153" i="4" s="1"/>
  <c r="DA154" i="4" s="1"/>
  <c r="DA155" i="4" s="1"/>
  <c r="DA156" i="4" s="1"/>
  <c r="DA157" i="4" s="1"/>
  <c r="DA158" i="4" s="1"/>
  <c r="DA159" i="4" s="1"/>
  <c r="DA160" i="4" s="1"/>
  <c r="DA161" i="4" s="1"/>
  <c r="DA162" i="4" s="1"/>
  <c r="DA163" i="4" s="1"/>
  <c r="DA164" i="4" s="1"/>
  <c r="DA165" i="4" s="1"/>
  <c r="DA166" i="4" s="1"/>
  <c r="DA167" i="4" s="1"/>
  <c r="DA168" i="4" s="1"/>
  <c r="DA169" i="4" s="1"/>
  <c r="DA170" i="4" s="1"/>
  <c r="DA171" i="4" s="1"/>
  <c r="DA172" i="4" s="1"/>
  <c r="DA173" i="4" s="1"/>
  <c r="DA174" i="4" s="1"/>
  <c r="DA175" i="4" s="1"/>
  <c r="DA176" i="4" s="1"/>
  <c r="DA177" i="4" s="1"/>
  <c r="DA178" i="4" s="1"/>
  <c r="DA179" i="4" s="1"/>
  <c r="DA180" i="4" s="1"/>
  <c r="DA181" i="4" s="1"/>
  <c r="DA182" i="4" s="1"/>
  <c r="DA183" i="4" s="1"/>
  <c r="DA184" i="4" s="1"/>
  <c r="DA185" i="4" s="1"/>
  <c r="DA186" i="4" s="1"/>
  <c r="DA187" i="4" s="1"/>
  <c r="DA188" i="4" s="1"/>
  <c r="DA189" i="4" s="1"/>
  <c r="DA190" i="4" s="1"/>
  <c r="DA191" i="4" s="1"/>
  <c r="DA192" i="4" s="1"/>
  <c r="DA193" i="4" s="1"/>
  <c r="DA194" i="4" s="1"/>
  <c r="DA195" i="4" s="1"/>
  <c r="DA196" i="4" s="1"/>
  <c r="DA197" i="4" s="1"/>
  <c r="DA198" i="4" s="1"/>
  <c r="DA199" i="4" s="1"/>
  <c r="DA200" i="4" s="1"/>
  <c r="DA201" i="4" s="1"/>
  <c r="DA202" i="4" s="1"/>
  <c r="DA203" i="4" s="1"/>
  <c r="DA204" i="4" s="1"/>
  <c r="DA205" i="4" s="1"/>
  <c r="DA206" i="4" s="1"/>
  <c r="DA207" i="4" s="1"/>
  <c r="DA208" i="4" s="1"/>
  <c r="DA209" i="4" s="1"/>
  <c r="DA210" i="4" s="1"/>
  <c r="DA211" i="4" s="1"/>
  <c r="DA212" i="4" s="1"/>
  <c r="DA213" i="4" s="1"/>
  <c r="DA214" i="4" s="1"/>
  <c r="DA215" i="4" s="1"/>
  <c r="DA216" i="4" s="1"/>
  <c r="DA217" i="4" s="1"/>
  <c r="DA218" i="4" s="1"/>
  <c r="DA219" i="4" s="1"/>
  <c r="DA220" i="4" s="1"/>
  <c r="DA221" i="4" s="1"/>
  <c r="DA222" i="4" s="1"/>
  <c r="DA223" i="4" s="1"/>
  <c r="DA224" i="4" s="1"/>
  <c r="DA225" i="4" s="1"/>
  <c r="DA226" i="4" s="1"/>
  <c r="DA227" i="4" s="1"/>
  <c r="DA228" i="4" s="1"/>
  <c r="DA229" i="4" s="1"/>
  <c r="DA230" i="4" s="1"/>
  <c r="DA231" i="4" s="1"/>
  <c r="DA232" i="4" s="1"/>
  <c r="DA233" i="4" s="1"/>
  <c r="DA234" i="4" s="1"/>
  <c r="DA235" i="4" s="1"/>
  <c r="DA236" i="4" s="1"/>
  <c r="DA237" i="4" s="1"/>
  <c r="DA238" i="4" s="1"/>
  <c r="DA239" i="4" s="1"/>
  <c r="DA240" i="4" s="1"/>
  <c r="DA241" i="4" s="1"/>
  <c r="DA242" i="4" s="1"/>
  <c r="DA243" i="4" s="1"/>
  <c r="DA244" i="4" s="1"/>
  <c r="DA245" i="4" s="1"/>
  <c r="DA246" i="4" s="1"/>
  <c r="DA247" i="4" s="1"/>
  <c r="DA248" i="4" s="1"/>
  <c r="DA249" i="4" s="1"/>
  <c r="DA250" i="4" s="1"/>
  <c r="DA251" i="4" s="1"/>
  <c r="DA252" i="4" s="1"/>
  <c r="DA253" i="4" s="1"/>
  <c r="DA254" i="4" s="1"/>
  <c r="DA255" i="4" s="1"/>
  <c r="DA256" i="4" s="1"/>
  <c r="DA257" i="4" s="1"/>
  <c r="DA258" i="4" s="1"/>
  <c r="DA259" i="4" s="1"/>
  <c r="DA260" i="4" s="1"/>
  <c r="DA261" i="4" s="1"/>
  <c r="DA262" i="4" s="1"/>
  <c r="DA263" i="4" s="1"/>
  <c r="DA264" i="4" s="1"/>
  <c r="DA265" i="4" s="1"/>
  <c r="DY3" i="4" s="1"/>
  <c r="D126" i="2" s="1"/>
  <c r="C495" i="5"/>
  <c r="C239" i="5"/>
  <c r="C311" i="5"/>
  <c r="C55" i="5"/>
  <c r="E352" i="5"/>
  <c r="E96" i="5"/>
  <c r="C474" i="5"/>
  <c r="C218" i="5"/>
  <c r="E465" i="5"/>
  <c r="E209" i="5"/>
  <c r="E348" i="5"/>
  <c r="E92" i="5"/>
  <c r="C481" i="5"/>
  <c r="C225" i="5"/>
  <c r="C220" i="5"/>
  <c r="C476" i="5"/>
  <c r="C349" i="5"/>
  <c r="C93" i="5"/>
  <c r="E293" i="5"/>
  <c r="E37" i="5"/>
  <c r="C398" i="5"/>
  <c r="C142" i="5"/>
  <c r="E412" i="5"/>
  <c r="E156" i="5"/>
  <c r="E420" i="5"/>
  <c r="E164" i="5"/>
  <c r="E418" i="5"/>
  <c r="E162" i="5"/>
  <c r="C516" i="5"/>
  <c r="C260" i="5"/>
  <c r="C469" i="5"/>
  <c r="C213" i="5"/>
  <c r="E271" i="5"/>
  <c r="E15" i="5"/>
  <c r="C286" i="5"/>
  <c r="C30" i="5"/>
  <c r="C407" i="5"/>
  <c r="C151" i="5"/>
  <c r="C79" i="5"/>
  <c r="C335" i="5"/>
  <c r="C285" i="5"/>
  <c r="C29" i="5"/>
  <c r="C472" i="5"/>
  <c r="C216" i="5"/>
  <c r="E427" i="5"/>
  <c r="E171" i="5"/>
  <c r="E273" i="5"/>
  <c r="E17" i="5"/>
  <c r="E481" i="5"/>
  <c r="E225" i="5"/>
  <c r="C321" i="5"/>
  <c r="C65" i="5"/>
  <c r="C180" i="5"/>
  <c r="C436" i="5"/>
  <c r="C402" i="5"/>
  <c r="C146" i="5"/>
  <c r="C430" i="5"/>
  <c r="C174" i="5"/>
  <c r="C305" i="5"/>
  <c r="C49" i="5"/>
  <c r="E486" i="5"/>
  <c r="E230" i="5"/>
  <c r="E368" i="5"/>
  <c r="E112" i="5"/>
  <c r="C418" i="5"/>
  <c r="C162" i="5"/>
  <c r="E485" i="5"/>
  <c r="E229" i="5"/>
  <c r="C60" i="5"/>
  <c r="C316" i="5"/>
  <c r="C487" i="5"/>
  <c r="C231" i="5"/>
  <c r="C422" i="5"/>
  <c r="C166" i="5"/>
  <c r="E386" i="5"/>
  <c r="E130" i="5"/>
  <c r="E312" i="5"/>
  <c r="E56" i="5"/>
  <c r="C296" i="5"/>
  <c r="C40" i="5"/>
  <c r="E354" i="5"/>
  <c r="E98" i="5"/>
  <c r="C433" i="5"/>
  <c r="C177" i="5"/>
  <c r="E358" i="5"/>
  <c r="E102" i="5"/>
  <c r="C282" i="5"/>
  <c r="C26" i="5"/>
  <c r="E378" i="5"/>
  <c r="E122" i="5"/>
  <c r="E392" i="5"/>
  <c r="E136" i="5"/>
  <c r="C266" i="5"/>
  <c r="C10" i="5"/>
  <c r="E470" i="5"/>
  <c r="E214" i="5"/>
  <c r="E274" i="5"/>
  <c r="E18" i="5"/>
  <c r="E432" i="5"/>
  <c r="E176" i="5"/>
  <c r="C354" i="5"/>
  <c r="C98" i="5"/>
  <c r="E393" i="5"/>
  <c r="E137" i="5"/>
  <c r="C511" i="5"/>
  <c r="C255" i="5"/>
  <c r="C280" i="5"/>
  <c r="C24" i="5"/>
  <c r="C503" i="5"/>
  <c r="C247" i="5"/>
  <c r="C391" i="5"/>
  <c r="C135" i="5"/>
  <c r="E508" i="5"/>
  <c r="E252" i="5"/>
  <c r="E489" i="5"/>
  <c r="E233" i="5"/>
  <c r="C333" i="5"/>
  <c r="C77" i="5"/>
  <c r="E467" i="5"/>
  <c r="E211" i="5"/>
  <c r="E30" i="5"/>
  <c r="E286" i="5"/>
  <c r="E421" i="5"/>
  <c r="E165" i="5"/>
  <c r="C382" i="5"/>
  <c r="C126" i="5"/>
  <c r="C505" i="5"/>
  <c r="C249" i="5"/>
  <c r="C459" i="5"/>
  <c r="C203" i="5"/>
  <c r="E323" i="5"/>
  <c r="E67" i="5"/>
  <c r="C132" i="5"/>
  <c r="C388" i="5"/>
  <c r="E461" i="5"/>
  <c r="E205" i="5"/>
  <c r="C341" i="5"/>
  <c r="C85" i="5"/>
  <c r="E315" i="5"/>
  <c r="E59" i="5"/>
  <c r="C278" i="5"/>
  <c r="C22" i="5"/>
  <c r="C484" i="5"/>
  <c r="C228" i="5"/>
  <c r="C432" i="5"/>
  <c r="C176" i="5"/>
  <c r="E426" i="5"/>
  <c r="E170" i="5"/>
  <c r="E360" i="5"/>
  <c r="E104" i="5"/>
  <c r="E347" i="5"/>
  <c r="E91" i="5"/>
  <c r="E375" i="5"/>
  <c r="E119" i="5"/>
  <c r="E277" i="5"/>
  <c r="E21" i="5"/>
  <c r="C462" i="5"/>
  <c r="C206" i="5"/>
  <c r="E476" i="5"/>
  <c r="E220" i="5"/>
  <c r="C383" i="5"/>
  <c r="C127" i="5"/>
  <c r="C470" i="5"/>
  <c r="C214" i="5"/>
  <c r="E301" i="5"/>
  <c r="E45" i="5"/>
  <c r="E405" i="5"/>
  <c r="E149" i="5"/>
  <c r="E305" i="5"/>
  <c r="E49" i="5"/>
  <c r="C457" i="5"/>
  <c r="C201" i="5"/>
  <c r="E381" i="5"/>
  <c r="E125" i="5"/>
  <c r="C426" i="5"/>
  <c r="C170" i="5"/>
  <c r="E272" i="5"/>
  <c r="E16" i="5"/>
  <c r="C290" i="5"/>
  <c r="C34" i="5"/>
  <c r="C443" i="5"/>
  <c r="C187" i="5"/>
  <c r="C325" i="5"/>
  <c r="C69" i="5"/>
  <c r="C452" i="5"/>
  <c r="C196" i="5"/>
  <c r="E494" i="5"/>
  <c r="E238" i="5"/>
  <c r="E265" i="5"/>
  <c r="E9" i="5"/>
  <c r="C429" i="5"/>
  <c r="C173" i="5"/>
  <c r="C442" i="5"/>
  <c r="C186" i="5"/>
  <c r="C397" i="5"/>
  <c r="C141" i="5"/>
  <c r="E480" i="5"/>
  <c r="E224" i="5"/>
  <c r="C483" i="5"/>
  <c r="C227" i="5"/>
  <c r="E464" i="5"/>
  <c r="E208" i="5"/>
  <c r="C364" i="5"/>
  <c r="C108" i="5"/>
  <c r="C339" i="5"/>
  <c r="C83" i="5"/>
  <c r="C473" i="5"/>
  <c r="C217" i="5"/>
  <c r="E409" i="5"/>
  <c r="E153" i="5"/>
  <c r="C265" i="5"/>
  <c r="C9" i="5"/>
  <c r="E303" i="5"/>
  <c r="E47" i="5"/>
  <c r="C358" i="5"/>
  <c r="C102" i="5"/>
  <c r="E322" i="5"/>
  <c r="E66" i="5"/>
  <c r="E263" i="5"/>
  <c r="E7" i="5"/>
  <c r="C466" i="5"/>
  <c r="C210" i="5"/>
  <c r="C489" i="5"/>
  <c r="C233" i="5"/>
  <c r="E479" i="5"/>
  <c r="E223" i="5"/>
  <c r="C44" i="5"/>
  <c r="C300" i="5"/>
  <c r="C269" i="5"/>
  <c r="C13" i="5"/>
  <c r="C148" i="5"/>
  <c r="C404" i="5"/>
  <c r="E391" i="5"/>
  <c r="E135" i="5"/>
  <c r="E493" i="5"/>
  <c r="E237" i="5"/>
  <c r="E496" i="5"/>
  <c r="E240" i="5"/>
  <c r="C396" i="5"/>
  <c r="C140" i="5"/>
  <c r="C490" i="5"/>
  <c r="C234" i="5"/>
  <c r="E342" i="5"/>
  <c r="E86" i="5"/>
  <c r="C448" i="5"/>
  <c r="C192" i="5"/>
  <c r="E307" i="5"/>
  <c r="E51" i="5"/>
  <c r="C334" i="5"/>
  <c r="C78" i="5"/>
  <c r="E296" i="5"/>
  <c r="E40" i="5"/>
  <c r="E396" i="5"/>
  <c r="E140" i="5"/>
  <c r="E449" i="5"/>
  <c r="E193" i="5"/>
  <c r="C458" i="5"/>
  <c r="C202" i="5"/>
  <c r="C336" i="5"/>
  <c r="C80" i="5"/>
  <c r="C455" i="5"/>
  <c r="C199" i="5"/>
  <c r="E337" i="5"/>
  <c r="E81" i="5"/>
  <c r="E448" i="5"/>
  <c r="E192" i="5"/>
  <c r="C236" i="5"/>
  <c r="C492" i="5"/>
  <c r="E462" i="5"/>
  <c r="E206" i="5"/>
  <c r="C493" i="5"/>
  <c r="C237" i="5"/>
  <c r="C356" i="5"/>
  <c r="C100" i="5"/>
  <c r="E283" i="5"/>
  <c r="E27" i="5"/>
  <c r="E78" i="5"/>
  <c r="E334" i="5"/>
  <c r="C517" i="5"/>
  <c r="C261" i="5"/>
  <c r="E469" i="5"/>
  <c r="E213" i="5"/>
  <c r="E424" i="5"/>
  <c r="E168" i="5"/>
  <c r="E514" i="5"/>
  <c r="E258" i="5"/>
  <c r="E316" i="5"/>
  <c r="E60" i="5"/>
  <c r="C95" i="5"/>
  <c r="C351" i="5"/>
  <c r="E380" i="5"/>
  <c r="E124" i="5"/>
  <c r="E419" i="5"/>
  <c r="E163" i="5"/>
  <c r="C478" i="5"/>
  <c r="C222" i="5"/>
  <c r="E366" i="5"/>
  <c r="E110" i="5"/>
  <c r="E446" i="5"/>
  <c r="E190" i="5"/>
  <c r="E450" i="5"/>
  <c r="E194" i="5"/>
  <c r="E487" i="5"/>
  <c r="E231" i="5"/>
  <c r="E311" i="5"/>
  <c r="E55" i="5"/>
  <c r="E357" i="5"/>
  <c r="E101" i="5"/>
  <c r="C394" i="5"/>
  <c r="C138" i="5"/>
  <c r="E281" i="5"/>
  <c r="E25" i="5"/>
  <c r="C409" i="5"/>
  <c r="C153" i="5"/>
  <c r="E435" i="5"/>
  <c r="E179" i="5"/>
  <c r="E498" i="5"/>
  <c r="E242" i="5"/>
  <c r="E268" i="5"/>
  <c r="E12" i="5"/>
  <c r="C390" i="5"/>
  <c r="C134" i="5"/>
  <c r="E434" i="5"/>
  <c r="E178" i="5"/>
  <c r="C378" i="5"/>
  <c r="C122" i="5"/>
  <c r="E275" i="5"/>
  <c r="E19" i="5"/>
  <c r="C419" i="5"/>
  <c r="C163" i="5"/>
  <c r="C434" i="5"/>
  <c r="C178" i="5"/>
  <c r="E333" i="5"/>
  <c r="E77" i="5"/>
  <c r="C465" i="5"/>
  <c r="C209" i="5"/>
  <c r="C421" i="5"/>
  <c r="C165" i="5"/>
  <c r="E499" i="5"/>
  <c r="E243" i="5"/>
  <c r="E344" i="5"/>
  <c r="E88" i="5"/>
  <c r="C291" i="5"/>
  <c r="C35" i="5"/>
  <c r="C315" i="5"/>
  <c r="C59" i="5"/>
  <c r="C424" i="5"/>
  <c r="C168" i="5"/>
  <c r="C272" i="5"/>
  <c r="C16" i="5"/>
  <c r="C342" i="5"/>
  <c r="C86" i="5"/>
  <c r="C324" i="5"/>
  <c r="C68" i="5"/>
  <c r="E490" i="5"/>
  <c r="E234" i="5"/>
  <c r="E512" i="5"/>
  <c r="E256" i="5"/>
  <c r="C270" i="5"/>
  <c r="C14" i="5"/>
  <c r="E395" i="5"/>
  <c r="E139" i="5"/>
  <c r="C276" i="5"/>
  <c r="C20" i="5"/>
  <c r="C480" i="5"/>
  <c r="C224" i="5"/>
  <c r="E336" i="5"/>
  <c r="E80" i="5"/>
  <c r="E62" i="5"/>
  <c r="E318" i="5"/>
  <c r="C485" i="5"/>
  <c r="C229" i="5"/>
  <c r="C361" i="5"/>
  <c r="C105" i="5"/>
  <c r="C393" i="5"/>
  <c r="C137" i="5"/>
  <c r="E444" i="5"/>
  <c r="E188" i="5"/>
  <c r="C463" i="5"/>
  <c r="C207" i="5"/>
  <c r="C295" i="5"/>
  <c r="C39" i="5"/>
  <c r="C275" i="5"/>
  <c r="C19" i="5"/>
  <c r="E314" i="5"/>
  <c r="E58" i="5"/>
  <c r="E346" i="5"/>
  <c r="E90" i="5"/>
  <c r="E387" i="5"/>
  <c r="E131" i="5"/>
  <c r="C344" i="5"/>
  <c r="C88" i="5"/>
  <c r="E372" i="5"/>
  <c r="E116" i="5"/>
  <c r="E329" i="5"/>
  <c r="E73" i="5"/>
  <c r="C116" i="5"/>
  <c r="C372" i="5"/>
  <c r="E484" i="5"/>
  <c r="E228" i="5"/>
  <c r="C401" i="5"/>
  <c r="C145" i="5"/>
  <c r="C509" i="5"/>
  <c r="C253" i="5"/>
  <c r="C308" i="5"/>
  <c r="C52" i="5"/>
  <c r="C482" i="5"/>
  <c r="C226" i="5"/>
  <c r="C494" i="5"/>
  <c r="C238" i="5"/>
  <c r="C307" i="5"/>
  <c r="C51" i="5"/>
  <c r="E294" i="5"/>
  <c r="E38" i="5"/>
  <c r="C431" i="5"/>
  <c r="C175" i="5"/>
  <c r="E429" i="5"/>
  <c r="E173" i="5"/>
  <c r="E291" i="5"/>
  <c r="E35" i="5"/>
  <c r="E313" i="5"/>
  <c r="E57" i="5"/>
  <c r="E404" i="5"/>
  <c r="E148" i="5"/>
  <c r="E506" i="5"/>
  <c r="E250" i="5"/>
  <c r="E317" i="5"/>
  <c r="E61" i="5"/>
  <c r="C445" i="5"/>
  <c r="C189" i="5"/>
  <c r="E309" i="5"/>
  <c r="E53" i="5"/>
  <c r="C498" i="5"/>
  <c r="C242" i="5"/>
  <c r="C417" i="5"/>
  <c r="C161" i="5"/>
  <c r="E440" i="5"/>
  <c r="E184" i="5"/>
  <c r="C28" i="5"/>
  <c r="C284" i="5"/>
  <c r="E278" i="5"/>
  <c r="E22" i="5"/>
  <c r="C373" i="5"/>
  <c r="C117" i="5"/>
  <c r="C329" i="5"/>
  <c r="C73" i="5"/>
  <c r="C380" i="5"/>
  <c r="C124" i="5"/>
  <c r="C294" i="5"/>
  <c r="C38" i="5"/>
  <c r="C267" i="5"/>
  <c r="C11" i="5"/>
  <c r="E266" i="5"/>
  <c r="E10" i="5"/>
  <c r="E371" i="5"/>
  <c r="E115" i="5"/>
  <c r="E383" i="5"/>
  <c r="E127" i="5"/>
  <c r="C340" i="5"/>
  <c r="C84" i="5"/>
  <c r="C400" i="5"/>
  <c r="C144" i="5"/>
  <c r="C338" i="5"/>
  <c r="C82" i="5"/>
  <c r="C345" i="5"/>
  <c r="C89" i="5"/>
  <c r="C425" i="5"/>
  <c r="C169" i="5"/>
  <c r="E453" i="5"/>
  <c r="E197" i="5"/>
  <c r="C475" i="5"/>
  <c r="C219" i="5"/>
  <c r="C471" i="5"/>
  <c r="C215" i="5"/>
  <c r="C327" i="5"/>
  <c r="C71" i="5"/>
  <c r="E306" i="5"/>
  <c r="E50" i="5"/>
  <c r="E365" i="5"/>
  <c r="E109" i="5"/>
  <c r="C319" i="5"/>
  <c r="C63" i="5"/>
  <c r="C410" i="5"/>
  <c r="C154" i="5"/>
  <c r="E505" i="5"/>
  <c r="E249" i="5"/>
  <c r="C403" i="5"/>
  <c r="C147" i="5"/>
  <c r="C317" i="5"/>
  <c r="C61" i="5"/>
  <c r="E349" i="5"/>
  <c r="E93" i="5"/>
  <c r="C389" i="5"/>
  <c r="C133" i="5"/>
  <c r="E325" i="5"/>
  <c r="E69" i="5"/>
  <c r="C497" i="5"/>
  <c r="C241" i="5"/>
  <c r="E299" i="5"/>
  <c r="E43" i="5"/>
  <c r="E353" i="5"/>
  <c r="E97" i="5"/>
  <c r="E413" i="5"/>
  <c r="E157" i="5"/>
  <c r="E331" i="5"/>
  <c r="E75" i="5"/>
  <c r="E454" i="5"/>
  <c r="E198" i="5"/>
  <c r="E441" i="5"/>
  <c r="E185" i="5"/>
  <c r="E403" i="5"/>
  <c r="E147" i="5"/>
  <c r="E377" i="5"/>
  <c r="E121" i="5"/>
  <c r="AK244" i="4"/>
  <c r="AK16" i="4"/>
  <c r="AK96" i="4"/>
  <c r="AK252" i="4"/>
  <c r="AK117" i="4"/>
  <c r="AK88" i="4"/>
  <c r="AK94" i="4"/>
  <c r="D263" i="5"/>
  <c r="AK141" i="4"/>
  <c r="AK220" i="4"/>
  <c r="AK75" i="4"/>
  <c r="AK188" i="4"/>
  <c r="AK71" i="4"/>
  <c r="AK29" i="4"/>
  <c r="AK195" i="4"/>
  <c r="AK174" i="4"/>
  <c r="AK200" i="4"/>
  <c r="AK190" i="4"/>
  <c r="AK111" i="4"/>
  <c r="AK133" i="4"/>
  <c r="AK20" i="4"/>
  <c r="AK118" i="4"/>
  <c r="AK53" i="4"/>
  <c r="AK72" i="4"/>
  <c r="AK265" i="4"/>
  <c r="AK219" i="4"/>
  <c r="AK47" i="4"/>
  <c r="AK155" i="4"/>
  <c r="AK177" i="4"/>
  <c r="AK240" i="4"/>
  <c r="AK58" i="4"/>
  <c r="AK134" i="4"/>
  <c r="AK14" i="4"/>
  <c r="AK60" i="4"/>
  <c r="AK248" i="4"/>
  <c r="AK173" i="4"/>
  <c r="AK56" i="4"/>
  <c r="AK12" i="4"/>
  <c r="AK159" i="4"/>
  <c r="AK213" i="4"/>
  <c r="AK69" i="4"/>
  <c r="AK18" i="4"/>
  <c r="AK255" i="4"/>
  <c r="AK253" i="4"/>
  <c r="AK257" i="4"/>
  <c r="AK65" i="4"/>
  <c r="AK171" i="4"/>
  <c r="AK19" i="4"/>
  <c r="AK87" i="4"/>
  <c r="AK119" i="4"/>
  <c r="AK183" i="4"/>
  <c r="AK79" i="4"/>
  <c r="AK156" i="4"/>
  <c r="AK207" i="4"/>
  <c r="AK149" i="4"/>
  <c r="AK189" i="4"/>
  <c r="AK208" i="4"/>
  <c r="AK199" i="4"/>
  <c r="AK11" i="4"/>
  <c r="AK28" i="4"/>
  <c r="AK17" i="4"/>
  <c r="AK229" i="4"/>
  <c r="AK82" i="4"/>
  <c r="AK250" i="4"/>
  <c r="AK152" i="4"/>
  <c r="AK22" i="4"/>
  <c r="AK221" i="4"/>
  <c r="AK59" i="4"/>
  <c r="AK206" i="4"/>
  <c r="AK150" i="4"/>
  <c r="AK204" i="4"/>
  <c r="AK51" i="4"/>
  <c r="AK164" i="4"/>
  <c r="AK93" i="4"/>
  <c r="AK151" i="4"/>
  <c r="AK31" i="4"/>
  <c r="AK194" i="4"/>
  <c r="AK97" i="4"/>
  <c r="AK210" i="4"/>
  <c r="AK193" i="4"/>
  <c r="AK10" i="4"/>
  <c r="AK124" i="4"/>
  <c r="AK38" i="4"/>
  <c r="AK160" i="4"/>
  <c r="AK237" i="4"/>
  <c r="AK44" i="4"/>
  <c r="AK26" i="4"/>
  <c r="AK123" i="4"/>
  <c r="AK146" i="4"/>
  <c r="AK83" i="4"/>
  <c r="AK232" i="4"/>
  <c r="AK100" i="4"/>
  <c r="AK264" i="4"/>
  <c r="AN264" i="4" s="1"/>
  <c r="AK115" i="4"/>
  <c r="AN115" i="4" s="1"/>
  <c r="AK218" i="4"/>
  <c r="AN218" i="4" s="1"/>
  <c r="AK40" i="4"/>
  <c r="AN40" i="4" s="1"/>
  <c r="AK122" i="4"/>
  <c r="AN122" i="4" s="1"/>
  <c r="AK62" i="4"/>
  <c r="AN62" i="4" s="1"/>
  <c r="AK114" i="4"/>
  <c r="AN114" i="4" s="1"/>
  <c r="AK259" i="4"/>
  <c r="AN259" i="4" s="1"/>
  <c r="AK121" i="4"/>
  <c r="AN121" i="4" s="1"/>
  <c r="AK15" i="4"/>
  <c r="AN15" i="4" s="1"/>
  <c r="AK254" i="4"/>
  <c r="AN254" i="4" s="1"/>
  <c r="AK203" i="4"/>
  <c r="AN203" i="4" s="1"/>
  <c r="AK45" i="4"/>
  <c r="AN45" i="4" s="1"/>
  <c r="AK181" i="4"/>
  <c r="AN181" i="4" s="1"/>
  <c r="AK242" i="4"/>
  <c r="AN242" i="4" s="1"/>
  <c r="AK154" i="4"/>
  <c r="AN154" i="4" s="1"/>
  <c r="AK23" i="4"/>
  <c r="AN23" i="4" s="1"/>
  <c r="AK54" i="4"/>
  <c r="AN54" i="4" s="1"/>
  <c r="AK57" i="4"/>
  <c r="AN57" i="4" s="1"/>
  <c r="AK136" i="4"/>
  <c r="AN136" i="4" s="1"/>
  <c r="AK223" i="4"/>
  <c r="AN223" i="4" s="1"/>
  <c r="AK238" i="4"/>
  <c r="AN238" i="4" s="1"/>
  <c r="AK49" i="4"/>
  <c r="AN49" i="4" s="1"/>
  <c r="AK185" i="4"/>
  <c r="AN185" i="4" s="1"/>
  <c r="AK92" i="4"/>
  <c r="AN92" i="4" s="1"/>
  <c r="AK166" i="4"/>
  <c r="AN166" i="4" s="1"/>
  <c r="AK106" i="4"/>
  <c r="AN106" i="4" s="1"/>
  <c r="AK140" i="4"/>
  <c r="AN140" i="4" s="1"/>
  <c r="AK105" i="4"/>
  <c r="AN105" i="4" s="1"/>
  <c r="AK211" i="4"/>
  <c r="AN211" i="4" s="1"/>
  <c r="AK235" i="4"/>
  <c r="AN235" i="4" s="1"/>
  <c r="AK176" i="4"/>
  <c r="AN176" i="4" s="1"/>
  <c r="AK102" i="4"/>
  <c r="AN102" i="4" s="1"/>
  <c r="AK95" i="4"/>
  <c r="AN95" i="4" s="1"/>
  <c r="AK104" i="4"/>
  <c r="AN104" i="4" s="1"/>
  <c r="AK131" i="4"/>
  <c r="AN131" i="4" s="1"/>
  <c r="AK239" i="4"/>
  <c r="AN239" i="4" s="1"/>
  <c r="AK196" i="4"/>
  <c r="AN196" i="4" s="1"/>
  <c r="AK209" i="4"/>
  <c r="AN209" i="4" s="1"/>
  <c r="AK127" i="4"/>
  <c r="AN127" i="4" s="1"/>
  <c r="AK113" i="4"/>
  <c r="AN113" i="4" s="1"/>
  <c r="AK165" i="4"/>
  <c r="AN165" i="4" s="1"/>
  <c r="AK142" i="4"/>
  <c r="AN142" i="4" s="1"/>
  <c r="AK233" i="4"/>
  <c r="AN233" i="4" s="1"/>
  <c r="AK73" i="4"/>
  <c r="AN73" i="4" s="1"/>
  <c r="AK212" i="4"/>
  <c r="AN212" i="4" s="1"/>
  <c r="AK147" i="4"/>
  <c r="AN147" i="4" s="1"/>
  <c r="AK35" i="4"/>
  <c r="AN35" i="4" s="1"/>
  <c r="AK163" i="4"/>
  <c r="AN163" i="4" s="1"/>
  <c r="AK137" i="4"/>
  <c r="AN137" i="4" s="1"/>
  <c r="AK33" i="4"/>
  <c r="AN33" i="4" s="1"/>
  <c r="AK130" i="4"/>
  <c r="AN130" i="4" s="1"/>
  <c r="AK172" i="4"/>
  <c r="AN172" i="4" s="1"/>
  <c r="AK116" i="4"/>
  <c r="AN116" i="4" s="1"/>
  <c r="AK184" i="4"/>
  <c r="AN184" i="4" s="1"/>
  <c r="AK138" i="4"/>
  <c r="AN138" i="4" s="1"/>
  <c r="AK251" i="4"/>
  <c r="AN251" i="4" s="1"/>
  <c r="AK61" i="4"/>
  <c r="AN61" i="4" s="1"/>
  <c r="AK187" i="4"/>
  <c r="AN187" i="4" s="1"/>
  <c r="AK128" i="4"/>
  <c r="AN128" i="4" s="1"/>
  <c r="AK231" i="4"/>
  <c r="AN231" i="4" s="1"/>
  <c r="AK34" i="4"/>
  <c r="AN34" i="4" s="1"/>
  <c r="AK261" i="4"/>
  <c r="AN261" i="4" s="1"/>
  <c r="AK201" i="4"/>
  <c r="AN201" i="4" s="1"/>
  <c r="AK86" i="4"/>
  <c r="AN86" i="4" s="1"/>
  <c r="AK230" i="4"/>
  <c r="AN230" i="4" s="1"/>
  <c r="AK139" i="4"/>
  <c r="AN139" i="4" s="1"/>
  <c r="AK98" i="4"/>
  <c r="AN98" i="4" s="1"/>
  <c r="AK215" i="4"/>
  <c r="AN215" i="4" s="1"/>
  <c r="AK66" i="4"/>
  <c r="AN66" i="4" s="1"/>
  <c r="AK217" i="4"/>
  <c r="AN217" i="4" s="1"/>
  <c r="AK120" i="4"/>
  <c r="AN120" i="4" s="1"/>
  <c r="AK36" i="4"/>
  <c r="AN36" i="4" s="1"/>
  <c r="AK77" i="4"/>
  <c r="AN77" i="4" s="1"/>
  <c r="AK205" i="4"/>
  <c r="AN205" i="4" s="1"/>
  <c r="AK202" i="4"/>
  <c r="AN202" i="4" s="1"/>
  <c r="AK78" i="4"/>
  <c r="AN78" i="4" s="1"/>
  <c r="AK90" i="4"/>
  <c r="AN90" i="4" s="1"/>
  <c r="AK43" i="4"/>
  <c r="AN43" i="4" s="1"/>
  <c r="AK191" i="4"/>
  <c r="AN191" i="4" s="1"/>
  <c r="AK228" i="4"/>
  <c r="AN228" i="4" s="1"/>
  <c r="AK129" i="4"/>
  <c r="AN129" i="4" s="1"/>
  <c r="AK42" i="4"/>
  <c r="AN42" i="4" s="1"/>
  <c r="AK108" i="4"/>
  <c r="AN108" i="4" s="1"/>
  <c r="AK167" i="4"/>
  <c r="AN167" i="4" s="1"/>
  <c r="AK179" i="4"/>
  <c r="AN179" i="4" s="1"/>
  <c r="AK85" i="4"/>
  <c r="AN85" i="4" s="1"/>
  <c r="AK126" i="4"/>
  <c r="AN126" i="4" s="1"/>
  <c r="AK180" i="4"/>
  <c r="AN180" i="4" s="1"/>
  <c r="AK103" i="4"/>
  <c r="AN103" i="4" s="1"/>
  <c r="AK234" i="4"/>
  <c r="AN234" i="4" s="1"/>
  <c r="AK216" i="4"/>
  <c r="AN216" i="4" s="1"/>
  <c r="AK144" i="4"/>
  <c r="AN144" i="4" s="1"/>
  <c r="AK245" i="4"/>
  <c r="AN245" i="4" s="1"/>
  <c r="AK258" i="4"/>
  <c r="AN258" i="4" s="1"/>
  <c r="AK178" i="4"/>
  <c r="AN178" i="4" s="1"/>
  <c r="AK175" i="4"/>
  <c r="AN175" i="4" s="1"/>
  <c r="AK246" i="4"/>
  <c r="AN246" i="4" s="1"/>
  <c r="AK198" i="4"/>
  <c r="AN198" i="4" s="1"/>
  <c r="AK226" i="4"/>
  <c r="AN226" i="4" s="1"/>
  <c r="AK91" i="4"/>
  <c r="AN91" i="4" s="1"/>
  <c r="AK63" i="4"/>
  <c r="AN63" i="4" s="1"/>
  <c r="AK13" i="4"/>
  <c r="AN13" i="4" s="1"/>
  <c r="AK27" i="4"/>
  <c r="AN27" i="4" s="1"/>
  <c r="AK112" i="4"/>
  <c r="AN112" i="4" s="1"/>
  <c r="AK30" i="4"/>
  <c r="AN30" i="4" s="1"/>
  <c r="AK236" i="4"/>
  <c r="AN236" i="4" s="1"/>
  <c r="AK110" i="4"/>
  <c r="AN110" i="4" s="1"/>
  <c r="AK109" i="4"/>
  <c r="AN109" i="4" s="1"/>
  <c r="AK50" i="4"/>
  <c r="AN50" i="4" s="1"/>
  <c r="AK74" i="4"/>
  <c r="AN74" i="4" s="1"/>
  <c r="AK37" i="4"/>
  <c r="AN37" i="4" s="1"/>
  <c r="AK107" i="4"/>
  <c r="AN107" i="4" s="1"/>
  <c r="AK132" i="4"/>
  <c r="AN132" i="4" s="1"/>
  <c r="AK186" i="4"/>
  <c r="AN186" i="4" s="1"/>
  <c r="AK170" i="4"/>
  <c r="AN170" i="4" s="1"/>
  <c r="AK262" i="4"/>
  <c r="AN262" i="4" s="1"/>
  <c r="AK243" i="4"/>
  <c r="AN243" i="4" s="1"/>
  <c r="AK81" i="4"/>
  <c r="AN81" i="4" s="1"/>
  <c r="AK48" i="4"/>
  <c r="AN48" i="4" s="1"/>
  <c r="AK168" i="4"/>
  <c r="AN168" i="4" s="1"/>
  <c r="AK162" i="4"/>
  <c r="AN162" i="4" s="1"/>
  <c r="AK256" i="4"/>
  <c r="AN256" i="4" s="1"/>
  <c r="AK99" i="4"/>
  <c r="AN99" i="4" s="1"/>
  <c r="AK46" i="4"/>
  <c r="AN46" i="4" s="1"/>
  <c r="AK143" i="4"/>
  <c r="AN143" i="4" s="1"/>
  <c r="AK182" i="4"/>
  <c r="AN182" i="4" s="1"/>
  <c r="AK157" i="4"/>
  <c r="AN157" i="4" s="1"/>
  <c r="AK260" i="4"/>
  <c r="AN260" i="4" s="1"/>
  <c r="AK263" i="4"/>
  <c r="AN263" i="4" s="1"/>
  <c r="AK153" i="4"/>
  <c r="AN153" i="4" s="1"/>
  <c r="AK125" i="4"/>
  <c r="AN125" i="4" s="1"/>
  <c r="AK227" i="4"/>
  <c r="AN227" i="4" s="1"/>
  <c r="AK135" i="4"/>
  <c r="AN135" i="4" s="1"/>
  <c r="AK64" i="4"/>
  <c r="AN64" i="4" s="1"/>
  <c r="AK225" i="4"/>
  <c r="AN225" i="4" s="1"/>
  <c r="AK55" i="4"/>
  <c r="AN55" i="4" s="1"/>
  <c r="AK52" i="4"/>
  <c r="AN52" i="4" s="1"/>
  <c r="AK197" i="4"/>
  <c r="AN197" i="4" s="1"/>
  <c r="AK25" i="4"/>
  <c r="AN25" i="4" s="1"/>
  <c r="AK249" i="4"/>
  <c r="AN249" i="4" s="1"/>
  <c r="AK145" i="4"/>
  <c r="AN145" i="4" s="1"/>
  <c r="AK161" i="4"/>
  <c r="AN161" i="4" s="1"/>
  <c r="AK24" i="4"/>
  <c r="AN24" i="4" s="1"/>
  <c r="AK222" i="4"/>
  <c r="AN222" i="4" s="1"/>
  <c r="AK84" i="4"/>
  <c r="AN84" i="4" s="1"/>
  <c r="AK67" i="4"/>
  <c r="AN67" i="4" s="1"/>
  <c r="AK89" i="4"/>
  <c r="AN89" i="4" s="1"/>
  <c r="AK169" i="4"/>
  <c r="AN169" i="4" s="1"/>
  <c r="AK148" i="4"/>
  <c r="AN148" i="4" s="1"/>
  <c r="AK21" i="4"/>
  <c r="AN21" i="4" s="1"/>
  <c r="AK70" i="4"/>
  <c r="AN70" i="4" s="1"/>
  <c r="AK68" i="4"/>
  <c r="AN68" i="4" s="1"/>
  <c r="AK158" i="4"/>
  <c r="AN158" i="4" s="1"/>
  <c r="AK80" i="4"/>
  <c r="AN80" i="4" s="1"/>
  <c r="AK76" i="4"/>
  <c r="AN76" i="4" s="1"/>
  <c r="AK241" i="4"/>
  <c r="AN241" i="4" s="1"/>
  <c r="AK247" i="4"/>
  <c r="AN247" i="4" s="1"/>
  <c r="AK39" i="4"/>
  <c r="AN39" i="4" s="1"/>
  <c r="AK101" i="4"/>
  <c r="AN101" i="4" s="1"/>
  <c r="AK41" i="4"/>
  <c r="AN41" i="4" s="1"/>
  <c r="AK192" i="4"/>
  <c r="AN192" i="4" s="1"/>
  <c r="AK224" i="4"/>
  <c r="AN224" i="4" s="1"/>
  <c r="AK214" i="4"/>
  <c r="AN214" i="4" s="1"/>
  <c r="AK32" i="4"/>
  <c r="AN32" i="4" s="1"/>
  <c r="CB128" i="4" l="1"/>
  <c r="CC128" i="4" s="1"/>
  <c r="CO128" i="4" s="1"/>
  <c r="CF101" i="4"/>
  <c r="CG101" i="4" s="1"/>
  <c r="CJ180" i="4"/>
  <c r="CV180" i="4" s="1"/>
  <c r="CJ138" i="4"/>
  <c r="CK138" i="4" s="1"/>
  <c r="CC122" i="4"/>
  <c r="CO122" i="4" s="1"/>
  <c r="CB137" i="4"/>
  <c r="CC137" i="4" s="1"/>
  <c r="CF105" i="4"/>
  <c r="CR105" i="4" s="1"/>
  <c r="CE114" i="4"/>
  <c r="CJ115" i="4"/>
  <c r="CK115" i="4" s="1"/>
  <c r="CJ96" i="4"/>
  <c r="CK96" i="4" s="1"/>
  <c r="CJ90" i="4"/>
  <c r="CK90" i="4" s="1"/>
  <c r="CB160" i="4"/>
  <c r="CC160" i="4" s="1"/>
  <c r="CO160" i="4" s="1"/>
  <c r="CJ172" i="4"/>
  <c r="CK172" i="4" s="1"/>
  <c r="CJ187" i="4"/>
  <c r="CK187" i="4" s="1"/>
  <c r="CW187" i="4" s="1"/>
  <c r="CF96" i="4"/>
  <c r="CG96" i="4" s="1"/>
  <c r="CF154" i="4"/>
  <c r="CG154" i="4" s="1"/>
  <c r="CI98" i="4"/>
  <c r="CJ98" i="4" s="1"/>
  <c r="CE156" i="4"/>
  <c r="CQ156" i="4" s="1"/>
  <c r="CA156" i="4"/>
  <c r="CB156" i="4" s="1"/>
  <c r="CC156" i="4" s="1"/>
  <c r="CB143" i="4"/>
  <c r="CC143" i="4" s="1"/>
  <c r="CO143" i="4" s="1"/>
  <c r="CF141" i="4"/>
  <c r="CG141" i="4" s="1"/>
  <c r="CF104" i="4"/>
  <c r="CG104" i="4" s="1"/>
  <c r="CS104" i="4" s="1"/>
  <c r="CF113" i="4"/>
  <c r="CR113" i="4" s="1"/>
  <c r="CI157" i="4"/>
  <c r="CU157" i="4" s="1"/>
  <c r="CI181" i="4"/>
  <c r="CB123" i="4"/>
  <c r="CC123" i="4" s="1"/>
  <c r="CJ151" i="4"/>
  <c r="CK151" i="4" s="1"/>
  <c r="CJ99" i="4"/>
  <c r="CK99" i="4" s="1"/>
  <c r="CF122" i="4"/>
  <c r="CG122" i="4" s="1"/>
  <c r="CJ83" i="4"/>
  <c r="CJ107" i="4"/>
  <c r="CK107" i="4" s="1"/>
  <c r="CJ155" i="4"/>
  <c r="CK155" i="4" s="1"/>
  <c r="CA135" i="4"/>
  <c r="CB135" i="4" s="1"/>
  <c r="CC135" i="4" s="1"/>
  <c r="CO135" i="4" s="1"/>
  <c r="CE93" i="4"/>
  <c r="CF93" i="4" s="1"/>
  <c r="CG93" i="4" s="1"/>
  <c r="CS93" i="4" s="1"/>
  <c r="CA110" i="4"/>
  <c r="CB110" i="4" s="1"/>
  <c r="CI82" i="4"/>
  <c r="CJ82" i="4" s="1"/>
  <c r="CA108" i="4"/>
  <c r="CB108" i="4" s="1"/>
  <c r="CE175" i="4"/>
  <c r="CF175" i="4" s="1"/>
  <c r="CE192" i="4"/>
  <c r="CF192" i="4" s="1"/>
  <c r="CG192" i="4" s="1"/>
  <c r="CI128" i="4"/>
  <c r="CJ128" i="4" s="1"/>
  <c r="CI113" i="4"/>
  <c r="CJ113" i="4" s="1"/>
  <c r="CI147" i="4"/>
  <c r="CI100" i="4"/>
  <c r="CJ100" i="4" s="1"/>
  <c r="CK100" i="4" s="1"/>
  <c r="CI89" i="4"/>
  <c r="CI121" i="4"/>
  <c r="CJ121" i="4" s="1"/>
  <c r="CK121" i="4" s="1"/>
  <c r="CW121" i="4" s="1"/>
  <c r="CI200" i="4"/>
  <c r="CJ200" i="4" s="1"/>
  <c r="CK200" i="4" s="1"/>
  <c r="CI201" i="4"/>
  <c r="CJ201" i="4" s="1"/>
  <c r="CK201" i="4" s="1"/>
  <c r="CW201" i="4" s="1"/>
  <c r="CA186" i="4"/>
  <c r="CB186" i="4" s="1"/>
  <c r="CC186" i="4" s="1"/>
  <c r="CE117" i="4"/>
  <c r="CF117" i="4" s="1"/>
  <c r="CG117" i="4" s="1"/>
  <c r="CE147" i="4"/>
  <c r="CF147" i="4" s="1"/>
  <c r="CE162" i="4"/>
  <c r="CF162" i="4" s="1"/>
  <c r="CR162" i="4" s="1"/>
  <c r="CE102" i="4"/>
  <c r="CQ102" i="4" s="1"/>
  <c r="CE176" i="4"/>
  <c r="CF176" i="4" s="1"/>
  <c r="CG176" i="4" s="1"/>
  <c r="CS176" i="4" s="1"/>
  <c r="CE185" i="4"/>
  <c r="CQ185" i="4" s="1"/>
  <c r="CI175" i="4"/>
  <c r="CJ175" i="4" s="1"/>
  <c r="CF164" i="4"/>
  <c r="CG164" i="4" s="1"/>
  <c r="CS164" i="4" s="1"/>
  <c r="CF165" i="4"/>
  <c r="CG165" i="4" s="1"/>
  <c r="CE161" i="4"/>
  <c r="CF161" i="4" s="1"/>
  <c r="CJ130" i="4"/>
  <c r="CK130" i="4" s="1"/>
  <c r="CF155" i="4"/>
  <c r="CG155" i="4" s="1"/>
  <c r="CK123" i="4"/>
  <c r="CA161" i="4"/>
  <c r="CB161" i="4" s="1"/>
  <c r="CI106" i="4"/>
  <c r="CJ106" i="4" s="1"/>
  <c r="CK106" i="4" s="1"/>
  <c r="CI94" i="4"/>
  <c r="CJ94" i="4" s="1"/>
  <c r="CK94" i="4" s="1"/>
  <c r="CE186" i="4"/>
  <c r="CF186" i="4" s="1"/>
  <c r="CF118" i="4"/>
  <c r="CR118" i="4" s="1"/>
  <c r="CJ148" i="4"/>
  <c r="CK148" i="4" s="1"/>
  <c r="CJ116" i="4"/>
  <c r="CK116" i="4" s="1"/>
  <c r="CI198" i="4"/>
  <c r="CJ198" i="4" s="1"/>
  <c r="CT91" i="4"/>
  <c r="CI91" i="4"/>
  <c r="CU91" i="4" s="1"/>
  <c r="CI188" i="4"/>
  <c r="CJ188" i="4" s="1"/>
  <c r="CA167" i="4"/>
  <c r="CM167" i="4" s="1"/>
  <c r="CE94" i="4"/>
  <c r="CF94" i="4" s="1"/>
  <c r="CG94" i="4" s="1"/>
  <c r="CE180" i="4"/>
  <c r="CF180" i="4" s="1"/>
  <c r="CR180" i="4" s="1"/>
  <c r="CE167" i="4"/>
  <c r="CF167" i="4" s="1"/>
  <c r="CG167" i="4" s="1"/>
  <c r="CI88" i="4"/>
  <c r="CE149" i="4"/>
  <c r="CF149" i="4" s="1"/>
  <c r="CJ91" i="4"/>
  <c r="CK91" i="4" s="1"/>
  <c r="CW91" i="4" s="1"/>
  <c r="CJ176" i="4"/>
  <c r="CK176" i="4" s="1"/>
  <c r="CI129" i="4"/>
  <c r="CJ129" i="4" s="1"/>
  <c r="CK129" i="4" s="1"/>
  <c r="CA131" i="4"/>
  <c r="CB131" i="4" s="1"/>
  <c r="CI141" i="4"/>
  <c r="CJ141" i="4" s="1"/>
  <c r="CA171" i="4"/>
  <c r="CB171" i="4" s="1"/>
  <c r="CC171" i="4" s="1"/>
  <c r="CO171" i="4" s="1"/>
  <c r="CI153" i="4"/>
  <c r="CJ153" i="4" s="1"/>
  <c r="CK153" i="4" s="1"/>
  <c r="CI160" i="4"/>
  <c r="CJ160" i="4" s="1"/>
  <c r="CK160" i="4" s="1"/>
  <c r="CE189" i="4"/>
  <c r="CF189" i="4" s="1"/>
  <c r="CG189" i="4" s="1"/>
  <c r="CE137" i="4"/>
  <c r="CF137" i="4" s="1"/>
  <c r="CR137" i="4" s="1"/>
  <c r="CJ122" i="4"/>
  <c r="CK122" i="4" s="1"/>
  <c r="CA134" i="4"/>
  <c r="CM134" i="4" s="1"/>
  <c r="CI125" i="4"/>
  <c r="CU125" i="4" s="1"/>
  <c r="CI145" i="4"/>
  <c r="CJ145" i="4" s="1"/>
  <c r="CI171" i="4"/>
  <c r="CJ171" i="4" s="1"/>
  <c r="CK171" i="4" s="1"/>
  <c r="CI78" i="4"/>
  <c r="CJ78" i="4" s="1"/>
  <c r="CK78" i="4" s="1"/>
  <c r="CI169" i="4"/>
  <c r="CE188" i="4"/>
  <c r="CF188" i="4" s="1"/>
  <c r="CR188" i="4" s="1"/>
  <c r="CE136" i="4"/>
  <c r="CF136" i="4" s="1"/>
  <c r="CG136" i="4" s="1"/>
  <c r="CA188" i="4"/>
  <c r="CB188" i="4" s="1"/>
  <c r="CC188" i="4" s="1"/>
  <c r="CI120" i="4"/>
  <c r="CE82" i="4"/>
  <c r="CF82" i="4" s="1"/>
  <c r="CG82" i="4" s="1"/>
  <c r="CE124" i="4"/>
  <c r="CF124" i="4" s="1"/>
  <c r="CJ132" i="4"/>
  <c r="CK132" i="4" s="1"/>
  <c r="CW132" i="4" s="1"/>
  <c r="CB158" i="4"/>
  <c r="CC158" i="4" s="1"/>
  <c r="CJ183" i="4"/>
  <c r="CK183" i="4" s="1"/>
  <c r="CG148" i="4"/>
  <c r="CS148" i="4" s="1"/>
  <c r="CI139" i="4"/>
  <c r="CJ139" i="4" s="1"/>
  <c r="CA126" i="4"/>
  <c r="CB126" i="4" s="1"/>
  <c r="CA133" i="4"/>
  <c r="CB133" i="4" s="1"/>
  <c r="CE130" i="4"/>
  <c r="CF130" i="4" s="1"/>
  <c r="CG129" i="4"/>
  <c r="CI87" i="4"/>
  <c r="CJ87" i="4" s="1"/>
  <c r="CK163" i="4"/>
  <c r="CW163" i="4" s="1"/>
  <c r="CJ109" i="4"/>
  <c r="CK109" i="4" s="1"/>
  <c r="CW109" i="4" s="1"/>
  <c r="CB91" i="4"/>
  <c r="CN91" i="4" s="1"/>
  <c r="CB119" i="4"/>
  <c r="CC119" i="4" s="1"/>
  <c r="CJ167" i="4"/>
  <c r="CK167" i="4" s="1"/>
  <c r="CB121" i="4"/>
  <c r="CC121" i="4" s="1"/>
  <c r="CB146" i="4"/>
  <c r="CC146" i="4" s="1"/>
  <c r="CJ73" i="4"/>
  <c r="CK73" i="4" s="1"/>
  <c r="CB125" i="4"/>
  <c r="CC125" i="4" s="1"/>
  <c r="CO125" i="4" s="1"/>
  <c r="CJ95" i="4"/>
  <c r="CK95" i="4" s="1"/>
  <c r="CB140" i="4"/>
  <c r="CC140" i="4" s="1"/>
  <c r="CB117" i="4"/>
  <c r="CC117" i="4" s="1"/>
  <c r="CO117" i="4" s="1"/>
  <c r="CJ185" i="4"/>
  <c r="CK185" i="4" s="1"/>
  <c r="CW185" i="4" s="1"/>
  <c r="CF150" i="4"/>
  <c r="CG150" i="4" s="1"/>
  <c r="CJ92" i="4"/>
  <c r="CF145" i="4"/>
  <c r="CG145" i="4" s="1"/>
  <c r="CF166" i="4"/>
  <c r="CG166" i="4" s="1"/>
  <c r="CG119" i="4"/>
  <c r="CS119" i="4" s="1"/>
  <c r="CF115" i="4"/>
  <c r="CG115" i="4" s="1"/>
  <c r="CB87" i="4"/>
  <c r="CC87" i="4" s="1"/>
  <c r="CF152" i="4"/>
  <c r="CG152" i="4" s="1"/>
  <c r="CF178" i="4"/>
  <c r="CG178" i="4" s="1"/>
  <c r="CS178" i="4" s="1"/>
  <c r="CK117" i="4"/>
  <c r="CW117" i="4" s="1"/>
  <c r="CB175" i="4"/>
  <c r="CC175" i="4" s="1"/>
  <c r="CO175" i="4" s="1"/>
  <c r="CB139" i="4"/>
  <c r="CC139" i="4" s="1"/>
  <c r="CJ133" i="4"/>
  <c r="CK133" i="4" s="1"/>
  <c r="CJ119" i="4"/>
  <c r="CK119" i="4" s="1"/>
  <c r="CF98" i="4"/>
  <c r="CG98" i="4" s="1"/>
  <c r="CS98" i="4" s="1"/>
  <c r="CF146" i="4"/>
  <c r="CG146" i="4" s="1"/>
  <c r="CF142" i="4"/>
  <c r="CG142" i="4" s="1"/>
  <c r="CF182" i="4"/>
  <c r="CG182" i="4" s="1"/>
  <c r="CS182" i="4" s="1"/>
  <c r="CJ158" i="4"/>
  <c r="CK158" i="4" s="1"/>
  <c r="CW158" i="4" s="1"/>
  <c r="CF177" i="4"/>
  <c r="CG177" i="4" s="1"/>
  <c r="CS177" i="4" s="1"/>
  <c r="CB120" i="4"/>
  <c r="CC120" i="4" s="1"/>
  <c r="CO120" i="4" s="1"/>
  <c r="CE121" i="4"/>
  <c r="CQ121" i="4" s="1"/>
  <c r="CI104" i="4"/>
  <c r="CJ104" i="4" s="1"/>
  <c r="CA179" i="4"/>
  <c r="CB179" i="4" s="1"/>
  <c r="CC179" i="4" s="1"/>
  <c r="CA155" i="4"/>
  <c r="CB155" i="4" s="1"/>
  <c r="CI127" i="4"/>
  <c r="CJ127" i="4" s="1"/>
  <c r="CK127" i="4" s="1"/>
  <c r="CW127" i="4" s="1"/>
  <c r="CI142" i="4"/>
  <c r="CJ142" i="4" s="1"/>
  <c r="CK142" i="4" s="1"/>
  <c r="CE183" i="4"/>
  <c r="CF183" i="4" s="1"/>
  <c r="CE144" i="4"/>
  <c r="CF144" i="4" s="1"/>
  <c r="CE190" i="4"/>
  <c r="CQ190" i="4" s="1"/>
  <c r="CI110" i="4"/>
  <c r="CJ110" i="4" s="1"/>
  <c r="CI170" i="4"/>
  <c r="CJ170" i="4" s="1"/>
  <c r="CA100" i="4"/>
  <c r="CM100" i="4" s="1"/>
  <c r="CE170" i="4"/>
  <c r="CF170" i="4" s="1"/>
  <c r="CE97" i="4"/>
  <c r="CF97" i="4" s="1"/>
  <c r="CE133" i="4"/>
  <c r="CF133" i="4" s="1"/>
  <c r="CE131" i="4"/>
  <c r="CQ131" i="4" s="1"/>
  <c r="CE116" i="4"/>
  <c r="CE160" i="4"/>
  <c r="CF160" i="4" s="1"/>
  <c r="CI179" i="4"/>
  <c r="CJ179" i="4" s="1"/>
  <c r="CJ118" i="4"/>
  <c r="CK118" i="4" s="1"/>
  <c r="CI102" i="4"/>
  <c r="CJ102" i="4" s="1"/>
  <c r="CJ74" i="4"/>
  <c r="CK74" i="4" s="1"/>
  <c r="CB90" i="4"/>
  <c r="CC90" i="4" s="1"/>
  <c r="CO90" i="4" s="1"/>
  <c r="CB132" i="4"/>
  <c r="CC132" i="4" s="1"/>
  <c r="CO132" i="4" s="1"/>
  <c r="CJ190" i="4"/>
  <c r="CK190" i="4" s="1"/>
  <c r="CF88" i="4"/>
  <c r="CG88" i="4" s="1"/>
  <c r="CS88" i="4" s="1"/>
  <c r="CJ135" i="4"/>
  <c r="CK135" i="4" s="1"/>
  <c r="CB116" i="4"/>
  <c r="CC116" i="4" s="1"/>
  <c r="CO116" i="4" s="1"/>
  <c r="CJ86" i="4"/>
  <c r="CB164" i="4"/>
  <c r="CC164" i="4" s="1"/>
  <c r="CB144" i="4"/>
  <c r="CN144" i="4" s="1"/>
  <c r="CB159" i="4"/>
  <c r="CC159" i="4" s="1"/>
  <c r="CK143" i="4"/>
  <c r="CW143" i="4" s="1"/>
  <c r="CB114" i="4"/>
  <c r="CN114" i="4" s="1"/>
  <c r="CB115" i="4"/>
  <c r="CC115" i="4" s="1"/>
  <c r="CG138" i="4"/>
  <c r="CS138" i="4" s="1"/>
  <c r="CG112" i="4"/>
  <c r="CB169" i="4"/>
  <c r="CC169" i="4" s="1"/>
  <c r="CO169" i="4" s="1"/>
  <c r="CF191" i="4"/>
  <c r="CG191" i="4" s="1"/>
  <c r="CG120" i="4"/>
  <c r="CS120" i="4" s="1"/>
  <c r="CJ193" i="4"/>
  <c r="CK193" i="4" s="1"/>
  <c r="CJ199" i="4"/>
  <c r="CK199" i="4" s="1"/>
  <c r="CB129" i="4"/>
  <c r="CC129" i="4" s="1"/>
  <c r="CO129" i="4" s="1"/>
  <c r="CB162" i="4"/>
  <c r="CC162" i="4" s="1"/>
  <c r="CB92" i="4"/>
  <c r="CC92" i="4" s="1"/>
  <c r="CO92" i="4" s="1"/>
  <c r="CB101" i="4"/>
  <c r="CC101" i="4" s="1"/>
  <c r="CO101" i="4" s="1"/>
  <c r="CK131" i="4"/>
  <c r="CJ97" i="4"/>
  <c r="CK97" i="4" s="1"/>
  <c r="CF181" i="4"/>
  <c r="CG181" i="4" s="1"/>
  <c r="CI146" i="4"/>
  <c r="CI162" i="4"/>
  <c r="CJ162" i="4" s="1"/>
  <c r="CI173" i="4"/>
  <c r="CJ173" i="4" s="1"/>
  <c r="CI71" i="4"/>
  <c r="CJ71" i="4" s="1"/>
  <c r="CI111" i="4"/>
  <c r="CJ111" i="4" s="1"/>
  <c r="CE132" i="4"/>
  <c r="CF132" i="4" s="1"/>
  <c r="CI80" i="4"/>
  <c r="CJ80" i="4" s="1"/>
  <c r="CI202" i="4"/>
  <c r="CJ202" i="4" s="1"/>
  <c r="CA93" i="4"/>
  <c r="CB93" i="4" s="1"/>
  <c r="CC93" i="4" s="1"/>
  <c r="CI149" i="4"/>
  <c r="CJ149" i="4" s="1"/>
  <c r="CI124" i="4"/>
  <c r="CJ124" i="4" s="1"/>
  <c r="CI166" i="4"/>
  <c r="CJ166" i="4" s="1"/>
  <c r="CI114" i="4"/>
  <c r="CJ114" i="4" s="1"/>
  <c r="CI152" i="4"/>
  <c r="CA187" i="4"/>
  <c r="CB187" i="4" s="1"/>
  <c r="CC187" i="4" s="1"/>
  <c r="CA157" i="4"/>
  <c r="CA111" i="4"/>
  <c r="CB111" i="4" s="1"/>
  <c r="CC111" i="4" s="1"/>
  <c r="CA113" i="4"/>
  <c r="CB113" i="4" s="1"/>
  <c r="CC113" i="4" s="1"/>
  <c r="CE158" i="4"/>
  <c r="CF158" i="4" s="1"/>
  <c r="CG158" i="4" s="1"/>
  <c r="CE139" i="4"/>
  <c r="CF139" i="4" s="1"/>
  <c r="CF83" i="4"/>
  <c r="CG83" i="4" s="1"/>
  <c r="CB97" i="4"/>
  <c r="CC97" i="4" s="1"/>
  <c r="CF84" i="4"/>
  <c r="CG84" i="4" s="1"/>
  <c r="CB96" i="4"/>
  <c r="CC96" i="4" s="1"/>
  <c r="CB183" i="4"/>
  <c r="CC183" i="4" s="1"/>
  <c r="CJ101" i="4"/>
  <c r="CK101" i="4" s="1"/>
  <c r="CK144" i="4"/>
  <c r="CW144" i="4" s="1"/>
  <c r="CB173" i="4"/>
  <c r="CC173" i="4" s="1"/>
  <c r="CO173" i="4" s="1"/>
  <c r="CJ177" i="4"/>
  <c r="CV177" i="4" s="1"/>
  <c r="CF85" i="4"/>
  <c r="CG85" i="4" s="1"/>
  <c r="CS85" i="4" s="1"/>
  <c r="CF109" i="4"/>
  <c r="CG109" i="4" s="1"/>
  <c r="CF103" i="4"/>
  <c r="CG103" i="4" s="1"/>
  <c r="CG126" i="4"/>
  <c r="CG135" i="4"/>
  <c r="CF106" i="4"/>
  <c r="CG106" i="4" s="1"/>
  <c r="CJ164" i="4"/>
  <c r="CK164" i="4" s="1"/>
  <c r="CW164" i="4" s="1"/>
  <c r="CF163" i="4"/>
  <c r="CG163" i="4" s="1"/>
  <c r="CS163" i="4" s="1"/>
  <c r="CJ140" i="4"/>
  <c r="CK140" i="4" s="1"/>
  <c r="CK168" i="4"/>
  <c r="CW168" i="4" s="1"/>
  <c r="CG151" i="4"/>
  <c r="CS151" i="4" s="1"/>
  <c r="CG108" i="4"/>
  <c r="CS108" i="4" s="1"/>
  <c r="CJ137" i="4"/>
  <c r="CK137" i="4" s="1"/>
  <c r="CK103" i="4"/>
  <c r="CJ112" i="4"/>
  <c r="CK112" i="4" s="1"/>
  <c r="CA98" i="4"/>
  <c r="CB98" i="4" s="1"/>
  <c r="CI165" i="4"/>
  <c r="CJ165" i="4" s="1"/>
  <c r="CI174" i="4"/>
  <c r="CJ174" i="4" s="1"/>
  <c r="CI76" i="4"/>
  <c r="CJ76" i="4" s="1"/>
  <c r="CK76" i="4" s="1"/>
  <c r="CE134" i="4"/>
  <c r="CF134" i="4" s="1"/>
  <c r="CE123" i="4"/>
  <c r="CF123" i="4" s="1"/>
  <c r="CI72" i="4"/>
  <c r="CU72" i="4" s="1"/>
  <c r="CA136" i="4"/>
  <c r="CB136" i="4" s="1"/>
  <c r="CI156" i="4"/>
  <c r="CJ156" i="4" s="1"/>
  <c r="CA182" i="4"/>
  <c r="CI105" i="4"/>
  <c r="CJ105" i="4" s="1"/>
  <c r="CE143" i="4"/>
  <c r="CF143" i="4" s="1"/>
  <c r="CE159" i="4"/>
  <c r="CQ159" i="4" s="1"/>
  <c r="CE157" i="4"/>
  <c r="CF157" i="4" s="1"/>
  <c r="CE125" i="4"/>
  <c r="CF125" i="4" s="1"/>
  <c r="CI178" i="4"/>
  <c r="CJ178" i="4" s="1"/>
  <c r="CI161" i="4"/>
  <c r="CJ161" i="4" s="1"/>
  <c r="CK161" i="4" s="1"/>
  <c r="CI154" i="4"/>
  <c r="CJ154" i="4" s="1"/>
  <c r="CE111" i="4"/>
  <c r="CQ111" i="4" s="1"/>
  <c r="CE187" i="4"/>
  <c r="CF187" i="4" s="1"/>
  <c r="CG187" i="4" s="1"/>
  <c r="CI159" i="4"/>
  <c r="CJ159" i="4" s="1"/>
  <c r="CI136" i="4"/>
  <c r="CJ136" i="4" s="1"/>
  <c r="CA107" i="4"/>
  <c r="CB107" i="4" s="1"/>
  <c r="CI150" i="4"/>
  <c r="CU150" i="4" s="1"/>
  <c r="CK85" i="4"/>
  <c r="CW85" i="4" s="1"/>
  <c r="CK197" i="4"/>
  <c r="CG179" i="4"/>
  <c r="CG91" i="4"/>
  <c r="CS91" i="4" s="1"/>
  <c r="CJ79" i="4"/>
  <c r="CK79" i="4" s="1"/>
  <c r="CC127" i="4"/>
  <c r="CC105" i="4"/>
  <c r="CO105" i="4" s="1"/>
  <c r="CK93" i="4"/>
  <c r="CJ206" i="4"/>
  <c r="CK206" i="4" s="1"/>
  <c r="CK77" i="4"/>
  <c r="CK182" i="4"/>
  <c r="CC180" i="4"/>
  <c r="CC177" i="4"/>
  <c r="CO177" i="4" s="1"/>
  <c r="CC153" i="4"/>
  <c r="CO153" i="4" s="1"/>
  <c r="CC154" i="4"/>
  <c r="CO154" i="4" s="1"/>
  <c r="CK83" i="4"/>
  <c r="CG87" i="4"/>
  <c r="CS87" i="4" s="1"/>
  <c r="CK194" i="4"/>
  <c r="CG173" i="4"/>
  <c r="CS173" i="4" s="1"/>
  <c r="CK192" i="4"/>
  <c r="CW192" i="4" s="1"/>
  <c r="CG193" i="4"/>
  <c r="CG92" i="4"/>
  <c r="CG86" i="4"/>
  <c r="CS86" i="4" s="1"/>
  <c r="CK86" i="4"/>
  <c r="CK81" i="4"/>
  <c r="CW81" i="4" s="1"/>
  <c r="CC124" i="4"/>
  <c r="CG100" i="4"/>
  <c r="CS100" i="4" s="1"/>
  <c r="CG90" i="4"/>
  <c r="CG95" i="4"/>
  <c r="CC184" i="4"/>
  <c r="CK191" i="4"/>
  <c r="CW191" i="4" s="1"/>
  <c r="BQ9" i="4"/>
  <c r="BS5" i="4" s="1"/>
  <c r="D103" i="2" s="1"/>
  <c r="O26" i="6" s="1"/>
  <c r="BG5" i="4"/>
  <c r="BY9" i="4"/>
  <c r="BU5" i="4" s="1"/>
  <c r="BI5" i="4"/>
  <c r="BP9" i="4"/>
  <c r="BS4" i="4" s="1"/>
  <c r="D102" i="2" s="1"/>
  <c r="O25" i="6" s="1"/>
  <c r="BG4" i="4"/>
  <c r="BX9" i="4"/>
  <c r="BU4" i="4" s="1"/>
  <c r="F102" i="2" s="1"/>
  <c r="Q25" i="6" s="1"/>
  <c r="BI4" i="4"/>
  <c r="BW9" i="4"/>
  <c r="BU3" i="4" s="1"/>
  <c r="F101" i="2" s="1"/>
  <c r="Q24" i="6" s="1"/>
  <c r="BI3" i="4"/>
  <c r="BO9" i="4"/>
  <c r="BS3" i="4" s="1"/>
  <c r="D101" i="2" s="1"/>
  <c r="O24" i="6" s="1"/>
  <c r="BG3" i="4"/>
  <c r="E136" i="2"/>
  <c r="E137" i="2"/>
  <c r="BU10" i="4"/>
  <c r="BT5" i="4" s="1"/>
  <c r="E103" i="2" s="1"/>
  <c r="P26" i="6" s="1"/>
  <c r="BH5" i="4"/>
  <c r="D138" i="2"/>
  <c r="O10" i="6" s="1"/>
  <c r="F138" i="2"/>
  <c r="Q10" i="6" s="1"/>
  <c r="BN9" i="4"/>
  <c r="BS2" i="4" s="1"/>
  <c r="D100" i="2" s="1"/>
  <c r="O23" i="6" s="1"/>
  <c r="BG2" i="4"/>
  <c r="BS10" i="4"/>
  <c r="BT3" i="4" s="1"/>
  <c r="E101" i="2" s="1"/>
  <c r="P24" i="6" s="1"/>
  <c r="BH3" i="4"/>
  <c r="BR9" i="4"/>
  <c r="BT2" i="4" s="1"/>
  <c r="E100" i="2" s="1"/>
  <c r="P23" i="6" s="1"/>
  <c r="BH2" i="4"/>
  <c r="BV9" i="4"/>
  <c r="BU2" i="4" s="1"/>
  <c r="F100" i="2" s="1"/>
  <c r="Q23" i="6" s="1"/>
  <c r="BI2" i="4"/>
  <c r="BT10" i="4"/>
  <c r="BT4" i="4" s="1"/>
  <c r="E102" i="2" s="1"/>
  <c r="P25" i="6" s="1"/>
  <c r="BH4" i="4"/>
  <c r="D98" i="5"/>
  <c r="AN100" i="4"/>
  <c r="D414" i="5"/>
  <c r="AN160" i="4"/>
  <c r="D191" i="5"/>
  <c r="AN193" i="4"/>
  <c r="D285" i="5"/>
  <c r="AN31" i="4"/>
  <c r="D305" i="5"/>
  <c r="AN51" i="4"/>
  <c r="D313" i="5"/>
  <c r="AN59" i="4"/>
  <c r="D504" i="5"/>
  <c r="AN250" i="4"/>
  <c r="D187" i="5"/>
  <c r="AN189" i="4"/>
  <c r="D333" i="5"/>
  <c r="AN79" i="4"/>
  <c r="D17" i="5"/>
  <c r="AN19" i="4"/>
  <c r="D507" i="5"/>
  <c r="AN253" i="4"/>
  <c r="D211" i="5"/>
  <c r="AN213" i="4"/>
  <c r="D388" i="5"/>
  <c r="AN134" i="4"/>
  <c r="D153" i="5"/>
  <c r="AN155" i="4"/>
  <c r="D70" i="5"/>
  <c r="AN72" i="4"/>
  <c r="D131" i="5"/>
  <c r="AN133" i="4"/>
  <c r="D442" i="5"/>
  <c r="AN188" i="4"/>
  <c r="D250" i="5"/>
  <c r="AN252" i="4"/>
  <c r="D337" i="5"/>
  <c r="AN83" i="4"/>
  <c r="D42" i="5"/>
  <c r="AN44" i="4"/>
  <c r="D122" i="5"/>
  <c r="AN124" i="4"/>
  <c r="D351" i="5"/>
  <c r="AN97" i="4"/>
  <c r="D91" i="5"/>
  <c r="AN93" i="4"/>
  <c r="D148" i="5"/>
  <c r="AN150" i="4"/>
  <c r="D20" i="5"/>
  <c r="AN22" i="4"/>
  <c r="D227" i="5"/>
  <c r="AN229" i="4"/>
  <c r="D453" i="5"/>
  <c r="AN199" i="4"/>
  <c r="D461" i="5"/>
  <c r="AN207" i="4"/>
  <c r="D117" i="5"/>
  <c r="AN119" i="4"/>
  <c r="D63" i="5"/>
  <c r="AN65" i="4"/>
  <c r="D16" i="5"/>
  <c r="AN18" i="4"/>
  <c r="D10" i="5"/>
  <c r="AN12" i="4"/>
  <c r="D314" i="5"/>
  <c r="AN60" i="4"/>
  <c r="D238" i="5"/>
  <c r="AN240" i="4"/>
  <c r="D473" i="5"/>
  <c r="AN219" i="4"/>
  <c r="D372" i="5"/>
  <c r="AN118" i="4"/>
  <c r="D188" i="5"/>
  <c r="AN190" i="4"/>
  <c r="D27" i="5"/>
  <c r="AN29" i="4"/>
  <c r="D218" i="5"/>
  <c r="AN220" i="4"/>
  <c r="D86" i="5"/>
  <c r="AN88" i="4"/>
  <c r="D14" i="5"/>
  <c r="AN16" i="4"/>
  <c r="D230" i="5"/>
  <c r="AN232" i="4"/>
  <c r="D280" i="5"/>
  <c r="AN26" i="4"/>
  <c r="D292" i="5"/>
  <c r="AN38" i="4"/>
  <c r="D464" i="5"/>
  <c r="AN210" i="4"/>
  <c r="D405" i="5"/>
  <c r="AN151" i="4"/>
  <c r="D202" i="5"/>
  <c r="AN204" i="4"/>
  <c r="D219" i="5"/>
  <c r="AN221" i="4"/>
  <c r="D336" i="5"/>
  <c r="AN82" i="4"/>
  <c r="D265" i="5"/>
  <c r="AN11" i="4"/>
  <c r="D147" i="5"/>
  <c r="AN149" i="4"/>
  <c r="D437" i="5"/>
  <c r="AN183" i="4"/>
  <c r="D425" i="5"/>
  <c r="AN171" i="4"/>
  <c r="D253" i="5"/>
  <c r="AN255" i="4"/>
  <c r="D157" i="5"/>
  <c r="AN159" i="4"/>
  <c r="D246" i="5"/>
  <c r="AN248" i="4"/>
  <c r="D56" i="5"/>
  <c r="AN58" i="4"/>
  <c r="D301" i="5"/>
  <c r="AN47" i="4"/>
  <c r="D51" i="5"/>
  <c r="AN53" i="4"/>
  <c r="D365" i="5"/>
  <c r="AN111" i="4"/>
  <c r="D193" i="5"/>
  <c r="AN195" i="4"/>
  <c r="D73" i="5"/>
  <c r="AN75" i="4"/>
  <c r="D348" i="5"/>
  <c r="AN94" i="4"/>
  <c r="D350" i="5"/>
  <c r="AN96" i="4"/>
  <c r="D377" i="5"/>
  <c r="AN123" i="4"/>
  <c r="D26" i="5"/>
  <c r="AN28" i="4"/>
  <c r="D171" i="5"/>
  <c r="AN173" i="4"/>
  <c r="D172" i="5"/>
  <c r="AN174" i="4"/>
  <c r="D400" i="5"/>
  <c r="AN146" i="4"/>
  <c r="D235" i="5"/>
  <c r="AN237" i="4"/>
  <c r="DB10" i="4"/>
  <c r="DB11" i="4" s="1"/>
  <c r="DB12" i="4" s="1"/>
  <c r="DB13" i="4" s="1"/>
  <c r="DB14" i="4" s="1"/>
  <c r="DB15" i="4" s="1"/>
  <c r="DB16" i="4" s="1"/>
  <c r="DB17" i="4" s="1"/>
  <c r="DB18" i="4" s="1"/>
  <c r="DB19" i="4" s="1"/>
  <c r="DB20" i="4" s="1"/>
  <c r="DB21" i="4" s="1"/>
  <c r="DB22" i="4" s="1"/>
  <c r="DB23" i="4" s="1"/>
  <c r="DB24" i="4" s="1"/>
  <c r="DB25" i="4" s="1"/>
  <c r="DB26" i="4" s="1"/>
  <c r="DB27" i="4" s="1"/>
  <c r="DB28" i="4" s="1"/>
  <c r="DB29" i="4" s="1"/>
  <c r="DB30" i="4" s="1"/>
  <c r="DB31" i="4" s="1"/>
  <c r="DB32" i="4" s="1"/>
  <c r="DB33" i="4" s="1"/>
  <c r="DB34" i="4" s="1"/>
  <c r="DB35" i="4" s="1"/>
  <c r="DB36" i="4" s="1"/>
  <c r="DB37" i="4" s="1"/>
  <c r="DB38" i="4" s="1"/>
  <c r="DB39" i="4" s="1"/>
  <c r="DB40" i="4" s="1"/>
  <c r="DB41" i="4" s="1"/>
  <c r="DB42" i="4" s="1"/>
  <c r="DB43" i="4" s="1"/>
  <c r="DB44" i="4" s="1"/>
  <c r="DB45" i="4" s="1"/>
  <c r="DB46" i="4" s="1"/>
  <c r="DB47" i="4" s="1"/>
  <c r="DB48" i="4" s="1"/>
  <c r="DB49" i="4" s="1"/>
  <c r="DB50" i="4" s="1"/>
  <c r="DB51" i="4" s="1"/>
  <c r="DB52" i="4" s="1"/>
  <c r="DB53" i="4" s="1"/>
  <c r="DB54" i="4" s="1"/>
  <c r="DB55" i="4" s="1"/>
  <c r="DB56" i="4" s="1"/>
  <c r="DB57" i="4" s="1"/>
  <c r="DB58" i="4" s="1"/>
  <c r="DB59" i="4" s="1"/>
  <c r="DB60" i="4" s="1"/>
  <c r="DB61" i="4" s="1"/>
  <c r="DB62" i="4" s="1"/>
  <c r="DB63" i="4" s="1"/>
  <c r="DB64" i="4" s="1"/>
  <c r="DB65" i="4" s="1"/>
  <c r="DB66" i="4" s="1"/>
  <c r="DB67" i="4" s="1"/>
  <c r="DB68" i="4" s="1"/>
  <c r="DB69" i="4" s="1"/>
  <c r="DB70" i="4" s="1"/>
  <c r="DB71" i="4" s="1"/>
  <c r="DB72" i="4" s="1"/>
  <c r="DB73" i="4" s="1"/>
  <c r="DB74" i="4" s="1"/>
  <c r="DB75" i="4" s="1"/>
  <c r="DB76" i="4" s="1"/>
  <c r="DB77" i="4" s="1"/>
  <c r="DB78" i="4" s="1"/>
  <c r="DB79" i="4" s="1"/>
  <c r="DB80" i="4" s="1"/>
  <c r="DB81" i="4" s="1"/>
  <c r="DB82" i="4" s="1"/>
  <c r="DB83" i="4" s="1"/>
  <c r="DB84" i="4" s="1"/>
  <c r="DB85" i="4" s="1"/>
  <c r="DB86" i="4" s="1"/>
  <c r="DB87" i="4" s="1"/>
  <c r="DB88" i="4" s="1"/>
  <c r="DB89" i="4" s="1"/>
  <c r="DB90" i="4" s="1"/>
  <c r="DB91" i="4" s="1"/>
  <c r="DB92" i="4" s="1"/>
  <c r="DB93" i="4" s="1"/>
  <c r="DB94" i="4" s="1"/>
  <c r="DB95" i="4" s="1"/>
  <c r="DB96" i="4" s="1"/>
  <c r="DB97" i="4" s="1"/>
  <c r="DB98" i="4" s="1"/>
  <c r="DB99" i="4" s="1"/>
  <c r="DB100" i="4" s="1"/>
  <c r="DB101" i="4" s="1"/>
  <c r="DB102" i="4" s="1"/>
  <c r="DB103" i="4" s="1"/>
  <c r="DB104" i="4" s="1"/>
  <c r="DB105" i="4" s="1"/>
  <c r="DB106" i="4" s="1"/>
  <c r="DB107" i="4" s="1"/>
  <c r="DB108" i="4" s="1"/>
  <c r="DB109" i="4" s="1"/>
  <c r="DB110" i="4" s="1"/>
  <c r="DB111" i="4" s="1"/>
  <c r="DB112" i="4" s="1"/>
  <c r="DB113" i="4" s="1"/>
  <c r="DB114" i="4" s="1"/>
  <c r="DB115" i="4" s="1"/>
  <c r="DB116" i="4" s="1"/>
  <c r="DB117" i="4" s="1"/>
  <c r="DB118" i="4" s="1"/>
  <c r="DB119" i="4" s="1"/>
  <c r="DB120" i="4" s="1"/>
  <c r="DB121" i="4" s="1"/>
  <c r="DB122" i="4" s="1"/>
  <c r="DB123" i="4" s="1"/>
  <c r="DB124" i="4" s="1"/>
  <c r="DB125" i="4" s="1"/>
  <c r="DB126" i="4" s="1"/>
  <c r="DB127" i="4" s="1"/>
  <c r="DB128" i="4" s="1"/>
  <c r="DB129" i="4" s="1"/>
  <c r="DB130" i="4" s="1"/>
  <c r="DB131" i="4" s="1"/>
  <c r="DB132" i="4" s="1"/>
  <c r="DB133" i="4" s="1"/>
  <c r="DB134" i="4" s="1"/>
  <c r="DB135" i="4" s="1"/>
  <c r="DB136" i="4" s="1"/>
  <c r="DB137" i="4" s="1"/>
  <c r="DB138" i="4" s="1"/>
  <c r="DB139" i="4" s="1"/>
  <c r="DB140" i="4" s="1"/>
  <c r="DB141" i="4" s="1"/>
  <c r="DB142" i="4" s="1"/>
  <c r="DB143" i="4" s="1"/>
  <c r="DB144" i="4" s="1"/>
  <c r="DB145" i="4" s="1"/>
  <c r="DB146" i="4" s="1"/>
  <c r="DB147" i="4" s="1"/>
  <c r="DB148" i="4" s="1"/>
  <c r="DB149" i="4" s="1"/>
  <c r="DB150" i="4" s="1"/>
  <c r="DB151" i="4" s="1"/>
  <c r="DB152" i="4" s="1"/>
  <c r="DB153" i="4" s="1"/>
  <c r="DB154" i="4" s="1"/>
  <c r="DB155" i="4" s="1"/>
  <c r="DB156" i="4" s="1"/>
  <c r="DB157" i="4" s="1"/>
  <c r="DB158" i="4" s="1"/>
  <c r="DB159" i="4" s="1"/>
  <c r="DB160" i="4" s="1"/>
  <c r="DB161" i="4" s="1"/>
  <c r="DB162" i="4" s="1"/>
  <c r="DB163" i="4" s="1"/>
  <c r="DB164" i="4" s="1"/>
  <c r="DB165" i="4" s="1"/>
  <c r="DB166" i="4" s="1"/>
  <c r="DB167" i="4" s="1"/>
  <c r="DB168" i="4" s="1"/>
  <c r="DB169" i="4" s="1"/>
  <c r="DB170" i="4" s="1"/>
  <c r="DB171" i="4" s="1"/>
  <c r="DB172" i="4" s="1"/>
  <c r="DB173" i="4" s="1"/>
  <c r="DB174" i="4" s="1"/>
  <c r="DB175" i="4" s="1"/>
  <c r="DB176" i="4" s="1"/>
  <c r="DB177" i="4" s="1"/>
  <c r="DB178" i="4" s="1"/>
  <c r="DB179" i="4" s="1"/>
  <c r="DB180" i="4" s="1"/>
  <c r="DB181" i="4" s="1"/>
  <c r="DB182" i="4" s="1"/>
  <c r="DB183" i="4" s="1"/>
  <c r="DB184" i="4" s="1"/>
  <c r="DB185" i="4" s="1"/>
  <c r="DB186" i="4" s="1"/>
  <c r="DB187" i="4" s="1"/>
  <c r="DB188" i="4" s="1"/>
  <c r="DB189" i="4" s="1"/>
  <c r="DB190" i="4" s="1"/>
  <c r="DB191" i="4" s="1"/>
  <c r="DB192" i="4" s="1"/>
  <c r="DB193" i="4" s="1"/>
  <c r="DB194" i="4" s="1"/>
  <c r="DB195" i="4" s="1"/>
  <c r="DB196" i="4" s="1"/>
  <c r="DB197" i="4" s="1"/>
  <c r="DB198" i="4" s="1"/>
  <c r="DB199" i="4" s="1"/>
  <c r="DB200" i="4" s="1"/>
  <c r="DB201" i="4" s="1"/>
  <c r="DB202" i="4" s="1"/>
  <c r="DB203" i="4" s="1"/>
  <c r="DB204" i="4" s="1"/>
  <c r="DB205" i="4" s="1"/>
  <c r="DB206" i="4" s="1"/>
  <c r="DB207" i="4" s="1"/>
  <c r="DB208" i="4" s="1"/>
  <c r="DB209" i="4" s="1"/>
  <c r="DB210" i="4" s="1"/>
  <c r="DB211" i="4" s="1"/>
  <c r="DB212" i="4" s="1"/>
  <c r="DB213" i="4" s="1"/>
  <c r="DB214" i="4" s="1"/>
  <c r="DB215" i="4" s="1"/>
  <c r="DB216" i="4" s="1"/>
  <c r="DB217" i="4" s="1"/>
  <c r="DB218" i="4" s="1"/>
  <c r="DB219" i="4" s="1"/>
  <c r="DB220" i="4" s="1"/>
  <c r="DB221" i="4" s="1"/>
  <c r="DB222" i="4" s="1"/>
  <c r="DB223" i="4" s="1"/>
  <c r="DB224" i="4" s="1"/>
  <c r="DB225" i="4" s="1"/>
  <c r="DB226" i="4" s="1"/>
  <c r="DB227" i="4" s="1"/>
  <c r="DB228" i="4" s="1"/>
  <c r="DB229" i="4" s="1"/>
  <c r="DB230" i="4" s="1"/>
  <c r="DB231" i="4" s="1"/>
  <c r="DB232" i="4" s="1"/>
  <c r="DB233" i="4" s="1"/>
  <c r="DB234" i="4" s="1"/>
  <c r="DB235" i="4" s="1"/>
  <c r="DB236" i="4" s="1"/>
  <c r="DB237" i="4" s="1"/>
  <c r="DB238" i="4" s="1"/>
  <c r="DB239" i="4" s="1"/>
  <c r="DB240" i="4" s="1"/>
  <c r="DB241" i="4" s="1"/>
  <c r="DB242" i="4" s="1"/>
  <c r="DB243" i="4" s="1"/>
  <c r="DB244" i="4" s="1"/>
  <c r="DB245" i="4" s="1"/>
  <c r="DB246" i="4" s="1"/>
  <c r="DB247" i="4" s="1"/>
  <c r="DB248" i="4" s="1"/>
  <c r="DB249" i="4" s="1"/>
  <c r="DB250" i="4" s="1"/>
  <c r="DB251" i="4" s="1"/>
  <c r="DB252" i="4" s="1"/>
  <c r="DB253" i="4" s="1"/>
  <c r="DB254" i="4" s="1"/>
  <c r="DB255" i="4" s="1"/>
  <c r="DB256" i="4" s="1"/>
  <c r="DB257" i="4" s="1"/>
  <c r="DB258" i="4" s="1"/>
  <c r="DB259" i="4" s="1"/>
  <c r="DB260" i="4" s="1"/>
  <c r="DB261" i="4" s="1"/>
  <c r="DB262" i="4" s="1"/>
  <c r="DB263" i="4" s="1"/>
  <c r="DB264" i="4" s="1"/>
  <c r="DB265" i="4" s="1"/>
  <c r="DZ3" i="4" s="1"/>
  <c r="E126" i="2" s="1"/>
  <c r="AN10" i="4"/>
  <c r="D448" i="5"/>
  <c r="AN194" i="4"/>
  <c r="D162" i="5"/>
  <c r="AN164" i="4"/>
  <c r="D204" i="5"/>
  <c r="AN206" i="4"/>
  <c r="D406" i="5"/>
  <c r="AN152" i="4"/>
  <c r="D15" i="5"/>
  <c r="AN17" i="4"/>
  <c r="D206" i="5"/>
  <c r="AN208" i="4"/>
  <c r="D154" i="5"/>
  <c r="AN156" i="4"/>
  <c r="D85" i="5"/>
  <c r="AN87" i="4"/>
  <c r="D255" i="5"/>
  <c r="AN257" i="4"/>
  <c r="D67" i="5"/>
  <c r="AN69" i="4"/>
  <c r="D54" i="5"/>
  <c r="AN56" i="4"/>
  <c r="D268" i="5"/>
  <c r="AN14" i="4"/>
  <c r="D431" i="5"/>
  <c r="AN177" i="4"/>
  <c r="D519" i="5"/>
  <c r="AN265" i="4"/>
  <c r="D18" i="5"/>
  <c r="AN20" i="4"/>
  <c r="D198" i="5"/>
  <c r="AN200" i="4"/>
  <c r="D325" i="5"/>
  <c r="AN71" i="4"/>
  <c r="D139" i="5"/>
  <c r="AN141" i="4"/>
  <c r="D115" i="5"/>
  <c r="AN117" i="4"/>
  <c r="D242" i="5"/>
  <c r="AN244" i="4"/>
  <c r="F103" i="2"/>
  <c r="Q26" i="6" s="1"/>
  <c r="CE75" i="4"/>
  <c r="CF196" i="4"/>
  <c r="CG196" i="4" s="1"/>
  <c r="CB73" i="4"/>
  <c r="CC73" i="4" s="1"/>
  <c r="CB75" i="4"/>
  <c r="CC75" i="4" s="1"/>
  <c r="CB208" i="4"/>
  <c r="CC208" i="4" s="1"/>
  <c r="CF70" i="4"/>
  <c r="CG70" i="4" s="1"/>
  <c r="CF206" i="4"/>
  <c r="CG206" i="4" s="1"/>
  <c r="CB189" i="4"/>
  <c r="CC189" i="4" s="1"/>
  <c r="CJ213" i="4"/>
  <c r="CK213" i="4" s="1"/>
  <c r="CF60" i="4"/>
  <c r="CR60" i="4" s="1"/>
  <c r="CI216" i="4"/>
  <c r="CJ216" i="4" s="1"/>
  <c r="CK216" i="4" s="1"/>
  <c r="CI59" i="4"/>
  <c r="CJ59" i="4" s="1"/>
  <c r="CK59" i="4" s="1"/>
  <c r="CA85" i="4"/>
  <c r="CM85" i="4" s="1"/>
  <c r="CA198" i="4"/>
  <c r="CM198" i="4" s="1"/>
  <c r="CA76" i="4"/>
  <c r="CJ60" i="4"/>
  <c r="CK60" i="4" s="1"/>
  <c r="CB209" i="4"/>
  <c r="CC209" i="4" s="1"/>
  <c r="CJ203" i="4"/>
  <c r="CV203" i="4" s="1"/>
  <c r="CI68" i="4"/>
  <c r="CJ68" i="4" s="1"/>
  <c r="CK68" i="4" s="1"/>
  <c r="CB63" i="4"/>
  <c r="CC63" i="4" s="1"/>
  <c r="CB203" i="4"/>
  <c r="CC203" i="4" s="1"/>
  <c r="CJ212" i="4"/>
  <c r="CK212" i="4" s="1"/>
  <c r="CF58" i="4"/>
  <c r="CG58" i="4" s="1"/>
  <c r="CE198" i="4"/>
  <c r="CQ198" i="4" s="1"/>
  <c r="CA204" i="4"/>
  <c r="CB204" i="4" s="1"/>
  <c r="CI62" i="4"/>
  <c r="CJ62" i="4" s="1"/>
  <c r="CK62" i="4" s="1"/>
  <c r="CA195" i="4"/>
  <c r="CB195" i="4" s="1"/>
  <c r="CC195" i="4" s="1"/>
  <c r="CJ65" i="4"/>
  <c r="CV65" i="4" s="1"/>
  <c r="CB83" i="4"/>
  <c r="CC83" i="4" s="1"/>
  <c r="CB86" i="4"/>
  <c r="CC86" i="4" s="1"/>
  <c r="CF72" i="4"/>
  <c r="CG72" i="4" s="1"/>
  <c r="CJ211" i="4"/>
  <c r="CK211" i="4" s="1"/>
  <c r="CF63" i="4"/>
  <c r="CG63" i="4" s="1"/>
  <c r="CJ67" i="4"/>
  <c r="CK67" i="4" s="1"/>
  <c r="CB78" i="4"/>
  <c r="CC78" i="4" s="1"/>
  <c r="CF79" i="4"/>
  <c r="CR79" i="4" s="1"/>
  <c r="CI57" i="4"/>
  <c r="CJ57" i="4" s="1"/>
  <c r="CK57" i="4" s="1"/>
  <c r="CA79" i="4"/>
  <c r="CB79" i="4" s="1"/>
  <c r="CN79" i="4" s="1"/>
  <c r="CE214" i="4"/>
  <c r="CQ214" i="4" s="1"/>
  <c r="CE213" i="4"/>
  <c r="CF213" i="4" s="1"/>
  <c r="CG213" i="4" s="1"/>
  <c r="CA197" i="4"/>
  <c r="CB197" i="4" s="1"/>
  <c r="CC197" i="4" s="1"/>
  <c r="CA70" i="4"/>
  <c r="CM70" i="4" s="1"/>
  <c r="CA192" i="4"/>
  <c r="CB192" i="4" s="1"/>
  <c r="CE61" i="4"/>
  <c r="CQ61" i="4" s="1"/>
  <c r="CE205" i="4"/>
  <c r="CF205" i="4" s="1"/>
  <c r="CG205" i="4" s="1"/>
  <c r="CA65" i="4"/>
  <c r="CI214" i="4"/>
  <c r="CJ214" i="4" s="1"/>
  <c r="CA71" i="4"/>
  <c r="CM71" i="4" s="1"/>
  <c r="CE209" i="4"/>
  <c r="CF209" i="4" s="1"/>
  <c r="CA201" i="4"/>
  <c r="CB201" i="4" s="1"/>
  <c r="CI55" i="4"/>
  <c r="CJ55" i="4" s="1"/>
  <c r="CK55" i="4" s="1"/>
  <c r="CA72" i="4"/>
  <c r="CB72" i="4" s="1"/>
  <c r="CG194" i="4"/>
  <c r="CS194" i="4" s="1"/>
  <c r="CK92" i="4"/>
  <c r="CC103" i="4"/>
  <c r="CO103" i="4" s="1"/>
  <c r="CG172" i="4"/>
  <c r="CS172" i="4" s="1"/>
  <c r="CF197" i="4"/>
  <c r="CG197" i="4" s="1"/>
  <c r="CF64" i="4"/>
  <c r="CG64" i="4" s="1"/>
  <c r="CC112" i="4"/>
  <c r="CO112" i="4" s="1"/>
  <c r="CG99" i="4"/>
  <c r="CC163" i="4"/>
  <c r="CC94" i="4"/>
  <c r="CC166" i="4"/>
  <c r="CO166" i="4" s="1"/>
  <c r="CC118" i="4"/>
  <c r="CK84" i="4"/>
  <c r="CW84" i="4" s="1"/>
  <c r="CG195" i="4"/>
  <c r="CG168" i="4"/>
  <c r="CS168" i="4" s="1"/>
  <c r="CJ209" i="4"/>
  <c r="CK209" i="4" s="1"/>
  <c r="CG174" i="4"/>
  <c r="CS174" i="4" s="1"/>
  <c r="CC99" i="4"/>
  <c r="CG80" i="4"/>
  <c r="CC102" i="4"/>
  <c r="CG81" i="4"/>
  <c r="CJ204" i="4"/>
  <c r="CK204" i="4" s="1"/>
  <c r="CB68" i="4"/>
  <c r="CC68" i="4" s="1"/>
  <c r="CB81" i="4"/>
  <c r="CC81" i="4" s="1"/>
  <c r="CJ205" i="4"/>
  <c r="CK205" i="4" s="1"/>
  <c r="CJ61" i="4"/>
  <c r="CK61" i="4" s="1"/>
  <c r="CF211" i="4"/>
  <c r="CG211" i="4" s="1"/>
  <c r="CF215" i="4"/>
  <c r="CG215" i="4" s="1"/>
  <c r="CB74" i="4"/>
  <c r="CC74" i="4" s="1"/>
  <c r="CF208" i="4"/>
  <c r="CG208" i="4" s="1"/>
  <c r="CF62" i="4"/>
  <c r="CG62" i="4" s="1"/>
  <c r="CB199" i="4"/>
  <c r="CN199" i="4" s="1"/>
  <c r="CJ217" i="4"/>
  <c r="CV217" i="4" s="1"/>
  <c r="CB211" i="4"/>
  <c r="CC211" i="4" s="1"/>
  <c r="CB190" i="4"/>
  <c r="CC190" i="4" s="1"/>
  <c r="CB66" i="4"/>
  <c r="CC66" i="4" s="1"/>
  <c r="CF207" i="4"/>
  <c r="CG207" i="4" s="1"/>
  <c r="CF210" i="4"/>
  <c r="CG210" i="4" s="1"/>
  <c r="CF212" i="4"/>
  <c r="CG212" i="4" s="1"/>
  <c r="CB194" i="4"/>
  <c r="CC194" i="4" s="1"/>
  <c r="CF71" i="4"/>
  <c r="CG71" i="4" s="1"/>
  <c r="CF65" i="4"/>
  <c r="CR65" i="4" s="1"/>
  <c r="CJ208" i="4"/>
  <c r="CK208" i="4" s="1"/>
  <c r="CB196" i="4"/>
  <c r="CC196" i="4" s="1"/>
  <c r="CB205" i="4"/>
  <c r="CC205" i="4" s="1"/>
  <c r="CB200" i="4"/>
  <c r="CC200" i="4" s="1"/>
  <c r="CJ210" i="4"/>
  <c r="CK210" i="4" s="1"/>
  <c r="CF202" i="4"/>
  <c r="CR202" i="4" s="1"/>
  <c r="CF69" i="4"/>
  <c r="CG69" i="4" s="1"/>
  <c r="CF74" i="4"/>
  <c r="CG74" i="4" s="1"/>
  <c r="CJ63" i="4"/>
  <c r="CK63" i="4" s="1"/>
  <c r="CB210" i="4"/>
  <c r="CC210" i="4" s="1"/>
  <c r="CF73" i="4"/>
  <c r="CG73" i="4" s="1"/>
  <c r="CF77" i="4"/>
  <c r="CG77" i="4" s="1"/>
  <c r="CF66" i="4"/>
  <c r="CG66" i="4" s="1"/>
  <c r="CF216" i="4"/>
  <c r="CG216" i="4" s="1"/>
  <c r="CB77" i="4"/>
  <c r="CN77" i="4" s="1"/>
  <c r="CF199" i="4"/>
  <c r="CG199" i="4" s="1"/>
  <c r="CB69" i="4"/>
  <c r="CN69" i="4" s="1"/>
  <c r="CC88" i="4"/>
  <c r="CB207" i="4"/>
  <c r="CC207" i="4" s="1"/>
  <c r="CC178" i="4"/>
  <c r="CC165" i="4"/>
  <c r="CC176" i="4"/>
  <c r="CO176" i="4" s="1"/>
  <c r="CC147" i="4"/>
  <c r="CC152" i="4"/>
  <c r="CC168" i="4"/>
  <c r="CO168" i="4" s="1"/>
  <c r="CJ218" i="4"/>
  <c r="CK218" i="4" s="1"/>
  <c r="CK184" i="4"/>
  <c r="CJ54" i="4"/>
  <c r="CK54" i="4" s="1"/>
  <c r="CJ64" i="4"/>
  <c r="CK64" i="4" s="1"/>
  <c r="CC95" i="4"/>
  <c r="CK196" i="4"/>
  <c r="CC142" i="4"/>
  <c r="CC104" i="4"/>
  <c r="CO104" i="4" s="1"/>
  <c r="CC151" i="4"/>
  <c r="CC148" i="4"/>
  <c r="CB64" i="4"/>
  <c r="CC64" i="4" s="1"/>
  <c r="CG169" i="4"/>
  <c r="CS169" i="4" s="1"/>
  <c r="CC149" i="4"/>
  <c r="CO149" i="4" s="1"/>
  <c r="CK195" i="4"/>
  <c r="CW195" i="4" s="1"/>
  <c r="CK75" i="4"/>
  <c r="CW75" i="4" s="1"/>
  <c r="CK189" i="4"/>
  <c r="CG184" i="4"/>
  <c r="CC89" i="4"/>
  <c r="CC185" i="4"/>
  <c r="CO185" i="4" s="1"/>
  <c r="CC170" i="4"/>
  <c r="CC130" i="4"/>
  <c r="CC106" i="4"/>
  <c r="CK186" i="4"/>
  <c r="CF203" i="4"/>
  <c r="CG203" i="4" s="1"/>
  <c r="CC174" i="4"/>
  <c r="CO174" i="4" s="1"/>
  <c r="CF201" i="4"/>
  <c r="CG201" i="4" s="1"/>
  <c r="CG89" i="4"/>
  <c r="CJ207" i="4"/>
  <c r="CK207" i="4" s="1"/>
  <c r="CC109" i="4"/>
  <c r="CC150" i="4"/>
  <c r="CO150" i="4" s="1"/>
  <c r="CC181" i="4"/>
  <c r="CO181" i="4" s="1"/>
  <c r="CE53" i="4"/>
  <c r="CF53" i="4" s="1"/>
  <c r="CG53" i="4" s="1"/>
  <c r="CE46" i="4"/>
  <c r="CF46" i="4" s="1"/>
  <c r="CG46" i="4" s="1"/>
  <c r="CB48" i="4"/>
  <c r="CC48" i="4" s="1"/>
  <c r="CJ41" i="4"/>
  <c r="CK41" i="4" s="1"/>
  <c r="CB50" i="4"/>
  <c r="CC50" i="4" s="1"/>
  <c r="CB228" i="4"/>
  <c r="CC228" i="4" s="1"/>
  <c r="CJ47" i="4"/>
  <c r="CK47" i="4" s="1"/>
  <c r="CB216" i="4"/>
  <c r="CC216" i="4" s="1"/>
  <c r="CJ44" i="4"/>
  <c r="CK44" i="4" s="1"/>
  <c r="CJ49" i="4"/>
  <c r="CK49" i="4" s="1"/>
  <c r="CJ220" i="4"/>
  <c r="CK220" i="4" s="1"/>
  <c r="CJ230" i="4"/>
  <c r="CK230" i="4" s="1"/>
  <c r="CF226" i="4"/>
  <c r="CG226" i="4" s="1"/>
  <c r="CF52" i="4"/>
  <c r="CG52" i="4" s="1"/>
  <c r="CB223" i="4"/>
  <c r="CC223" i="4" s="1"/>
  <c r="CF217" i="4"/>
  <c r="CG217" i="4" s="1"/>
  <c r="CB57" i="4"/>
  <c r="CC57" i="4" s="1"/>
  <c r="CB62" i="4"/>
  <c r="CC62" i="4" s="1"/>
  <c r="CJ236" i="4"/>
  <c r="CK236" i="4" s="1"/>
  <c r="CB226" i="4"/>
  <c r="CC226" i="4" s="1"/>
  <c r="CF41" i="4"/>
  <c r="CG41" i="4" s="1"/>
  <c r="CJ222" i="4"/>
  <c r="CK222" i="4" s="1"/>
  <c r="CJ48" i="4"/>
  <c r="CK48" i="4" s="1"/>
  <c r="CJ50" i="4"/>
  <c r="CK50" i="4" s="1"/>
  <c r="CF56" i="4"/>
  <c r="CG56" i="4" s="1"/>
  <c r="CJ231" i="4"/>
  <c r="CK231" i="4" s="1"/>
  <c r="CF50" i="4"/>
  <c r="CG50" i="4" s="1"/>
  <c r="CF223" i="4"/>
  <c r="CG223" i="4" s="1"/>
  <c r="CB222" i="4"/>
  <c r="CC222" i="4" s="1"/>
  <c r="CB45" i="4"/>
  <c r="CC45" i="4" s="1"/>
  <c r="CB213" i="4"/>
  <c r="CC213" i="4" s="1"/>
  <c r="CJ229" i="4"/>
  <c r="CK229" i="4" s="1"/>
  <c r="CF227" i="4"/>
  <c r="CG227" i="4" s="1"/>
  <c r="CJ234" i="4"/>
  <c r="CV234" i="4" s="1"/>
  <c r="CC82" i="4"/>
  <c r="CB55" i="4"/>
  <c r="CC55" i="4" s="1"/>
  <c r="CK66" i="4"/>
  <c r="CF47" i="4"/>
  <c r="CG47" i="4" s="1"/>
  <c r="CJ43" i="4"/>
  <c r="CK43" i="4" s="1"/>
  <c r="CB224" i="4"/>
  <c r="CC224" i="4" s="1"/>
  <c r="CB59" i="4"/>
  <c r="CC59" i="4" s="1"/>
  <c r="CB231" i="4"/>
  <c r="CC231" i="4" s="1"/>
  <c r="CF57" i="4"/>
  <c r="CG57" i="4" s="1"/>
  <c r="CG76" i="4"/>
  <c r="CJ232" i="4"/>
  <c r="CK232" i="4" s="1"/>
  <c r="CF232" i="4"/>
  <c r="CG232" i="4" s="1"/>
  <c r="CF221" i="4"/>
  <c r="CG221" i="4" s="1"/>
  <c r="CB51" i="4"/>
  <c r="CC51" i="4" s="1"/>
  <c r="CJ52" i="4"/>
  <c r="CK52" i="4" s="1"/>
  <c r="CF229" i="4"/>
  <c r="CG229" i="4" s="1"/>
  <c r="CB217" i="4"/>
  <c r="CC217" i="4" s="1"/>
  <c r="CK70" i="4"/>
  <c r="CB229" i="4"/>
  <c r="CC229" i="4" s="1"/>
  <c r="CB44" i="4"/>
  <c r="CC44" i="4" s="1"/>
  <c r="CB58" i="4"/>
  <c r="CC58" i="4" s="1"/>
  <c r="CC202" i="4"/>
  <c r="CB219" i="4"/>
  <c r="CC219" i="4" s="1"/>
  <c r="CF45" i="4"/>
  <c r="CG45" i="4" s="1"/>
  <c r="CJ38" i="4"/>
  <c r="CK38" i="4" s="1"/>
  <c r="CF51" i="4"/>
  <c r="CG51" i="4" s="1"/>
  <c r="CJ224" i="4"/>
  <c r="CK224" i="4" s="1"/>
  <c r="CJ226" i="4"/>
  <c r="CK226" i="4" s="1"/>
  <c r="CJ45" i="4"/>
  <c r="CK45" i="4" s="1"/>
  <c r="CJ46" i="4"/>
  <c r="CK46" i="4" s="1"/>
  <c r="CF49" i="4"/>
  <c r="CG49" i="4" s="1"/>
  <c r="CG204" i="4"/>
  <c r="CB218" i="4"/>
  <c r="CC218" i="4" s="1"/>
  <c r="CJ51" i="4"/>
  <c r="CK51" i="4" s="1"/>
  <c r="CF230" i="4"/>
  <c r="CG230" i="4" s="1"/>
  <c r="CJ53" i="4"/>
  <c r="CK53" i="4" s="1"/>
  <c r="CF233" i="4"/>
  <c r="CG233" i="4" s="1"/>
  <c r="CJ235" i="4"/>
  <c r="CK235" i="4" s="1"/>
  <c r="CF54" i="4"/>
  <c r="CG54" i="4" s="1"/>
  <c r="CB230" i="4"/>
  <c r="CC230" i="4" s="1"/>
  <c r="CB43" i="4"/>
  <c r="CC43" i="4" s="1"/>
  <c r="CB233" i="4"/>
  <c r="CC233" i="4" s="1"/>
  <c r="CB227" i="4"/>
  <c r="CC227" i="4" s="1"/>
  <c r="CJ225" i="4"/>
  <c r="CK225" i="4" s="1"/>
  <c r="CF43" i="4"/>
  <c r="CG43" i="4" s="1"/>
  <c r="CC67" i="4"/>
  <c r="CG200" i="4"/>
  <c r="CB47" i="4"/>
  <c r="CC47" i="4" s="1"/>
  <c r="CB214" i="4"/>
  <c r="CC214" i="4" s="1"/>
  <c r="CB215" i="4"/>
  <c r="CC215" i="4" s="1"/>
  <c r="CC206" i="4"/>
  <c r="CF39" i="4"/>
  <c r="CG39" i="4" s="1"/>
  <c r="CF224" i="4"/>
  <c r="CG224" i="4" s="1"/>
  <c r="CJ233" i="4"/>
  <c r="CK233" i="4" s="1"/>
  <c r="CG78" i="4"/>
  <c r="CF219" i="4"/>
  <c r="CG219" i="4" s="1"/>
  <c r="CB49" i="4"/>
  <c r="CC49" i="4" s="1"/>
  <c r="CF220" i="4"/>
  <c r="CG220" i="4" s="1"/>
  <c r="CJ36" i="4"/>
  <c r="CK36" i="4" s="1"/>
  <c r="CB225" i="4"/>
  <c r="CC225" i="4" s="1"/>
  <c r="CF228" i="4"/>
  <c r="CG228" i="4" s="1"/>
  <c r="CJ221" i="4"/>
  <c r="CK221" i="4" s="1"/>
  <c r="CB53" i="4"/>
  <c r="CC53" i="4" s="1"/>
  <c r="CF38" i="4"/>
  <c r="CG38" i="4" s="1"/>
  <c r="CF55" i="4"/>
  <c r="CG55" i="4" s="1"/>
  <c r="CF218" i="4"/>
  <c r="CG218" i="4" s="1"/>
  <c r="CB46" i="4"/>
  <c r="CC46" i="4" s="1"/>
  <c r="CB52" i="4"/>
  <c r="CC52" i="4" s="1"/>
  <c r="CJ40" i="4"/>
  <c r="CK40" i="4" s="1"/>
  <c r="CI242" i="4"/>
  <c r="CJ242" i="4" s="1"/>
  <c r="CK242" i="4" s="1"/>
  <c r="CJ37" i="4"/>
  <c r="CK37" i="4" s="1"/>
  <c r="CB41" i="4"/>
  <c r="CC41" i="4" s="1"/>
  <c r="CJ237" i="4"/>
  <c r="CK237" i="4" s="1"/>
  <c r="CJ238" i="4"/>
  <c r="CK238" i="4" s="1"/>
  <c r="CF236" i="4"/>
  <c r="CG236" i="4" s="1"/>
  <c r="CB232" i="4"/>
  <c r="CC232" i="4" s="1"/>
  <c r="CI261" i="4"/>
  <c r="CJ261" i="4" s="1"/>
  <c r="CK261" i="4" s="1"/>
  <c r="CI245" i="4"/>
  <c r="CJ245" i="4" s="1"/>
  <c r="CK245" i="4" s="1"/>
  <c r="CE28" i="4"/>
  <c r="CF28" i="4" s="1"/>
  <c r="CG28" i="4" s="1"/>
  <c r="CJ227" i="4"/>
  <c r="CK227" i="4" s="1"/>
  <c r="CB60" i="4"/>
  <c r="CC60" i="4" s="1"/>
  <c r="CB235" i="4"/>
  <c r="CC235" i="4" s="1"/>
  <c r="CB56" i="4"/>
  <c r="CC56" i="4" s="1"/>
  <c r="CJ42" i="4"/>
  <c r="CK42" i="4" s="1"/>
  <c r="CF42" i="4"/>
  <c r="CG42" i="4" s="1"/>
  <c r="CB26" i="4"/>
  <c r="CC26" i="4" s="1"/>
  <c r="CF36" i="4"/>
  <c r="CG36" i="4" s="1"/>
  <c r="CB23" i="4"/>
  <c r="CC23" i="4" s="1"/>
  <c r="CB261" i="4"/>
  <c r="CC261" i="4" s="1"/>
  <c r="CJ255" i="4"/>
  <c r="CK255" i="4" s="1"/>
  <c r="CF240" i="4"/>
  <c r="CG240" i="4" s="1"/>
  <c r="CA254" i="4"/>
  <c r="CB254" i="4" s="1"/>
  <c r="CC254" i="4" s="1"/>
  <c r="CA39" i="4"/>
  <c r="CB39" i="4" s="1"/>
  <c r="CC39" i="4" s="1"/>
  <c r="CA37" i="4"/>
  <c r="CB37" i="4" s="1"/>
  <c r="CC37" i="4" s="1"/>
  <c r="CE15" i="4"/>
  <c r="CF15" i="4" s="1"/>
  <c r="CG15" i="4" s="1"/>
  <c r="CE25" i="4"/>
  <c r="CF25" i="4" s="1"/>
  <c r="CG25" i="4" s="1"/>
  <c r="CI16" i="4"/>
  <c r="CJ16" i="4" s="1"/>
  <c r="CK16" i="4" s="1"/>
  <c r="CI259" i="4"/>
  <c r="CJ259" i="4" s="1"/>
  <c r="CK259" i="4" s="1"/>
  <c r="CI12" i="4"/>
  <c r="CJ12" i="4" s="1"/>
  <c r="CK12" i="4" s="1"/>
  <c r="CI252" i="4"/>
  <c r="CJ252" i="4" s="1"/>
  <c r="CK252" i="4" s="1"/>
  <c r="CA19" i="4"/>
  <c r="CB19" i="4" s="1"/>
  <c r="CC19" i="4" s="1"/>
  <c r="CA252" i="4"/>
  <c r="CB252" i="4" s="1"/>
  <c r="CC252" i="4" s="1"/>
  <c r="CA10" i="4"/>
  <c r="CB10" i="4" s="1"/>
  <c r="CC10" i="4" s="1"/>
  <c r="CE18" i="4"/>
  <c r="CF18" i="4" s="1"/>
  <c r="CG18" i="4" s="1"/>
  <c r="CB12" i="4"/>
  <c r="CC12" i="4" s="1"/>
  <c r="CB259" i="4"/>
  <c r="CC259" i="4" s="1"/>
  <c r="CJ14" i="4"/>
  <c r="CK14" i="4" s="1"/>
  <c r="CF262" i="4"/>
  <c r="CG262" i="4" s="1"/>
  <c r="CB21" i="4"/>
  <c r="CC21" i="4" s="1"/>
  <c r="CA256" i="4"/>
  <c r="CB256" i="4" s="1"/>
  <c r="CC256" i="4" s="1"/>
  <c r="CE252" i="4"/>
  <c r="CF252" i="4" s="1"/>
  <c r="CG252" i="4" s="1"/>
  <c r="CJ33" i="4"/>
  <c r="CK33" i="4" s="1"/>
  <c r="CJ256" i="4"/>
  <c r="CK256" i="4" s="1"/>
  <c r="CB61" i="4"/>
  <c r="CC61" i="4" s="1"/>
  <c r="CJ17" i="4"/>
  <c r="CK17" i="4" s="1"/>
  <c r="CJ29" i="4"/>
  <c r="CK29" i="4" s="1"/>
  <c r="CB257" i="4"/>
  <c r="CC257" i="4" s="1"/>
  <c r="CJ264" i="4"/>
  <c r="CK264" i="4" s="1"/>
  <c r="CB253" i="4"/>
  <c r="CC253" i="4" s="1"/>
  <c r="CB263" i="4"/>
  <c r="CC263" i="4" s="1"/>
  <c r="CJ240" i="4"/>
  <c r="CK240" i="4" s="1"/>
  <c r="CB245" i="4"/>
  <c r="CC245" i="4" s="1"/>
  <c r="CF16" i="4"/>
  <c r="CG16" i="4" s="1"/>
  <c r="CF235" i="4"/>
  <c r="CG235" i="4" s="1"/>
  <c r="CF253" i="4"/>
  <c r="CG253" i="4" s="1"/>
  <c r="CF12" i="4"/>
  <c r="CG12" i="4" s="1"/>
  <c r="CF48" i="4"/>
  <c r="CG48" i="4" s="1"/>
  <c r="CF256" i="4"/>
  <c r="CG256" i="4" s="1"/>
  <c r="CJ23" i="4"/>
  <c r="CK23" i="4" s="1"/>
  <c r="CB31" i="4"/>
  <c r="CC31" i="4" s="1"/>
  <c r="CF245" i="4"/>
  <c r="CG245" i="4" s="1"/>
  <c r="CJ27" i="4"/>
  <c r="CK27" i="4" s="1"/>
  <c r="CJ9" i="4"/>
  <c r="CK9" i="4" s="1"/>
  <c r="CF40" i="4"/>
  <c r="CG40" i="4" s="1"/>
  <c r="CF249" i="4"/>
  <c r="CG249" i="4" s="1"/>
  <c r="CF13" i="4"/>
  <c r="CG13" i="4" s="1"/>
  <c r="CF246" i="4"/>
  <c r="CG246" i="4" s="1"/>
  <c r="CJ260" i="4"/>
  <c r="CK260" i="4" s="1"/>
  <c r="CB28" i="4"/>
  <c r="CC28" i="4" s="1"/>
  <c r="CF30" i="4"/>
  <c r="CG30" i="4" s="1"/>
  <c r="CA36" i="4"/>
  <c r="CB36" i="4" s="1"/>
  <c r="CC36" i="4" s="1"/>
  <c r="CE33" i="4"/>
  <c r="CQ33" i="4" s="1"/>
  <c r="CE9" i="4"/>
  <c r="CF9" i="4" s="1"/>
  <c r="CG9" i="4" s="1"/>
  <c r="CI21" i="4"/>
  <c r="CJ21" i="4" s="1"/>
  <c r="CK21" i="4" s="1"/>
  <c r="CI10" i="4"/>
  <c r="CJ10" i="4" s="1"/>
  <c r="CK10" i="4" s="1"/>
  <c r="CI263" i="4"/>
  <c r="CJ263" i="4" s="1"/>
  <c r="CK263" i="4" s="1"/>
  <c r="CA234" i="4"/>
  <c r="CB234" i="4" s="1"/>
  <c r="CC234" i="4" s="1"/>
  <c r="CI25" i="4"/>
  <c r="CJ25" i="4" s="1"/>
  <c r="CK25" i="4" s="1"/>
  <c r="CI253" i="4"/>
  <c r="CJ253" i="4" s="1"/>
  <c r="CK253" i="4" s="1"/>
  <c r="CI20" i="4"/>
  <c r="CJ20" i="4" s="1"/>
  <c r="CK20" i="4" s="1"/>
  <c r="CI31" i="4"/>
  <c r="CJ31" i="4" s="1"/>
  <c r="CK31" i="4" s="1"/>
  <c r="CA40" i="4"/>
  <c r="CB40" i="4" s="1"/>
  <c r="CC40" i="4" s="1"/>
  <c r="CA18" i="4"/>
  <c r="CB18" i="4" s="1"/>
  <c r="CC18" i="4" s="1"/>
  <c r="CA255" i="4"/>
  <c r="CB255" i="4" s="1"/>
  <c r="CC255" i="4" s="1"/>
  <c r="CA16" i="4"/>
  <c r="CB16" i="4" s="1"/>
  <c r="CC16" i="4" s="1"/>
  <c r="CA24" i="4"/>
  <c r="CB24" i="4" s="1"/>
  <c r="CC24" i="4" s="1"/>
  <c r="CE29" i="4"/>
  <c r="CF29" i="4" s="1"/>
  <c r="CG29" i="4" s="1"/>
  <c r="CE17" i="4"/>
  <c r="CF17" i="4" s="1"/>
  <c r="CI22" i="4"/>
  <c r="CJ22" i="4" s="1"/>
  <c r="CK22" i="4" s="1"/>
  <c r="CI32" i="4"/>
  <c r="CJ32" i="4" s="1"/>
  <c r="CK32" i="4" s="1"/>
  <c r="CA265" i="4"/>
  <c r="CB265" i="4" s="1"/>
  <c r="CC265" i="4" s="1"/>
  <c r="CA32" i="4"/>
  <c r="CB32" i="4" s="1"/>
  <c r="CC32" i="4" s="1"/>
  <c r="CE21" i="4"/>
  <c r="CF21" i="4" s="1"/>
  <c r="CG21" i="4" s="1"/>
  <c r="CB242" i="4"/>
  <c r="CC242" i="4" s="1"/>
  <c r="CJ258" i="4"/>
  <c r="CK258" i="4" s="1"/>
  <c r="CB9" i="4"/>
  <c r="CC9" i="4" s="1"/>
  <c r="CB33" i="4"/>
  <c r="CC33" i="4" s="1"/>
  <c r="CF37" i="4"/>
  <c r="CG37" i="4" s="1"/>
  <c r="CJ35" i="4"/>
  <c r="CK35" i="4" s="1"/>
  <c r="CJ254" i="4"/>
  <c r="CK254" i="4" s="1"/>
  <c r="CF34" i="4"/>
  <c r="CG34" i="4" s="1"/>
  <c r="CB17" i="4"/>
  <c r="CC17" i="4" s="1"/>
  <c r="CB20" i="4"/>
  <c r="CC20" i="4" s="1"/>
  <c r="CF247" i="4"/>
  <c r="CG247" i="4" s="1"/>
  <c r="CI257" i="4"/>
  <c r="CJ257" i="4" s="1"/>
  <c r="CJ223" i="4"/>
  <c r="CK223" i="4" s="1"/>
  <c r="CJ244" i="4"/>
  <c r="CK244" i="4" s="1"/>
  <c r="CJ265" i="4"/>
  <c r="CK265" i="4" s="1"/>
  <c r="CJ34" i="4"/>
  <c r="CK34" i="4" s="1"/>
  <c r="CB243" i="4"/>
  <c r="CC243" i="4" s="1"/>
  <c r="CJ262" i="4"/>
  <c r="CK262" i="4" s="1"/>
  <c r="CB246" i="4"/>
  <c r="CC246" i="4" s="1"/>
  <c r="CB241" i="4"/>
  <c r="CC241" i="4" s="1"/>
  <c r="CJ246" i="4"/>
  <c r="CK246" i="4" s="1"/>
  <c r="CF244" i="4"/>
  <c r="CG244" i="4" s="1"/>
  <c r="CF242" i="4"/>
  <c r="CG242" i="4" s="1"/>
  <c r="CF239" i="4"/>
  <c r="CG239" i="4" s="1"/>
  <c r="CB240" i="4"/>
  <c r="CC240" i="4" s="1"/>
  <c r="CJ19" i="4"/>
  <c r="CK19" i="4" s="1"/>
  <c r="CF257" i="4"/>
  <c r="CG257" i="4" s="1"/>
  <c r="CF261" i="4"/>
  <c r="CG261" i="4" s="1"/>
  <c r="CF263" i="4"/>
  <c r="CG263" i="4" s="1"/>
  <c r="CB250" i="4"/>
  <c r="CC250" i="4" s="1"/>
  <c r="CB221" i="4"/>
  <c r="CC221" i="4" s="1"/>
  <c r="CB13" i="4"/>
  <c r="CC13" i="4" s="1"/>
  <c r="CF31" i="4"/>
  <c r="CG31" i="4" s="1"/>
  <c r="CJ248" i="4"/>
  <c r="CK248" i="4" s="1"/>
  <c r="CF44" i="4"/>
  <c r="CG44" i="4" s="1"/>
  <c r="CB15" i="4"/>
  <c r="CC15" i="4" s="1"/>
  <c r="CB212" i="4"/>
  <c r="CC212" i="4" s="1"/>
  <c r="CJ243" i="4"/>
  <c r="CK243" i="4" s="1"/>
  <c r="CF265" i="4"/>
  <c r="CG265" i="4" s="1"/>
  <c r="CF264" i="4"/>
  <c r="CG264" i="4" s="1"/>
  <c r="CF24" i="4"/>
  <c r="CG24" i="4" s="1"/>
  <c r="CA248" i="4"/>
  <c r="CB248" i="4" s="1"/>
  <c r="CC248" i="4" s="1"/>
  <c r="CA244" i="4"/>
  <c r="CB244" i="4" s="1"/>
  <c r="CC244" i="4" s="1"/>
  <c r="CA236" i="4"/>
  <c r="CB236" i="4" s="1"/>
  <c r="CC236" i="4" s="1"/>
  <c r="CA27" i="4"/>
  <c r="CB27" i="4" s="1"/>
  <c r="CC27" i="4" s="1"/>
  <c r="CE255" i="4"/>
  <c r="CQ255" i="4" s="1"/>
  <c r="CE260" i="4"/>
  <c r="CF260" i="4" s="1"/>
  <c r="CG260" i="4" s="1"/>
  <c r="CE14" i="4"/>
  <c r="CF14" i="4" s="1"/>
  <c r="CG14" i="4" s="1"/>
  <c r="CE259" i="4"/>
  <c r="CF259" i="4" s="1"/>
  <c r="CG259" i="4" s="1"/>
  <c r="CI18" i="4"/>
  <c r="CJ18" i="4" s="1"/>
  <c r="CK18" i="4" s="1"/>
  <c r="CA34" i="4"/>
  <c r="CB34" i="4" s="1"/>
  <c r="CC34" i="4" s="1"/>
  <c r="CA239" i="4"/>
  <c r="CB239" i="4" s="1"/>
  <c r="CC239" i="4" s="1"/>
  <c r="CA35" i="4"/>
  <c r="CB35" i="4" s="1"/>
  <c r="CC35" i="4" s="1"/>
  <c r="CE22" i="4"/>
  <c r="CF22" i="4" s="1"/>
  <c r="CE258" i="4"/>
  <c r="CQ258" i="4" s="1"/>
  <c r="CE241" i="4"/>
  <c r="CF241" i="4" s="1"/>
  <c r="CG241" i="4" s="1"/>
  <c r="CI24" i="4"/>
  <c r="CJ24" i="4" s="1"/>
  <c r="CK24" i="4" s="1"/>
  <c r="CA262" i="4"/>
  <c r="CB262" i="4" s="1"/>
  <c r="CC262" i="4" s="1"/>
  <c r="CA258" i="4"/>
  <c r="CB258" i="4" s="1"/>
  <c r="CC258" i="4" s="1"/>
  <c r="CI13" i="4"/>
  <c r="CJ13" i="4" s="1"/>
  <c r="CK13" i="4" s="1"/>
  <c r="CI251" i="4"/>
  <c r="CJ251" i="4" s="1"/>
  <c r="CK251" i="4" s="1"/>
  <c r="CA249" i="4"/>
  <c r="CB249" i="4" s="1"/>
  <c r="CC249" i="4" s="1"/>
  <c r="CA238" i="4"/>
  <c r="CB238" i="4" s="1"/>
  <c r="CC238" i="4" s="1"/>
  <c r="CI28" i="4"/>
  <c r="CJ28" i="4" s="1"/>
  <c r="CK28" i="4" s="1"/>
  <c r="CA264" i="4"/>
  <c r="CB264" i="4" s="1"/>
  <c r="CC264" i="4" s="1"/>
  <c r="CE20" i="4"/>
  <c r="CF20" i="4" s="1"/>
  <c r="CG20" i="4" s="1"/>
  <c r="CE254" i="4"/>
  <c r="CF254" i="4" s="1"/>
  <c r="CG254" i="4" s="1"/>
  <c r="CE32" i="4"/>
  <c r="CF32" i="4" s="1"/>
  <c r="CG32" i="4" s="1"/>
  <c r="CE23" i="4"/>
  <c r="CF23" i="4" s="1"/>
  <c r="CG23" i="4" s="1"/>
  <c r="CA11" i="4"/>
  <c r="CB11" i="4" s="1"/>
  <c r="CC11" i="4" s="1"/>
  <c r="CA260" i="4"/>
  <c r="CB260" i="4" s="1"/>
  <c r="CC260" i="4" s="1"/>
  <c r="CI26" i="4"/>
  <c r="CJ26" i="4" s="1"/>
  <c r="CK26" i="4" s="1"/>
  <c r="CE251" i="4"/>
  <c r="CF251" i="4" s="1"/>
  <c r="CG251" i="4" s="1"/>
  <c r="CE35" i="4"/>
  <c r="CF35" i="4" s="1"/>
  <c r="CG35" i="4" s="1"/>
  <c r="CE250" i="4"/>
  <c r="CF250" i="4" s="1"/>
  <c r="CG250" i="4" s="1"/>
  <c r="CE19" i="4"/>
  <c r="CF19" i="4" s="1"/>
  <c r="CG19" i="4" s="1"/>
  <c r="CJ69" i="4"/>
  <c r="CK69" i="4" s="1"/>
  <c r="CJ56" i="4"/>
  <c r="CK56" i="4" s="1"/>
  <c r="CJ39" i="4"/>
  <c r="CK39" i="4" s="1"/>
  <c r="CJ58" i="4"/>
  <c r="CK58" i="4" s="1"/>
  <c r="CB193" i="4"/>
  <c r="CC193" i="4" s="1"/>
  <c r="CB80" i="4"/>
  <c r="CC80" i="4" s="1"/>
  <c r="CF67" i="4"/>
  <c r="CG67" i="4" s="1"/>
  <c r="CB191" i="4"/>
  <c r="CC191" i="4" s="1"/>
  <c r="CF225" i="4"/>
  <c r="CG225" i="4" s="1"/>
  <c r="CF68" i="4"/>
  <c r="CG68" i="4" s="1"/>
  <c r="CF59" i="4"/>
  <c r="CG59" i="4" s="1"/>
  <c r="CJ219" i="4"/>
  <c r="CK219" i="4" s="1"/>
  <c r="CB84" i="4"/>
  <c r="CC84" i="4" s="1"/>
  <c r="CJ215" i="4"/>
  <c r="CK215" i="4" s="1"/>
  <c r="CB220" i="4"/>
  <c r="CC220" i="4" s="1"/>
  <c r="CJ228" i="4"/>
  <c r="CK228" i="4" s="1"/>
  <c r="CB54" i="4"/>
  <c r="CC54" i="4" s="1"/>
  <c r="CF231" i="4"/>
  <c r="CG231" i="4" s="1"/>
  <c r="CF222" i="4"/>
  <c r="CG222" i="4" s="1"/>
  <c r="CB247" i="4"/>
  <c r="CC247" i="4" s="1"/>
  <c r="CF237" i="4"/>
  <c r="CG237" i="4" s="1"/>
  <c r="CT262" i="4"/>
  <c r="CB38" i="4"/>
  <c r="CC38" i="4" s="1"/>
  <c r="CF27" i="4"/>
  <c r="CG27" i="4" s="1"/>
  <c r="CJ15" i="4"/>
  <c r="CK15" i="4" s="1"/>
  <c r="CB42" i="4"/>
  <c r="CC42" i="4" s="1"/>
  <c r="CF26" i="4"/>
  <c r="CG26" i="4" s="1"/>
  <c r="CF11" i="4"/>
  <c r="CG11" i="4" s="1"/>
  <c r="CJ249" i="4"/>
  <c r="CK249" i="4" s="1"/>
  <c r="CJ239" i="4"/>
  <c r="CK239" i="4" s="1"/>
  <c r="CB237" i="4"/>
  <c r="CC237" i="4" s="1"/>
  <c r="CF234" i="4"/>
  <c r="CG234" i="4" s="1"/>
  <c r="CJ11" i="4"/>
  <c r="CK11" i="4" s="1"/>
  <c r="CJ250" i="4"/>
  <c r="CK250" i="4" s="1"/>
  <c r="CF10" i="4"/>
  <c r="CG10" i="4" s="1"/>
  <c r="CB22" i="4"/>
  <c r="CC22" i="4" s="1"/>
  <c r="CB251" i="4"/>
  <c r="CC251" i="4" s="1"/>
  <c r="CJ30" i="4"/>
  <c r="CK30" i="4" s="1"/>
  <c r="CJ247" i="4"/>
  <c r="CK247" i="4" s="1"/>
  <c r="CB30" i="4"/>
  <c r="CC30" i="4" s="1"/>
  <c r="CB25" i="4"/>
  <c r="CC25" i="4" s="1"/>
  <c r="CJ241" i="4"/>
  <c r="CK241" i="4" s="1"/>
  <c r="CB29" i="4"/>
  <c r="CC29" i="4" s="1"/>
  <c r="CO145" i="4"/>
  <c r="CS107" i="4"/>
  <c r="CS153" i="4"/>
  <c r="CO138" i="4"/>
  <c r="CP59" i="4"/>
  <c r="CP151" i="4"/>
  <c r="CP257" i="4"/>
  <c r="CP58" i="4"/>
  <c r="CQ195" i="4"/>
  <c r="CM191" i="4"/>
  <c r="CU231" i="4"/>
  <c r="CM209" i="4"/>
  <c r="CL44" i="4"/>
  <c r="CL264" i="4"/>
  <c r="CL121" i="4"/>
  <c r="CL75" i="4"/>
  <c r="CL258" i="4"/>
  <c r="CT256" i="4"/>
  <c r="CQ231" i="4"/>
  <c r="CQ233" i="4"/>
  <c r="CS127" i="4"/>
  <c r="CQ95" i="4"/>
  <c r="CP62" i="4"/>
  <c r="CP264" i="4"/>
  <c r="CP45" i="4"/>
  <c r="CP164" i="4"/>
  <c r="CP146" i="4"/>
  <c r="CP38" i="4"/>
  <c r="CP159" i="4"/>
  <c r="CP155" i="4"/>
  <c r="CP71" i="4"/>
  <c r="CP208" i="4"/>
  <c r="CP219" i="4"/>
  <c r="CP244" i="4"/>
  <c r="CM81" i="4"/>
  <c r="CU205" i="4"/>
  <c r="CU17" i="4"/>
  <c r="CM163" i="4"/>
  <c r="CU45" i="4"/>
  <c r="CM80" i="4"/>
  <c r="CU212" i="4"/>
  <c r="CM211" i="4"/>
  <c r="CM30" i="4"/>
  <c r="CM263" i="4"/>
  <c r="CM231" i="4"/>
  <c r="CU134" i="4"/>
  <c r="CU9" i="4"/>
  <c r="CL213" i="4"/>
  <c r="CM41" i="4"/>
  <c r="CL139" i="4"/>
  <c r="CL132" i="4"/>
  <c r="CT185" i="4"/>
  <c r="CL116" i="4"/>
  <c r="CU35" i="4"/>
  <c r="CT224" i="4"/>
  <c r="CL256" i="4"/>
  <c r="CT220" i="4"/>
  <c r="CL237" i="4"/>
  <c r="CL129" i="4"/>
  <c r="CL242" i="4"/>
  <c r="CT244" i="4"/>
  <c r="CT39" i="4"/>
  <c r="CL185" i="4"/>
  <c r="CL90" i="4"/>
  <c r="CT236" i="4"/>
  <c r="CL201" i="4"/>
  <c r="CL257" i="4"/>
  <c r="CL134" i="4"/>
  <c r="CL108" i="4"/>
  <c r="CL161" i="4"/>
  <c r="CT141" i="4"/>
  <c r="CT65" i="4"/>
  <c r="CL78" i="4"/>
  <c r="CL222" i="4"/>
  <c r="CT143" i="4"/>
  <c r="CT140" i="4"/>
  <c r="CL17" i="4"/>
  <c r="CT115" i="4"/>
  <c r="CT177" i="4"/>
  <c r="CL144" i="4"/>
  <c r="CU228" i="4"/>
  <c r="CL192" i="4"/>
  <c r="CQ39" i="4"/>
  <c r="CQ226" i="4"/>
  <c r="CQ103" i="4"/>
  <c r="CQ92" i="4"/>
  <c r="CP114" i="4"/>
  <c r="CP49" i="4"/>
  <c r="CP240" i="4"/>
  <c r="CP156" i="4"/>
  <c r="CP17" i="4"/>
  <c r="CP44" i="4"/>
  <c r="CP124" i="4"/>
  <c r="CP12" i="4"/>
  <c r="CP123" i="4"/>
  <c r="CP210" i="4"/>
  <c r="CP253" i="4"/>
  <c r="CP206" i="4"/>
  <c r="CP218" i="4"/>
  <c r="CP60" i="4"/>
  <c r="CP203" i="4"/>
  <c r="CP255" i="4"/>
  <c r="CM61" i="4"/>
  <c r="CU36" i="4"/>
  <c r="CU74" i="4"/>
  <c r="CM50" i="4"/>
  <c r="CU176" i="4"/>
  <c r="CU54" i="4"/>
  <c r="CU64" i="4"/>
  <c r="CU96" i="4"/>
  <c r="CU225" i="4"/>
  <c r="CM220" i="4"/>
  <c r="CM217" i="4"/>
  <c r="CM218" i="4"/>
  <c r="CM51" i="4"/>
  <c r="CU238" i="4"/>
  <c r="CT265" i="4"/>
  <c r="CT234" i="4"/>
  <c r="CL14" i="4"/>
  <c r="CT183" i="4"/>
  <c r="CL166" i="4"/>
  <c r="CT102" i="4"/>
  <c r="CT116" i="4"/>
  <c r="CT87" i="4"/>
  <c r="CT158" i="4"/>
  <c r="CL65" i="4"/>
  <c r="CL110" i="4"/>
  <c r="CT128" i="4"/>
  <c r="CT235" i="4"/>
  <c r="CT80" i="4"/>
  <c r="CT237" i="4"/>
  <c r="CL246" i="4"/>
  <c r="CT85" i="4"/>
  <c r="CT152" i="4"/>
  <c r="CL187" i="4"/>
  <c r="CT258" i="4"/>
  <c r="CL169" i="4"/>
  <c r="CT41" i="4"/>
  <c r="CL106" i="4"/>
  <c r="CT257" i="4"/>
  <c r="CL122" i="4"/>
  <c r="CS171" i="4"/>
  <c r="CQ84" i="4"/>
  <c r="CQ245" i="4"/>
  <c r="CQ234" i="4"/>
  <c r="CP15" i="4"/>
  <c r="CP160" i="4"/>
  <c r="CU222" i="4"/>
  <c r="CM226" i="4"/>
  <c r="CL59" i="4"/>
  <c r="CT76" i="4"/>
  <c r="CL98" i="4"/>
  <c r="CL229" i="4"/>
  <c r="CL248" i="4"/>
  <c r="CT44" i="4"/>
  <c r="CT247" i="4"/>
  <c r="CQ55" i="4"/>
  <c r="CQ263" i="4"/>
  <c r="CQ99" i="4"/>
  <c r="CQ48" i="4"/>
  <c r="CQ43" i="4"/>
  <c r="CQ78" i="4"/>
  <c r="CQ184" i="4"/>
  <c r="CP136" i="4"/>
  <c r="CQ242" i="4"/>
  <c r="CP141" i="4"/>
  <c r="CP65" i="4"/>
  <c r="CP221" i="4"/>
  <c r="CP229" i="4"/>
  <c r="CP232" i="4"/>
  <c r="CP213" i="4"/>
  <c r="CP118" i="4"/>
  <c r="CP149" i="4"/>
  <c r="CP10" i="4"/>
  <c r="CP200" i="4"/>
  <c r="CP72" i="4"/>
  <c r="CP40" i="4"/>
  <c r="CP47" i="4"/>
  <c r="CP20" i="4"/>
  <c r="CP14" i="4"/>
  <c r="CP117" i="4"/>
  <c r="CP75" i="4"/>
  <c r="CN102" i="4"/>
  <c r="CU221" i="4"/>
  <c r="CM225" i="4"/>
  <c r="CM43" i="4"/>
  <c r="CT202" i="4"/>
  <c r="CT107" i="4"/>
  <c r="CT81" i="4"/>
  <c r="CL143" i="4"/>
  <c r="CL189" i="4"/>
  <c r="CL249" i="4"/>
  <c r="CT144" i="4"/>
  <c r="CL91" i="4"/>
  <c r="CL261" i="4"/>
  <c r="CT162" i="4"/>
  <c r="CT33" i="4"/>
  <c r="CT15" i="4"/>
  <c r="CL45" i="4"/>
  <c r="CT241" i="4"/>
  <c r="CT218" i="4"/>
  <c r="CT223" i="4"/>
  <c r="CL131" i="4"/>
  <c r="CT125" i="4"/>
  <c r="CL174" i="4"/>
  <c r="CT30" i="4"/>
  <c r="CT186" i="4"/>
  <c r="CL85" i="4"/>
  <c r="CL190" i="4"/>
  <c r="CL158" i="4"/>
  <c r="CT28" i="4"/>
  <c r="CL72" i="4"/>
  <c r="CL83" i="4"/>
  <c r="CL74" i="4"/>
  <c r="CT174" i="4"/>
  <c r="CT130" i="4"/>
  <c r="CL70" i="4"/>
  <c r="F128" i="2"/>
  <c r="Q11" i="6" s="1"/>
  <c r="D128" i="2"/>
  <c r="O11" i="6" s="1"/>
  <c r="CQ110" i="4"/>
  <c r="CP122" i="4"/>
  <c r="CP154" i="4"/>
  <c r="CQ154" i="4"/>
  <c r="CM86" i="4"/>
  <c r="CT47" i="4"/>
  <c r="CU47" i="4"/>
  <c r="CL168" i="4"/>
  <c r="CT117" i="4"/>
  <c r="CL96" i="4"/>
  <c r="CT204" i="4"/>
  <c r="CL123" i="4"/>
  <c r="CT72" i="4"/>
  <c r="CT46" i="4"/>
  <c r="CL115" i="4"/>
  <c r="CM115" i="4"/>
  <c r="CR80" i="4"/>
  <c r="CS128" i="4"/>
  <c r="CV189" i="4"/>
  <c r="CM178" i="4"/>
  <c r="CT188" i="4"/>
  <c r="CP220" i="4"/>
  <c r="CP57" i="4"/>
  <c r="CQ57" i="4"/>
  <c r="CU118" i="4"/>
  <c r="CU77" i="4"/>
  <c r="CU103" i="4"/>
  <c r="CU93" i="4"/>
  <c r="CT73" i="4"/>
  <c r="CL156" i="4"/>
  <c r="CT154" i="4"/>
  <c r="CT50" i="4"/>
  <c r="CT129" i="4"/>
  <c r="CT161" i="4"/>
  <c r="CT69" i="4"/>
  <c r="CL232" i="4"/>
  <c r="CT226" i="4"/>
  <c r="CM118" i="4"/>
  <c r="CM124" i="4"/>
  <c r="CM66" i="4"/>
  <c r="CQ193" i="4"/>
  <c r="CL99" i="4"/>
  <c r="CM99" i="4"/>
  <c r="CT92" i="4"/>
  <c r="CT179" i="4"/>
  <c r="CT214" i="4"/>
  <c r="CP204" i="4"/>
  <c r="CP207" i="4"/>
  <c r="CQ207" i="4"/>
  <c r="CN148" i="4"/>
  <c r="CM109" i="4"/>
  <c r="CT105" i="4"/>
  <c r="CT108" i="4"/>
  <c r="CT190" i="4"/>
  <c r="CL154" i="4"/>
  <c r="CT119" i="4"/>
  <c r="CL224" i="4"/>
  <c r="CT148" i="4"/>
  <c r="CT150" i="4"/>
  <c r="CL183" i="4"/>
  <c r="CQ47" i="4"/>
  <c r="CR76" i="4"/>
  <c r="CR89" i="4"/>
  <c r="CQ112" i="4"/>
  <c r="CR81" i="4"/>
  <c r="CQ62" i="4"/>
  <c r="CR129" i="4"/>
  <c r="CQ126" i="4"/>
  <c r="CQ59" i="4"/>
  <c r="CU95" i="4"/>
  <c r="CM151" i="4"/>
  <c r="CU133" i="4"/>
  <c r="CM106" i="4"/>
  <c r="CQ72" i="4"/>
  <c r="CM202" i="4"/>
  <c r="CM170" i="4"/>
  <c r="CU196" i="4"/>
  <c r="CM159" i="4"/>
  <c r="CM162" i="4"/>
  <c r="CM94" i="4"/>
  <c r="CM142" i="4"/>
  <c r="CN94" i="4"/>
  <c r="CU137" i="4"/>
  <c r="CQ141" i="4"/>
  <c r="CU107" i="4"/>
  <c r="CM130" i="4"/>
  <c r="CU235" i="4"/>
  <c r="CU186" i="4"/>
  <c r="CM45" i="4"/>
  <c r="CM175" i="4"/>
  <c r="ER265" i="4"/>
  <c r="CL34" i="4"/>
  <c r="CT264" i="4"/>
  <c r="CL66" i="4"/>
  <c r="CU223" i="4"/>
  <c r="CL49" i="4"/>
  <c r="CL35" i="4"/>
  <c r="CL260" i="4"/>
  <c r="EP9" i="4"/>
  <c r="CT253" i="4"/>
  <c r="CL250" i="4"/>
  <c r="EP265" i="4"/>
  <c r="CM257" i="4"/>
  <c r="CM120" i="4"/>
  <c r="CM154" i="4"/>
  <c r="CL12" i="4"/>
  <c r="CU117" i="4"/>
  <c r="CM242" i="4"/>
  <c r="CU265" i="4"/>
  <c r="CL11" i="4"/>
  <c r="CM78" i="4"/>
  <c r="CU177" i="4"/>
  <c r="CT228" i="4"/>
  <c r="CL239" i="4"/>
  <c r="CU220" i="4"/>
  <c r="CL120" i="4"/>
  <c r="CT145" i="4"/>
  <c r="CT16" i="4"/>
  <c r="CM168" i="4"/>
  <c r="CU218" i="4"/>
  <c r="CU56" i="4"/>
  <c r="CT198" i="4"/>
  <c r="CM174" i="4"/>
  <c r="CU256" i="4"/>
  <c r="CU258" i="4"/>
  <c r="CM122" i="4"/>
  <c r="CU130" i="4"/>
  <c r="CM169" i="4"/>
  <c r="CM74" i="4"/>
  <c r="CT261" i="4"/>
  <c r="CT22" i="4"/>
  <c r="CT10" i="4"/>
  <c r="CM185" i="4"/>
  <c r="CT56" i="4"/>
  <c r="CL175" i="4"/>
  <c r="CT146" i="4"/>
  <c r="CM116" i="4"/>
  <c r="CU109" i="4"/>
  <c r="CT109" i="4"/>
  <c r="CM237" i="4"/>
  <c r="CM129" i="4"/>
  <c r="CM44" i="4"/>
  <c r="CL130" i="4"/>
  <c r="CM261" i="4"/>
  <c r="CT20" i="4"/>
  <c r="CU115" i="4"/>
  <c r="CU229" i="4"/>
  <c r="CU158" i="4"/>
  <c r="CL151" i="4"/>
  <c r="CT113" i="4"/>
  <c r="CL16" i="4"/>
  <c r="CU234" i="4"/>
  <c r="CM173" i="4"/>
  <c r="CT12" i="4"/>
  <c r="CT193" i="4"/>
  <c r="CU116" i="4"/>
  <c r="CM166" i="4"/>
  <c r="CM110" i="4"/>
  <c r="CN166" i="4"/>
  <c r="CM143" i="4"/>
  <c r="CN122" i="4"/>
  <c r="CT35" i="4"/>
  <c r="CL173" i="4"/>
  <c r="CT229" i="4"/>
  <c r="CT147" i="4"/>
  <c r="CM189" i="4"/>
  <c r="CL41" i="4"/>
  <c r="CU81" i="4"/>
  <c r="CM132" i="4"/>
  <c r="CV117" i="4"/>
  <c r="CM83" i="4"/>
  <c r="CU143" i="4"/>
  <c r="CV143" i="4"/>
  <c r="CU262" i="4"/>
  <c r="CM90" i="4"/>
  <c r="CM59" i="4"/>
  <c r="CV144" i="4"/>
  <c r="CU65" i="4"/>
  <c r="CV85" i="4"/>
  <c r="CU140" i="4"/>
  <c r="CN174" i="4"/>
  <c r="CU144" i="4"/>
  <c r="CT21" i="4"/>
  <c r="CT100" i="4"/>
  <c r="CT31" i="4"/>
  <c r="CT166" i="4"/>
  <c r="CL217" i="4"/>
  <c r="CL171" i="4"/>
  <c r="CL79" i="4"/>
  <c r="CT63" i="4"/>
  <c r="CU63" i="4"/>
  <c r="CL254" i="4"/>
  <c r="CL95" i="4"/>
  <c r="CM95" i="4"/>
  <c r="CL31" i="4"/>
  <c r="CL10" i="4"/>
  <c r="CL159" i="4"/>
  <c r="CL206" i="4"/>
  <c r="CL210" i="4"/>
  <c r="CT222" i="4"/>
  <c r="CT231" i="4"/>
  <c r="CT48" i="4"/>
  <c r="CM104" i="4"/>
  <c r="CN104" i="4"/>
  <c r="CL104" i="4"/>
  <c r="CT26" i="4"/>
  <c r="CT101" i="4"/>
  <c r="CT124" i="4"/>
  <c r="CL127" i="4"/>
  <c r="CT62" i="4"/>
  <c r="CT149" i="4"/>
  <c r="CL167" i="4"/>
  <c r="CL33" i="4"/>
  <c r="CL226" i="4"/>
  <c r="CL43" i="4"/>
  <c r="CT219" i="4"/>
  <c r="CL200" i="4"/>
  <c r="CL15" i="4"/>
  <c r="CL138" i="4"/>
  <c r="CM138" i="4"/>
  <c r="CN138" i="4"/>
  <c r="CT55" i="4"/>
  <c r="CT251" i="4"/>
  <c r="CU189" i="4"/>
  <c r="CT189" i="4"/>
  <c r="CL212" i="4"/>
  <c r="CT227" i="4"/>
  <c r="CU227" i="4"/>
  <c r="CT79" i="4"/>
  <c r="CT142" i="4"/>
  <c r="CT157" i="4"/>
  <c r="CT260" i="4"/>
  <c r="CL162" i="4"/>
  <c r="CT83" i="4"/>
  <c r="CT121" i="4"/>
  <c r="CT111" i="4"/>
  <c r="CL259" i="4"/>
  <c r="CL142" i="4"/>
  <c r="CT163" i="4"/>
  <c r="CU163" i="4"/>
  <c r="CL188" i="4"/>
  <c r="CT64" i="4"/>
  <c r="CU239" i="4"/>
  <c r="CT239" i="4"/>
  <c r="CL53" i="4"/>
  <c r="CL94" i="4"/>
  <c r="CT45" i="4"/>
  <c r="CT207" i="4"/>
  <c r="CU207" i="4"/>
  <c r="CL76" i="4"/>
  <c r="CL36" i="4"/>
  <c r="CL233" i="4"/>
  <c r="CT40" i="4"/>
  <c r="CT68" i="4"/>
  <c r="CL135" i="4"/>
  <c r="CL160" i="4"/>
  <c r="CM160" i="4"/>
  <c r="CL58" i="4"/>
  <c r="CT172" i="4"/>
  <c r="CU172" i="4"/>
  <c r="CL182" i="4"/>
  <c r="CL118" i="4"/>
  <c r="CL71" i="4"/>
  <c r="CL214" i="4"/>
  <c r="CM214" i="4"/>
  <c r="CL30" i="4"/>
  <c r="CT93" i="4"/>
  <c r="CM241" i="4"/>
  <c r="CL241" i="4"/>
  <c r="CT184" i="4"/>
  <c r="CL69" i="4"/>
  <c r="CL225" i="4"/>
  <c r="CL62" i="4"/>
  <c r="CM62" i="4"/>
  <c r="CL235" i="4"/>
  <c r="CL141" i="4"/>
  <c r="CT169" i="4"/>
  <c r="CT216" i="4"/>
  <c r="CL170" i="4"/>
  <c r="CT205" i="4"/>
  <c r="CT61" i="4"/>
  <c r="CL155" i="4"/>
  <c r="CL140" i="4"/>
  <c r="CT17" i="4"/>
  <c r="CT29" i="4"/>
  <c r="CT194" i="4"/>
  <c r="CM190" i="4"/>
  <c r="CU180" i="4"/>
  <c r="CT180" i="4"/>
  <c r="CL18" i="4"/>
  <c r="CT19" i="4"/>
  <c r="CT230" i="4"/>
  <c r="CL205" i="4"/>
  <c r="CL80" i="4"/>
  <c r="CT167" i="4"/>
  <c r="CL191" i="4"/>
  <c r="CL146" i="4"/>
  <c r="CL137" i="4"/>
  <c r="CL178" i="4"/>
  <c r="CL204" i="4"/>
  <c r="CT196" i="4"/>
  <c r="CL218" i="4"/>
  <c r="CL55" i="4"/>
  <c r="CL265" i="4"/>
  <c r="CT118" i="4"/>
  <c r="CT127" i="4"/>
  <c r="CT136" i="4"/>
  <c r="CT110" i="4"/>
  <c r="CV168" i="4"/>
  <c r="CU168" i="4"/>
  <c r="CT168" i="4"/>
  <c r="CL152" i="4"/>
  <c r="CL114" i="4"/>
  <c r="CM114" i="4"/>
  <c r="CL39" i="4"/>
  <c r="CM67" i="4"/>
  <c r="CL67" i="4"/>
  <c r="CL124" i="4"/>
  <c r="CL243" i="4"/>
  <c r="CL9" i="4"/>
  <c r="DP10" i="4" s="1"/>
  <c r="DD10" i="4"/>
  <c r="DD11" i="4" s="1"/>
  <c r="DD12" i="4" s="1"/>
  <c r="DD13" i="4" s="1"/>
  <c r="DD14" i="4" s="1"/>
  <c r="DD15" i="4" s="1"/>
  <c r="DD16" i="4" s="1"/>
  <c r="DD17" i="4" s="1"/>
  <c r="DD18" i="4" s="1"/>
  <c r="DD19" i="4" s="1"/>
  <c r="DD20" i="4" s="1"/>
  <c r="DD21" i="4" s="1"/>
  <c r="DD22" i="4" s="1"/>
  <c r="DD23" i="4" s="1"/>
  <c r="DD24" i="4" s="1"/>
  <c r="DD25" i="4" s="1"/>
  <c r="DD26" i="4" s="1"/>
  <c r="DD27" i="4" s="1"/>
  <c r="DD28" i="4" s="1"/>
  <c r="DD29" i="4" s="1"/>
  <c r="DD30" i="4" s="1"/>
  <c r="DD31" i="4" s="1"/>
  <c r="DD32" i="4" s="1"/>
  <c r="DD33" i="4" s="1"/>
  <c r="DD34" i="4" s="1"/>
  <c r="DD35" i="4" s="1"/>
  <c r="DD36" i="4" s="1"/>
  <c r="DD37" i="4" s="1"/>
  <c r="DD38" i="4" s="1"/>
  <c r="DD39" i="4" s="1"/>
  <c r="DD40" i="4" s="1"/>
  <c r="DD41" i="4" s="1"/>
  <c r="DD42" i="4" s="1"/>
  <c r="DD43" i="4" s="1"/>
  <c r="DD44" i="4" s="1"/>
  <c r="DD45" i="4" s="1"/>
  <c r="DD46" i="4" s="1"/>
  <c r="DD47" i="4" s="1"/>
  <c r="DD48" i="4" s="1"/>
  <c r="DD49" i="4" s="1"/>
  <c r="DD50" i="4" s="1"/>
  <c r="DD51" i="4" s="1"/>
  <c r="DD52" i="4" s="1"/>
  <c r="DD53" i="4" s="1"/>
  <c r="DD54" i="4" s="1"/>
  <c r="DD55" i="4" s="1"/>
  <c r="DD56" i="4" s="1"/>
  <c r="DD57" i="4" s="1"/>
  <c r="DD58" i="4" s="1"/>
  <c r="DD59" i="4" s="1"/>
  <c r="DD60" i="4" s="1"/>
  <c r="DD61" i="4" s="1"/>
  <c r="DD62" i="4" s="1"/>
  <c r="DD63" i="4" s="1"/>
  <c r="DD64" i="4" s="1"/>
  <c r="DD65" i="4" s="1"/>
  <c r="DD66" i="4" s="1"/>
  <c r="DD67" i="4" s="1"/>
  <c r="DD68" i="4" s="1"/>
  <c r="DD69" i="4" s="1"/>
  <c r="DD70" i="4" s="1"/>
  <c r="DD71" i="4" s="1"/>
  <c r="DD72" i="4" s="1"/>
  <c r="DD73" i="4" s="1"/>
  <c r="DD74" i="4" s="1"/>
  <c r="DD75" i="4" s="1"/>
  <c r="DD76" i="4" s="1"/>
  <c r="DD77" i="4" s="1"/>
  <c r="DD78" i="4" s="1"/>
  <c r="DD79" i="4" s="1"/>
  <c r="DD80" i="4" s="1"/>
  <c r="DD81" i="4" s="1"/>
  <c r="DD82" i="4" s="1"/>
  <c r="DD83" i="4" s="1"/>
  <c r="DD84" i="4" s="1"/>
  <c r="DD85" i="4" s="1"/>
  <c r="DD86" i="4" s="1"/>
  <c r="DD87" i="4" s="1"/>
  <c r="DD88" i="4" s="1"/>
  <c r="DD89" i="4" s="1"/>
  <c r="DD90" i="4" s="1"/>
  <c r="DD91" i="4" s="1"/>
  <c r="DD92" i="4" s="1"/>
  <c r="DD93" i="4" s="1"/>
  <c r="DD94" i="4" s="1"/>
  <c r="DD95" i="4" s="1"/>
  <c r="DD96" i="4" s="1"/>
  <c r="DD97" i="4" s="1"/>
  <c r="DD98" i="4" s="1"/>
  <c r="DD99" i="4" s="1"/>
  <c r="DD100" i="4" s="1"/>
  <c r="DD101" i="4" s="1"/>
  <c r="DD102" i="4" s="1"/>
  <c r="DD103" i="4" s="1"/>
  <c r="DD104" i="4" s="1"/>
  <c r="DD105" i="4" s="1"/>
  <c r="DD106" i="4" s="1"/>
  <c r="DD107" i="4" s="1"/>
  <c r="DD108" i="4" s="1"/>
  <c r="DD109" i="4" s="1"/>
  <c r="DD110" i="4" s="1"/>
  <c r="DD111" i="4" s="1"/>
  <c r="DD112" i="4" s="1"/>
  <c r="DD113" i="4" s="1"/>
  <c r="DD114" i="4" s="1"/>
  <c r="DD115" i="4" s="1"/>
  <c r="DD116" i="4" s="1"/>
  <c r="DD117" i="4" s="1"/>
  <c r="DD118" i="4" s="1"/>
  <c r="DD119" i="4" s="1"/>
  <c r="DD120" i="4" s="1"/>
  <c r="DD121" i="4" s="1"/>
  <c r="DD122" i="4" s="1"/>
  <c r="DD123" i="4" s="1"/>
  <c r="DD124" i="4" s="1"/>
  <c r="DD125" i="4" s="1"/>
  <c r="DD126" i="4" s="1"/>
  <c r="DD127" i="4" s="1"/>
  <c r="DD128" i="4" s="1"/>
  <c r="DD129" i="4" s="1"/>
  <c r="DD130" i="4" s="1"/>
  <c r="DD131" i="4" s="1"/>
  <c r="DD132" i="4" s="1"/>
  <c r="DD133" i="4" s="1"/>
  <c r="DD134" i="4" s="1"/>
  <c r="DD135" i="4" s="1"/>
  <c r="DD136" i="4" s="1"/>
  <c r="DD137" i="4" s="1"/>
  <c r="DD138" i="4" s="1"/>
  <c r="DD139" i="4" s="1"/>
  <c r="DD140" i="4" s="1"/>
  <c r="DD141" i="4" s="1"/>
  <c r="DD142" i="4" s="1"/>
  <c r="DD143" i="4" s="1"/>
  <c r="DD144" i="4" s="1"/>
  <c r="DD145" i="4" s="1"/>
  <c r="DD146" i="4" s="1"/>
  <c r="DD147" i="4" s="1"/>
  <c r="DD148" i="4" s="1"/>
  <c r="DD149" i="4" s="1"/>
  <c r="DD150" i="4" s="1"/>
  <c r="DD151" i="4" s="1"/>
  <c r="DD152" i="4" s="1"/>
  <c r="DD153" i="4" s="1"/>
  <c r="DD154" i="4" s="1"/>
  <c r="DD155" i="4" s="1"/>
  <c r="DD156" i="4" s="1"/>
  <c r="DD157" i="4" s="1"/>
  <c r="DD158" i="4" s="1"/>
  <c r="DD159" i="4" s="1"/>
  <c r="DD160" i="4" s="1"/>
  <c r="DD161" i="4" s="1"/>
  <c r="DD162" i="4" s="1"/>
  <c r="DD163" i="4" s="1"/>
  <c r="DD164" i="4" s="1"/>
  <c r="DD165" i="4" s="1"/>
  <c r="DD166" i="4" s="1"/>
  <c r="DD167" i="4" s="1"/>
  <c r="DD168" i="4" s="1"/>
  <c r="DD169" i="4" s="1"/>
  <c r="DD170" i="4" s="1"/>
  <c r="DD171" i="4" s="1"/>
  <c r="DD172" i="4" s="1"/>
  <c r="DD173" i="4" s="1"/>
  <c r="DD174" i="4" s="1"/>
  <c r="DD175" i="4" s="1"/>
  <c r="DD176" i="4" s="1"/>
  <c r="DD177" i="4" s="1"/>
  <c r="DD178" i="4" s="1"/>
  <c r="DD179" i="4" s="1"/>
  <c r="DD180" i="4" s="1"/>
  <c r="DD181" i="4" s="1"/>
  <c r="DD182" i="4" s="1"/>
  <c r="DD183" i="4" s="1"/>
  <c r="DD184" i="4" s="1"/>
  <c r="DD185" i="4" s="1"/>
  <c r="DD186" i="4" s="1"/>
  <c r="DD187" i="4" s="1"/>
  <c r="DD188" i="4" s="1"/>
  <c r="DD189" i="4" s="1"/>
  <c r="DD190" i="4" s="1"/>
  <c r="DD191" i="4" s="1"/>
  <c r="DD192" i="4" s="1"/>
  <c r="DD193" i="4" s="1"/>
  <c r="DD194" i="4" s="1"/>
  <c r="DD195" i="4" s="1"/>
  <c r="DD196" i="4" s="1"/>
  <c r="DD197" i="4" s="1"/>
  <c r="DD198" i="4" s="1"/>
  <c r="DD199" i="4" s="1"/>
  <c r="DD200" i="4" s="1"/>
  <c r="DD201" i="4" s="1"/>
  <c r="DD202" i="4" s="1"/>
  <c r="DD203" i="4" s="1"/>
  <c r="DD204" i="4" s="1"/>
  <c r="DD205" i="4" s="1"/>
  <c r="DD206" i="4" s="1"/>
  <c r="DD207" i="4" s="1"/>
  <c r="DD208" i="4" s="1"/>
  <c r="DD209" i="4" s="1"/>
  <c r="DD210" i="4" s="1"/>
  <c r="DD211" i="4" s="1"/>
  <c r="DD212" i="4" s="1"/>
  <c r="DD213" i="4" s="1"/>
  <c r="DD214" i="4" s="1"/>
  <c r="DD215" i="4" s="1"/>
  <c r="DD216" i="4" s="1"/>
  <c r="DD217" i="4" s="1"/>
  <c r="DD218" i="4" s="1"/>
  <c r="DD219" i="4" s="1"/>
  <c r="DD220" i="4" s="1"/>
  <c r="DD221" i="4" s="1"/>
  <c r="DD222" i="4" s="1"/>
  <c r="DD223" i="4" s="1"/>
  <c r="DD224" i="4" s="1"/>
  <c r="DD225" i="4" s="1"/>
  <c r="DD226" i="4" s="1"/>
  <c r="DD227" i="4" s="1"/>
  <c r="DD228" i="4" s="1"/>
  <c r="DD229" i="4" s="1"/>
  <c r="DD230" i="4" s="1"/>
  <c r="DD231" i="4" s="1"/>
  <c r="DD232" i="4" s="1"/>
  <c r="DD233" i="4" s="1"/>
  <c r="DD234" i="4" s="1"/>
  <c r="DD235" i="4" s="1"/>
  <c r="DD236" i="4" s="1"/>
  <c r="DD237" i="4" s="1"/>
  <c r="DD238" i="4" s="1"/>
  <c r="DD239" i="4" s="1"/>
  <c r="DD240" i="4" s="1"/>
  <c r="DD241" i="4" s="1"/>
  <c r="DD242" i="4" s="1"/>
  <c r="DD243" i="4" s="1"/>
  <c r="DD244" i="4" s="1"/>
  <c r="DD245" i="4" s="1"/>
  <c r="DD246" i="4" s="1"/>
  <c r="DD247" i="4" s="1"/>
  <c r="DD248" i="4" s="1"/>
  <c r="DD249" i="4" s="1"/>
  <c r="DD250" i="4" s="1"/>
  <c r="DD251" i="4" s="1"/>
  <c r="DD252" i="4" s="1"/>
  <c r="DD253" i="4" s="1"/>
  <c r="DD254" i="4" s="1"/>
  <c r="DD255" i="4" s="1"/>
  <c r="DD256" i="4" s="1"/>
  <c r="DD257" i="4" s="1"/>
  <c r="DD258" i="4" s="1"/>
  <c r="DD259" i="4" s="1"/>
  <c r="DD260" i="4" s="1"/>
  <c r="DD261" i="4" s="1"/>
  <c r="DD262" i="4" s="1"/>
  <c r="DD263" i="4" s="1"/>
  <c r="DD264" i="4" s="1"/>
  <c r="DD265" i="4" s="1"/>
  <c r="DI2" i="4" s="1"/>
  <c r="D111" i="2" s="1"/>
  <c r="O19" i="6" s="1"/>
  <c r="CT135" i="4"/>
  <c r="CU135" i="4"/>
  <c r="CT197" i="4"/>
  <c r="CT103" i="4"/>
  <c r="CT212" i="4"/>
  <c r="CT165" i="4"/>
  <c r="CL97" i="4"/>
  <c r="CL262" i="4"/>
  <c r="CL103" i="4"/>
  <c r="CM103" i="4"/>
  <c r="CN103" i="4"/>
  <c r="CL117" i="4"/>
  <c r="CM117" i="4"/>
  <c r="CL28" i="4"/>
  <c r="CL180" i="4"/>
  <c r="CM180" i="4"/>
  <c r="CT123" i="4"/>
  <c r="CT182" i="4"/>
  <c r="CT206" i="4"/>
  <c r="CU206" i="4"/>
  <c r="CL22" i="4"/>
  <c r="CM125" i="4"/>
  <c r="CL125" i="4"/>
  <c r="CM63" i="4"/>
  <c r="CL63" i="4"/>
  <c r="CL13" i="4"/>
  <c r="CT25" i="4"/>
  <c r="CT131" i="4"/>
  <c r="CL177" i="4"/>
  <c r="CN177" i="4"/>
  <c r="CM177" i="4"/>
  <c r="CL150" i="4"/>
  <c r="CL46" i="4"/>
  <c r="CL82" i="4"/>
  <c r="CM82" i="4"/>
  <c r="CT52" i="4"/>
  <c r="CU52" i="4"/>
  <c r="CM73" i="4"/>
  <c r="CL73" i="4"/>
  <c r="CL133" i="4"/>
  <c r="CL93" i="4"/>
  <c r="CL105" i="4"/>
  <c r="CM105" i="4"/>
  <c r="CN105" i="4"/>
  <c r="CM91" i="4"/>
  <c r="EN265" i="4"/>
  <c r="EN9" i="4"/>
  <c r="CM144" i="4"/>
  <c r="CM84" i="4"/>
  <c r="CV81" i="4"/>
  <c r="CN185" i="4"/>
  <c r="CM75" i="4"/>
  <c r="CU85" i="4"/>
  <c r="CU185" i="4"/>
  <c r="ER9" i="4"/>
  <c r="CT36" i="4"/>
  <c r="CT74" i="4"/>
  <c r="CT34" i="4"/>
  <c r="CT181" i="4"/>
  <c r="CM145" i="4"/>
  <c r="CN145" i="4"/>
  <c r="CL145" i="4"/>
  <c r="CT215" i="4"/>
  <c r="CT249" i="4"/>
  <c r="CT89" i="4"/>
  <c r="CT200" i="4"/>
  <c r="CT133" i="4"/>
  <c r="CL88" i="4"/>
  <c r="CT24" i="4"/>
  <c r="CL179" i="4"/>
  <c r="CT43" i="4"/>
  <c r="CL221" i="4"/>
  <c r="CL252" i="4"/>
  <c r="CT254" i="4"/>
  <c r="CT139" i="4"/>
  <c r="CT195" i="4"/>
  <c r="CU195" i="4"/>
  <c r="CT233" i="4"/>
  <c r="CU233" i="4"/>
  <c r="CL223" i="4"/>
  <c r="CM223" i="4"/>
  <c r="CL236" i="4"/>
  <c r="CL21" i="4"/>
  <c r="CT13" i="4"/>
  <c r="CL29" i="4"/>
  <c r="CT37" i="4"/>
  <c r="CL68" i="4"/>
  <c r="CT70" i="4"/>
  <c r="CL228" i="4"/>
  <c r="CM228" i="4"/>
  <c r="CU67" i="4"/>
  <c r="CT67" i="4"/>
  <c r="CT98" i="4"/>
  <c r="CT53" i="4"/>
  <c r="CT95" i="4"/>
  <c r="CT211" i="4"/>
  <c r="CL153" i="4"/>
  <c r="CN153" i="4"/>
  <c r="CM153" i="4"/>
  <c r="CT170" i="4"/>
  <c r="CT164" i="4"/>
  <c r="CU164" i="4"/>
  <c r="CL86" i="4"/>
  <c r="CT99" i="4"/>
  <c r="CU99" i="4"/>
  <c r="CT32" i="4"/>
  <c r="CU187" i="4"/>
  <c r="CT187" i="4"/>
  <c r="CL109" i="4"/>
  <c r="CT246" i="4"/>
  <c r="CL24" i="4"/>
  <c r="CL26" i="4"/>
  <c r="CT134" i="4"/>
  <c r="CT90" i="4"/>
  <c r="CT66" i="4"/>
  <c r="CL227" i="4"/>
  <c r="CT57" i="4"/>
  <c r="CL42" i="4"/>
  <c r="CL102" i="4"/>
  <c r="CM102" i="4"/>
  <c r="CL238" i="4"/>
  <c r="CL100" i="4"/>
  <c r="CT151" i="4"/>
  <c r="CT192" i="4"/>
  <c r="CV192" i="4"/>
  <c r="CU192" i="4"/>
  <c r="CM216" i="4"/>
  <c r="CL216" i="4"/>
  <c r="CT120" i="4"/>
  <c r="CL77" i="4"/>
  <c r="CM77" i="4"/>
  <c r="CL172" i="4"/>
  <c r="CT82" i="4"/>
  <c r="CT209" i="4"/>
  <c r="CU209" i="4"/>
  <c r="CT97" i="4"/>
  <c r="CT96" i="4"/>
  <c r="CT114" i="4"/>
  <c r="CT225" i="4"/>
  <c r="CT263" i="4"/>
  <c r="CL64" i="4"/>
  <c r="CT259" i="4"/>
  <c r="CT122" i="4"/>
  <c r="CL184" i="4"/>
  <c r="CT217" i="4"/>
  <c r="CU217" i="4"/>
  <c r="CL147" i="4"/>
  <c r="CT208" i="4"/>
  <c r="CL215" i="4"/>
  <c r="CM215" i="4"/>
  <c r="CM176" i="4"/>
  <c r="CN176" i="4"/>
  <c r="CL176" i="4"/>
  <c r="CT156" i="4"/>
  <c r="CL157" i="4"/>
  <c r="CT23" i="4"/>
  <c r="CT106" i="4"/>
  <c r="CL211" i="4"/>
  <c r="CT14" i="4"/>
  <c r="CL84" i="4"/>
  <c r="CL48" i="4"/>
  <c r="CM48" i="4"/>
  <c r="CT252" i="4"/>
  <c r="O8" i="5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O147" i="5" s="1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O162" i="5" s="1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M2" i="5" s="1"/>
  <c r="F8" i="5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I2" i="5" s="1"/>
  <c r="I8" i="5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3" i="5" s="1"/>
  <c r="CL263" i="4"/>
  <c r="CT201" i="4"/>
  <c r="CT240" i="4"/>
  <c r="CL60" i="4"/>
  <c r="CM60" i="4"/>
  <c r="CU203" i="4"/>
  <c r="CT203" i="4"/>
  <c r="CL245" i="4"/>
  <c r="CT59" i="4"/>
  <c r="CL57" i="4"/>
  <c r="CM57" i="4"/>
  <c r="CL119" i="4"/>
  <c r="CT171" i="4"/>
  <c r="CM149" i="4"/>
  <c r="CL149" i="4"/>
  <c r="CL126" i="4"/>
  <c r="CL101" i="4"/>
  <c r="CM101" i="4"/>
  <c r="CU191" i="4"/>
  <c r="CT191" i="4"/>
  <c r="CT255" i="4"/>
  <c r="CT243" i="4"/>
  <c r="CL23" i="4"/>
  <c r="CM148" i="4"/>
  <c r="CL148" i="4"/>
  <c r="CL61" i="4"/>
  <c r="CT245" i="4"/>
  <c r="CT173" i="4"/>
  <c r="CL81" i="4"/>
  <c r="CT27" i="4"/>
  <c r="CT86" i="4"/>
  <c r="CL32" i="4"/>
  <c r="CT126" i="4"/>
  <c r="CL197" i="4"/>
  <c r="CL202" i="4"/>
  <c r="CL136" i="4"/>
  <c r="CT175" i="4"/>
  <c r="CL163" i="4"/>
  <c r="CL50" i="4"/>
  <c r="CT38" i="4"/>
  <c r="CT176" i="4"/>
  <c r="CL198" i="4"/>
  <c r="CT54" i="4"/>
  <c r="CT18" i="4"/>
  <c r="CL203" i="4"/>
  <c r="CT221" i="4"/>
  <c r="CL195" i="4"/>
  <c r="CT137" i="4"/>
  <c r="CT232" i="4"/>
  <c r="CL56" i="4"/>
  <c r="CL240" i="4"/>
  <c r="CL207" i="4"/>
  <c r="CL255" i="4"/>
  <c r="CT42" i="4"/>
  <c r="CU42" i="4"/>
  <c r="CL199" i="4"/>
  <c r="CM199" i="4"/>
  <c r="CT88" i="4"/>
  <c r="CL208" i="4"/>
  <c r="CM208" i="4"/>
  <c r="CT159" i="4"/>
  <c r="CL220" i="4"/>
  <c r="CT104" i="4"/>
  <c r="CL47" i="4"/>
  <c r="CM47" i="4"/>
  <c r="CL247" i="4"/>
  <c r="CT71" i="4"/>
  <c r="CT213" i="4"/>
  <c r="CT199" i="4"/>
  <c r="CU199" i="4"/>
  <c r="CT75" i="4"/>
  <c r="CU75" i="4"/>
  <c r="CV75" i="4"/>
  <c r="CT51" i="4"/>
  <c r="CL38" i="4"/>
  <c r="CL54" i="4"/>
  <c r="CL113" i="4"/>
  <c r="CL37" i="4"/>
  <c r="CT77" i="4"/>
  <c r="CT138" i="4"/>
  <c r="CL40" i="4"/>
  <c r="CL128" i="4"/>
  <c r="CM128" i="4"/>
  <c r="CL165" i="4"/>
  <c r="CL27" i="4"/>
  <c r="CL19" i="4"/>
  <c r="CT155" i="4"/>
  <c r="CL20" i="4"/>
  <c r="CL25" i="4"/>
  <c r="CT250" i="4"/>
  <c r="CL92" i="4"/>
  <c r="CM92" i="4"/>
  <c r="CL89" i="4"/>
  <c r="CM89" i="4"/>
  <c r="CU58" i="4"/>
  <c r="CT58" i="4"/>
  <c r="CL253" i="4"/>
  <c r="CL87" i="4"/>
  <c r="CT112" i="4"/>
  <c r="CL194" i="4"/>
  <c r="CM194" i="4"/>
  <c r="CT178" i="4"/>
  <c r="CL244" i="4"/>
  <c r="CT78" i="4"/>
  <c r="CL219" i="4"/>
  <c r="CT210" i="4"/>
  <c r="CT60" i="4"/>
  <c r="CT11" i="4"/>
  <c r="CL209" i="4"/>
  <c r="CL231" i="4"/>
  <c r="CL186" i="4"/>
  <c r="CT153" i="4"/>
  <c r="CL51" i="4"/>
  <c r="CL111" i="4"/>
  <c r="CT49" i="4"/>
  <c r="CU49" i="4"/>
  <c r="CT160" i="4"/>
  <c r="CL234" i="4"/>
  <c r="CL196" i="4"/>
  <c r="CM196" i="4"/>
  <c r="CT94" i="4"/>
  <c r="CL230" i="4"/>
  <c r="CM230" i="4"/>
  <c r="CL251" i="4"/>
  <c r="CT84" i="4"/>
  <c r="CT248" i="4"/>
  <c r="CL193" i="4"/>
  <c r="CL164" i="4"/>
  <c r="CT238" i="4"/>
  <c r="CM181" i="4"/>
  <c r="CL181" i="4"/>
  <c r="CN181" i="4"/>
  <c r="CT9" i="4"/>
  <c r="DL10" i="4"/>
  <c r="DL11" i="4" s="1"/>
  <c r="DL12" i="4" s="1"/>
  <c r="DL13" i="4" s="1"/>
  <c r="DL14" i="4" s="1"/>
  <c r="DL15" i="4" s="1"/>
  <c r="DL16" i="4" s="1"/>
  <c r="DL17" i="4" s="1"/>
  <c r="DL18" i="4" s="1"/>
  <c r="DL19" i="4" s="1"/>
  <c r="DL20" i="4" s="1"/>
  <c r="DL21" i="4" s="1"/>
  <c r="DL22" i="4" s="1"/>
  <c r="DL23" i="4" s="1"/>
  <c r="DL24" i="4" s="1"/>
  <c r="DL25" i="4" s="1"/>
  <c r="DL26" i="4" s="1"/>
  <c r="DL27" i="4" s="1"/>
  <c r="DL28" i="4" s="1"/>
  <c r="DL29" i="4" s="1"/>
  <c r="DL30" i="4" s="1"/>
  <c r="DL31" i="4" s="1"/>
  <c r="DL32" i="4" s="1"/>
  <c r="DL33" i="4" s="1"/>
  <c r="DL34" i="4" s="1"/>
  <c r="DL35" i="4" s="1"/>
  <c r="DL36" i="4" s="1"/>
  <c r="DL37" i="4" s="1"/>
  <c r="DL38" i="4" s="1"/>
  <c r="DL39" i="4" s="1"/>
  <c r="DL40" i="4" s="1"/>
  <c r="DL41" i="4" s="1"/>
  <c r="DL42" i="4" s="1"/>
  <c r="DL43" i="4" s="1"/>
  <c r="DL44" i="4" s="1"/>
  <c r="DL45" i="4" s="1"/>
  <c r="DL46" i="4" s="1"/>
  <c r="DL47" i="4" s="1"/>
  <c r="DL48" i="4" s="1"/>
  <c r="DL49" i="4" s="1"/>
  <c r="DL50" i="4" s="1"/>
  <c r="DL51" i="4" s="1"/>
  <c r="DL52" i="4" s="1"/>
  <c r="DL53" i="4" s="1"/>
  <c r="DL54" i="4" s="1"/>
  <c r="DL55" i="4" s="1"/>
  <c r="DL56" i="4" s="1"/>
  <c r="DL57" i="4" s="1"/>
  <c r="DL58" i="4" s="1"/>
  <c r="DL59" i="4" s="1"/>
  <c r="DL60" i="4" s="1"/>
  <c r="DL61" i="4" s="1"/>
  <c r="DL62" i="4" s="1"/>
  <c r="DL63" i="4" s="1"/>
  <c r="DL64" i="4" s="1"/>
  <c r="DL65" i="4" s="1"/>
  <c r="DL66" i="4" s="1"/>
  <c r="DL67" i="4" s="1"/>
  <c r="DL68" i="4" s="1"/>
  <c r="DL69" i="4" s="1"/>
  <c r="DL70" i="4" s="1"/>
  <c r="DL71" i="4" s="1"/>
  <c r="DL72" i="4" s="1"/>
  <c r="DL73" i="4" s="1"/>
  <c r="DL74" i="4" s="1"/>
  <c r="DL75" i="4" s="1"/>
  <c r="DL76" i="4" s="1"/>
  <c r="DL77" i="4" s="1"/>
  <c r="DL78" i="4" s="1"/>
  <c r="DL79" i="4" s="1"/>
  <c r="DL80" i="4" s="1"/>
  <c r="DL81" i="4" s="1"/>
  <c r="DL82" i="4" s="1"/>
  <c r="DL83" i="4" s="1"/>
  <c r="DL84" i="4" s="1"/>
  <c r="DL85" i="4" s="1"/>
  <c r="DL86" i="4" s="1"/>
  <c r="DL87" i="4" s="1"/>
  <c r="DL88" i="4" s="1"/>
  <c r="DL89" i="4" s="1"/>
  <c r="DL90" i="4" s="1"/>
  <c r="DL91" i="4" s="1"/>
  <c r="DL92" i="4" s="1"/>
  <c r="DL93" i="4" s="1"/>
  <c r="DL94" i="4" s="1"/>
  <c r="DL95" i="4" s="1"/>
  <c r="DL96" i="4" s="1"/>
  <c r="DL97" i="4" s="1"/>
  <c r="DL98" i="4" s="1"/>
  <c r="DL99" i="4" s="1"/>
  <c r="DL100" i="4" s="1"/>
  <c r="DL101" i="4" s="1"/>
  <c r="DL102" i="4" s="1"/>
  <c r="DL103" i="4" s="1"/>
  <c r="DL104" i="4" s="1"/>
  <c r="DL105" i="4" s="1"/>
  <c r="DL106" i="4" s="1"/>
  <c r="DL107" i="4" s="1"/>
  <c r="DL108" i="4" s="1"/>
  <c r="DL109" i="4" s="1"/>
  <c r="DL110" i="4" s="1"/>
  <c r="DL111" i="4" s="1"/>
  <c r="DL112" i="4" s="1"/>
  <c r="DL113" i="4" s="1"/>
  <c r="DL114" i="4" s="1"/>
  <c r="DL115" i="4" s="1"/>
  <c r="DL116" i="4" s="1"/>
  <c r="DL117" i="4" s="1"/>
  <c r="DL118" i="4" s="1"/>
  <c r="DL119" i="4" s="1"/>
  <c r="DL120" i="4" s="1"/>
  <c r="DL121" i="4" s="1"/>
  <c r="DL122" i="4" s="1"/>
  <c r="DL123" i="4" s="1"/>
  <c r="DL124" i="4" s="1"/>
  <c r="DL125" i="4" s="1"/>
  <c r="DL126" i="4" s="1"/>
  <c r="DL127" i="4" s="1"/>
  <c r="DL128" i="4" s="1"/>
  <c r="DL129" i="4" s="1"/>
  <c r="DL130" i="4" s="1"/>
  <c r="DL131" i="4" s="1"/>
  <c r="DL132" i="4" s="1"/>
  <c r="DL133" i="4" s="1"/>
  <c r="DL134" i="4" s="1"/>
  <c r="DL135" i="4" s="1"/>
  <c r="DL136" i="4" s="1"/>
  <c r="DL137" i="4" s="1"/>
  <c r="DL138" i="4" s="1"/>
  <c r="DL139" i="4" s="1"/>
  <c r="DL140" i="4" s="1"/>
  <c r="DL141" i="4" s="1"/>
  <c r="DL142" i="4" s="1"/>
  <c r="DL143" i="4" s="1"/>
  <c r="DL144" i="4" s="1"/>
  <c r="DL145" i="4" s="1"/>
  <c r="DL146" i="4" s="1"/>
  <c r="DL147" i="4" s="1"/>
  <c r="DL148" i="4" s="1"/>
  <c r="DL149" i="4" s="1"/>
  <c r="DL150" i="4" s="1"/>
  <c r="DL151" i="4" s="1"/>
  <c r="DL152" i="4" s="1"/>
  <c r="DL153" i="4" s="1"/>
  <c r="DL154" i="4" s="1"/>
  <c r="DL155" i="4" s="1"/>
  <c r="DL156" i="4" s="1"/>
  <c r="DL157" i="4" s="1"/>
  <c r="DL158" i="4" s="1"/>
  <c r="DL159" i="4" s="1"/>
  <c r="DL160" i="4" s="1"/>
  <c r="DL161" i="4" s="1"/>
  <c r="DL162" i="4" s="1"/>
  <c r="DL163" i="4" s="1"/>
  <c r="DL164" i="4" s="1"/>
  <c r="DL165" i="4" s="1"/>
  <c r="DL166" i="4" s="1"/>
  <c r="DL167" i="4" s="1"/>
  <c r="DL168" i="4" s="1"/>
  <c r="DL169" i="4" s="1"/>
  <c r="DL170" i="4" s="1"/>
  <c r="DL171" i="4" s="1"/>
  <c r="DL172" i="4" s="1"/>
  <c r="DL173" i="4" s="1"/>
  <c r="DL174" i="4" s="1"/>
  <c r="DL175" i="4" s="1"/>
  <c r="DL176" i="4" s="1"/>
  <c r="DL177" i="4" s="1"/>
  <c r="DL178" i="4" s="1"/>
  <c r="DL179" i="4" s="1"/>
  <c r="DL180" i="4" s="1"/>
  <c r="DL181" i="4" s="1"/>
  <c r="DL182" i="4" s="1"/>
  <c r="DL183" i="4" s="1"/>
  <c r="DL184" i="4" s="1"/>
  <c r="DL185" i="4" s="1"/>
  <c r="DL186" i="4" s="1"/>
  <c r="DL187" i="4" s="1"/>
  <c r="DL188" i="4" s="1"/>
  <c r="DL189" i="4" s="1"/>
  <c r="DL190" i="4" s="1"/>
  <c r="DL191" i="4" s="1"/>
  <c r="DL192" i="4" s="1"/>
  <c r="DL193" i="4" s="1"/>
  <c r="DL194" i="4" s="1"/>
  <c r="DL195" i="4" s="1"/>
  <c r="DL196" i="4" s="1"/>
  <c r="DL197" i="4" s="1"/>
  <c r="DL198" i="4" s="1"/>
  <c r="DL199" i="4" s="1"/>
  <c r="DL200" i="4" s="1"/>
  <c r="DL201" i="4" s="1"/>
  <c r="DL202" i="4" s="1"/>
  <c r="DL203" i="4" s="1"/>
  <c r="DL204" i="4" s="1"/>
  <c r="DL205" i="4" s="1"/>
  <c r="DL206" i="4" s="1"/>
  <c r="DL207" i="4" s="1"/>
  <c r="DL208" i="4" s="1"/>
  <c r="DL209" i="4" s="1"/>
  <c r="DL210" i="4" s="1"/>
  <c r="DL211" i="4" s="1"/>
  <c r="DL212" i="4" s="1"/>
  <c r="DL213" i="4" s="1"/>
  <c r="DL214" i="4" s="1"/>
  <c r="DL215" i="4" s="1"/>
  <c r="DL216" i="4" s="1"/>
  <c r="DL217" i="4" s="1"/>
  <c r="DL218" i="4" s="1"/>
  <c r="DL219" i="4" s="1"/>
  <c r="DL220" i="4" s="1"/>
  <c r="DL221" i="4" s="1"/>
  <c r="DL222" i="4" s="1"/>
  <c r="DL223" i="4" s="1"/>
  <c r="DL224" i="4" s="1"/>
  <c r="DL225" i="4" s="1"/>
  <c r="DL226" i="4" s="1"/>
  <c r="DL227" i="4" s="1"/>
  <c r="DL228" i="4" s="1"/>
  <c r="DL229" i="4" s="1"/>
  <c r="DL230" i="4" s="1"/>
  <c r="DL231" i="4" s="1"/>
  <c r="DL232" i="4" s="1"/>
  <c r="DL233" i="4" s="1"/>
  <c r="DL234" i="4" s="1"/>
  <c r="DL235" i="4" s="1"/>
  <c r="DL236" i="4" s="1"/>
  <c r="DL237" i="4" s="1"/>
  <c r="DL238" i="4" s="1"/>
  <c r="DL239" i="4" s="1"/>
  <c r="DL240" i="4" s="1"/>
  <c r="DL241" i="4" s="1"/>
  <c r="DL242" i="4" s="1"/>
  <c r="DL243" i="4" s="1"/>
  <c r="DL244" i="4" s="1"/>
  <c r="DL245" i="4" s="1"/>
  <c r="DL246" i="4" s="1"/>
  <c r="DL247" i="4" s="1"/>
  <c r="DL248" i="4" s="1"/>
  <c r="DL249" i="4" s="1"/>
  <c r="DL250" i="4" s="1"/>
  <c r="DL251" i="4" s="1"/>
  <c r="DL252" i="4" s="1"/>
  <c r="DL253" i="4" s="1"/>
  <c r="DL254" i="4" s="1"/>
  <c r="DL255" i="4" s="1"/>
  <c r="DL256" i="4" s="1"/>
  <c r="DL257" i="4" s="1"/>
  <c r="DL258" i="4" s="1"/>
  <c r="DL259" i="4" s="1"/>
  <c r="DL260" i="4" s="1"/>
  <c r="DL261" i="4" s="1"/>
  <c r="DL262" i="4" s="1"/>
  <c r="DL263" i="4" s="1"/>
  <c r="DL264" i="4" s="1"/>
  <c r="DL265" i="4" s="1"/>
  <c r="DK2" i="4" s="1"/>
  <c r="F111" i="2" s="1"/>
  <c r="Q19" i="6" s="1"/>
  <c r="CM112" i="4"/>
  <c r="CL112" i="4"/>
  <c r="CN112" i="4"/>
  <c r="CL52" i="4"/>
  <c r="CT132" i="4"/>
  <c r="CU132" i="4"/>
  <c r="Q8" i="5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O2" i="5" s="1"/>
  <c r="H8" i="5"/>
  <c r="H9" i="5" s="1"/>
  <c r="H10" i="5" s="1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H139" i="5" s="1"/>
  <c r="H140" i="5" s="1"/>
  <c r="H141" i="5" s="1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H175" i="5" s="1"/>
  <c r="H176" i="5" s="1"/>
  <c r="H177" i="5" s="1"/>
  <c r="H178" i="5" s="1"/>
  <c r="H179" i="5" s="1"/>
  <c r="H180" i="5" s="1"/>
  <c r="H181" i="5" s="1"/>
  <c r="H182" i="5" s="1"/>
  <c r="H183" i="5" s="1"/>
  <c r="H184" i="5" s="1"/>
  <c r="H185" i="5" s="1"/>
  <c r="H186" i="5" s="1"/>
  <c r="H187" i="5" s="1"/>
  <c r="H188" i="5" s="1"/>
  <c r="H189" i="5" s="1"/>
  <c r="H190" i="5" s="1"/>
  <c r="H191" i="5" s="1"/>
  <c r="H192" i="5" s="1"/>
  <c r="H193" i="5" s="1"/>
  <c r="H194" i="5" s="1"/>
  <c r="H195" i="5" s="1"/>
  <c r="H196" i="5" s="1"/>
  <c r="H197" i="5" s="1"/>
  <c r="H198" i="5" s="1"/>
  <c r="H199" i="5" s="1"/>
  <c r="H200" i="5" s="1"/>
  <c r="H201" i="5" s="1"/>
  <c r="H202" i="5" s="1"/>
  <c r="H203" i="5" s="1"/>
  <c r="H204" i="5" s="1"/>
  <c r="H205" i="5" s="1"/>
  <c r="H206" i="5" s="1"/>
  <c r="H207" i="5" s="1"/>
  <c r="H208" i="5" s="1"/>
  <c r="H209" i="5" s="1"/>
  <c r="H210" i="5" s="1"/>
  <c r="H211" i="5" s="1"/>
  <c r="H212" i="5" s="1"/>
  <c r="H213" i="5" s="1"/>
  <c r="H214" i="5" s="1"/>
  <c r="H215" i="5" s="1"/>
  <c r="H216" i="5" s="1"/>
  <c r="H217" i="5" s="1"/>
  <c r="H218" i="5" s="1"/>
  <c r="H219" i="5" s="1"/>
  <c r="H220" i="5" s="1"/>
  <c r="H221" i="5" s="1"/>
  <c r="H222" i="5" s="1"/>
  <c r="H223" i="5" s="1"/>
  <c r="H224" i="5" s="1"/>
  <c r="H225" i="5" s="1"/>
  <c r="H226" i="5" s="1"/>
  <c r="H227" i="5" s="1"/>
  <c r="H228" i="5" s="1"/>
  <c r="H229" i="5" s="1"/>
  <c r="H230" i="5" s="1"/>
  <c r="H231" i="5" s="1"/>
  <c r="H232" i="5" s="1"/>
  <c r="H233" i="5" s="1"/>
  <c r="H234" i="5" s="1"/>
  <c r="H235" i="5" s="1"/>
  <c r="H236" i="5" s="1"/>
  <c r="H237" i="5" s="1"/>
  <c r="H238" i="5" s="1"/>
  <c r="H239" i="5" s="1"/>
  <c r="H240" i="5" s="1"/>
  <c r="H241" i="5" s="1"/>
  <c r="H242" i="5" s="1"/>
  <c r="H243" i="5" s="1"/>
  <c r="H244" i="5" s="1"/>
  <c r="H245" i="5" s="1"/>
  <c r="H246" i="5" s="1"/>
  <c r="H247" i="5" s="1"/>
  <c r="H248" i="5" s="1"/>
  <c r="H249" i="5" s="1"/>
  <c r="H250" i="5" s="1"/>
  <c r="H251" i="5" s="1"/>
  <c r="H252" i="5" s="1"/>
  <c r="H253" i="5" s="1"/>
  <c r="H254" i="5" s="1"/>
  <c r="H255" i="5" s="1"/>
  <c r="H256" i="5" s="1"/>
  <c r="H257" i="5" s="1"/>
  <c r="H258" i="5" s="1"/>
  <c r="H259" i="5" s="1"/>
  <c r="H260" i="5" s="1"/>
  <c r="H261" i="5" s="1"/>
  <c r="H262" i="5" s="1"/>
  <c r="H263" i="5" s="1"/>
  <c r="H264" i="5" s="1"/>
  <c r="H265" i="5" s="1"/>
  <c r="H266" i="5" s="1"/>
  <c r="H267" i="5" s="1"/>
  <c r="H268" i="5" s="1"/>
  <c r="H269" i="5" s="1"/>
  <c r="H270" i="5" s="1"/>
  <c r="H271" i="5" s="1"/>
  <c r="H272" i="5" s="1"/>
  <c r="H273" i="5" s="1"/>
  <c r="H274" i="5" s="1"/>
  <c r="H275" i="5" s="1"/>
  <c r="H276" i="5" s="1"/>
  <c r="H277" i="5" s="1"/>
  <c r="H278" i="5" s="1"/>
  <c r="H279" i="5" s="1"/>
  <c r="H280" i="5" s="1"/>
  <c r="H281" i="5" s="1"/>
  <c r="H282" i="5" s="1"/>
  <c r="H283" i="5" s="1"/>
  <c r="H284" i="5" s="1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H299" i="5" s="1"/>
  <c r="H300" i="5" s="1"/>
  <c r="H301" i="5" s="1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314" i="5" s="1"/>
  <c r="H315" i="5" s="1"/>
  <c r="H316" i="5" s="1"/>
  <c r="H317" i="5" s="1"/>
  <c r="H318" i="5" s="1"/>
  <c r="H319" i="5" s="1"/>
  <c r="H320" i="5" s="1"/>
  <c r="H321" i="5" s="1"/>
  <c r="H322" i="5" s="1"/>
  <c r="H323" i="5" s="1"/>
  <c r="H324" i="5" s="1"/>
  <c r="H325" i="5" s="1"/>
  <c r="H326" i="5" s="1"/>
  <c r="H327" i="5" s="1"/>
  <c r="H328" i="5" s="1"/>
  <c r="H329" i="5" s="1"/>
  <c r="H330" i="5" s="1"/>
  <c r="H331" i="5" s="1"/>
  <c r="H332" i="5" s="1"/>
  <c r="H333" i="5" s="1"/>
  <c r="H334" i="5" s="1"/>
  <c r="H335" i="5" s="1"/>
  <c r="H336" i="5" s="1"/>
  <c r="H337" i="5" s="1"/>
  <c r="H338" i="5" s="1"/>
  <c r="H339" i="5" s="1"/>
  <c r="H340" i="5" s="1"/>
  <c r="H341" i="5" s="1"/>
  <c r="H342" i="5" s="1"/>
  <c r="H343" i="5" s="1"/>
  <c r="H344" i="5" s="1"/>
  <c r="H345" i="5" s="1"/>
  <c r="H346" i="5" s="1"/>
  <c r="H347" i="5" s="1"/>
  <c r="H348" i="5" s="1"/>
  <c r="H349" i="5" s="1"/>
  <c r="H350" i="5" s="1"/>
  <c r="H351" i="5" s="1"/>
  <c r="H352" i="5" s="1"/>
  <c r="H353" i="5" s="1"/>
  <c r="H354" i="5" s="1"/>
  <c r="H355" i="5" s="1"/>
  <c r="H356" i="5" s="1"/>
  <c r="H357" i="5" s="1"/>
  <c r="H358" i="5" s="1"/>
  <c r="H359" i="5" s="1"/>
  <c r="H360" i="5" s="1"/>
  <c r="H361" i="5" s="1"/>
  <c r="H362" i="5" s="1"/>
  <c r="H363" i="5" s="1"/>
  <c r="H364" i="5" s="1"/>
  <c r="H365" i="5" s="1"/>
  <c r="H366" i="5" s="1"/>
  <c r="H367" i="5" s="1"/>
  <c r="H368" i="5" s="1"/>
  <c r="H369" i="5" s="1"/>
  <c r="H370" i="5" s="1"/>
  <c r="H371" i="5" s="1"/>
  <c r="H372" i="5" s="1"/>
  <c r="H373" i="5" s="1"/>
  <c r="H374" i="5" s="1"/>
  <c r="H375" i="5" s="1"/>
  <c r="H376" i="5" s="1"/>
  <c r="H377" i="5" s="1"/>
  <c r="H378" i="5" s="1"/>
  <c r="H379" i="5" s="1"/>
  <c r="H380" i="5" s="1"/>
  <c r="H381" i="5" s="1"/>
  <c r="H382" i="5" s="1"/>
  <c r="H383" i="5" s="1"/>
  <c r="H384" i="5" s="1"/>
  <c r="H385" i="5" s="1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402" i="5" s="1"/>
  <c r="H403" i="5" s="1"/>
  <c r="H404" i="5" s="1"/>
  <c r="H405" i="5" s="1"/>
  <c r="H406" i="5" s="1"/>
  <c r="H407" i="5" s="1"/>
  <c r="H408" i="5" s="1"/>
  <c r="H409" i="5" s="1"/>
  <c r="H410" i="5" s="1"/>
  <c r="H411" i="5" s="1"/>
  <c r="H412" i="5" s="1"/>
  <c r="H413" i="5" s="1"/>
  <c r="H414" i="5" s="1"/>
  <c r="H415" i="5" s="1"/>
  <c r="H416" i="5" s="1"/>
  <c r="H417" i="5" s="1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29" i="5" s="1"/>
  <c r="H430" i="5" s="1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42" i="5" s="1"/>
  <c r="H443" i="5" s="1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62" i="5" s="1"/>
  <c r="H463" i="5" s="1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77" i="5" s="1"/>
  <c r="H478" i="5" s="1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92" i="5" s="1"/>
  <c r="H493" i="5" s="1"/>
  <c r="H494" i="5" s="1"/>
  <c r="H495" i="5" s="1"/>
  <c r="H496" i="5" s="1"/>
  <c r="H497" i="5" s="1"/>
  <c r="H498" i="5" s="1"/>
  <c r="H499" i="5" s="1"/>
  <c r="H500" i="5" s="1"/>
  <c r="H501" i="5" s="1"/>
  <c r="H502" i="5" s="1"/>
  <c r="H503" i="5" s="1"/>
  <c r="H504" i="5" s="1"/>
  <c r="H505" i="5" s="1"/>
  <c r="H506" i="5" s="1"/>
  <c r="H507" i="5" s="1"/>
  <c r="H508" i="5" s="1"/>
  <c r="H509" i="5" s="1"/>
  <c r="H510" i="5" s="1"/>
  <c r="H511" i="5" s="1"/>
  <c r="H512" i="5" s="1"/>
  <c r="H513" i="5" s="1"/>
  <c r="H514" i="5" s="1"/>
  <c r="H515" i="5" s="1"/>
  <c r="H516" i="5" s="1"/>
  <c r="H517" i="5" s="1"/>
  <c r="H518" i="5" s="1"/>
  <c r="H519" i="5" s="1"/>
  <c r="K2" i="5" s="1"/>
  <c r="K8" i="5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77" i="5" s="1"/>
  <c r="K78" i="5" s="1"/>
  <c r="K79" i="5" s="1"/>
  <c r="K80" i="5" s="1"/>
  <c r="K81" i="5" s="1"/>
  <c r="K82" i="5" s="1"/>
  <c r="K83" i="5" s="1"/>
  <c r="K84" i="5" s="1"/>
  <c r="K85" i="5" s="1"/>
  <c r="K86" i="5" s="1"/>
  <c r="K87" i="5" s="1"/>
  <c r="K88" i="5" s="1"/>
  <c r="K89" i="5" s="1"/>
  <c r="K90" i="5" s="1"/>
  <c r="K91" i="5" s="1"/>
  <c r="K92" i="5" s="1"/>
  <c r="K93" i="5" s="1"/>
  <c r="K94" i="5" s="1"/>
  <c r="K95" i="5" s="1"/>
  <c r="K96" i="5" s="1"/>
  <c r="K97" i="5" s="1"/>
  <c r="K98" i="5" s="1"/>
  <c r="K99" i="5" s="1"/>
  <c r="K100" i="5" s="1"/>
  <c r="K101" i="5" s="1"/>
  <c r="K102" i="5" s="1"/>
  <c r="K103" i="5" s="1"/>
  <c r="K104" i="5" s="1"/>
  <c r="K105" i="5" s="1"/>
  <c r="K106" i="5" s="1"/>
  <c r="K107" i="5" s="1"/>
  <c r="K108" i="5" s="1"/>
  <c r="K109" i="5" s="1"/>
  <c r="K110" i="5" s="1"/>
  <c r="K111" i="5" s="1"/>
  <c r="K112" i="5" s="1"/>
  <c r="K113" i="5" s="1"/>
  <c r="K114" i="5" s="1"/>
  <c r="K115" i="5" s="1"/>
  <c r="K116" i="5" s="1"/>
  <c r="K117" i="5" s="1"/>
  <c r="K118" i="5" s="1"/>
  <c r="K119" i="5" s="1"/>
  <c r="K120" i="5" s="1"/>
  <c r="K121" i="5" s="1"/>
  <c r="K122" i="5" s="1"/>
  <c r="K123" i="5" s="1"/>
  <c r="K124" i="5" s="1"/>
  <c r="K125" i="5" s="1"/>
  <c r="K126" i="5" s="1"/>
  <c r="K127" i="5" s="1"/>
  <c r="K128" i="5" s="1"/>
  <c r="K129" i="5" s="1"/>
  <c r="K130" i="5" s="1"/>
  <c r="K131" i="5" s="1"/>
  <c r="K132" i="5" s="1"/>
  <c r="K133" i="5" s="1"/>
  <c r="K134" i="5" s="1"/>
  <c r="K135" i="5" s="1"/>
  <c r="K136" i="5" s="1"/>
  <c r="K137" i="5" s="1"/>
  <c r="K138" i="5" s="1"/>
  <c r="K139" i="5" s="1"/>
  <c r="K140" i="5" s="1"/>
  <c r="K141" i="5" s="1"/>
  <c r="K142" i="5" s="1"/>
  <c r="K143" i="5" s="1"/>
  <c r="K144" i="5" s="1"/>
  <c r="K145" i="5" s="1"/>
  <c r="K146" i="5" s="1"/>
  <c r="K147" i="5" s="1"/>
  <c r="K148" i="5" s="1"/>
  <c r="K149" i="5" s="1"/>
  <c r="K150" i="5" s="1"/>
  <c r="K151" i="5" s="1"/>
  <c r="K152" i="5" s="1"/>
  <c r="K153" i="5" s="1"/>
  <c r="K154" i="5" s="1"/>
  <c r="K155" i="5" s="1"/>
  <c r="K156" i="5" s="1"/>
  <c r="K157" i="5" s="1"/>
  <c r="K158" i="5" s="1"/>
  <c r="K159" i="5" s="1"/>
  <c r="K160" i="5" s="1"/>
  <c r="K161" i="5" s="1"/>
  <c r="K162" i="5" s="1"/>
  <c r="K163" i="5" s="1"/>
  <c r="K164" i="5" s="1"/>
  <c r="K165" i="5" s="1"/>
  <c r="K166" i="5" s="1"/>
  <c r="K167" i="5" s="1"/>
  <c r="K168" i="5" s="1"/>
  <c r="K169" i="5" s="1"/>
  <c r="K170" i="5" s="1"/>
  <c r="K171" i="5" s="1"/>
  <c r="K172" i="5" s="1"/>
  <c r="K173" i="5" s="1"/>
  <c r="K174" i="5" s="1"/>
  <c r="K175" i="5" s="1"/>
  <c r="K176" i="5" s="1"/>
  <c r="K177" i="5" s="1"/>
  <c r="K178" i="5" s="1"/>
  <c r="K179" i="5" s="1"/>
  <c r="K180" i="5" s="1"/>
  <c r="K181" i="5" s="1"/>
  <c r="K182" i="5" s="1"/>
  <c r="K183" i="5" s="1"/>
  <c r="K184" i="5" s="1"/>
  <c r="K185" i="5" s="1"/>
  <c r="K186" i="5" s="1"/>
  <c r="K187" i="5" s="1"/>
  <c r="K188" i="5" s="1"/>
  <c r="K189" i="5" s="1"/>
  <c r="K190" i="5" s="1"/>
  <c r="K191" i="5" s="1"/>
  <c r="K192" i="5" s="1"/>
  <c r="K193" i="5" s="1"/>
  <c r="K194" i="5" s="1"/>
  <c r="K195" i="5" s="1"/>
  <c r="K196" i="5" s="1"/>
  <c r="K197" i="5" s="1"/>
  <c r="K198" i="5" s="1"/>
  <c r="K199" i="5" s="1"/>
  <c r="K200" i="5" s="1"/>
  <c r="K201" i="5" s="1"/>
  <c r="K202" i="5" s="1"/>
  <c r="K203" i="5" s="1"/>
  <c r="K204" i="5" s="1"/>
  <c r="K205" i="5" s="1"/>
  <c r="K206" i="5" s="1"/>
  <c r="K207" i="5" s="1"/>
  <c r="K208" i="5" s="1"/>
  <c r="K209" i="5" s="1"/>
  <c r="K210" i="5" s="1"/>
  <c r="K211" i="5" s="1"/>
  <c r="K212" i="5" s="1"/>
  <c r="K213" i="5" s="1"/>
  <c r="K214" i="5" s="1"/>
  <c r="K215" i="5" s="1"/>
  <c r="K216" i="5" s="1"/>
  <c r="K217" i="5" s="1"/>
  <c r="K218" i="5" s="1"/>
  <c r="K219" i="5" s="1"/>
  <c r="K220" i="5" s="1"/>
  <c r="K221" i="5" s="1"/>
  <c r="K222" i="5" s="1"/>
  <c r="K223" i="5" s="1"/>
  <c r="K224" i="5" s="1"/>
  <c r="K225" i="5" s="1"/>
  <c r="K226" i="5" s="1"/>
  <c r="K227" i="5" s="1"/>
  <c r="K228" i="5" s="1"/>
  <c r="K229" i="5" s="1"/>
  <c r="K230" i="5" s="1"/>
  <c r="K231" i="5" s="1"/>
  <c r="K232" i="5" s="1"/>
  <c r="K233" i="5" s="1"/>
  <c r="K234" i="5" s="1"/>
  <c r="K235" i="5" s="1"/>
  <c r="K236" i="5" s="1"/>
  <c r="K237" i="5" s="1"/>
  <c r="K238" i="5" s="1"/>
  <c r="K239" i="5" s="1"/>
  <c r="K240" i="5" s="1"/>
  <c r="K241" i="5" s="1"/>
  <c r="K242" i="5" s="1"/>
  <c r="K243" i="5" s="1"/>
  <c r="K244" i="5" s="1"/>
  <c r="K245" i="5" s="1"/>
  <c r="K246" i="5" s="1"/>
  <c r="K247" i="5" s="1"/>
  <c r="K248" i="5" s="1"/>
  <c r="K249" i="5" s="1"/>
  <c r="K250" i="5" s="1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K264" i="5" s="1"/>
  <c r="K265" i="5" s="1"/>
  <c r="K266" i="5" s="1"/>
  <c r="K267" i="5" s="1"/>
  <c r="K268" i="5" s="1"/>
  <c r="K269" i="5" s="1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K292" i="5" s="1"/>
  <c r="K293" i="5" s="1"/>
  <c r="K294" i="5" s="1"/>
  <c r="K295" i="5" s="1"/>
  <c r="K296" i="5" s="1"/>
  <c r="K297" i="5" s="1"/>
  <c r="K298" i="5" s="1"/>
  <c r="K299" i="5" s="1"/>
  <c r="K300" i="5" s="1"/>
  <c r="K301" i="5" s="1"/>
  <c r="K302" i="5" s="1"/>
  <c r="K303" i="5" s="1"/>
  <c r="K304" i="5" s="1"/>
  <c r="K305" i="5" s="1"/>
  <c r="K306" i="5" s="1"/>
  <c r="K307" i="5" s="1"/>
  <c r="K308" i="5" s="1"/>
  <c r="K309" i="5" s="1"/>
  <c r="K310" i="5" s="1"/>
  <c r="K311" i="5" s="1"/>
  <c r="K312" i="5" s="1"/>
  <c r="K313" i="5" s="1"/>
  <c r="K314" i="5" s="1"/>
  <c r="K315" i="5" s="1"/>
  <c r="K316" i="5" s="1"/>
  <c r="K317" i="5" s="1"/>
  <c r="K318" i="5" s="1"/>
  <c r="K319" i="5" s="1"/>
  <c r="K320" i="5" s="1"/>
  <c r="K321" i="5" s="1"/>
  <c r="K322" i="5" s="1"/>
  <c r="K323" i="5" s="1"/>
  <c r="K324" i="5" s="1"/>
  <c r="K325" i="5" s="1"/>
  <c r="K326" i="5" s="1"/>
  <c r="K327" i="5" s="1"/>
  <c r="K328" i="5" s="1"/>
  <c r="K329" i="5" s="1"/>
  <c r="K330" i="5" s="1"/>
  <c r="K331" i="5" s="1"/>
  <c r="K332" i="5" s="1"/>
  <c r="K333" i="5" s="1"/>
  <c r="K334" i="5" s="1"/>
  <c r="K335" i="5" s="1"/>
  <c r="K336" i="5" s="1"/>
  <c r="K337" i="5" s="1"/>
  <c r="K338" i="5" s="1"/>
  <c r="K339" i="5" s="1"/>
  <c r="K340" i="5" s="1"/>
  <c r="K341" i="5" s="1"/>
  <c r="K342" i="5" s="1"/>
  <c r="K343" i="5" s="1"/>
  <c r="K344" i="5" s="1"/>
  <c r="K345" i="5" s="1"/>
  <c r="K346" i="5" s="1"/>
  <c r="K347" i="5" s="1"/>
  <c r="K348" i="5" s="1"/>
  <c r="K349" i="5" s="1"/>
  <c r="K350" i="5" s="1"/>
  <c r="K351" i="5" s="1"/>
  <c r="K352" i="5" s="1"/>
  <c r="K353" i="5" s="1"/>
  <c r="K354" i="5" s="1"/>
  <c r="K355" i="5" s="1"/>
  <c r="K356" i="5" s="1"/>
  <c r="K357" i="5" s="1"/>
  <c r="K358" i="5" s="1"/>
  <c r="K359" i="5" s="1"/>
  <c r="K360" i="5" s="1"/>
  <c r="K361" i="5" s="1"/>
  <c r="K362" i="5" s="1"/>
  <c r="K363" i="5" s="1"/>
  <c r="K364" i="5" s="1"/>
  <c r="K365" i="5" s="1"/>
  <c r="K366" i="5" s="1"/>
  <c r="K367" i="5" s="1"/>
  <c r="K368" i="5" s="1"/>
  <c r="K369" i="5" s="1"/>
  <c r="K370" i="5" s="1"/>
  <c r="K371" i="5" s="1"/>
  <c r="K372" i="5" s="1"/>
  <c r="K373" i="5" s="1"/>
  <c r="K374" i="5" s="1"/>
  <c r="K375" i="5" s="1"/>
  <c r="K376" i="5" s="1"/>
  <c r="K377" i="5" s="1"/>
  <c r="K378" i="5" s="1"/>
  <c r="K379" i="5" s="1"/>
  <c r="K380" i="5" s="1"/>
  <c r="K381" i="5" s="1"/>
  <c r="K382" i="5" s="1"/>
  <c r="K383" i="5" s="1"/>
  <c r="K384" i="5" s="1"/>
  <c r="K385" i="5" s="1"/>
  <c r="K386" i="5" s="1"/>
  <c r="K387" i="5" s="1"/>
  <c r="K388" i="5" s="1"/>
  <c r="K389" i="5" s="1"/>
  <c r="K390" i="5" s="1"/>
  <c r="K391" i="5" s="1"/>
  <c r="K392" i="5" s="1"/>
  <c r="K393" i="5" s="1"/>
  <c r="K394" i="5" s="1"/>
  <c r="K395" i="5" s="1"/>
  <c r="K396" i="5" s="1"/>
  <c r="K397" i="5" s="1"/>
  <c r="K398" i="5" s="1"/>
  <c r="K399" i="5" s="1"/>
  <c r="K400" i="5" s="1"/>
  <c r="K401" i="5" s="1"/>
  <c r="K402" i="5" s="1"/>
  <c r="K403" i="5" s="1"/>
  <c r="K404" i="5" s="1"/>
  <c r="K405" i="5" s="1"/>
  <c r="K406" i="5" s="1"/>
  <c r="K407" i="5" s="1"/>
  <c r="K408" i="5" s="1"/>
  <c r="K409" i="5" s="1"/>
  <c r="K410" i="5" s="1"/>
  <c r="K411" i="5" s="1"/>
  <c r="K412" i="5" s="1"/>
  <c r="K413" i="5" s="1"/>
  <c r="K414" i="5" s="1"/>
  <c r="K415" i="5" s="1"/>
  <c r="K416" i="5" s="1"/>
  <c r="K417" i="5" s="1"/>
  <c r="K418" i="5" s="1"/>
  <c r="K419" i="5" s="1"/>
  <c r="K420" i="5" s="1"/>
  <c r="K421" i="5" s="1"/>
  <c r="K422" i="5" s="1"/>
  <c r="K423" i="5" s="1"/>
  <c r="K424" i="5" s="1"/>
  <c r="K425" i="5" s="1"/>
  <c r="K426" i="5" s="1"/>
  <c r="K427" i="5" s="1"/>
  <c r="K428" i="5" s="1"/>
  <c r="K429" i="5" s="1"/>
  <c r="K430" i="5" s="1"/>
  <c r="K431" i="5" s="1"/>
  <c r="K432" i="5" s="1"/>
  <c r="K433" i="5" s="1"/>
  <c r="K434" i="5" s="1"/>
  <c r="K435" i="5" s="1"/>
  <c r="K436" i="5" s="1"/>
  <c r="K437" i="5" s="1"/>
  <c r="K438" i="5" s="1"/>
  <c r="K439" i="5" s="1"/>
  <c r="K440" i="5" s="1"/>
  <c r="K441" i="5" s="1"/>
  <c r="K442" i="5" s="1"/>
  <c r="K443" i="5" s="1"/>
  <c r="K444" i="5" s="1"/>
  <c r="K445" i="5" s="1"/>
  <c r="K446" i="5" s="1"/>
  <c r="K447" i="5" s="1"/>
  <c r="K448" i="5" s="1"/>
  <c r="K449" i="5" s="1"/>
  <c r="K450" i="5" s="1"/>
  <c r="K451" i="5" s="1"/>
  <c r="K452" i="5" s="1"/>
  <c r="K453" i="5" s="1"/>
  <c r="K454" i="5" s="1"/>
  <c r="K455" i="5" s="1"/>
  <c r="K456" i="5" s="1"/>
  <c r="K457" i="5" s="1"/>
  <c r="K458" i="5" s="1"/>
  <c r="K459" i="5" s="1"/>
  <c r="K460" i="5" s="1"/>
  <c r="K461" i="5" s="1"/>
  <c r="K462" i="5" s="1"/>
  <c r="K463" i="5" s="1"/>
  <c r="K464" i="5" s="1"/>
  <c r="K465" i="5" s="1"/>
  <c r="K466" i="5" s="1"/>
  <c r="K467" i="5" s="1"/>
  <c r="K468" i="5" s="1"/>
  <c r="K469" i="5" s="1"/>
  <c r="K470" i="5" s="1"/>
  <c r="K471" i="5" s="1"/>
  <c r="K472" i="5" s="1"/>
  <c r="K473" i="5" s="1"/>
  <c r="K474" i="5" s="1"/>
  <c r="K475" i="5" s="1"/>
  <c r="K476" i="5" s="1"/>
  <c r="K477" i="5" s="1"/>
  <c r="K478" i="5" s="1"/>
  <c r="K479" i="5" s="1"/>
  <c r="K480" i="5" s="1"/>
  <c r="K481" i="5" s="1"/>
  <c r="K482" i="5" s="1"/>
  <c r="K483" i="5" s="1"/>
  <c r="K484" i="5" s="1"/>
  <c r="K485" i="5" s="1"/>
  <c r="K486" i="5" s="1"/>
  <c r="K487" i="5" s="1"/>
  <c r="K488" i="5" s="1"/>
  <c r="K489" i="5" s="1"/>
  <c r="K490" i="5" s="1"/>
  <c r="K491" i="5" s="1"/>
  <c r="K492" i="5" s="1"/>
  <c r="K493" i="5" s="1"/>
  <c r="K494" i="5" s="1"/>
  <c r="K495" i="5" s="1"/>
  <c r="K496" i="5" s="1"/>
  <c r="K497" i="5" s="1"/>
  <c r="K498" i="5" s="1"/>
  <c r="K499" i="5" s="1"/>
  <c r="K500" i="5" s="1"/>
  <c r="K501" i="5" s="1"/>
  <c r="K502" i="5" s="1"/>
  <c r="K503" i="5" s="1"/>
  <c r="K504" i="5" s="1"/>
  <c r="K505" i="5" s="1"/>
  <c r="K506" i="5" s="1"/>
  <c r="K507" i="5" s="1"/>
  <c r="K508" i="5" s="1"/>
  <c r="K509" i="5" s="1"/>
  <c r="K510" i="5" s="1"/>
  <c r="K511" i="5" s="1"/>
  <c r="K512" i="5" s="1"/>
  <c r="K513" i="5" s="1"/>
  <c r="K514" i="5" s="1"/>
  <c r="K515" i="5" s="1"/>
  <c r="K516" i="5" s="1"/>
  <c r="K517" i="5" s="1"/>
  <c r="K518" i="5" s="1"/>
  <c r="K519" i="5" s="1"/>
  <c r="K3" i="5" s="1"/>
  <c r="CU39" i="4"/>
  <c r="CU236" i="4"/>
  <c r="DH10" i="4"/>
  <c r="DH11" i="4" s="1"/>
  <c r="DH12" i="4" s="1"/>
  <c r="DH13" i="4" s="1"/>
  <c r="DH14" i="4" s="1"/>
  <c r="DH15" i="4" s="1"/>
  <c r="DH16" i="4" s="1"/>
  <c r="DH17" i="4" s="1"/>
  <c r="DH18" i="4" s="1"/>
  <c r="DH19" i="4" s="1"/>
  <c r="DH20" i="4" s="1"/>
  <c r="DH21" i="4" s="1"/>
  <c r="DH22" i="4" s="1"/>
  <c r="DH23" i="4" s="1"/>
  <c r="DH24" i="4" s="1"/>
  <c r="DH25" i="4" s="1"/>
  <c r="DH26" i="4" s="1"/>
  <c r="DH27" i="4" s="1"/>
  <c r="DH28" i="4" s="1"/>
  <c r="DH29" i="4" s="1"/>
  <c r="DH30" i="4" s="1"/>
  <c r="DH31" i="4" s="1"/>
  <c r="DH32" i="4" s="1"/>
  <c r="DH33" i="4" s="1"/>
  <c r="DH34" i="4" s="1"/>
  <c r="DH35" i="4" s="1"/>
  <c r="DH36" i="4" s="1"/>
  <c r="DH37" i="4" s="1"/>
  <c r="DH38" i="4" s="1"/>
  <c r="DH39" i="4" s="1"/>
  <c r="DH40" i="4" s="1"/>
  <c r="DH41" i="4" s="1"/>
  <c r="DH42" i="4" s="1"/>
  <c r="DH43" i="4" s="1"/>
  <c r="DH44" i="4" s="1"/>
  <c r="DH45" i="4" s="1"/>
  <c r="DH46" i="4" s="1"/>
  <c r="DH47" i="4" s="1"/>
  <c r="DH48" i="4" s="1"/>
  <c r="DH49" i="4" s="1"/>
  <c r="DH50" i="4" s="1"/>
  <c r="DH51" i="4" s="1"/>
  <c r="DH52" i="4" s="1"/>
  <c r="DH53" i="4" s="1"/>
  <c r="DH54" i="4" s="1"/>
  <c r="DH55" i="4" s="1"/>
  <c r="DH56" i="4" s="1"/>
  <c r="DH57" i="4" s="1"/>
  <c r="DH58" i="4" s="1"/>
  <c r="DH59" i="4" s="1"/>
  <c r="DH60" i="4" s="1"/>
  <c r="DH61" i="4" s="1"/>
  <c r="DH62" i="4" s="1"/>
  <c r="DH63" i="4" s="1"/>
  <c r="DH64" i="4" s="1"/>
  <c r="DH65" i="4" s="1"/>
  <c r="DH66" i="4" s="1"/>
  <c r="DH67" i="4" s="1"/>
  <c r="DH68" i="4" s="1"/>
  <c r="DH69" i="4" s="1"/>
  <c r="DH70" i="4" s="1"/>
  <c r="DH71" i="4" s="1"/>
  <c r="DH72" i="4" s="1"/>
  <c r="DH73" i="4" s="1"/>
  <c r="DH74" i="4" s="1"/>
  <c r="DH75" i="4" s="1"/>
  <c r="DH76" i="4" s="1"/>
  <c r="DH77" i="4" s="1"/>
  <c r="DH78" i="4" s="1"/>
  <c r="DH79" i="4" s="1"/>
  <c r="DH80" i="4" s="1"/>
  <c r="DH81" i="4" s="1"/>
  <c r="DH82" i="4" s="1"/>
  <c r="DH83" i="4" s="1"/>
  <c r="DH84" i="4" s="1"/>
  <c r="DH85" i="4" s="1"/>
  <c r="DH86" i="4" s="1"/>
  <c r="DH87" i="4" s="1"/>
  <c r="DH88" i="4" s="1"/>
  <c r="DH89" i="4" s="1"/>
  <c r="DH90" i="4" s="1"/>
  <c r="DH91" i="4" s="1"/>
  <c r="DH92" i="4" s="1"/>
  <c r="DH93" i="4" s="1"/>
  <c r="DH94" i="4" s="1"/>
  <c r="DH95" i="4" s="1"/>
  <c r="DH96" i="4" s="1"/>
  <c r="DH97" i="4" s="1"/>
  <c r="DH98" i="4" s="1"/>
  <c r="DH99" i="4" s="1"/>
  <c r="DH100" i="4" s="1"/>
  <c r="DH101" i="4" s="1"/>
  <c r="DH102" i="4" s="1"/>
  <c r="DH103" i="4" s="1"/>
  <c r="DH104" i="4" s="1"/>
  <c r="DH105" i="4" s="1"/>
  <c r="DH106" i="4" s="1"/>
  <c r="DH107" i="4" s="1"/>
  <c r="DH108" i="4" s="1"/>
  <c r="DH109" i="4" s="1"/>
  <c r="DH110" i="4" s="1"/>
  <c r="DH111" i="4" s="1"/>
  <c r="DH112" i="4" s="1"/>
  <c r="DH113" i="4" s="1"/>
  <c r="DH114" i="4" s="1"/>
  <c r="DH115" i="4" s="1"/>
  <c r="DH116" i="4" s="1"/>
  <c r="DH117" i="4" s="1"/>
  <c r="DH118" i="4" s="1"/>
  <c r="DH119" i="4" s="1"/>
  <c r="DH120" i="4" s="1"/>
  <c r="DH121" i="4" s="1"/>
  <c r="DH122" i="4" s="1"/>
  <c r="DH123" i="4" s="1"/>
  <c r="DH124" i="4" s="1"/>
  <c r="DH125" i="4" s="1"/>
  <c r="DH126" i="4" s="1"/>
  <c r="DH127" i="4" s="1"/>
  <c r="DH128" i="4" s="1"/>
  <c r="DH129" i="4" s="1"/>
  <c r="DH130" i="4" s="1"/>
  <c r="DH131" i="4" s="1"/>
  <c r="DH132" i="4" s="1"/>
  <c r="DH133" i="4" s="1"/>
  <c r="DH134" i="4" s="1"/>
  <c r="DH135" i="4" s="1"/>
  <c r="DH136" i="4" s="1"/>
  <c r="DH137" i="4" s="1"/>
  <c r="DH138" i="4" s="1"/>
  <c r="DH139" i="4" s="1"/>
  <c r="DH140" i="4" s="1"/>
  <c r="DH141" i="4" s="1"/>
  <c r="DH142" i="4" s="1"/>
  <c r="DH143" i="4" s="1"/>
  <c r="DH144" i="4" s="1"/>
  <c r="DH145" i="4" s="1"/>
  <c r="DH146" i="4" s="1"/>
  <c r="DH147" i="4" s="1"/>
  <c r="DH148" i="4" s="1"/>
  <c r="DH149" i="4" s="1"/>
  <c r="DH150" i="4" s="1"/>
  <c r="DH151" i="4" s="1"/>
  <c r="DH152" i="4" s="1"/>
  <c r="DH153" i="4" s="1"/>
  <c r="DH154" i="4" s="1"/>
  <c r="DH155" i="4" s="1"/>
  <c r="DH156" i="4" s="1"/>
  <c r="DH157" i="4" s="1"/>
  <c r="DH158" i="4" s="1"/>
  <c r="DH159" i="4" s="1"/>
  <c r="DH160" i="4" s="1"/>
  <c r="DH161" i="4" s="1"/>
  <c r="DH162" i="4" s="1"/>
  <c r="DH163" i="4" s="1"/>
  <c r="DH164" i="4" s="1"/>
  <c r="DH165" i="4" s="1"/>
  <c r="DH166" i="4" s="1"/>
  <c r="DH167" i="4" s="1"/>
  <c r="DH168" i="4" s="1"/>
  <c r="DH169" i="4" s="1"/>
  <c r="DH170" i="4" s="1"/>
  <c r="DH171" i="4" s="1"/>
  <c r="DH172" i="4" s="1"/>
  <c r="DH173" i="4" s="1"/>
  <c r="DH174" i="4" s="1"/>
  <c r="DH175" i="4" s="1"/>
  <c r="DH176" i="4" s="1"/>
  <c r="DH177" i="4" s="1"/>
  <c r="DH178" i="4" s="1"/>
  <c r="DH179" i="4" s="1"/>
  <c r="DH180" i="4" s="1"/>
  <c r="DH181" i="4" s="1"/>
  <c r="DH182" i="4" s="1"/>
  <c r="DH183" i="4" s="1"/>
  <c r="DH184" i="4" s="1"/>
  <c r="DH185" i="4" s="1"/>
  <c r="DH186" i="4" s="1"/>
  <c r="DH187" i="4" s="1"/>
  <c r="DH188" i="4" s="1"/>
  <c r="DH189" i="4" s="1"/>
  <c r="DH190" i="4" s="1"/>
  <c r="DH191" i="4" s="1"/>
  <c r="DH192" i="4" s="1"/>
  <c r="DH193" i="4" s="1"/>
  <c r="DH194" i="4" s="1"/>
  <c r="DH195" i="4" s="1"/>
  <c r="DH196" i="4" s="1"/>
  <c r="DH197" i="4" s="1"/>
  <c r="DH198" i="4" s="1"/>
  <c r="DH199" i="4" s="1"/>
  <c r="DH200" i="4" s="1"/>
  <c r="DH201" i="4" s="1"/>
  <c r="DH202" i="4" s="1"/>
  <c r="DH203" i="4" s="1"/>
  <c r="DH204" i="4" s="1"/>
  <c r="DH205" i="4" s="1"/>
  <c r="DH206" i="4" s="1"/>
  <c r="DH207" i="4" s="1"/>
  <c r="DH208" i="4" s="1"/>
  <c r="DH209" i="4" s="1"/>
  <c r="DH210" i="4" s="1"/>
  <c r="DH211" i="4" s="1"/>
  <c r="DH212" i="4" s="1"/>
  <c r="DH213" i="4" s="1"/>
  <c r="DH214" i="4" s="1"/>
  <c r="DH215" i="4" s="1"/>
  <c r="DH216" i="4" s="1"/>
  <c r="DH217" i="4" s="1"/>
  <c r="DH218" i="4" s="1"/>
  <c r="DH219" i="4" s="1"/>
  <c r="DH220" i="4" s="1"/>
  <c r="DH221" i="4" s="1"/>
  <c r="DH222" i="4" s="1"/>
  <c r="DH223" i="4" s="1"/>
  <c r="DH224" i="4" s="1"/>
  <c r="DH225" i="4" s="1"/>
  <c r="DH226" i="4" s="1"/>
  <c r="DH227" i="4" s="1"/>
  <c r="DH228" i="4" s="1"/>
  <c r="DH229" i="4" s="1"/>
  <c r="DH230" i="4" s="1"/>
  <c r="DH231" i="4" s="1"/>
  <c r="DH232" i="4" s="1"/>
  <c r="DH233" i="4" s="1"/>
  <c r="DH234" i="4" s="1"/>
  <c r="DH235" i="4" s="1"/>
  <c r="DH236" i="4" s="1"/>
  <c r="DH237" i="4" s="1"/>
  <c r="DH238" i="4" s="1"/>
  <c r="DH239" i="4" s="1"/>
  <c r="DH240" i="4" s="1"/>
  <c r="DH241" i="4" s="1"/>
  <c r="DH242" i="4" s="1"/>
  <c r="DH243" i="4" s="1"/>
  <c r="DH244" i="4" s="1"/>
  <c r="DH245" i="4" s="1"/>
  <c r="DH246" i="4" s="1"/>
  <c r="DH247" i="4" s="1"/>
  <c r="DH248" i="4" s="1"/>
  <c r="DH249" i="4" s="1"/>
  <c r="DH250" i="4" s="1"/>
  <c r="DH251" i="4" s="1"/>
  <c r="DH252" i="4" s="1"/>
  <c r="DH253" i="4" s="1"/>
  <c r="DH254" i="4" s="1"/>
  <c r="DH255" i="4" s="1"/>
  <c r="DH256" i="4" s="1"/>
  <c r="DH257" i="4" s="1"/>
  <c r="DH258" i="4" s="1"/>
  <c r="DH259" i="4" s="1"/>
  <c r="DH260" i="4" s="1"/>
  <c r="DH261" i="4" s="1"/>
  <c r="DH262" i="4" s="1"/>
  <c r="DH263" i="4" s="1"/>
  <c r="DH264" i="4" s="1"/>
  <c r="DH265" i="4" s="1"/>
  <c r="DJ2" i="4" s="1"/>
  <c r="E111" i="2" s="1"/>
  <c r="P19" i="6" s="1"/>
  <c r="CM222" i="4"/>
  <c r="CM69" i="4"/>
  <c r="CU208" i="4"/>
  <c r="D8" i="5"/>
  <c r="CY10" i="4"/>
  <c r="CY11" i="4" s="1"/>
  <c r="CY12" i="4" s="1"/>
  <c r="CY13" i="4" s="1"/>
  <c r="CY14" i="4" s="1"/>
  <c r="CY15" i="4" s="1"/>
  <c r="CY16" i="4" s="1"/>
  <c r="CY17" i="4" s="1"/>
  <c r="CY18" i="4" s="1"/>
  <c r="CY19" i="4" s="1"/>
  <c r="CY20" i="4" s="1"/>
  <c r="CY21" i="4" s="1"/>
  <c r="CY22" i="4" s="1"/>
  <c r="CY23" i="4" s="1"/>
  <c r="CY24" i="4" s="1"/>
  <c r="CY25" i="4" s="1"/>
  <c r="CY26" i="4" s="1"/>
  <c r="CY27" i="4" s="1"/>
  <c r="CY28" i="4" s="1"/>
  <c r="CY29" i="4" s="1"/>
  <c r="CY30" i="4" s="1"/>
  <c r="CY31" i="4" s="1"/>
  <c r="CY32" i="4" s="1"/>
  <c r="CY33" i="4" s="1"/>
  <c r="CY34" i="4" s="1"/>
  <c r="CY35" i="4" s="1"/>
  <c r="CY36" i="4" s="1"/>
  <c r="CY37" i="4" s="1"/>
  <c r="CY38" i="4" s="1"/>
  <c r="CY39" i="4" s="1"/>
  <c r="CY40" i="4" s="1"/>
  <c r="CY41" i="4" s="1"/>
  <c r="CY42" i="4" s="1"/>
  <c r="CY43" i="4" s="1"/>
  <c r="CY44" i="4" s="1"/>
  <c r="CY45" i="4" s="1"/>
  <c r="CY46" i="4" s="1"/>
  <c r="CY47" i="4" s="1"/>
  <c r="CY48" i="4" s="1"/>
  <c r="CY49" i="4" s="1"/>
  <c r="CY50" i="4" s="1"/>
  <c r="CY51" i="4" s="1"/>
  <c r="CY52" i="4" s="1"/>
  <c r="CY53" i="4" s="1"/>
  <c r="CY54" i="4" s="1"/>
  <c r="CY55" i="4" s="1"/>
  <c r="CY56" i="4" s="1"/>
  <c r="CY57" i="4" s="1"/>
  <c r="CY58" i="4" s="1"/>
  <c r="CY59" i="4" s="1"/>
  <c r="CY60" i="4" s="1"/>
  <c r="CY61" i="4" s="1"/>
  <c r="CY62" i="4" s="1"/>
  <c r="CY63" i="4" s="1"/>
  <c r="CY64" i="4" s="1"/>
  <c r="CY65" i="4" s="1"/>
  <c r="CY66" i="4" s="1"/>
  <c r="CY67" i="4" s="1"/>
  <c r="CY68" i="4" s="1"/>
  <c r="CY69" i="4" s="1"/>
  <c r="CY70" i="4" s="1"/>
  <c r="CY71" i="4" s="1"/>
  <c r="CY72" i="4" s="1"/>
  <c r="CY73" i="4" s="1"/>
  <c r="CY74" i="4" s="1"/>
  <c r="CY75" i="4" s="1"/>
  <c r="CY76" i="4" s="1"/>
  <c r="CY77" i="4" s="1"/>
  <c r="CY78" i="4" s="1"/>
  <c r="CY79" i="4" s="1"/>
  <c r="CY80" i="4" s="1"/>
  <c r="CY81" i="4" s="1"/>
  <c r="CY82" i="4" s="1"/>
  <c r="CY83" i="4" s="1"/>
  <c r="CY84" i="4" s="1"/>
  <c r="CY85" i="4" s="1"/>
  <c r="CY86" i="4" s="1"/>
  <c r="CY87" i="4" s="1"/>
  <c r="CY88" i="4" s="1"/>
  <c r="CY89" i="4" s="1"/>
  <c r="CY90" i="4" s="1"/>
  <c r="CY91" i="4" s="1"/>
  <c r="CY92" i="4" s="1"/>
  <c r="CY93" i="4" s="1"/>
  <c r="CY94" i="4" s="1"/>
  <c r="CY95" i="4" s="1"/>
  <c r="CY96" i="4" s="1"/>
  <c r="CY97" i="4" s="1"/>
  <c r="CY98" i="4" s="1"/>
  <c r="CY99" i="4" s="1"/>
  <c r="CY100" i="4" s="1"/>
  <c r="CY101" i="4" s="1"/>
  <c r="CY102" i="4" s="1"/>
  <c r="CY103" i="4" s="1"/>
  <c r="CY104" i="4" s="1"/>
  <c r="CY105" i="4" s="1"/>
  <c r="CY106" i="4" s="1"/>
  <c r="CY107" i="4" s="1"/>
  <c r="CY108" i="4" s="1"/>
  <c r="CY109" i="4" s="1"/>
  <c r="CY110" i="4" s="1"/>
  <c r="CY111" i="4" s="1"/>
  <c r="CY112" i="4" s="1"/>
  <c r="CY113" i="4" s="1"/>
  <c r="CY114" i="4" s="1"/>
  <c r="CY115" i="4" s="1"/>
  <c r="CY116" i="4" s="1"/>
  <c r="CY117" i="4" s="1"/>
  <c r="CY118" i="4" s="1"/>
  <c r="CY119" i="4" s="1"/>
  <c r="CY120" i="4" s="1"/>
  <c r="CY121" i="4" s="1"/>
  <c r="CY122" i="4" s="1"/>
  <c r="CY123" i="4" s="1"/>
  <c r="CY124" i="4" s="1"/>
  <c r="CY125" i="4" s="1"/>
  <c r="CY126" i="4" s="1"/>
  <c r="CY127" i="4" s="1"/>
  <c r="CY128" i="4" s="1"/>
  <c r="CY129" i="4" s="1"/>
  <c r="CY130" i="4" s="1"/>
  <c r="CY131" i="4" s="1"/>
  <c r="CY132" i="4" s="1"/>
  <c r="CY133" i="4" s="1"/>
  <c r="CY134" i="4" s="1"/>
  <c r="CY135" i="4" s="1"/>
  <c r="CY136" i="4" s="1"/>
  <c r="CY137" i="4" s="1"/>
  <c r="CY138" i="4" s="1"/>
  <c r="CY139" i="4" s="1"/>
  <c r="CY140" i="4" s="1"/>
  <c r="CY141" i="4" s="1"/>
  <c r="CY142" i="4" s="1"/>
  <c r="CY143" i="4" s="1"/>
  <c r="CY144" i="4" s="1"/>
  <c r="CY145" i="4" s="1"/>
  <c r="CY146" i="4" s="1"/>
  <c r="CY147" i="4" s="1"/>
  <c r="CY148" i="4" s="1"/>
  <c r="CY149" i="4" s="1"/>
  <c r="CY150" i="4" s="1"/>
  <c r="CY151" i="4" s="1"/>
  <c r="CY152" i="4" s="1"/>
  <c r="CY153" i="4" s="1"/>
  <c r="CY154" i="4" s="1"/>
  <c r="CY155" i="4" s="1"/>
  <c r="CY156" i="4" s="1"/>
  <c r="CY157" i="4" s="1"/>
  <c r="CY158" i="4" s="1"/>
  <c r="CY159" i="4" s="1"/>
  <c r="CY160" i="4" s="1"/>
  <c r="CY161" i="4" s="1"/>
  <c r="CY162" i="4" s="1"/>
  <c r="CY163" i="4" s="1"/>
  <c r="CY164" i="4" s="1"/>
  <c r="CY165" i="4" s="1"/>
  <c r="CY166" i="4" s="1"/>
  <c r="CY167" i="4" s="1"/>
  <c r="CY168" i="4" s="1"/>
  <c r="CY169" i="4" s="1"/>
  <c r="CY170" i="4" s="1"/>
  <c r="CY171" i="4" s="1"/>
  <c r="CY172" i="4" s="1"/>
  <c r="CY173" i="4" s="1"/>
  <c r="CY174" i="4" s="1"/>
  <c r="CY175" i="4" s="1"/>
  <c r="CY176" i="4" s="1"/>
  <c r="CY177" i="4" s="1"/>
  <c r="CY178" i="4" s="1"/>
  <c r="CY179" i="4" s="1"/>
  <c r="CY180" i="4" s="1"/>
  <c r="CY181" i="4" s="1"/>
  <c r="CY182" i="4" s="1"/>
  <c r="CY183" i="4" s="1"/>
  <c r="CY184" i="4" s="1"/>
  <c r="CY185" i="4" s="1"/>
  <c r="CY186" i="4" s="1"/>
  <c r="CY187" i="4" s="1"/>
  <c r="CY188" i="4" s="1"/>
  <c r="CY189" i="4" s="1"/>
  <c r="CY190" i="4" s="1"/>
  <c r="CY191" i="4" s="1"/>
  <c r="CY192" i="4" s="1"/>
  <c r="CY193" i="4" s="1"/>
  <c r="CY194" i="4" s="1"/>
  <c r="CY195" i="4" s="1"/>
  <c r="CY196" i="4" s="1"/>
  <c r="CY197" i="4" s="1"/>
  <c r="CY198" i="4" s="1"/>
  <c r="CY199" i="4" s="1"/>
  <c r="CY200" i="4" s="1"/>
  <c r="CY201" i="4" s="1"/>
  <c r="CY202" i="4" s="1"/>
  <c r="CY203" i="4" s="1"/>
  <c r="CY204" i="4" s="1"/>
  <c r="CY205" i="4" s="1"/>
  <c r="CY206" i="4" s="1"/>
  <c r="CY207" i="4" s="1"/>
  <c r="CY208" i="4" s="1"/>
  <c r="CY209" i="4" s="1"/>
  <c r="CY210" i="4" s="1"/>
  <c r="CY211" i="4" s="1"/>
  <c r="CY212" i="4" s="1"/>
  <c r="CY213" i="4" s="1"/>
  <c r="CY214" i="4" s="1"/>
  <c r="CY215" i="4" s="1"/>
  <c r="CY216" i="4" s="1"/>
  <c r="CY217" i="4" s="1"/>
  <c r="CY218" i="4" s="1"/>
  <c r="CY219" i="4" s="1"/>
  <c r="CY220" i="4" s="1"/>
  <c r="CY221" i="4" s="1"/>
  <c r="CY222" i="4" s="1"/>
  <c r="CY223" i="4" s="1"/>
  <c r="CY224" i="4" s="1"/>
  <c r="CY225" i="4" s="1"/>
  <c r="CY226" i="4" s="1"/>
  <c r="CY227" i="4" s="1"/>
  <c r="CY228" i="4" s="1"/>
  <c r="CY229" i="4" s="1"/>
  <c r="CY230" i="4" s="1"/>
  <c r="CY231" i="4" s="1"/>
  <c r="CY232" i="4" s="1"/>
  <c r="CY233" i="4" s="1"/>
  <c r="CY234" i="4" s="1"/>
  <c r="CY235" i="4" s="1"/>
  <c r="CY236" i="4" s="1"/>
  <c r="CY237" i="4" s="1"/>
  <c r="CY238" i="4" s="1"/>
  <c r="CY239" i="4" s="1"/>
  <c r="CY240" i="4" s="1"/>
  <c r="CY241" i="4" s="1"/>
  <c r="CY242" i="4" s="1"/>
  <c r="CY243" i="4" s="1"/>
  <c r="CY244" i="4" s="1"/>
  <c r="CY245" i="4" s="1"/>
  <c r="CY246" i="4" s="1"/>
  <c r="CY247" i="4" s="1"/>
  <c r="CY248" i="4" s="1"/>
  <c r="CY249" i="4" s="1"/>
  <c r="CY250" i="4" s="1"/>
  <c r="CY251" i="4" s="1"/>
  <c r="CY252" i="4" s="1"/>
  <c r="CY253" i="4" s="1"/>
  <c r="CY254" i="4" s="1"/>
  <c r="CY255" i="4" s="1"/>
  <c r="CY256" i="4" s="1"/>
  <c r="CY257" i="4" s="1"/>
  <c r="CY258" i="4" s="1"/>
  <c r="CY259" i="4" s="1"/>
  <c r="CY260" i="4" s="1"/>
  <c r="CY261" i="4" s="1"/>
  <c r="CY262" i="4" s="1"/>
  <c r="CY263" i="4" s="1"/>
  <c r="CY264" i="4" s="1"/>
  <c r="CY265" i="4" s="1"/>
  <c r="DZ2" i="4" s="1"/>
  <c r="CP9" i="4"/>
  <c r="D186" i="5"/>
  <c r="D371" i="5"/>
  <c r="D7" i="5"/>
  <c r="CQ38" i="4"/>
  <c r="CP194" i="4"/>
  <c r="CP79" i="4"/>
  <c r="CP177" i="4"/>
  <c r="CP181" i="4"/>
  <c r="CP93" i="4"/>
  <c r="CP183" i="4"/>
  <c r="CP83" i="4"/>
  <c r="CP189" i="4"/>
  <c r="CP173" i="4"/>
  <c r="CP88" i="4"/>
  <c r="CP188" i="4"/>
  <c r="CP96" i="4"/>
  <c r="CP193" i="4"/>
  <c r="CP190" i="4"/>
  <c r="CP171" i="4"/>
  <c r="CP82" i="4"/>
  <c r="CP174" i="4"/>
  <c r="CP195" i="4"/>
  <c r="CP94" i="4"/>
  <c r="D94" i="5"/>
  <c r="D270" i="5"/>
  <c r="D283" i="5"/>
  <c r="D92" i="5"/>
  <c r="D329" i="5"/>
  <c r="D373" i="5"/>
  <c r="CP252" i="4"/>
  <c r="D454" i="5"/>
  <c r="D428" i="5"/>
  <c r="CP31" i="4"/>
  <c r="CP238" i="4"/>
  <c r="D498" i="5"/>
  <c r="D506" i="5"/>
  <c r="D395" i="5"/>
  <c r="D342" i="5"/>
  <c r="CP56" i="4"/>
  <c r="D12" i="5"/>
  <c r="D444" i="5"/>
  <c r="D132" i="5"/>
  <c r="CQ203" i="4"/>
  <c r="CQ88" i="4"/>
  <c r="D474" i="5"/>
  <c r="CR173" i="4"/>
  <c r="D312" i="5"/>
  <c r="D251" i="5"/>
  <c r="CP23" i="4"/>
  <c r="D467" i="5"/>
  <c r="D449" i="5"/>
  <c r="CP150" i="4"/>
  <c r="D427" i="5"/>
  <c r="D69" i="5"/>
  <c r="D274" i="5"/>
  <c r="CP250" i="4"/>
  <c r="CQ174" i="4"/>
  <c r="D483" i="5"/>
  <c r="CQ219" i="4"/>
  <c r="D323" i="5"/>
  <c r="CP265" i="4"/>
  <c r="D307" i="5"/>
  <c r="D266" i="5"/>
  <c r="D447" i="5"/>
  <c r="D310" i="5"/>
  <c r="CQ115" i="4"/>
  <c r="CP259" i="4"/>
  <c r="D58" i="5"/>
  <c r="CQ12" i="4"/>
  <c r="CQ155" i="4"/>
  <c r="D116" i="5"/>
  <c r="D387" i="5"/>
  <c r="D276" i="5"/>
  <c r="CQ200" i="4"/>
  <c r="D57" i="5"/>
  <c r="D175" i="5"/>
  <c r="D80" i="5"/>
  <c r="D109" i="5"/>
  <c r="D494" i="5"/>
  <c r="D217" i="5"/>
  <c r="D45" i="5"/>
  <c r="CQ71" i="4"/>
  <c r="CQ44" i="4"/>
  <c r="CP29" i="4"/>
  <c r="CP54" i="4"/>
  <c r="D511" i="5"/>
  <c r="D341" i="5"/>
  <c r="D273" i="5"/>
  <c r="CP22" i="4"/>
  <c r="CP248" i="4"/>
  <c r="CP19" i="4"/>
  <c r="CP115" i="4"/>
  <c r="CQ240" i="4"/>
  <c r="D418" i="5"/>
  <c r="D409" i="5"/>
  <c r="D36" i="5"/>
  <c r="D272" i="5"/>
  <c r="D509" i="5"/>
  <c r="CP11" i="4"/>
  <c r="D502" i="5"/>
  <c r="D413" i="5"/>
  <c r="CQ229" i="4"/>
  <c r="CQ65" i="4"/>
  <c r="CQ218" i="4"/>
  <c r="D475" i="5"/>
  <c r="D319" i="5"/>
  <c r="D197" i="5"/>
  <c r="D149" i="5"/>
  <c r="D158" i="5"/>
  <c r="D404" i="5"/>
  <c r="CP134" i="4"/>
  <c r="CP111" i="4"/>
  <c r="CQ45" i="4"/>
  <c r="D81" i="5"/>
  <c r="D49" i="5"/>
  <c r="D403" i="5"/>
  <c r="D298" i="5"/>
  <c r="D326" i="5"/>
  <c r="CQ199" i="4"/>
  <c r="CQ177" i="4"/>
  <c r="CP199" i="4"/>
  <c r="D192" i="5"/>
  <c r="CP26" i="4"/>
  <c r="CQ206" i="4"/>
  <c r="D24" i="5"/>
  <c r="D486" i="5"/>
  <c r="D264" i="5"/>
  <c r="CP237" i="4"/>
  <c r="CP18" i="4"/>
  <c r="CP28" i="4"/>
  <c r="D9" i="5"/>
  <c r="D181" i="5"/>
  <c r="D208" i="5"/>
  <c r="CP100" i="4"/>
  <c r="CP69" i="4"/>
  <c r="D410" i="5"/>
  <c r="CQ146" i="4"/>
  <c r="CQ49" i="4"/>
  <c r="D77" i="5"/>
  <c r="CQ232" i="4"/>
  <c r="CR194" i="4"/>
  <c r="CR171" i="4"/>
  <c r="D144" i="5"/>
  <c r="D282" i="5"/>
  <c r="D169" i="5"/>
  <c r="D354" i="5"/>
  <c r="D271" i="5"/>
  <c r="D462" i="5"/>
  <c r="D248" i="5"/>
  <c r="D491" i="5"/>
  <c r="D443" i="5"/>
  <c r="D205" i="5"/>
  <c r="D121" i="5"/>
  <c r="CQ60" i="4"/>
  <c r="CQ151" i="4"/>
  <c r="CP97" i="4"/>
  <c r="CQ118" i="4"/>
  <c r="CP51" i="4"/>
  <c r="CP242" i="4"/>
  <c r="CQ79" i="4"/>
  <c r="CP119" i="4"/>
  <c r="CP223" i="4"/>
  <c r="D347" i="5"/>
  <c r="D29" i="5"/>
  <c r="D460" i="5"/>
  <c r="D458" i="5"/>
  <c r="D378" i="5"/>
  <c r="D95" i="5"/>
  <c r="D150" i="5"/>
  <c r="CP87" i="4"/>
  <c r="CQ100" i="4"/>
  <c r="CQ164" i="4"/>
  <c r="CQ122" i="4"/>
  <c r="CP133" i="4"/>
  <c r="CP152" i="4"/>
  <c r="CQ171" i="4"/>
  <c r="D423" i="5"/>
  <c r="D167" i="5"/>
  <c r="D97" i="5"/>
  <c r="D353" i="5"/>
  <c r="D422" i="5"/>
  <c r="D166" i="5"/>
  <c r="D335" i="5"/>
  <c r="D79" i="5"/>
  <c r="D386" i="5"/>
  <c r="D130" i="5"/>
  <c r="D89" i="5"/>
  <c r="D345" i="5"/>
  <c r="D173" i="5"/>
  <c r="D429" i="5"/>
  <c r="D256" i="5"/>
  <c r="D512" i="5"/>
  <c r="D362" i="5"/>
  <c r="D106" i="5"/>
  <c r="D249" i="5"/>
  <c r="D505" i="5"/>
  <c r="D128" i="5"/>
  <c r="D384" i="5"/>
  <c r="D463" i="5"/>
  <c r="D207" i="5"/>
  <c r="D129" i="5"/>
  <c r="D385" i="5"/>
  <c r="D104" i="5"/>
  <c r="D360" i="5"/>
  <c r="D495" i="5"/>
  <c r="D239" i="5"/>
  <c r="D275" i="5"/>
  <c r="D19" i="5"/>
  <c r="D65" i="5"/>
  <c r="D321" i="5"/>
  <c r="D53" i="5"/>
  <c r="D309" i="5"/>
  <c r="D407" i="5"/>
  <c r="D151" i="5"/>
  <c r="D261" i="5"/>
  <c r="D517" i="5"/>
  <c r="D291" i="5"/>
  <c r="D35" i="5"/>
  <c r="D363" i="5"/>
  <c r="D107" i="5"/>
  <c r="D284" i="5"/>
  <c r="D28" i="5"/>
  <c r="D224" i="5"/>
  <c r="D480" i="5"/>
  <c r="D499" i="5"/>
  <c r="D243" i="5"/>
  <c r="D398" i="5"/>
  <c r="D142" i="5"/>
  <c r="D380" i="5"/>
  <c r="D124" i="5"/>
  <c r="D383" i="5"/>
  <c r="D127" i="5"/>
  <c r="D189" i="5"/>
  <c r="D445" i="5"/>
  <c r="D88" i="5"/>
  <c r="D344" i="5"/>
  <c r="D332" i="5"/>
  <c r="D76" i="5"/>
  <c r="D459" i="5"/>
  <c r="D203" i="5"/>
  <c r="D455" i="5"/>
  <c r="D199" i="5"/>
  <c r="D515" i="5"/>
  <c r="D259" i="5"/>
  <c r="D370" i="5"/>
  <c r="D114" i="5"/>
  <c r="D209" i="5"/>
  <c r="D465" i="5"/>
  <c r="D201" i="5"/>
  <c r="D457" i="5"/>
  <c r="D468" i="5"/>
  <c r="D212" i="5"/>
  <c r="D355" i="5"/>
  <c r="D99" i="5"/>
  <c r="D324" i="5"/>
  <c r="D68" i="5"/>
  <c r="D402" i="5"/>
  <c r="D146" i="5"/>
  <c r="D343" i="5"/>
  <c r="D87" i="5"/>
  <c r="D338" i="5"/>
  <c r="D82" i="5"/>
  <c r="D476" i="5"/>
  <c r="D220" i="5"/>
  <c r="D399" i="5"/>
  <c r="D143" i="5"/>
  <c r="D503" i="5"/>
  <c r="D247" i="5"/>
  <c r="D279" i="5"/>
  <c r="D23" i="5"/>
  <c r="D306" i="5"/>
  <c r="D50" i="5"/>
  <c r="D479" i="5"/>
  <c r="D223" i="5"/>
  <c r="D379" i="5"/>
  <c r="D123" i="5"/>
  <c r="D411" i="5"/>
  <c r="D155" i="5"/>
  <c r="D168" i="5"/>
  <c r="D424" i="5"/>
  <c r="D72" i="5"/>
  <c r="D328" i="5"/>
  <c r="D490" i="5"/>
  <c r="D234" i="5"/>
  <c r="D366" i="5"/>
  <c r="D110" i="5"/>
  <c r="D61" i="5"/>
  <c r="D317" i="5"/>
  <c r="D200" i="5"/>
  <c r="D456" i="5"/>
  <c r="D331" i="5"/>
  <c r="D75" i="5"/>
  <c r="D137" i="5"/>
  <c r="D393" i="5"/>
  <c r="D484" i="5"/>
  <c r="D228" i="5"/>
  <c r="D32" i="5"/>
  <c r="D288" i="5"/>
  <c r="D185" i="5"/>
  <c r="D441" i="5"/>
  <c r="D438" i="5"/>
  <c r="D182" i="5"/>
  <c r="D287" i="5"/>
  <c r="D31" i="5"/>
  <c r="D466" i="5"/>
  <c r="D210" i="5"/>
  <c r="D327" i="5"/>
  <c r="D71" i="5"/>
  <c r="D396" i="5"/>
  <c r="D140" i="5"/>
  <c r="D419" i="5"/>
  <c r="D163" i="5"/>
  <c r="D125" i="5"/>
  <c r="D381" i="5"/>
  <c r="D237" i="5"/>
  <c r="D493" i="5"/>
  <c r="D358" i="5"/>
  <c r="D102" i="5"/>
  <c r="D346" i="5"/>
  <c r="D90" i="5"/>
  <c r="D152" i="5"/>
  <c r="D408" i="5"/>
  <c r="D240" i="5"/>
  <c r="D496" i="5"/>
  <c r="D299" i="5"/>
  <c r="D43" i="5"/>
  <c r="D112" i="5"/>
  <c r="D368" i="5"/>
  <c r="D113" i="5"/>
  <c r="D369" i="5"/>
  <c r="D518" i="5"/>
  <c r="D262" i="5"/>
  <c r="CP53" i="4"/>
  <c r="CP16" i="4"/>
  <c r="CP121" i="4"/>
  <c r="CQ194" i="4"/>
  <c r="CQ210" i="4"/>
  <c r="D478" i="5"/>
  <c r="D222" i="5"/>
  <c r="D245" i="5"/>
  <c r="D501" i="5"/>
  <c r="D415" i="5"/>
  <c r="D159" i="5"/>
  <c r="D318" i="5"/>
  <c r="D62" i="5"/>
  <c r="D133" i="5"/>
  <c r="D389" i="5"/>
  <c r="D436" i="5"/>
  <c r="D180" i="5"/>
  <c r="D105" i="5"/>
  <c r="D361" i="5"/>
  <c r="D267" i="5"/>
  <c r="D11" i="5"/>
  <c r="D452" i="5"/>
  <c r="D196" i="5"/>
  <c r="D434" i="5"/>
  <c r="D178" i="5"/>
  <c r="D339" i="5"/>
  <c r="D83" i="5"/>
  <c r="D40" i="5"/>
  <c r="D296" i="5"/>
  <c r="D213" i="5"/>
  <c r="D469" i="5"/>
  <c r="D96" i="5"/>
  <c r="D352" i="5"/>
  <c r="D487" i="5"/>
  <c r="D231" i="5"/>
  <c r="D367" i="5"/>
  <c r="D111" i="5"/>
  <c r="D93" i="5"/>
  <c r="D349" i="5"/>
  <c r="D356" i="5"/>
  <c r="D100" i="5"/>
  <c r="D430" i="5"/>
  <c r="D174" i="5"/>
  <c r="D420" i="5"/>
  <c r="D164" i="5"/>
  <c r="D439" i="5"/>
  <c r="D183" i="5"/>
  <c r="D492" i="5"/>
  <c r="D236" i="5"/>
  <c r="D390" i="5"/>
  <c r="D134" i="5"/>
  <c r="D21" i="5"/>
  <c r="D277" i="5"/>
  <c r="D508" i="5"/>
  <c r="D252" i="5"/>
  <c r="D257" i="5"/>
  <c r="D513" i="5"/>
  <c r="D120" i="5"/>
  <c r="D376" i="5"/>
  <c r="D294" i="5"/>
  <c r="D38" i="5"/>
  <c r="D216" i="5"/>
  <c r="D472" i="5"/>
  <c r="D37" i="5"/>
  <c r="D293" i="5"/>
  <c r="D334" i="5"/>
  <c r="D78" i="5"/>
  <c r="D322" i="5"/>
  <c r="D66" i="5"/>
  <c r="D278" i="5"/>
  <c r="D22" i="5"/>
  <c r="D364" i="5"/>
  <c r="D108" i="5"/>
  <c r="D25" i="5"/>
  <c r="D281" i="5"/>
  <c r="D177" i="5"/>
  <c r="D433" i="5"/>
  <c r="D161" i="5"/>
  <c r="D417" i="5"/>
  <c r="D33" i="5"/>
  <c r="D289" i="5"/>
  <c r="D145" i="5"/>
  <c r="D401" i="5"/>
  <c r="D359" i="5"/>
  <c r="D103" i="5"/>
  <c r="D394" i="5"/>
  <c r="D138" i="5"/>
  <c r="D221" i="5"/>
  <c r="D477" i="5"/>
  <c r="D13" i="5"/>
  <c r="D269" i="5"/>
  <c r="D375" i="5"/>
  <c r="D119" i="5"/>
  <c r="D286" i="5"/>
  <c r="D30" i="5"/>
  <c r="D446" i="5"/>
  <c r="D190" i="5"/>
  <c r="D295" i="5"/>
  <c r="D39" i="5"/>
  <c r="D330" i="5"/>
  <c r="D74" i="5"/>
  <c r="D412" i="5"/>
  <c r="D156" i="5"/>
  <c r="D451" i="5"/>
  <c r="D195" i="5"/>
  <c r="D225" i="5"/>
  <c r="D481" i="5"/>
  <c r="D514" i="5"/>
  <c r="D258" i="5"/>
  <c r="D141" i="5"/>
  <c r="D397" i="5"/>
  <c r="D300" i="5"/>
  <c r="D44" i="5"/>
  <c r="D510" i="5"/>
  <c r="D254" i="5"/>
  <c r="D160" i="5"/>
  <c r="D416" i="5"/>
  <c r="D302" i="5"/>
  <c r="D46" i="5"/>
  <c r="D241" i="5"/>
  <c r="D497" i="5"/>
  <c r="D516" i="5"/>
  <c r="D260" i="5"/>
  <c r="D184" i="5"/>
  <c r="D440" i="5"/>
  <c r="D48" i="5"/>
  <c r="D304" i="5"/>
  <c r="D500" i="5"/>
  <c r="D244" i="5"/>
  <c r="D176" i="5"/>
  <c r="D432" i="5"/>
  <c r="D470" i="5"/>
  <c r="D214" i="5"/>
  <c r="D232" i="5"/>
  <c r="D488" i="5"/>
  <c r="D101" i="5"/>
  <c r="D357" i="5"/>
  <c r="D165" i="5"/>
  <c r="D421" i="5"/>
  <c r="D482" i="5"/>
  <c r="D226" i="5"/>
  <c r="D41" i="5"/>
  <c r="D297" i="5"/>
  <c r="D290" i="5"/>
  <c r="D34" i="5"/>
  <c r="D374" i="5"/>
  <c r="D118" i="5"/>
  <c r="D471" i="5"/>
  <c r="D215" i="5"/>
  <c r="D64" i="5"/>
  <c r="D320" i="5"/>
  <c r="D340" i="5"/>
  <c r="D84" i="5"/>
  <c r="D229" i="5"/>
  <c r="D485" i="5"/>
  <c r="D382" i="5"/>
  <c r="D126" i="5"/>
  <c r="D315" i="5"/>
  <c r="D59" i="5"/>
  <c r="D136" i="5"/>
  <c r="D392" i="5"/>
  <c r="D426" i="5"/>
  <c r="D170" i="5"/>
  <c r="D391" i="5"/>
  <c r="D135" i="5"/>
  <c r="D450" i="5"/>
  <c r="D194" i="5"/>
  <c r="D233" i="5"/>
  <c r="D489" i="5"/>
  <c r="D303" i="5"/>
  <c r="D47" i="5"/>
  <c r="D311" i="5"/>
  <c r="D55" i="5"/>
  <c r="D308" i="5"/>
  <c r="D52" i="5"/>
  <c r="D435" i="5"/>
  <c r="D179" i="5"/>
  <c r="D316" i="5"/>
  <c r="D60" i="5"/>
  <c r="CP254" i="4"/>
  <c r="CQ181" i="4"/>
  <c r="CP224" i="4"/>
  <c r="CP76" i="4"/>
  <c r="CQ76" i="4"/>
  <c r="CQ148" i="4"/>
  <c r="CP148" i="4"/>
  <c r="CP64" i="4"/>
  <c r="CP182" i="4"/>
  <c r="CP143" i="4"/>
  <c r="CP256" i="4"/>
  <c r="CP262" i="4"/>
  <c r="CP236" i="4"/>
  <c r="CQ91" i="4"/>
  <c r="CP91" i="4"/>
  <c r="CP180" i="4"/>
  <c r="CQ108" i="4"/>
  <c r="CR108" i="4"/>
  <c r="CP108" i="4"/>
  <c r="CP215" i="4"/>
  <c r="CP261" i="4"/>
  <c r="CQ163" i="4"/>
  <c r="CP163" i="4"/>
  <c r="CP147" i="4"/>
  <c r="CQ113" i="4"/>
  <c r="CP113" i="4"/>
  <c r="CQ104" i="4"/>
  <c r="CP104" i="4"/>
  <c r="CP211" i="4"/>
  <c r="CQ106" i="4"/>
  <c r="CP106" i="4"/>
  <c r="CP185" i="4"/>
  <c r="CP214" i="4"/>
  <c r="CP247" i="4"/>
  <c r="CP21" i="4"/>
  <c r="CP169" i="4"/>
  <c r="CP249" i="4"/>
  <c r="CQ197" i="4"/>
  <c r="CP197" i="4"/>
  <c r="CP263" i="4"/>
  <c r="CP168" i="4"/>
  <c r="CR168" i="4"/>
  <c r="CQ168" i="4"/>
  <c r="CP243" i="4"/>
  <c r="CP50" i="4"/>
  <c r="CP27" i="4"/>
  <c r="CP198" i="4"/>
  <c r="CP191" i="4"/>
  <c r="CQ191" i="4"/>
  <c r="CP90" i="4"/>
  <c r="CP98" i="4"/>
  <c r="CQ98" i="4"/>
  <c r="CP201" i="4"/>
  <c r="CP231" i="4"/>
  <c r="CP187" i="4"/>
  <c r="CP33" i="4"/>
  <c r="CP137" i="4"/>
  <c r="CP212" i="4"/>
  <c r="CP73" i="4"/>
  <c r="CQ142" i="4"/>
  <c r="CP142" i="4"/>
  <c r="CP196" i="4"/>
  <c r="CP239" i="4"/>
  <c r="CP192" i="4"/>
  <c r="CQ80" i="4"/>
  <c r="CP80" i="4"/>
  <c r="CQ89" i="4"/>
  <c r="CP89" i="4"/>
  <c r="CP84" i="4"/>
  <c r="CP24" i="4"/>
  <c r="CP145" i="4"/>
  <c r="CP52" i="4"/>
  <c r="CP55" i="4"/>
  <c r="CP260" i="4"/>
  <c r="CP157" i="4"/>
  <c r="CP46" i="4"/>
  <c r="CP99" i="4"/>
  <c r="CP170" i="4"/>
  <c r="CP109" i="4"/>
  <c r="CP30" i="4"/>
  <c r="CP13" i="4"/>
  <c r="CP245" i="4"/>
  <c r="CP144" i="4"/>
  <c r="CP234" i="4"/>
  <c r="CQ129" i="4"/>
  <c r="CP129" i="4"/>
  <c r="CP43" i="4"/>
  <c r="CP36" i="4"/>
  <c r="CP217" i="4"/>
  <c r="CR86" i="4"/>
  <c r="CP86" i="4"/>
  <c r="CQ86" i="4"/>
  <c r="CP34" i="4"/>
  <c r="CP251" i="4"/>
  <c r="CR138" i="4"/>
  <c r="CQ138" i="4"/>
  <c r="CP138" i="4"/>
  <c r="CP184" i="4"/>
  <c r="CQ172" i="4"/>
  <c r="CP172" i="4"/>
  <c r="CP35" i="4"/>
  <c r="CP233" i="4"/>
  <c r="CP165" i="4"/>
  <c r="CP95" i="4"/>
  <c r="CP102" i="4"/>
  <c r="CP140" i="4"/>
  <c r="CQ262" i="4"/>
  <c r="CQ27" i="4"/>
  <c r="CR174" i="4"/>
  <c r="CQ173" i="4"/>
  <c r="CQ208" i="4"/>
  <c r="CQ58" i="4"/>
  <c r="CP41" i="4"/>
  <c r="CP70" i="4"/>
  <c r="CP67" i="4"/>
  <c r="CP25" i="4"/>
  <c r="CP110" i="4"/>
  <c r="CP112" i="4"/>
  <c r="CP226" i="4"/>
  <c r="CP175" i="4"/>
  <c r="CP216" i="4"/>
  <c r="CP167" i="4"/>
  <c r="CP42" i="4"/>
  <c r="CP78" i="4"/>
  <c r="CP116" i="4"/>
  <c r="CP127" i="4"/>
  <c r="CP209" i="4"/>
  <c r="CP131" i="4"/>
  <c r="CP235" i="4"/>
  <c r="CP92" i="4"/>
  <c r="CP39" i="4"/>
  <c r="CP222" i="4"/>
  <c r="CP135" i="4"/>
  <c r="CQ153" i="4"/>
  <c r="CR153" i="4"/>
  <c r="CP153" i="4"/>
  <c r="CP162" i="4"/>
  <c r="CP132" i="4"/>
  <c r="CP103" i="4"/>
  <c r="CQ85" i="4"/>
  <c r="CP85" i="4"/>
  <c r="CP228" i="4"/>
  <c r="CQ202" i="4"/>
  <c r="CP202" i="4"/>
  <c r="CP205" i="4"/>
  <c r="CP139" i="4"/>
  <c r="CP61" i="4"/>
  <c r="CP32" i="4"/>
  <c r="CP101" i="4"/>
  <c r="CP241" i="4"/>
  <c r="CP158" i="4"/>
  <c r="CP68" i="4"/>
  <c r="CQ68" i="4"/>
  <c r="CP161" i="4"/>
  <c r="CQ225" i="4"/>
  <c r="CP225" i="4"/>
  <c r="CP227" i="4"/>
  <c r="CP125" i="4"/>
  <c r="CP48" i="4"/>
  <c r="CQ81" i="4"/>
  <c r="CP81" i="4"/>
  <c r="CP186" i="4"/>
  <c r="CR107" i="4"/>
  <c r="CQ107" i="4"/>
  <c r="CP107" i="4"/>
  <c r="CP37" i="4"/>
  <c r="CQ37" i="4"/>
  <c r="CQ74" i="4"/>
  <c r="CP74" i="4"/>
  <c r="CP63" i="4"/>
  <c r="CP246" i="4"/>
  <c r="CP178" i="4"/>
  <c r="CQ178" i="4"/>
  <c r="CP258" i="4"/>
  <c r="CP126" i="4"/>
  <c r="CP179" i="4"/>
  <c r="CP77" i="4"/>
  <c r="CQ77" i="4"/>
  <c r="CP120" i="4"/>
  <c r="CQ120" i="4"/>
  <c r="CP66" i="4"/>
  <c r="CQ230" i="4"/>
  <c r="CP230" i="4"/>
  <c r="CP128" i="4"/>
  <c r="CQ128" i="4"/>
  <c r="CP130" i="4"/>
  <c r="CP176" i="4"/>
  <c r="CP105" i="4"/>
  <c r="CP166" i="4"/>
  <c r="CQ166" i="4"/>
  <c r="CR155" i="4" l="1"/>
  <c r="CU100" i="4"/>
  <c r="CM126" i="4"/>
  <c r="CM161" i="4"/>
  <c r="CM131" i="4"/>
  <c r="CU200" i="4"/>
  <c r="CQ149" i="4"/>
  <c r="CR115" i="4"/>
  <c r="CN116" i="4"/>
  <c r="CS115" i="4"/>
  <c r="CU128" i="4"/>
  <c r="CM93" i="4"/>
  <c r="CR178" i="4"/>
  <c r="CQ147" i="4"/>
  <c r="CR147" i="4"/>
  <c r="CQ93" i="4"/>
  <c r="CC144" i="4"/>
  <c r="CO144" i="4" s="1"/>
  <c r="CQ186" i="4"/>
  <c r="CV162" i="4"/>
  <c r="CQ82" i="4"/>
  <c r="CQ188" i="4"/>
  <c r="CU156" i="4"/>
  <c r="CU160" i="4"/>
  <c r="CU201" i="4"/>
  <c r="CG105" i="4"/>
  <c r="CS105" i="4" s="1"/>
  <c r="CG113" i="4"/>
  <c r="CR123" i="4"/>
  <c r="CU153" i="4"/>
  <c r="CN101" i="4"/>
  <c r="CK180" i="4"/>
  <c r="CW180" i="4" s="1"/>
  <c r="CQ133" i="4"/>
  <c r="CR85" i="4"/>
  <c r="CQ183" i="4"/>
  <c r="CM133" i="4"/>
  <c r="CM156" i="4"/>
  <c r="CU110" i="4"/>
  <c r="CV172" i="4"/>
  <c r="CU98" i="4"/>
  <c r="CJ125" i="4"/>
  <c r="CK125" i="4" s="1"/>
  <c r="CW125" i="4" s="1"/>
  <c r="CR104" i="4"/>
  <c r="CV115" i="4"/>
  <c r="CM171" i="4"/>
  <c r="CU87" i="4"/>
  <c r="CU141" i="4"/>
  <c r="CR181" i="4"/>
  <c r="CU78" i="4"/>
  <c r="CQ189" i="4"/>
  <c r="CW172" i="4"/>
  <c r="CR98" i="4"/>
  <c r="CQ117" i="4"/>
  <c r="CM179" i="4"/>
  <c r="CV185" i="4"/>
  <c r="CN117" i="4"/>
  <c r="CV116" i="4"/>
  <c r="CN92" i="4"/>
  <c r="CU174" i="4"/>
  <c r="CM135" i="4"/>
  <c r="CR139" i="4"/>
  <c r="CR88" i="4"/>
  <c r="CN169" i="4"/>
  <c r="CU71" i="4"/>
  <c r="CQ139" i="4"/>
  <c r="CR164" i="4"/>
  <c r="CM108" i="4"/>
  <c r="CU94" i="4"/>
  <c r="CN120" i="4"/>
  <c r="CU159" i="4"/>
  <c r="CW99" i="4"/>
  <c r="CV127" i="4"/>
  <c r="CK111" i="4"/>
  <c r="CW111" i="4" s="1"/>
  <c r="CJ169" i="4"/>
  <c r="CV169" i="4" s="1"/>
  <c r="CR134" i="4"/>
  <c r="CQ134" i="4"/>
  <c r="CV99" i="4"/>
  <c r="CU169" i="4"/>
  <c r="CW83" i="4"/>
  <c r="CV156" i="4"/>
  <c r="CM98" i="4"/>
  <c r="CV94" i="4"/>
  <c r="CQ192" i="4"/>
  <c r="CK113" i="4"/>
  <c r="CW113" i="4" s="1"/>
  <c r="CS113" i="4"/>
  <c r="CW115" i="4"/>
  <c r="CG183" i="4"/>
  <c r="CS183" i="4" s="1"/>
  <c r="CR183" i="4"/>
  <c r="CC110" i="4"/>
  <c r="CO110" i="4" s="1"/>
  <c r="CN110" i="4"/>
  <c r="CN108" i="4"/>
  <c r="CC108" i="4"/>
  <c r="CO108" i="4" s="1"/>
  <c r="CQ124" i="4"/>
  <c r="CQ114" i="4"/>
  <c r="CN135" i="4"/>
  <c r="CM107" i="4"/>
  <c r="CQ130" i="4"/>
  <c r="CG170" i="4"/>
  <c r="CS170" i="4" s="1"/>
  <c r="CG175" i="4"/>
  <c r="CS175" i="4" s="1"/>
  <c r="CJ72" i="4"/>
  <c r="CK72" i="4" s="1"/>
  <c r="CW72" i="4" s="1"/>
  <c r="CK174" i="4"/>
  <c r="CW174" i="4" s="1"/>
  <c r="CK98" i="4"/>
  <c r="CW98" i="4" s="1"/>
  <c r="CK128" i="4"/>
  <c r="CW128" i="4" s="1"/>
  <c r="CJ181" i="4"/>
  <c r="CK181" i="4" s="1"/>
  <c r="CF114" i="4"/>
  <c r="CG114" i="4" s="1"/>
  <c r="CQ97" i="4"/>
  <c r="CR142" i="4"/>
  <c r="CQ137" i="4"/>
  <c r="CR163" i="4"/>
  <c r="CR146" i="4"/>
  <c r="CQ160" i="4"/>
  <c r="CV132" i="4"/>
  <c r="CU178" i="4"/>
  <c r="CU89" i="4"/>
  <c r="CV158" i="4"/>
  <c r="CU127" i="4"/>
  <c r="CV149" i="4"/>
  <c r="CV91" i="4"/>
  <c r="CU102" i="4"/>
  <c r="CU76" i="4"/>
  <c r="CU162" i="4"/>
  <c r="CM187" i="4"/>
  <c r="CU198" i="4"/>
  <c r="CR117" i="4"/>
  <c r="CM113" i="4"/>
  <c r="CQ125" i="4"/>
  <c r="CQ143" i="4"/>
  <c r="CV97" i="4"/>
  <c r="CS142" i="4"/>
  <c r="CW116" i="4"/>
  <c r="CQ170" i="4"/>
  <c r="CS146" i="4"/>
  <c r="CC91" i="4"/>
  <c r="CO91" i="4" s="1"/>
  <c r="CC114" i="4"/>
  <c r="CO114" i="4" s="1"/>
  <c r="CJ152" i="4"/>
  <c r="CV152" i="4" s="1"/>
  <c r="CK177" i="4"/>
  <c r="CW177" i="4" s="1"/>
  <c r="CK179" i="4"/>
  <c r="CW179" i="4" s="1"/>
  <c r="CG132" i="4"/>
  <c r="CF190" i="4"/>
  <c r="CR190" i="4" s="1"/>
  <c r="CF159" i="4"/>
  <c r="CR159" i="4" s="1"/>
  <c r="CJ120" i="4"/>
  <c r="CJ89" i="4"/>
  <c r="CK89" i="4" s="1"/>
  <c r="CW89" i="4" s="1"/>
  <c r="CJ157" i="4"/>
  <c r="CV157" i="4" s="1"/>
  <c r="CV201" i="4"/>
  <c r="CU149" i="4"/>
  <c r="CU152" i="4"/>
  <c r="CV139" i="4"/>
  <c r="CV153" i="4"/>
  <c r="CV178" i="4"/>
  <c r="CU139" i="4"/>
  <c r="CN160" i="4"/>
  <c r="CN132" i="4"/>
  <c r="CV140" i="4"/>
  <c r="CV128" i="4"/>
  <c r="CV174" i="4"/>
  <c r="CU145" i="4"/>
  <c r="CU80" i="4"/>
  <c r="CU105" i="4"/>
  <c r="CU124" i="4"/>
  <c r="CR122" i="4"/>
  <c r="CW140" i="4"/>
  <c r="CQ187" i="4"/>
  <c r="CR106" i="4"/>
  <c r="CK82" i="4"/>
  <c r="CW82" i="4" s="1"/>
  <c r="CC107" i="4"/>
  <c r="CO107" i="4" s="1"/>
  <c r="CK178" i="4"/>
  <c r="CW178" i="4" s="1"/>
  <c r="CG144" i="4"/>
  <c r="CS144" i="4" s="1"/>
  <c r="CF116" i="4"/>
  <c r="CK159" i="4"/>
  <c r="CW159" i="4" s="1"/>
  <c r="CF156" i="4"/>
  <c r="CR156" i="4" s="1"/>
  <c r="CK80" i="4"/>
  <c r="CW80" i="4" s="1"/>
  <c r="CV80" i="4"/>
  <c r="CR160" i="4"/>
  <c r="CR97" i="4"/>
  <c r="CG97" i="4"/>
  <c r="CS97" i="4" s="1"/>
  <c r="CV110" i="4"/>
  <c r="CK110" i="4"/>
  <c r="CW110" i="4" s="1"/>
  <c r="CC126" i="4"/>
  <c r="CO126" i="4" s="1"/>
  <c r="CN126" i="4"/>
  <c r="CV145" i="4"/>
  <c r="CV198" i="4"/>
  <c r="CK198" i="4"/>
  <c r="CW198" i="4" s="1"/>
  <c r="CN98" i="4"/>
  <c r="CC98" i="4"/>
  <c r="CO98" i="4" s="1"/>
  <c r="CC133" i="4"/>
  <c r="CO133" i="4" s="1"/>
  <c r="CN133" i="4"/>
  <c r="CG149" i="4"/>
  <c r="CS149" i="4" s="1"/>
  <c r="CR149" i="4"/>
  <c r="CC161" i="4"/>
  <c r="CO161" i="4" s="1"/>
  <c r="CN161" i="4"/>
  <c r="CV87" i="4"/>
  <c r="CK87" i="4"/>
  <c r="CW87" i="4" s="1"/>
  <c r="CN131" i="4"/>
  <c r="CC131" i="4"/>
  <c r="CO131" i="4" s="1"/>
  <c r="CR124" i="4"/>
  <c r="CG124" i="4"/>
  <c r="CS124" i="4" s="1"/>
  <c r="CV141" i="4"/>
  <c r="CK141" i="4"/>
  <c r="CW141" i="4" s="1"/>
  <c r="CK188" i="4"/>
  <c r="CW188" i="4" s="1"/>
  <c r="CV188" i="4"/>
  <c r="CG186" i="4"/>
  <c r="CS186" i="4" s="1"/>
  <c r="CR186" i="4"/>
  <c r="CB182" i="4"/>
  <c r="CC182" i="4" s="1"/>
  <c r="CO182" i="4" s="1"/>
  <c r="CG139" i="4"/>
  <c r="CS139" i="4" s="1"/>
  <c r="CK136" i="4"/>
  <c r="CW136" i="4" s="1"/>
  <c r="CG157" i="4"/>
  <c r="CS157" i="4" s="1"/>
  <c r="CB100" i="4"/>
  <c r="CN100" i="4" s="1"/>
  <c r="CB157" i="4"/>
  <c r="CC157" i="4" s="1"/>
  <c r="CO157" i="4" s="1"/>
  <c r="CQ180" i="4"/>
  <c r="CQ123" i="4"/>
  <c r="CU88" i="4"/>
  <c r="CM182" i="4"/>
  <c r="CN90" i="4"/>
  <c r="CV130" i="4"/>
  <c r="CS166" i="4"/>
  <c r="CW135" i="4"/>
  <c r="CW130" i="4"/>
  <c r="CK202" i="4"/>
  <c r="CW202" i="4" s="1"/>
  <c r="CG180" i="4"/>
  <c r="CS180" i="4" s="1"/>
  <c r="CG125" i="4"/>
  <c r="CS125" i="4" s="1"/>
  <c r="CG143" i="4"/>
  <c r="CS143" i="4" s="1"/>
  <c r="CF111" i="4"/>
  <c r="CK173" i="4"/>
  <c r="CW173" i="4" s="1"/>
  <c r="CK105" i="4"/>
  <c r="CW105" i="4" s="1"/>
  <c r="CG160" i="4"/>
  <c r="CS160" i="4" s="1"/>
  <c r="CK104" i="4"/>
  <c r="CW104" i="4" s="1"/>
  <c r="CK114" i="4"/>
  <c r="CW114" i="4" s="1"/>
  <c r="CG130" i="4"/>
  <c r="CS130" i="4" s="1"/>
  <c r="CK139" i="4"/>
  <c r="CW139" i="4" s="1"/>
  <c r="CK145" i="4"/>
  <c r="CW145" i="4" s="1"/>
  <c r="CB134" i="4"/>
  <c r="CC134" i="4" s="1"/>
  <c r="CO134" i="4" s="1"/>
  <c r="CG137" i="4"/>
  <c r="CS137" i="4" s="1"/>
  <c r="CK170" i="4"/>
  <c r="CW170" i="4" s="1"/>
  <c r="CJ88" i="4"/>
  <c r="CK88" i="4" s="1"/>
  <c r="CW88" i="4" s="1"/>
  <c r="CB167" i="4"/>
  <c r="CC167" i="4" s="1"/>
  <c r="CO167" i="4" s="1"/>
  <c r="CG118" i="4"/>
  <c r="CS118" i="4" s="1"/>
  <c r="CF131" i="4"/>
  <c r="CR131" i="4" s="1"/>
  <c r="CG161" i="4"/>
  <c r="CS161" i="4" s="1"/>
  <c r="CF185" i="4"/>
  <c r="CG185" i="4" s="1"/>
  <c r="CS185" i="4" s="1"/>
  <c r="CF102" i="4"/>
  <c r="CG102" i="4" s="1"/>
  <c r="CS102" i="4" s="1"/>
  <c r="CG162" i="4"/>
  <c r="CS162" i="4" s="1"/>
  <c r="CJ147" i="4"/>
  <c r="CK147" i="4" s="1"/>
  <c r="CN167" i="4"/>
  <c r="CN171" i="4"/>
  <c r="CN129" i="4"/>
  <c r="CN155" i="4"/>
  <c r="CU154" i="4"/>
  <c r="CM155" i="4"/>
  <c r="CW153" i="4"/>
  <c r="CK71" i="4"/>
  <c r="CW71" i="4" s="1"/>
  <c r="CC155" i="4"/>
  <c r="CO155" i="4" s="1"/>
  <c r="CG188" i="4"/>
  <c r="CS188" i="4" s="1"/>
  <c r="CJ150" i="4"/>
  <c r="CK150" i="4" s="1"/>
  <c r="CK154" i="4"/>
  <c r="CW154" i="4" s="1"/>
  <c r="CK165" i="4"/>
  <c r="CW165" i="4" s="1"/>
  <c r="CK162" i="4"/>
  <c r="CW162" i="4" s="1"/>
  <c r="CK149" i="4"/>
  <c r="CW149" i="4" s="1"/>
  <c r="CK166" i="4"/>
  <c r="CW166" i="4" s="1"/>
  <c r="CJ146" i="4"/>
  <c r="CK146" i="4" s="1"/>
  <c r="CW146" i="4" s="1"/>
  <c r="CK175" i="4"/>
  <c r="CW175" i="4" s="1"/>
  <c r="CU166" i="4"/>
  <c r="CV160" i="4"/>
  <c r="CU165" i="4"/>
  <c r="CK156" i="4"/>
  <c r="CW156" i="4" s="1"/>
  <c r="CC136" i="4"/>
  <c r="CO136" i="4" s="1"/>
  <c r="CK102" i="4"/>
  <c r="CW102" i="4" s="1"/>
  <c r="CG133" i="4"/>
  <c r="CS133" i="4" s="1"/>
  <c r="CG134" i="4"/>
  <c r="CS134" i="4" s="1"/>
  <c r="CK124" i="4"/>
  <c r="CW124" i="4" s="1"/>
  <c r="CG123" i="4"/>
  <c r="CS123" i="4" s="1"/>
  <c r="CF121" i="4"/>
  <c r="CG121" i="4" s="1"/>
  <c r="CG147" i="4"/>
  <c r="CS147" i="4" s="1"/>
  <c r="CF198" i="4"/>
  <c r="CG198" i="4" s="1"/>
  <c r="CS198" i="4" s="1"/>
  <c r="CV206" i="4"/>
  <c r="CG79" i="4"/>
  <c r="CS79" i="4" s="1"/>
  <c r="CK65" i="4"/>
  <c r="CW65" i="4" s="1"/>
  <c r="CB71" i="4"/>
  <c r="CN71" i="4" s="1"/>
  <c r="CB76" i="4"/>
  <c r="CC76" i="4" s="1"/>
  <c r="CO76" i="4" s="1"/>
  <c r="CF61" i="4"/>
  <c r="CG61" i="4" s="1"/>
  <c r="CS61" i="4" s="1"/>
  <c r="CF214" i="4"/>
  <c r="CG214" i="4" s="1"/>
  <c r="CS214" i="4" s="1"/>
  <c r="CB198" i="4"/>
  <c r="CU216" i="4"/>
  <c r="E138" i="2"/>
  <c r="P10" i="6" s="1"/>
  <c r="CQ213" i="4"/>
  <c r="CM204" i="4"/>
  <c r="CN83" i="4"/>
  <c r="CM72" i="4"/>
  <c r="CG60" i="4"/>
  <c r="CS60" i="4" s="1"/>
  <c r="CK203" i="4"/>
  <c r="CW203" i="4" s="1"/>
  <c r="CU55" i="4"/>
  <c r="CR206" i="4"/>
  <c r="CG202" i="4"/>
  <c r="CS202" i="4" s="1"/>
  <c r="CQ209" i="4"/>
  <c r="CK214" i="4"/>
  <c r="CW214" i="4" s="1"/>
  <c r="CC192" i="4"/>
  <c r="CO192" i="4" s="1"/>
  <c r="CQ205" i="4"/>
  <c r="CR209" i="4"/>
  <c r="CG209" i="4"/>
  <c r="CS209" i="4" s="1"/>
  <c r="CN72" i="4"/>
  <c r="CC72" i="4"/>
  <c r="CO72" i="4" s="1"/>
  <c r="CC204" i="4"/>
  <c r="CO204" i="4" s="1"/>
  <c r="CN204" i="4"/>
  <c r="CB70" i="4"/>
  <c r="CC70" i="4" s="1"/>
  <c r="CB65" i="4"/>
  <c r="CC65" i="4" s="1"/>
  <c r="CO65" i="4" s="1"/>
  <c r="CQ75" i="4"/>
  <c r="CM65" i="4"/>
  <c r="CV67" i="4"/>
  <c r="CM195" i="4"/>
  <c r="CC79" i="4"/>
  <c r="CO79" i="4" s="1"/>
  <c r="CB85" i="4"/>
  <c r="CC85" i="4" s="1"/>
  <c r="CF75" i="4"/>
  <c r="CG75" i="4" s="1"/>
  <c r="CS75" i="4" s="1"/>
  <c r="CM192" i="4"/>
  <c r="CM79" i="4"/>
  <c r="CM201" i="4"/>
  <c r="CC201" i="4"/>
  <c r="CO201" i="4" s="1"/>
  <c r="CR71" i="4"/>
  <c r="CC77" i="4"/>
  <c r="CO77" i="4" s="1"/>
  <c r="CK217" i="4"/>
  <c r="CW217" i="4" s="1"/>
  <c r="CV209" i="4"/>
  <c r="CC199" i="4"/>
  <c r="CO199" i="4" s="1"/>
  <c r="CR199" i="4"/>
  <c r="CG65" i="4"/>
  <c r="CS65" i="4" s="1"/>
  <c r="CR210" i="4"/>
  <c r="CQ53" i="4"/>
  <c r="CQ46" i="4"/>
  <c r="CV63" i="4"/>
  <c r="CC69" i="4"/>
  <c r="CO69" i="4" s="1"/>
  <c r="CV218" i="4"/>
  <c r="CV50" i="4"/>
  <c r="CN215" i="4"/>
  <c r="CV262" i="4"/>
  <c r="CK234" i="4"/>
  <c r="CW234" i="4" s="1"/>
  <c r="CU22" i="4"/>
  <c r="CU242" i="4"/>
  <c r="CM239" i="4"/>
  <c r="CN253" i="4"/>
  <c r="CQ21" i="4"/>
  <c r="CU252" i="4"/>
  <c r="CQ25" i="4"/>
  <c r="CR30" i="4"/>
  <c r="CM258" i="4"/>
  <c r="CQ18" i="4"/>
  <c r="CQ28" i="4"/>
  <c r="CU259" i="4"/>
  <c r="CU253" i="4"/>
  <c r="CM18" i="4"/>
  <c r="CQ15" i="4"/>
  <c r="CM37" i="4"/>
  <c r="CM256" i="4"/>
  <c r="CQ29" i="4"/>
  <c r="CQ250" i="4"/>
  <c r="CF258" i="4"/>
  <c r="CG258" i="4" s="1"/>
  <c r="CN84" i="4"/>
  <c r="CM260" i="4"/>
  <c r="CU12" i="4"/>
  <c r="CQ254" i="4"/>
  <c r="CK257" i="4"/>
  <c r="CW257" i="4" s="1"/>
  <c r="CV257" i="4"/>
  <c r="CU20" i="4"/>
  <c r="CM248" i="4"/>
  <c r="CQ35" i="4"/>
  <c r="CG22" i="4"/>
  <c r="CS22" i="4" s="1"/>
  <c r="CF33" i="4"/>
  <c r="CG33" i="4" s="1"/>
  <c r="CF255" i="4"/>
  <c r="CG255" i="4" s="1"/>
  <c r="CR31" i="4"/>
  <c r="CW262" i="4"/>
  <c r="CQ20" i="4"/>
  <c r="CG17" i="4"/>
  <c r="CS17" i="4" s="1"/>
  <c r="CR68" i="4"/>
  <c r="CW242" i="4"/>
  <c r="CV242" i="4"/>
  <c r="CV98" i="4"/>
  <c r="CM88" i="4"/>
  <c r="CW199" i="4"/>
  <c r="CS82" i="4"/>
  <c r="CO180" i="4"/>
  <c r="CO209" i="4"/>
  <c r="CW76" i="4"/>
  <c r="CS191" i="4"/>
  <c r="CS83" i="4"/>
  <c r="CW74" i="4"/>
  <c r="CS189" i="4"/>
  <c r="CS80" i="4"/>
  <c r="CW77" i="4"/>
  <c r="CO184" i="4"/>
  <c r="CO95" i="4"/>
  <c r="CO89" i="4"/>
  <c r="CO94" i="4"/>
  <c r="CS195" i="4"/>
  <c r="CS84" i="4"/>
  <c r="CO179" i="4"/>
  <c r="CW197" i="4"/>
  <c r="CM53" i="4"/>
  <c r="CV36" i="4"/>
  <c r="CV164" i="4"/>
  <c r="CM265" i="4"/>
  <c r="CW238" i="4"/>
  <c r="CN231" i="4"/>
  <c r="CV211" i="4"/>
  <c r="CN186" i="4"/>
  <c r="CW221" i="4"/>
  <c r="CR233" i="4"/>
  <c r="CO61" i="4"/>
  <c r="CO225" i="4"/>
  <c r="CS70" i="4"/>
  <c r="CU240" i="4"/>
  <c r="CR83" i="4"/>
  <c r="CQ23" i="4"/>
  <c r="CR26" i="4"/>
  <c r="CV240" i="4"/>
  <c r="CQ105" i="4"/>
  <c r="CR191" i="4"/>
  <c r="CQ83" i="4"/>
  <c r="CQ26" i="4"/>
  <c r="CM40" i="4"/>
  <c r="CV231" i="4"/>
  <c r="CR211" i="4"/>
  <c r="CQ127" i="4"/>
  <c r="CN25" i="4"/>
  <c r="CW253" i="4"/>
  <c r="CO41" i="4"/>
  <c r="CR263" i="4"/>
  <c r="CR43" i="4"/>
  <c r="CM56" i="4"/>
  <c r="CV121" i="4"/>
  <c r="CS215" i="4"/>
  <c r="CS254" i="4"/>
  <c r="CS242" i="4"/>
  <c r="CR120" i="4"/>
  <c r="CQ252" i="4"/>
  <c r="CS39" i="4"/>
  <c r="CR46" i="4"/>
  <c r="CN40" i="4"/>
  <c r="CV199" i="4"/>
  <c r="CV57" i="4"/>
  <c r="CU53" i="4"/>
  <c r="CU121" i="4"/>
  <c r="CW252" i="4"/>
  <c r="CV134" i="4"/>
  <c r="CN80" i="4"/>
  <c r="CN81" i="4"/>
  <c r="CR192" i="4"/>
  <c r="CV210" i="4"/>
  <c r="CV212" i="4"/>
  <c r="CS94" i="4"/>
  <c r="CO220" i="4"/>
  <c r="CN150" i="4"/>
  <c r="CN18" i="4"/>
  <c r="CS73" i="4"/>
  <c r="CQ54" i="4"/>
  <c r="CS199" i="4"/>
  <c r="CS48" i="4"/>
  <c r="CW142" i="4"/>
  <c r="CO212" i="4"/>
  <c r="CW62" i="4"/>
  <c r="CS217" i="4"/>
  <c r="CO64" i="4"/>
  <c r="CS252" i="4"/>
  <c r="CR182" i="4"/>
  <c r="CS29" i="4"/>
  <c r="CR250" i="4"/>
  <c r="CR187" i="4"/>
  <c r="CQ182" i="4"/>
  <c r="CV138" i="4"/>
  <c r="CW9" i="4"/>
  <c r="CM251" i="4"/>
  <c r="CN51" i="4"/>
  <c r="CU138" i="4"/>
  <c r="CO218" i="4"/>
  <c r="CW263" i="4"/>
  <c r="CO215" i="4"/>
  <c r="CN89" i="4"/>
  <c r="CM152" i="4"/>
  <c r="CU10" i="4"/>
  <c r="DY10" i="4" s="1"/>
  <c r="CS11" i="4"/>
  <c r="CW54" i="4"/>
  <c r="CO49" i="4"/>
  <c r="CO68" i="4"/>
  <c r="CS68" i="4"/>
  <c r="CW34" i="4"/>
  <c r="CO52" i="4"/>
  <c r="CS54" i="4"/>
  <c r="CO251" i="4"/>
  <c r="CV10" i="4"/>
  <c r="CU261" i="4"/>
  <c r="CV35" i="4"/>
  <c r="CS92" i="4"/>
  <c r="CQ217" i="4"/>
  <c r="CQ52" i="4"/>
  <c r="CR55" i="4"/>
  <c r="CS234" i="4"/>
  <c r="CQ22" i="4"/>
  <c r="CQ87" i="4"/>
  <c r="CV191" i="4"/>
  <c r="CM252" i="4"/>
  <c r="CV16" i="4"/>
  <c r="CW45" i="4"/>
  <c r="CN163" i="4"/>
  <c r="CO46" i="4"/>
  <c r="CS263" i="4"/>
  <c r="CO54" i="4"/>
  <c r="CO193" i="4"/>
  <c r="CO25" i="4"/>
  <c r="CS52" i="4"/>
  <c r="CO87" i="4"/>
  <c r="CS67" i="4"/>
  <c r="CS42" i="4"/>
  <c r="CW211" i="4"/>
  <c r="CS222" i="4"/>
  <c r="CQ50" i="4"/>
  <c r="CR22" i="4"/>
  <c r="CN251" i="4"/>
  <c r="CS264" i="4"/>
  <c r="CW10" i="4"/>
  <c r="CR241" i="4"/>
  <c r="CR32" i="4"/>
  <c r="CQ222" i="4"/>
  <c r="CQ42" i="4"/>
  <c r="CQ41" i="4"/>
  <c r="CR245" i="4"/>
  <c r="CR119" i="4"/>
  <c r="CS226" i="4"/>
  <c r="CR50" i="4"/>
  <c r="CM184" i="4"/>
  <c r="CN260" i="4"/>
  <c r="CM150" i="4"/>
  <c r="CO226" i="4"/>
  <c r="CN203" i="4"/>
  <c r="CO195" i="4"/>
  <c r="CS51" i="4"/>
  <c r="CO217" i="4"/>
  <c r="CO53" i="4"/>
  <c r="CO50" i="4"/>
  <c r="CS235" i="4"/>
  <c r="CO81" i="4"/>
  <c r="CS228" i="4"/>
  <c r="CO33" i="4"/>
  <c r="CS36" i="4"/>
  <c r="CO34" i="4"/>
  <c r="CO235" i="4"/>
  <c r="CQ261" i="4"/>
  <c r="CR260" i="4"/>
  <c r="CW246" i="4"/>
  <c r="CU31" i="4"/>
  <c r="CW244" i="4"/>
  <c r="CV207" i="4"/>
  <c r="CW207" i="4"/>
  <c r="CQ239" i="4"/>
  <c r="CQ14" i="4"/>
  <c r="CS58" i="4"/>
  <c r="CV26" i="4"/>
  <c r="CW251" i="4"/>
  <c r="CO15" i="4"/>
  <c r="CO23" i="4"/>
  <c r="CO60" i="4"/>
  <c r="CO45" i="4"/>
  <c r="CN57" i="4"/>
  <c r="CO57" i="4"/>
  <c r="CV33" i="4"/>
  <c r="CW70" i="4"/>
  <c r="CU66" i="4"/>
  <c r="CM213" i="4"/>
  <c r="CO239" i="4"/>
  <c r="CV32" i="4"/>
  <c r="CR19" i="4"/>
  <c r="CR212" i="4"/>
  <c r="CO30" i="4"/>
  <c r="CM203" i="4"/>
  <c r="CO203" i="4"/>
  <c r="CU61" i="4"/>
  <c r="CW61" i="4"/>
  <c r="CQ237" i="4"/>
  <c r="CS237" i="4"/>
  <c r="CS201" i="4"/>
  <c r="CM12" i="4"/>
  <c r="CO12" i="4"/>
  <c r="CO255" i="4"/>
  <c r="CO55" i="4"/>
  <c r="CO247" i="4"/>
  <c r="CW249" i="4"/>
  <c r="CS76" i="4"/>
  <c r="CS41" i="4"/>
  <c r="CO26" i="4"/>
  <c r="CS265" i="4"/>
  <c r="CW236" i="4"/>
  <c r="CO80" i="4"/>
  <c r="CW15" i="4"/>
  <c r="CW14" i="4"/>
  <c r="CR176" i="4"/>
  <c r="CQ116" i="4"/>
  <c r="CR18" i="4"/>
  <c r="CR223" i="4"/>
  <c r="CU264" i="4"/>
  <c r="CS184" i="4"/>
  <c r="CS99" i="4"/>
  <c r="CO75" i="4"/>
  <c r="CW194" i="4"/>
  <c r="CS9" i="4"/>
  <c r="CO35" i="4"/>
  <c r="CW250" i="4"/>
  <c r="CO216" i="4"/>
  <c r="CO265" i="4"/>
  <c r="CW213" i="4"/>
  <c r="CW42" i="4"/>
  <c r="CW64" i="4"/>
  <c r="CW21" i="4"/>
  <c r="CS66" i="4"/>
  <c r="CO22" i="4"/>
  <c r="CO229" i="4"/>
  <c r="CW264" i="4"/>
  <c r="CO264" i="4"/>
  <c r="CW60" i="4"/>
  <c r="CO19" i="4"/>
  <c r="CW63" i="4"/>
  <c r="CS74" i="4"/>
  <c r="CS71" i="4"/>
  <c r="CW16" i="4"/>
  <c r="CW49" i="4"/>
  <c r="CO219" i="4"/>
  <c r="CO223" i="4"/>
  <c r="CO56" i="4"/>
  <c r="CW27" i="4"/>
  <c r="CS238" i="4"/>
  <c r="CO83" i="4"/>
  <c r="CW218" i="4"/>
  <c r="CO73" i="4"/>
  <c r="CW240" i="4"/>
  <c r="CO38" i="4"/>
  <c r="CO42" i="4"/>
  <c r="CS243" i="4"/>
  <c r="CW19" i="4"/>
  <c r="CO44" i="4"/>
  <c r="CW220" i="4"/>
  <c r="CM232" i="4"/>
  <c r="CU46" i="4"/>
  <c r="CV255" i="4"/>
  <c r="CO48" i="4"/>
  <c r="CV13" i="4"/>
  <c r="CW24" i="4"/>
  <c r="CN17" i="4"/>
  <c r="CU241" i="4"/>
  <c r="CS69" i="4"/>
  <c r="CN224" i="4"/>
  <c r="CU59" i="4"/>
  <c r="CQ221" i="4"/>
  <c r="CU226" i="4"/>
  <c r="CO194" i="4"/>
  <c r="CN74" i="4"/>
  <c r="CO74" i="4"/>
  <c r="CM58" i="4"/>
  <c r="CO58" i="4"/>
  <c r="CS196" i="4"/>
  <c r="CN11" i="4"/>
  <c r="CN263" i="4"/>
  <c r="CN24" i="4"/>
  <c r="CW40" i="4"/>
  <c r="CR248" i="4"/>
  <c r="CO187" i="4"/>
  <c r="CU11" i="4"/>
  <c r="CW51" i="4"/>
  <c r="CU48" i="4"/>
  <c r="CO230" i="4"/>
  <c r="CO67" i="4"/>
  <c r="CW155" i="4"/>
  <c r="CO227" i="4"/>
  <c r="CS23" i="4"/>
  <c r="CW219" i="4"/>
  <c r="CO250" i="4"/>
  <c r="CW204" i="4"/>
  <c r="CW237" i="4"/>
  <c r="CO245" i="4"/>
  <c r="CW206" i="4"/>
  <c r="CO253" i="4"/>
  <c r="CO10" i="4"/>
  <c r="CO205" i="4"/>
  <c r="CW260" i="4"/>
  <c r="CS253" i="4"/>
  <c r="CS16" i="4"/>
  <c r="CS24" i="4"/>
  <c r="CW11" i="4"/>
  <c r="CO20" i="4"/>
  <c r="CO262" i="4"/>
  <c r="CO208" i="4"/>
  <c r="CO197" i="4"/>
  <c r="CS77" i="4"/>
  <c r="CS246" i="4"/>
  <c r="CS225" i="4"/>
  <c r="CS32" i="4"/>
  <c r="CO200" i="4"/>
  <c r="CS211" i="4"/>
  <c r="CO222" i="4"/>
  <c r="CO13" i="4"/>
  <c r="CW212" i="4"/>
  <c r="CO36" i="4"/>
  <c r="CO240" i="4"/>
  <c r="CW18" i="4"/>
  <c r="CW57" i="4"/>
  <c r="CS208" i="4"/>
  <c r="CO249" i="4"/>
  <c r="CW67" i="4"/>
  <c r="CO252" i="4"/>
  <c r="CO32" i="4"/>
  <c r="CS10" i="4"/>
  <c r="CS205" i="4"/>
  <c r="CU44" i="4"/>
  <c r="CM206" i="4"/>
  <c r="CQ204" i="4"/>
  <c r="CQ220" i="4"/>
  <c r="CS35" i="4"/>
  <c r="CQ249" i="4"/>
  <c r="CQ244" i="4"/>
  <c r="CO27" i="4"/>
  <c r="CN259" i="4"/>
  <c r="CS257" i="4"/>
  <c r="CN244" i="4"/>
  <c r="CW248" i="4"/>
  <c r="CO62" i="4"/>
  <c r="CW229" i="4"/>
  <c r="CO63" i="4"/>
  <c r="CU224" i="4"/>
  <c r="CN210" i="4"/>
  <c r="CQ56" i="4"/>
  <c r="CQ40" i="4"/>
  <c r="CQ63" i="4"/>
  <c r="CU68" i="4"/>
  <c r="CW208" i="4"/>
  <c r="CR200" i="4"/>
  <c r="CS200" i="4"/>
  <c r="CQ31" i="4"/>
  <c r="CS31" i="4"/>
  <c r="CR259" i="4"/>
  <c r="CW22" i="4"/>
  <c r="CU210" i="4"/>
  <c r="CW210" i="4"/>
  <c r="CU43" i="4"/>
  <c r="CW43" i="4"/>
  <c r="CV23" i="4"/>
  <c r="CW37" i="4"/>
  <c r="CN191" i="4"/>
  <c r="CW223" i="4"/>
  <c r="CW48" i="4"/>
  <c r="CW55" i="4"/>
  <c r="CS210" i="4"/>
  <c r="CS213" i="4"/>
  <c r="CO211" i="4"/>
  <c r="CO188" i="4"/>
  <c r="CW50" i="4"/>
  <c r="CR224" i="4"/>
  <c r="CS45" i="4"/>
  <c r="CS44" i="4"/>
  <c r="CQ236" i="4"/>
  <c r="CS232" i="4"/>
  <c r="CR195" i="4"/>
  <c r="CS203" i="4"/>
  <c r="CO214" i="4"/>
  <c r="CQ176" i="4"/>
  <c r="CR236" i="4"/>
  <c r="CQ215" i="4"/>
  <c r="CQ224" i="4"/>
  <c r="CS230" i="4"/>
  <c r="CS218" i="4"/>
  <c r="DT10" i="4"/>
  <c r="DT11" i="4" s="1"/>
  <c r="DT12" i="4" s="1"/>
  <c r="DT13" i="4" s="1"/>
  <c r="DT14" i="4" s="1"/>
  <c r="DT15" i="4" s="1"/>
  <c r="DT16" i="4" s="1"/>
  <c r="DT17" i="4" s="1"/>
  <c r="DT18" i="4" s="1"/>
  <c r="DT19" i="4" s="1"/>
  <c r="DT20" i="4" s="1"/>
  <c r="DT21" i="4" s="1"/>
  <c r="DT22" i="4" s="1"/>
  <c r="DT23" i="4" s="1"/>
  <c r="DT24" i="4" s="1"/>
  <c r="DT25" i="4" s="1"/>
  <c r="DT26" i="4" s="1"/>
  <c r="DT27" i="4" s="1"/>
  <c r="DT28" i="4" s="1"/>
  <c r="DT29" i="4" s="1"/>
  <c r="DT30" i="4" s="1"/>
  <c r="DT31" i="4" s="1"/>
  <c r="DT32" i="4" s="1"/>
  <c r="DT33" i="4" s="1"/>
  <c r="DT34" i="4" s="1"/>
  <c r="DT35" i="4" s="1"/>
  <c r="DT36" i="4" s="1"/>
  <c r="DT37" i="4" s="1"/>
  <c r="DT38" i="4" s="1"/>
  <c r="DT39" i="4" s="1"/>
  <c r="DT40" i="4" s="1"/>
  <c r="DT41" i="4" s="1"/>
  <c r="DT42" i="4" s="1"/>
  <c r="DT43" i="4" s="1"/>
  <c r="DT44" i="4" s="1"/>
  <c r="DT45" i="4" s="1"/>
  <c r="DT46" i="4" s="1"/>
  <c r="DT47" i="4" s="1"/>
  <c r="DT48" i="4" s="1"/>
  <c r="DT49" i="4" s="1"/>
  <c r="DT50" i="4" s="1"/>
  <c r="DT51" i="4" s="1"/>
  <c r="DT52" i="4" s="1"/>
  <c r="DT53" i="4" s="1"/>
  <c r="DT54" i="4" s="1"/>
  <c r="DT55" i="4" s="1"/>
  <c r="DT56" i="4" s="1"/>
  <c r="DT57" i="4" s="1"/>
  <c r="DT58" i="4" s="1"/>
  <c r="DT59" i="4" s="1"/>
  <c r="DT60" i="4" s="1"/>
  <c r="DT61" i="4" s="1"/>
  <c r="DT62" i="4" s="1"/>
  <c r="DT63" i="4" s="1"/>
  <c r="DT64" i="4" s="1"/>
  <c r="DT65" i="4" s="1"/>
  <c r="DT66" i="4" s="1"/>
  <c r="DT67" i="4" s="1"/>
  <c r="DT68" i="4" s="1"/>
  <c r="DT69" i="4" s="1"/>
  <c r="DT70" i="4" s="1"/>
  <c r="DT71" i="4" s="1"/>
  <c r="DT72" i="4" s="1"/>
  <c r="DT73" i="4" s="1"/>
  <c r="DT74" i="4" s="1"/>
  <c r="DT75" i="4" s="1"/>
  <c r="DT76" i="4" s="1"/>
  <c r="DT77" i="4" s="1"/>
  <c r="DT78" i="4" s="1"/>
  <c r="DT79" i="4" s="1"/>
  <c r="DT80" i="4" s="1"/>
  <c r="DT81" i="4" s="1"/>
  <c r="DT82" i="4" s="1"/>
  <c r="DT83" i="4" s="1"/>
  <c r="DT84" i="4" s="1"/>
  <c r="DT85" i="4" s="1"/>
  <c r="DT86" i="4" s="1"/>
  <c r="DT87" i="4" s="1"/>
  <c r="DT88" i="4" s="1"/>
  <c r="DT89" i="4" s="1"/>
  <c r="DT90" i="4" s="1"/>
  <c r="DT91" i="4" s="1"/>
  <c r="DT92" i="4" s="1"/>
  <c r="DT93" i="4" s="1"/>
  <c r="DT94" i="4" s="1"/>
  <c r="DT95" i="4" s="1"/>
  <c r="DT96" i="4" s="1"/>
  <c r="DT97" i="4" s="1"/>
  <c r="DT98" i="4" s="1"/>
  <c r="DT99" i="4" s="1"/>
  <c r="DT100" i="4" s="1"/>
  <c r="DT101" i="4" s="1"/>
  <c r="DT102" i="4" s="1"/>
  <c r="DT103" i="4" s="1"/>
  <c r="DT104" i="4" s="1"/>
  <c r="DT105" i="4" s="1"/>
  <c r="DT106" i="4" s="1"/>
  <c r="DT107" i="4" s="1"/>
  <c r="DT108" i="4" s="1"/>
  <c r="DT109" i="4" s="1"/>
  <c r="DT110" i="4" s="1"/>
  <c r="DT111" i="4" s="1"/>
  <c r="DT112" i="4" s="1"/>
  <c r="DT113" i="4" s="1"/>
  <c r="DT114" i="4" s="1"/>
  <c r="DT115" i="4" s="1"/>
  <c r="DT116" i="4" s="1"/>
  <c r="DT117" i="4" s="1"/>
  <c r="DT118" i="4" s="1"/>
  <c r="DT119" i="4" s="1"/>
  <c r="DT120" i="4" s="1"/>
  <c r="DT121" i="4" s="1"/>
  <c r="DT122" i="4" s="1"/>
  <c r="DT123" i="4" s="1"/>
  <c r="DT124" i="4" s="1"/>
  <c r="DT125" i="4" s="1"/>
  <c r="DT126" i="4" s="1"/>
  <c r="DT127" i="4" s="1"/>
  <c r="DT128" i="4" s="1"/>
  <c r="DT129" i="4" s="1"/>
  <c r="DT130" i="4" s="1"/>
  <c r="DT131" i="4" s="1"/>
  <c r="DT132" i="4" s="1"/>
  <c r="DT133" i="4" s="1"/>
  <c r="DT134" i="4" s="1"/>
  <c r="DT135" i="4" s="1"/>
  <c r="DT136" i="4" s="1"/>
  <c r="DT137" i="4" s="1"/>
  <c r="DT138" i="4" s="1"/>
  <c r="DT139" i="4" s="1"/>
  <c r="DT140" i="4" s="1"/>
  <c r="DT141" i="4" s="1"/>
  <c r="DT142" i="4" s="1"/>
  <c r="DT143" i="4" s="1"/>
  <c r="DT144" i="4" s="1"/>
  <c r="DT145" i="4" s="1"/>
  <c r="DT146" i="4" s="1"/>
  <c r="DT147" i="4" s="1"/>
  <c r="DT148" i="4" s="1"/>
  <c r="DT149" i="4" s="1"/>
  <c r="DT150" i="4" s="1"/>
  <c r="DT151" i="4" s="1"/>
  <c r="DT152" i="4" s="1"/>
  <c r="DT153" i="4" s="1"/>
  <c r="DT154" i="4" s="1"/>
  <c r="DT155" i="4" s="1"/>
  <c r="DT156" i="4" s="1"/>
  <c r="DT157" i="4" s="1"/>
  <c r="DT158" i="4" s="1"/>
  <c r="DT159" i="4" s="1"/>
  <c r="DT160" i="4" s="1"/>
  <c r="DT161" i="4" s="1"/>
  <c r="DT162" i="4" s="1"/>
  <c r="DT163" i="4" s="1"/>
  <c r="DT164" i="4" s="1"/>
  <c r="DT165" i="4" s="1"/>
  <c r="DT166" i="4" s="1"/>
  <c r="DT167" i="4" s="1"/>
  <c r="DT168" i="4" s="1"/>
  <c r="DT169" i="4" s="1"/>
  <c r="DT170" i="4" s="1"/>
  <c r="DT171" i="4" s="1"/>
  <c r="DT172" i="4" s="1"/>
  <c r="DT173" i="4" s="1"/>
  <c r="DT174" i="4" s="1"/>
  <c r="DT175" i="4" s="1"/>
  <c r="DT176" i="4" s="1"/>
  <c r="DT177" i="4" s="1"/>
  <c r="DT178" i="4" s="1"/>
  <c r="DT179" i="4" s="1"/>
  <c r="DT180" i="4" s="1"/>
  <c r="DT181" i="4" s="1"/>
  <c r="DT182" i="4" s="1"/>
  <c r="DT183" i="4" s="1"/>
  <c r="DT184" i="4" s="1"/>
  <c r="DT185" i="4" s="1"/>
  <c r="DT186" i="4" s="1"/>
  <c r="DT187" i="4" s="1"/>
  <c r="DT188" i="4" s="1"/>
  <c r="DT189" i="4" s="1"/>
  <c r="DT190" i="4" s="1"/>
  <c r="DT191" i="4" s="1"/>
  <c r="DT192" i="4" s="1"/>
  <c r="DT193" i="4" s="1"/>
  <c r="DT194" i="4" s="1"/>
  <c r="DT195" i="4" s="1"/>
  <c r="DT196" i="4" s="1"/>
  <c r="DT197" i="4" s="1"/>
  <c r="DT198" i="4" s="1"/>
  <c r="DT199" i="4" s="1"/>
  <c r="DT200" i="4" s="1"/>
  <c r="DT201" i="4" s="1"/>
  <c r="DT202" i="4" s="1"/>
  <c r="DT203" i="4" s="1"/>
  <c r="DT204" i="4" s="1"/>
  <c r="DT205" i="4" s="1"/>
  <c r="DT206" i="4" s="1"/>
  <c r="DT207" i="4" s="1"/>
  <c r="DT208" i="4" s="1"/>
  <c r="DT209" i="4" s="1"/>
  <c r="DT210" i="4" s="1"/>
  <c r="DT211" i="4" s="1"/>
  <c r="DT212" i="4" s="1"/>
  <c r="DT213" i="4" s="1"/>
  <c r="DT214" i="4" s="1"/>
  <c r="DT215" i="4" s="1"/>
  <c r="DT216" i="4" s="1"/>
  <c r="DT217" i="4" s="1"/>
  <c r="DT218" i="4" s="1"/>
  <c r="DT219" i="4" s="1"/>
  <c r="DT220" i="4" s="1"/>
  <c r="DT221" i="4" s="1"/>
  <c r="DT222" i="4" s="1"/>
  <c r="DT223" i="4" s="1"/>
  <c r="DT224" i="4" s="1"/>
  <c r="DT225" i="4" s="1"/>
  <c r="DT226" i="4" s="1"/>
  <c r="DT227" i="4" s="1"/>
  <c r="DT228" i="4" s="1"/>
  <c r="DT229" i="4" s="1"/>
  <c r="DT230" i="4" s="1"/>
  <c r="DT231" i="4" s="1"/>
  <c r="DT232" i="4" s="1"/>
  <c r="DT233" i="4" s="1"/>
  <c r="DT234" i="4" s="1"/>
  <c r="DT235" i="4" s="1"/>
  <c r="DT236" i="4" s="1"/>
  <c r="DT237" i="4" s="1"/>
  <c r="DT238" i="4" s="1"/>
  <c r="DT239" i="4" s="1"/>
  <c r="DT240" i="4" s="1"/>
  <c r="DT241" i="4" s="1"/>
  <c r="DT242" i="4" s="1"/>
  <c r="DT243" i="4" s="1"/>
  <c r="DT244" i="4" s="1"/>
  <c r="DT245" i="4" s="1"/>
  <c r="DT246" i="4" s="1"/>
  <c r="DT247" i="4" s="1"/>
  <c r="DT248" i="4" s="1"/>
  <c r="DT249" i="4" s="1"/>
  <c r="DT250" i="4" s="1"/>
  <c r="DT251" i="4" s="1"/>
  <c r="DT252" i="4" s="1"/>
  <c r="DT253" i="4" s="1"/>
  <c r="DT254" i="4" s="1"/>
  <c r="DT255" i="4" s="1"/>
  <c r="DT256" i="4" s="1"/>
  <c r="DT257" i="4" s="1"/>
  <c r="DT258" i="4" s="1"/>
  <c r="DT259" i="4" s="1"/>
  <c r="DT260" i="4" s="1"/>
  <c r="DT261" i="4" s="1"/>
  <c r="DT262" i="4" s="1"/>
  <c r="DT263" i="4" s="1"/>
  <c r="DT264" i="4" s="1"/>
  <c r="DT265" i="4" s="1"/>
  <c r="DV2" i="4" s="1"/>
  <c r="E115" i="2" s="1"/>
  <c r="CM247" i="4"/>
  <c r="CW227" i="4"/>
  <c r="CN13" i="4"/>
  <c r="CN211" i="4"/>
  <c r="CW92" i="4"/>
  <c r="CS135" i="4"/>
  <c r="CO189" i="4"/>
  <c r="CO190" i="4"/>
  <c r="CO78" i="4"/>
  <c r="CW53" i="4"/>
  <c r="CS78" i="4"/>
  <c r="CS227" i="4"/>
  <c r="CW41" i="4"/>
  <c r="CO246" i="4"/>
  <c r="CO14" i="4"/>
  <c r="CW243" i="4"/>
  <c r="CO234" i="4"/>
  <c r="CO84" i="4"/>
  <c r="CO28" i="4"/>
  <c r="CO29" i="4"/>
  <c r="CW29" i="4"/>
  <c r="CW245" i="4"/>
  <c r="CS206" i="4"/>
  <c r="CS49" i="4"/>
  <c r="CS251" i="4"/>
  <c r="CS30" i="4"/>
  <c r="CS197" i="4"/>
  <c r="CS241" i="4"/>
  <c r="CS216" i="4"/>
  <c r="CW52" i="4"/>
  <c r="CO243" i="4"/>
  <c r="CS229" i="4"/>
  <c r="CO59" i="4"/>
  <c r="CW58" i="4"/>
  <c r="CO39" i="4"/>
  <c r="CO47" i="4"/>
  <c r="CW209" i="4"/>
  <c r="CS26" i="4"/>
  <c r="CW39" i="4"/>
  <c r="CW261" i="4"/>
  <c r="CO82" i="4"/>
  <c r="CO228" i="4"/>
  <c r="CW233" i="4"/>
  <c r="CO207" i="4"/>
  <c r="CW215" i="4"/>
  <c r="CW205" i="4"/>
  <c r="CS219" i="4"/>
  <c r="CW28" i="4"/>
  <c r="CW30" i="4"/>
  <c r="CW56" i="4"/>
  <c r="CO196" i="4"/>
  <c r="CO40" i="4"/>
  <c r="CO21" i="4"/>
  <c r="CO238" i="4"/>
  <c r="CQ212" i="4"/>
  <c r="CQ238" i="4"/>
  <c r="CR87" i="4"/>
  <c r="CM255" i="4"/>
  <c r="CM136" i="4"/>
  <c r="CU23" i="4"/>
  <c r="CM24" i="4"/>
  <c r="CM250" i="4"/>
  <c r="CM13" i="4"/>
  <c r="CN152" i="4"/>
  <c r="CU40" i="4"/>
  <c r="CN34" i="4"/>
  <c r="CO139" i="4"/>
  <c r="CN188" i="4"/>
  <c r="CO163" i="4"/>
  <c r="CM34" i="4"/>
  <c r="CV14" i="4"/>
  <c r="CN252" i="4"/>
  <c r="CQ241" i="4"/>
  <c r="CQ32" i="4"/>
  <c r="CR228" i="4"/>
  <c r="CR127" i="4"/>
  <c r="CR167" i="4"/>
  <c r="CR252" i="4"/>
  <c r="CR238" i="4"/>
  <c r="CQ196" i="4"/>
  <c r="CQ201" i="4"/>
  <c r="CQ169" i="4"/>
  <c r="CQ248" i="4"/>
  <c r="CR100" i="4"/>
  <c r="CQ167" i="4"/>
  <c r="CR54" i="4"/>
  <c r="CM219" i="4"/>
  <c r="CV250" i="4"/>
  <c r="CN136" i="4"/>
  <c r="CN32" i="4"/>
  <c r="CU32" i="4"/>
  <c r="CN235" i="4"/>
  <c r="CM188" i="4"/>
  <c r="CN64" i="4"/>
  <c r="CV205" i="4"/>
  <c r="CO141" i="4"/>
  <c r="CO186" i="4"/>
  <c r="CO146" i="4"/>
  <c r="CW119" i="4"/>
  <c r="CO140" i="4"/>
  <c r="CW131" i="4"/>
  <c r="CW182" i="4"/>
  <c r="CW134" i="4"/>
  <c r="CS187" i="4"/>
  <c r="CQ51" i="4"/>
  <c r="CR82" i="4"/>
  <c r="CV84" i="4"/>
  <c r="CM25" i="4"/>
  <c r="CV245" i="4"/>
  <c r="CN119" i="4"/>
  <c r="CU97" i="4"/>
  <c r="CN180" i="4"/>
  <c r="CM233" i="4"/>
  <c r="CV163" i="4"/>
  <c r="CU83" i="4"/>
  <c r="CM16" i="4"/>
  <c r="CU16" i="4"/>
  <c r="CN219" i="4"/>
  <c r="CM49" i="4"/>
  <c r="CR215" i="4"/>
  <c r="CN195" i="4"/>
  <c r="CS96" i="4"/>
  <c r="CO127" i="4"/>
  <c r="CS179" i="4"/>
  <c r="CR70" i="4"/>
  <c r="CS129" i="4"/>
  <c r="CO119" i="4"/>
  <c r="CO152" i="4"/>
  <c r="CW97" i="4"/>
  <c r="CW171" i="4"/>
  <c r="CW232" i="4"/>
  <c r="CS106" i="4"/>
  <c r="CQ227" i="4"/>
  <c r="CQ228" i="4"/>
  <c r="CQ70" i="4"/>
  <c r="CR36" i="4"/>
  <c r="CR169" i="4"/>
  <c r="CR91" i="4"/>
  <c r="CR93" i="4"/>
  <c r="CQ259" i="4"/>
  <c r="CQ223" i="4"/>
  <c r="CQ265" i="4"/>
  <c r="CQ119" i="4"/>
  <c r="DM10" i="4"/>
  <c r="DM11" i="4" s="1"/>
  <c r="DM12" i="4" s="1"/>
  <c r="DM13" i="4" s="1"/>
  <c r="DM14" i="4" s="1"/>
  <c r="DM15" i="4" s="1"/>
  <c r="DM16" i="4" s="1"/>
  <c r="DM17" i="4" s="1"/>
  <c r="DM18" i="4" s="1"/>
  <c r="DM19" i="4" s="1"/>
  <c r="DM20" i="4" s="1"/>
  <c r="DM21" i="4" s="1"/>
  <c r="DM22" i="4" s="1"/>
  <c r="DM23" i="4" s="1"/>
  <c r="DM24" i="4" s="1"/>
  <c r="DM25" i="4" s="1"/>
  <c r="DM26" i="4" s="1"/>
  <c r="DM27" i="4" s="1"/>
  <c r="DM28" i="4" s="1"/>
  <c r="DM29" i="4" s="1"/>
  <c r="DM30" i="4" s="1"/>
  <c r="DM31" i="4" s="1"/>
  <c r="DM32" i="4" s="1"/>
  <c r="DM33" i="4" s="1"/>
  <c r="DM34" i="4" s="1"/>
  <c r="DM35" i="4" s="1"/>
  <c r="DM36" i="4" s="1"/>
  <c r="DM37" i="4" s="1"/>
  <c r="DM38" i="4" s="1"/>
  <c r="DM39" i="4" s="1"/>
  <c r="DM40" i="4" s="1"/>
  <c r="DM41" i="4" s="1"/>
  <c r="DM42" i="4" s="1"/>
  <c r="DM43" i="4" s="1"/>
  <c r="DM44" i="4" s="1"/>
  <c r="DM45" i="4" s="1"/>
  <c r="DM46" i="4" s="1"/>
  <c r="DM47" i="4" s="1"/>
  <c r="DM48" i="4" s="1"/>
  <c r="DM49" i="4" s="1"/>
  <c r="DM50" i="4" s="1"/>
  <c r="DM51" i="4" s="1"/>
  <c r="DM52" i="4" s="1"/>
  <c r="DM53" i="4" s="1"/>
  <c r="DM54" i="4" s="1"/>
  <c r="DM55" i="4" s="1"/>
  <c r="DM56" i="4" s="1"/>
  <c r="DM57" i="4" s="1"/>
  <c r="DM58" i="4" s="1"/>
  <c r="DM59" i="4" s="1"/>
  <c r="DM60" i="4" s="1"/>
  <c r="DM61" i="4" s="1"/>
  <c r="DM62" i="4" s="1"/>
  <c r="DM63" i="4" s="1"/>
  <c r="DM64" i="4" s="1"/>
  <c r="DM65" i="4" s="1"/>
  <c r="DM66" i="4" s="1"/>
  <c r="DM67" i="4" s="1"/>
  <c r="DM68" i="4" s="1"/>
  <c r="DM69" i="4" s="1"/>
  <c r="DM70" i="4" s="1"/>
  <c r="DM71" i="4" s="1"/>
  <c r="DM72" i="4" s="1"/>
  <c r="DM73" i="4" s="1"/>
  <c r="DM74" i="4" s="1"/>
  <c r="DM75" i="4" s="1"/>
  <c r="DM76" i="4" s="1"/>
  <c r="DM77" i="4" s="1"/>
  <c r="DM78" i="4" s="1"/>
  <c r="DM79" i="4" s="1"/>
  <c r="DM80" i="4" s="1"/>
  <c r="DM81" i="4" s="1"/>
  <c r="DM82" i="4" s="1"/>
  <c r="DM83" i="4" s="1"/>
  <c r="DM84" i="4" s="1"/>
  <c r="DM85" i="4" s="1"/>
  <c r="DM86" i="4" s="1"/>
  <c r="DM87" i="4" s="1"/>
  <c r="DM88" i="4" s="1"/>
  <c r="DM89" i="4" s="1"/>
  <c r="DM90" i="4" s="1"/>
  <c r="DM91" i="4" s="1"/>
  <c r="DM92" i="4" s="1"/>
  <c r="DM93" i="4" s="1"/>
  <c r="DM94" i="4" s="1"/>
  <c r="DM95" i="4" s="1"/>
  <c r="DM96" i="4" s="1"/>
  <c r="DM97" i="4" s="1"/>
  <c r="DM98" i="4" s="1"/>
  <c r="DM99" i="4" s="1"/>
  <c r="DM100" i="4" s="1"/>
  <c r="DM101" i="4" s="1"/>
  <c r="DM102" i="4" s="1"/>
  <c r="DM103" i="4" s="1"/>
  <c r="DM104" i="4" s="1"/>
  <c r="DM105" i="4" s="1"/>
  <c r="DM106" i="4" s="1"/>
  <c r="DM107" i="4" s="1"/>
  <c r="DM108" i="4" s="1"/>
  <c r="DM109" i="4" s="1"/>
  <c r="DM110" i="4" s="1"/>
  <c r="DM111" i="4" s="1"/>
  <c r="DM112" i="4" s="1"/>
  <c r="DM113" i="4" s="1"/>
  <c r="DM114" i="4" s="1"/>
  <c r="DM115" i="4" s="1"/>
  <c r="DM116" i="4" s="1"/>
  <c r="DM117" i="4" s="1"/>
  <c r="DM118" i="4" s="1"/>
  <c r="DM119" i="4" s="1"/>
  <c r="DM120" i="4" s="1"/>
  <c r="DM121" i="4" s="1"/>
  <c r="DM122" i="4" s="1"/>
  <c r="DM123" i="4" s="1"/>
  <c r="DM124" i="4" s="1"/>
  <c r="DM125" i="4" s="1"/>
  <c r="DM126" i="4" s="1"/>
  <c r="DM127" i="4" s="1"/>
  <c r="DM128" i="4" s="1"/>
  <c r="DM129" i="4" s="1"/>
  <c r="DM130" i="4" s="1"/>
  <c r="DM131" i="4" s="1"/>
  <c r="DM132" i="4" s="1"/>
  <c r="DM133" i="4" s="1"/>
  <c r="DM134" i="4" s="1"/>
  <c r="DM135" i="4" s="1"/>
  <c r="DM136" i="4" s="1"/>
  <c r="DM137" i="4" s="1"/>
  <c r="DM138" i="4" s="1"/>
  <c r="DM139" i="4" s="1"/>
  <c r="DM140" i="4" s="1"/>
  <c r="DM141" i="4" s="1"/>
  <c r="DM142" i="4" s="1"/>
  <c r="DM143" i="4" s="1"/>
  <c r="DM144" i="4" s="1"/>
  <c r="DM145" i="4" s="1"/>
  <c r="DM146" i="4" s="1"/>
  <c r="DM147" i="4" s="1"/>
  <c r="DM148" i="4" s="1"/>
  <c r="DM149" i="4" s="1"/>
  <c r="DM150" i="4" s="1"/>
  <c r="DM151" i="4" s="1"/>
  <c r="DM152" i="4" s="1"/>
  <c r="DM153" i="4" s="1"/>
  <c r="DM154" i="4" s="1"/>
  <c r="DM155" i="4" s="1"/>
  <c r="DM156" i="4" s="1"/>
  <c r="DM157" i="4" s="1"/>
  <c r="DM158" i="4" s="1"/>
  <c r="DM159" i="4" s="1"/>
  <c r="DM160" i="4" s="1"/>
  <c r="DM161" i="4" s="1"/>
  <c r="DM162" i="4" s="1"/>
  <c r="DM163" i="4" s="1"/>
  <c r="DM164" i="4" s="1"/>
  <c r="DM165" i="4" s="1"/>
  <c r="DM166" i="4" s="1"/>
  <c r="DM167" i="4" s="1"/>
  <c r="DM168" i="4" s="1"/>
  <c r="DM169" i="4" s="1"/>
  <c r="DM170" i="4" s="1"/>
  <c r="DM171" i="4" s="1"/>
  <c r="DM172" i="4" s="1"/>
  <c r="DM173" i="4" s="1"/>
  <c r="DM174" i="4" s="1"/>
  <c r="DM175" i="4" s="1"/>
  <c r="DM176" i="4" s="1"/>
  <c r="DM177" i="4" s="1"/>
  <c r="DM178" i="4" s="1"/>
  <c r="DM179" i="4" s="1"/>
  <c r="DM180" i="4" s="1"/>
  <c r="DM181" i="4" s="1"/>
  <c r="DM182" i="4" s="1"/>
  <c r="DM183" i="4" s="1"/>
  <c r="DM184" i="4" s="1"/>
  <c r="DM185" i="4" s="1"/>
  <c r="DM186" i="4" s="1"/>
  <c r="DM187" i="4" s="1"/>
  <c r="DM188" i="4" s="1"/>
  <c r="DM189" i="4" s="1"/>
  <c r="DM190" i="4" s="1"/>
  <c r="DM191" i="4" s="1"/>
  <c r="DM192" i="4" s="1"/>
  <c r="DM193" i="4" s="1"/>
  <c r="DM194" i="4" s="1"/>
  <c r="DM195" i="4" s="1"/>
  <c r="DM196" i="4" s="1"/>
  <c r="DM197" i="4" s="1"/>
  <c r="DM198" i="4" s="1"/>
  <c r="DM199" i="4" s="1"/>
  <c r="DM200" i="4" s="1"/>
  <c r="DM201" i="4" s="1"/>
  <c r="DM202" i="4" s="1"/>
  <c r="DM203" i="4" s="1"/>
  <c r="DM204" i="4" s="1"/>
  <c r="DM205" i="4" s="1"/>
  <c r="DM206" i="4" s="1"/>
  <c r="DM207" i="4" s="1"/>
  <c r="DM208" i="4" s="1"/>
  <c r="DM209" i="4" s="1"/>
  <c r="DM210" i="4" s="1"/>
  <c r="DM211" i="4" s="1"/>
  <c r="DM212" i="4" s="1"/>
  <c r="DM213" i="4" s="1"/>
  <c r="DM214" i="4" s="1"/>
  <c r="DM215" i="4" s="1"/>
  <c r="DM216" i="4" s="1"/>
  <c r="DM217" i="4" s="1"/>
  <c r="DM218" i="4" s="1"/>
  <c r="DM219" i="4" s="1"/>
  <c r="DM220" i="4" s="1"/>
  <c r="DM221" i="4" s="1"/>
  <c r="DM222" i="4" s="1"/>
  <c r="DM223" i="4" s="1"/>
  <c r="DM224" i="4" s="1"/>
  <c r="DM225" i="4" s="1"/>
  <c r="DM226" i="4" s="1"/>
  <c r="DM227" i="4" s="1"/>
  <c r="DM228" i="4" s="1"/>
  <c r="DM229" i="4" s="1"/>
  <c r="DM230" i="4" s="1"/>
  <c r="DM231" i="4" s="1"/>
  <c r="DM232" i="4" s="1"/>
  <c r="DM233" i="4" s="1"/>
  <c r="DM234" i="4" s="1"/>
  <c r="DM235" i="4" s="1"/>
  <c r="DM236" i="4" s="1"/>
  <c r="DM237" i="4" s="1"/>
  <c r="DM238" i="4" s="1"/>
  <c r="DM239" i="4" s="1"/>
  <c r="DM240" i="4" s="1"/>
  <c r="DM241" i="4" s="1"/>
  <c r="DM242" i="4" s="1"/>
  <c r="DM243" i="4" s="1"/>
  <c r="DM244" i="4" s="1"/>
  <c r="DM245" i="4" s="1"/>
  <c r="DM246" i="4" s="1"/>
  <c r="DM247" i="4" s="1"/>
  <c r="DM248" i="4" s="1"/>
  <c r="DM249" i="4" s="1"/>
  <c r="DM250" i="4" s="1"/>
  <c r="DM251" i="4" s="1"/>
  <c r="DM252" i="4" s="1"/>
  <c r="DM253" i="4" s="1"/>
  <c r="DM254" i="4" s="1"/>
  <c r="DM255" i="4" s="1"/>
  <c r="DM256" i="4" s="1"/>
  <c r="DM257" i="4" s="1"/>
  <c r="DM258" i="4" s="1"/>
  <c r="DM259" i="4" s="1"/>
  <c r="DM260" i="4" s="1"/>
  <c r="DM261" i="4" s="1"/>
  <c r="DM262" i="4" s="1"/>
  <c r="DM263" i="4" s="1"/>
  <c r="DM264" i="4" s="1"/>
  <c r="DM265" i="4" s="1"/>
  <c r="DK3" i="4" s="1"/>
  <c r="F112" i="2" s="1"/>
  <c r="Q20" i="6" s="1"/>
  <c r="CU84" i="4"/>
  <c r="CM186" i="4"/>
  <c r="CU232" i="4"/>
  <c r="CM32" i="4"/>
  <c r="CM119" i="4"/>
  <c r="CM64" i="4"/>
  <c r="CU57" i="4"/>
  <c r="CU211" i="4"/>
  <c r="CU37" i="4"/>
  <c r="CV249" i="4"/>
  <c r="CV261" i="4"/>
  <c r="CN250" i="4"/>
  <c r="CV264" i="4"/>
  <c r="CM46" i="4"/>
  <c r="CN125" i="4"/>
  <c r="CN243" i="4"/>
  <c r="CN265" i="4"/>
  <c r="CU194" i="4"/>
  <c r="CM235" i="4"/>
  <c r="CM76" i="4"/>
  <c r="CV109" i="4"/>
  <c r="CM11" i="4"/>
  <c r="CV96" i="4"/>
  <c r="CW176" i="4"/>
  <c r="CW73" i="4"/>
  <c r="CO97" i="4"/>
  <c r="CS95" i="4"/>
  <c r="CO111" i="4"/>
  <c r="CS122" i="4"/>
  <c r="CS167" i="4"/>
  <c r="CO221" i="4"/>
  <c r="CS103" i="4"/>
  <c r="CM52" i="4"/>
  <c r="CM193" i="4"/>
  <c r="CV11" i="4"/>
  <c r="CM253" i="4"/>
  <c r="CM54" i="4"/>
  <c r="CN247" i="4"/>
  <c r="CU38" i="4"/>
  <c r="CU14" i="4"/>
  <c r="CU114" i="4"/>
  <c r="CM42" i="4"/>
  <c r="CM227" i="4"/>
  <c r="CM236" i="4"/>
  <c r="CM221" i="4"/>
  <c r="CN179" i="4"/>
  <c r="CU249" i="4"/>
  <c r="CV74" i="4"/>
  <c r="CM35" i="4"/>
  <c r="CM243" i="4"/>
  <c r="CM55" i="4"/>
  <c r="CN35" i="4"/>
  <c r="CU51" i="4"/>
  <c r="CV64" i="4"/>
  <c r="CN193" i="4"/>
  <c r="CO118" i="4"/>
  <c r="CW133" i="4"/>
  <c r="CS140" i="4"/>
  <c r="CS109" i="4"/>
  <c r="CS158" i="4"/>
  <c r="CS81" i="4"/>
  <c r="CS141" i="4"/>
  <c r="CO178" i="4"/>
  <c r="CO172" i="4"/>
  <c r="CW100" i="4"/>
  <c r="CO148" i="4"/>
  <c r="CW96" i="4"/>
  <c r="CS192" i="4"/>
  <c r="CO99" i="4"/>
  <c r="CW193" i="4"/>
  <c r="CO113" i="4"/>
  <c r="CS90" i="4"/>
  <c r="CW103" i="4"/>
  <c r="CO170" i="4"/>
  <c r="CN107" i="4"/>
  <c r="CO159" i="4"/>
  <c r="CO147" i="4"/>
  <c r="CS154" i="4"/>
  <c r="CW160" i="4"/>
  <c r="CW129" i="4"/>
  <c r="CQ235" i="4"/>
  <c r="CQ11" i="4"/>
  <c r="CU250" i="4"/>
  <c r="CU245" i="4"/>
  <c r="CV195" i="4"/>
  <c r="CU230" i="4"/>
  <c r="CV83" i="4"/>
  <c r="CM212" i="4"/>
  <c r="CU219" i="4"/>
  <c r="CU62" i="4"/>
  <c r="CU147" i="4"/>
  <c r="CW148" i="4"/>
  <c r="CO96" i="4"/>
  <c r="CW78" i="4"/>
  <c r="CO165" i="4"/>
  <c r="CW151" i="4"/>
  <c r="CS89" i="4"/>
  <c r="CO183" i="4"/>
  <c r="CO158" i="4"/>
  <c r="CO102" i="4"/>
  <c r="CS117" i="4"/>
  <c r="CS136" i="4"/>
  <c r="CW196" i="4"/>
  <c r="CW79" i="4"/>
  <c r="CS181" i="4"/>
  <c r="CW161" i="4"/>
  <c r="CW183" i="4"/>
  <c r="CW93" i="4"/>
  <c r="CS150" i="4"/>
  <c r="CW112" i="4"/>
  <c r="CS145" i="4"/>
  <c r="CQ36" i="4"/>
  <c r="CR16" i="4"/>
  <c r="CR52" i="4"/>
  <c r="CQ211" i="4"/>
  <c r="CQ16" i="4"/>
  <c r="CQ19" i="4"/>
  <c r="CW189" i="4"/>
  <c r="CW184" i="4"/>
  <c r="CO137" i="4"/>
  <c r="CS152" i="4"/>
  <c r="CO115" i="4"/>
  <c r="CW123" i="4"/>
  <c r="CW101" i="4"/>
  <c r="CW167" i="4"/>
  <c r="CW86" i="4"/>
  <c r="CW90" i="4"/>
  <c r="CS193" i="4"/>
  <c r="CS165" i="4"/>
  <c r="CS126" i="4"/>
  <c r="CS101" i="4"/>
  <c r="CW94" i="4"/>
  <c r="CW122" i="4"/>
  <c r="CW137" i="4"/>
  <c r="CS155" i="4"/>
  <c r="CW138" i="4"/>
  <c r="E128" i="2"/>
  <c r="P11" i="6" s="1"/>
  <c r="E107" i="2"/>
  <c r="D107" i="2"/>
  <c r="F107" i="2"/>
  <c r="CN78" i="4"/>
  <c r="CN201" i="4"/>
  <c r="CR74" i="4"/>
  <c r="CR62" i="4"/>
  <c r="CN196" i="4"/>
  <c r="CR77" i="4"/>
  <c r="CR78" i="4"/>
  <c r="CN67" i="4"/>
  <c r="CR205" i="4"/>
  <c r="CQ152" i="4"/>
  <c r="CV122" i="4"/>
  <c r="CM229" i="4"/>
  <c r="CN190" i="4"/>
  <c r="CM197" i="4"/>
  <c r="CU122" i="4"/>
  <c r="CR208" i="4"/>
  <c r="CR158" i="4"/>
  <c r="CN194" i="4"/>
  <c r="CN187" i="4"/>
  <c r="CR135" i="4"/>
  <c r="CV71" i="4"/>
  <c r="CU237" i="4"/>
  <c r="CN75" i="4"/>
  <c r="CV76" i="4"/>
  <c r="CU183" i="4"/>
  <c r="CU193" i="4"/>
  <c r="CV165" i="4"/>
  <c r="CV208" i="4"/>
  <c r="CN192" i="4"/>
  <c r="CN189" i="4"/>
  <c r="CN73" i="4"/>
  <c r="CN200" i="4"/>
  <c r="CR143" i="4"/>
  <c r="CV202" i="4"/>
  <c r="CN208" i="4"/>
  <c r="CV59" i="4"/>
  <c r="CQ96" i="4"/>
  <c r="CV58" i="4"/>
  <c r="CN206" i="4"/>
  <c r="CR189" i="4"/>
  <c r="CR130" i="4"/>
  <c r="CQ165" i="4"/>
  <c r="CV114" i="4"/>
  <c r="CU161" i="4"/>
  <c r="CV216" i="4"/>
  <c r="CR179" i="4"/>
  <c r="CR144" i="4"/>
  <c r="CR197" i="4"/>
  <c r="CR99" i="4"/>
  <c r="CQ216" i="4"/>
  <c r="CV104" i="4"/>
  <c r="CM140" i="4"/>
  <c r="CN96" i="4"/>
  <c r="CR177" i="4"/>
  <c r="CU104" i="4"/>
  <c r="CU215" i="4"/>
  <c r="CN82" i="4"/>
  <c r="CU131" i="4"/>
  <c r="CU202" i="4"/>
  <c r="CU170" i="4"/>
  <c r="CQ161" i="4"/>
  <c r="CQ109" i="4"/>
  <c r="CR136" i="4"/>
  <c r="CQ136" i="4"/>
  <c r="CU120" i="4"/>
  <c r="CV170" i="4"/>
  <c r="CU70" i="4"/>
  <c r="CV194" i="4"/>
  <c r="CM141" i="4"/>
  <c r="CN95" i="4"/>
  <c r="CU179" i="4"/>
  <c r="CR128" i="4"/>
  <c r="CU171" i="4"/>
  <c r="CV187" i="4"/>
  <c r="CN137" i="4"/>
  <c r="CR92" i="4"/>
  <c r="CR151" i="4"/>
  <c r="CU173" i="4"/>
  <c r="CM146" i="4"/>
  <c r="CV124" i="4"/>
  <c r="CU41" i="4"/>
  <c r="CU214" i="4"/>
  <c r="CR184" i="4"/>
  <c r="CQ145" i="4"/>
  <c r="CN113" i="4"/>
  <c r="CV176" i="4"/>
  <c r="CV119" i="4"/>
  <c r="CQ66" i="4"/>
  <c r="CR172" i="4"/>
  <c r="CQ157" i="4"/>
  <c r="CR148" i="4"/>
  <c r="CV78" i="4"/>
  <c r="CV73" i="4"/>
  <c r="CN205" i="4"/>
  <c r="CR154" i="4"/>
  <c r="CQ135" i="4"/>
  <c r="CM157" i="4"/>
  <c r="CM147" i="4"/>
  <c r="CU123" i="4"/>
  <c r="CV92" i="4"/>
  <c r="CN197" i="4"/>
  <c r="CU119" i="4"/>
  <c r="CM97" i="4"/>
  <c r="CU197" i="4"/>
  <c r="CM205" i="4"/>
  <c r="CR170" i="4"/>
  <c r="CR193" i="4"/>
  <c r="CR203" i="4"/>
  <c r="CM87" i="4"/>
  <c r="CV112" i="4"/>
  <c r="CU142" i="4"/>
  <c r="CU73" i="4"/>
  <c r="CU148" i="4"/>
  <c r="CR126" i="4"/>
  <c r="CV175" i="4"/>
  <c r="CU82" i="4"/>
  <c r="CN97" i="4"/>
  <c r="CU136" i="4"/>
  <c r="CM137" i="4"/>
  <c r="CV93" i="4"/>
  <c r="CM200" i="4"/>
  <c r="CN158" i="4"/>
  <c r="CV102" i="4"/>
  <c r="CN154" i="4"/>
  <c r="CR94" i="4"/>
  <c r="CQ67" i="4"/>
  <c r="CR133" i="4"/>
  <c r="CQ94" i="4"/>
  <c r="CU129" i="4"/>
  <c r="CU90" i="4"/>
  <c r="CV133" i="4"/>
  <c r="CV129" i="4"/>
  <c r="CM96" i="4"/>
  <c r="CN140" i="4"/>
  <c r="CU184" i="4"/>
  <c r="CU111" i="4"/>
  <c r="CM127" i="4"/>
  <c r="CN159" i="4"/>
  <c r="CM183" i="4"/>
  <c r="CV56" i="4"/>
  <c r="CU92" i="4"/>
  <c r="CV142" i="4"/>
  <c r="CV100" i="4"/>
  <c r="CN178" i="4"/>
  <c r="CR103" i="4"/>
  <c r="CR96" i="4"/>
  <c r="CQ64" i="4"/>
  <c r="CQ69" i="4"/>
  <c r="CU151" i="4"/>
  <c r="CQ179" i="4"/>
  <c r="CU204" i="4"/>
  <c r="CU175" i="4"/>
  <c r="CM172" i="4"/>
  <c r="CM158" i="4"/>
  <c r="CU79" i="4"/>
  <c r="CN127" i="4"/>
  <c r="CM210" i="4"/>
  <c r="CN168" i="4"/>
  <c r="CV148" i="4"/>
  <c r="CV82" i="4"/>
  <c r="CV204" i="4"/>
  <c r="CM207" i="4"/>
  <c r="CV62" i="4"/>
  <c r="CU101" i="4"/>
  <c r="CM139" i="4"/>
  <c r="CN173" i="4"/>
  <c r="CV46" i="4"/>
  <c r="CQ158" i="4"/>
  <c r="CR150" i="4"/>
  <c r="CU112" i="4"/>
  <c r="CV103" i="4"/>
  <c r="CN146" i="4"/>
  <c r="CV105" i="4"/>
  <c r="CU113" i="4"/>
  <c r="CV196" i="4"/>
  <c r="CR125" i="4"/>
  <c r="CR161" i="4"/>
  <c r="CQ144" i="4"/>
  <c r="CQ73" i="4"/>
  <c r="CQ150" i="4"/>
  <c r="CM111" i="4"/>
  <c r="CU60" i="4"/>
  <c r="CM68" i="4"/>
  <c r="CV161" i="4"/>
  <c r="CN139" i="4"/>
  <c r="CN172" i="4"/>
  <c r="CV60" i="4"/>
  <c r="CN68" i="4"/>
  <c r="CV101" i="4"/>
  <c r="CN207" i="4"/>
  <c r="CV113" i="4"/>
  <c r="CR152" i="4"/>
  <c r="CR66" i="4"/>
  <c r="CV171" i="4"/>
  <c r="CN87" i="4"/>
  <c r="CV215" i="4"/>
  <c r="CR145" i="4"/>
  <c r="CR157" i="4"/>
  <c r="CV173" i="4"/>
  <c r="CN147" i="4"/>
  <c r="CV136" i="4"/>
  <c r="CV90" i="4"/>
  <c r="CN183" i="4"/>
  <c r="CV214" i="4"/>
  <c r="CV131" i="4"/>
  <c r="CV193" i="4"/>
  <c r="CV184" i="4"/>
  <c r="CV111" i="4"/>
  <c r="CV151" i="4"/>
  <c r="CV79" i="4"/>
  <c r="CR67" i="4"/>
  <c r="CN141" i="4"/>
  <c r="CR132" i="4"/>
  <c r="CQ101" i="4"/>
  <c r="CQ175" i="4"/>
  <c r="CR140" i="4"/>
  <c r="CR84" i="4"/>
  <c r="CR90" i="4"/>
  <c r="CN111" i="4"/>
  <c r="CU155" i="4"/>
  <c r="CM165" i="4"/>
  <c r="CV159" i="4"/>
  <c r="CV137" i="4"/>
  <c r="CN149" i="4"/>
  <c r="CU50" i="4"/>
  <c r="CV197" i="4"/>
  <c r="CV167" i="4"/>
  <c r="CN118" i="4"/>
  <c r="CV179" i="4"/>
  <c r="CM224" i="4"/>
  <c r="CU69" i="4"/>
  <c r="CV183" i="4"/>
  <c r="CU188" i="4"/>
  <c r="CM123" i="4"/>
  <c r="CN99" i="4"/>
  <c r="CU146" i="4"/>
  <c r="CO130" i="4"/>
  <c r="CN164" i="4"/>
  <c r="CN109" i="4"/>
  <c r="CR112" i="4"/>
  <c r="CV118" i="4"/>
  <c r="CS110" i="4"/>
  <c r="CN123" i="4"/>
  <c r="CN165" i="4"/>
  <c r="CV77" i="4"/>
  <c r="CV213" i="4"/>
  <c r="CU126" i="4"/>
  <c r="CU86" i="4"/>
  <c r="CV182" i="4"/>
  <c r="CV123" i="4"/>
  <c r="CV135" i="4"/>
  <c r="CU167" i="4"/>
  <c r="CV61" i="4"/>
  <c r="CN170" i="4"/>
  <c r="CU190" i="4"/>
  <c r="CN143" i="4"/>
  <c r="CM121" i="4"/>
  <c r="CN175" i="4"/>
  <c r="CW107" i="4"/>
  <c r="CO142" i="4"/>
  <c r="CO151" i="4"/>
  <c r="CW190" i="4"/>
  <c r="CV106" i="4"/>
  <c r="CO124" i="4"/>
  <c r="CV126" i="4"/>
  <c r="CW186" i="4"/>
  <c r="CO106" i="4"/>
  <c r="CO156" i="4"/>
  <c r="CR166" i="4"/>
  <c r="CR101" i="4"/>
  <c r="CQ162" i="4"/>
  <c r="CR216" i="4"/>
  <c r="CR73" i="4"/>
  <c r="CR141" i="4"/>
  <c r="CN128" i="4"/>
  <c r="CQ132" i="4"/>
  <c r="CQ140" i="4"/>
  <c r="CR95" i="4"/>
  <c r="CR165" i="4"/>
  <c r="CR109" i="4"/>
  <c r="CQ90" i="4"/>
  <c r="CM164" i="4"/>
  <c r="CV155" i="4"/>
  <c r="CU213" i="4"/>
  <c r="CV86" i="4"/>
  <c r="CU106" i="4"/>
  <c r="CU181" i="4"/>
  <c r="CN115" i="4"/>
  <c r="CU182" i="4"/>
  <c r="CU108" i="4"/>
  <c r="CO162" i="4"/>
  <c r="CW108" i="4"/>
  <c r="CN49" i="4"/>
  <c r="CV220" i="4"/>
  <c r="CV54" i="4"/>
  <c r="CV55" i="4"/>
  <c r="CN63" i="4"/>
  <c r="CV219" i="4"/>
  <c r="CR213" i="4"/>
  <c r="CV237" i="4"/>
  <c r="CV41" i="4"/>
  <c r="CV52" i="4"/>
  <c r="CU244" i="4"/>
  <c r="CU257" i="4"/>
  <c r="CU247" i="4"/>
  <c r="CN230" i="4"/>
  <c r="CV30" i="4"/>
  <c r="CU30" i="4"/>
  <c r="CN222" i="4"/>
  <c r="CV28" i="4"/>
  <c r="CM246" i="4"/>
  <c r="CU28" i="4"/>
  <c r="CM249" i="4"/>
  <c r="CN246" i="4"/>
  <c r="CN229" i="4"/>
  <c r="CN54" i="4"/>
  <c r="CN42" i="4"/>
  <c r="CU33" i="4"/>
  <c r="DX10" i="4"/>
  <c r="DX11" i="4" s="1"/>
  <c r="DX12" i="4" s="1"/>
  <c r="DX13" i="4" s="1"/>
  <c r="DX14" i="4" s="1"/>
  <c r="DX15" i="4" s="1"/>
  <c r="DX16" i="4" s="1"/>
  <c r="DX17" i="4" s="1"/>
  <c r="DX18" i="4" s="1"/>
  <c r="DX19" i="4" s="1"/>
  <c r="DX20" i="4" s="1"/>
  <c r="DX21" i="4" s="1"/>
  <c r="DX22" i="4" s="1"/>
  <c r="DX23" i="4" s="1"/>
  <c r="DX24" i="4" s="1"/>
  <c r="DX25" i="4" s="1"/>
  <c r="DX26" i="4" s="1"/>
  <c r="DX27" i="4" s="1"/>
  <c r="DX28" i="4" s="1"/>
  <c r="DX29" i="4" s="1"/>
  <c r="DX30" i="4" s="1"/>
  <c r="DX31" i="4" s="1"/>
  <c r="DX32" i="4" s="1"/>
  <c r="DX33" i="4" s="1"/>
  <c r="DX34" i="4" s="1"/>
  <c r="DX35" i="4" s="1"/>
  <c r="DX36" i="4" s="1"/>
  <c r="DX37" i="4" s="1"/>
  <c r="DX38" i="4" s="1"/>
  <c r="DX39" i="4" s="1"/>
  <c r="DX40" i="4" s="1"/>
  <c r="DX41" i="4" s="1"/>
  <c r="DX42" i="4" s="1"/>
  <c r="DX43" i="4" s="1"/>
  <c r="DX44" i="4" s="1"/>
  <c r="DX45" i="4" s="1"/>
  <c r="DX46" i="4" s="1"/>
  <c r="DX47" i="4" s="1"/>
  <c r="DX48" i="4" s="1"/>
  <c r="DX49" i="4" s="1"/>
  <c r="DX50" i="4" s="1"/>
  <c r="DX51" i="4" s="1"/>
  <c r="DX52" i="4" s="1"/>
  <c r="DX53" i="4" s="1"/>
  <c r="DX54" i="4" s="1"/>
  <c r="DX55" i="4" s="1"/>
  <c r="DX56" i="4" s="1"/>
  <c r="DX57" i="4" s="1"/>
  <c r="DX58" i="4" s="1"/>
  <c r="DX59" i="4" s="1"/>
  <c r="DX60" i="4" s="1"/>
  <c r="DX61" i="4" s="1"/>
  <c r="DX62" i="4" s="1"/>
  <c r="DX63" i="4" s="1"/>
  <c r="DX64" i="4" s="1"/>
  <c r="DX65" i="4" s="1"/>
  <c r="DX66" i="4" s="1"/>
  <c r="DX67" i="4" s="1"/>
  <c r="DX68" i="4" s="1"/>
  <c r="DX69" i="4" s="1"/>
  <c r="DX70" i="4" s="1"/>
  <c r="DX71" i="4" s="1"/>
  <c r="DX72" i="4" s="1"/>
  <c r="DX73" i="4" s="1"/>
  <c r="DX74" i="4" s="1"/>
  <c r="DX75" i="4" s="1"/>
  <c r="DX76" i="4" s="1"/>
  <c r="DX77" i="4" s="1"/>
  <c r="DX78" i="4" s="1"/>
  <c r="DX79" i="4" s="1"/>
  <c r="DX80" i="4" s="1"/>
  <c r="DX81" i="4" s="1"/>
  <c r="DX82" i="4" s="1"/>
  <c r="DX83" i="4" s="1"/>
  <c r="DX84" i="4" s="1"/>
  <c r="DX85" i="4" s="1"/>
  <c r="DX86" i="4" s="1"/>
  <c r="DX87" i="4" s="1"/>
  <c r="DX88" i="4" s="1"/>
  <c r="DX89" i="4" s="1"/>
  <c r="DX90" i="4" s="1"/>
  <c r="DX91" i="4" s="1"/>
  <c r="DX92" i="4" s="1"/>
  <c r="DX93" i="4" s="1"/>
  <c r="DX94" i="4" s="1"/>
  <c r="DX95" i="4" s="1"/>
  <c r="DX96" i="4" s="1"/>
  <c r="DX97" i="4" s="1"/>
  <c r="DX98" i="4" s="1"/>
  <c r="DX99" i="4" s="1"/>
  <c r="DX100" i="4" s="1"/>
  <c r="DX101" i="4" s="1"/>
  <c r="DX102" i="4" s="1"/>
  <c r="DX103" i="4" s="1"/>
  <c r="DX104" i="4" s="1"/>
  <c r="DX105" i="4" s="1"/>
  <c r="DX106" i="4" s="1"/>
  <c r="DX107" i="4" s="1"/>
  <c r="DX108" i="4" s="1"/>
  <c r="DX109" i="4" s="1"/>
  <c r="DX110" i="4" s="1"/>
  <c r="DX111" i="4" s="1"/>
  <c r="DX112" i="4" s="1"/>
  <c r="DX113" i="4" s="1"/>
  <c r="DX114" i="4" s="1"/>
  <c r="DX115" i="4" s="1"/>
  <c r="DX116" i="4" s="1"/>
  <c r="DX117" i="4" s="1"/>
  <c r="DX118" i="4" s="1"/>
  <c r="DX119" i="4" s="1"/>
  <c r="DX120" i="4" s="1"/>
  <c r="DX121" i="4" s="1"/>
  <c r="DX122" i="4" s="1"/>
  <c r="DX123" i="4" s="1"/>
  <c r="DX124" i="4" s="1"/>
  <c r="DX125" i="4" s="1"/>
  <c r="DX126" i="4" s="1"/>
  <c r="DX127" i="4" s="1"/>
  <c r="DX128" i="4" s="1"/>
  <c r="DX129" i="4" s="1"/>
  <c r="DX130" i="4" s="1"/>
  <c r="DX131" i="4" s="1"/>
  <c r="DX132" i="4" s="1"/>
  <c r="DX133" i="4" s="1"/>
  <c r="DX134" i="4" s="1"/>
  <c r="DX135" i="4" s="1"/>
  <c r="DX136" i="4" s="1"/>
  <c r="DX137" i="4" s="1"/>
  <c r="DX138" i="4" s="1"/>
  <c r="DX139" i="4" s="1"/>
  <c r="DX140" i="4" s="1"/>
  <c r="DX141" i="4" s="1"/>
  <c r="DX142" i="4" s="1"/>
  <c r="DX143" i="4" s="1"/>
  <c r="DX144" i="4" s="1"/>
  <c r="DX145" i="4" s="1"/>
  <c r="DX146" i="4" s="1"/>
  <c r="DX147" i="4" s="1"/>
  <c r="DX148" i="4" s="1"/>
  <c r="DX149" i="4" s="1"/>
  <c r="DX150" i="4" s="1"/>
  <c r="DX151" i="4" s="1"/>
  <c r="DX152" i="4" s="1"/>
  <c r="DX153" i="4" s="1"/>
  <c r="DX154" i="4" s="1"/>
  <c r="DX155" i="4" s="1"/>
  <c r="DX156" i="4" s="1"/>
  <c r="DX157" i="4" s="1"/>
  <c r="DX158" i="4" s="1"/>
  <c r="DX159" i="4" s="1"/>
  <c r="DX160" i="4" s="1"/>
  <c r="DX161" i="4" s="1"/>
  <c r="DX162" i="4" s="1"/>
  <c r="DX163" i="4" s="1"/>
  <c r="DX164" i="4" s="1"/>
  <c r="DX165" i="4" s="1"/>
  <c r="DX166" i="4" s="1"/>
  <c r="DX167" i="4" s="1"/>
  <c r="DX168" i="4" s="1"/>
  <c r="DX169" i="4" s="1"/>
  <c r="DX170" i="4" s="1"/>
  <c r="DX171" i="4" s="1"/>
  <c r="DX172" i="4" s="1"/>
  <c r="DX173" i="4" s="1"/>
  <c r="DX174" i="4" s="1"/>
  <c r="DX175" i="4" s="1"/>
  <c r="DX176" i="4" s="1"/>
  <c r="DX177" i="4" s="1"/>
  <c r="DX178" i="4" s="1"/>
  <c r="DX179" i="4" s="1"/>
  <c r="DX180" i="4" s="1"/>
  <c r="DX181" i="4" s="1"/>
  <c r="DX182" i="4" s="1"/>
  <c r="DX183" i="4" s="1"/>
  <c r="DX184" i="4" s="1"/>
  <c r="DX185" i="4" s="1"/>
  <c r="DX186" i="4" s="1"/>
  <c r="DX187" i="4" s="1"/>
  <c r="DX188" i="4" s="1"/>
  <c r="DX189" i="4" s="1"/>
  <c r="DX190" i="4" s="1"/>
  <c r="DX191" i="4" s="1"/>
  <c r="DX192" i="4" s="1"/>
  <c r="DX193" i="4" s="1"/>
  <c r="DX194" i="4" s="1"/>
  <c r="DX195" i="4" s="1"/>
  <c r="DX196" i="4" s="1"/>
  <c r="DX197" i="4" s="1"/>
  <c r="DX198" i="4" s="1"/>
  <c r="DX199" i="4" s="1"/>
  <c r="DX200" i="4" s="1"/>
  <c r="DX201" i="4" s="1"/>
  <c r="DX202" i="4" s="1"/>
  <c r="DX203" i="4" s="1"/>
  <c r="DX204" i="4" s="1"/>
  <c r="DX205" i="4" s="1"/>
  <c r="DX206" i="4" s="1"/>
  <c r="DX207" i="4" s="1"/>
  <c r="DX208" i="4" s="1"/>
  <c r="DX209" i="4" s="1"/>
  <c r="DX210" i="4" s="1"/>
  <c r="DX211" i="4" s="1"/>
  <c r="DX212" i="4" s="1"/>
  <c r="DX213" i="4" s="1"/>
  <c r="DX214" i="4" s="1"/>
  <c r="DX215" i="4" s="1"/>
  <c r="DX216" i="4" s="1"/>
  <c r="DX217" i="4" s="1"/>
  <c r="DX218" i="4" s="1"/>
  <c r="DX219" i="4" s="1"/>
  <c r="DX220" i="4" s="1"/>
  <c r="DX221" i="4" s="1"/>
  <c r="DX222" i="4" s="1"/>
  <c r="DX223" i="4" s="1"/>
  <c r="DX224" i="4" s="1"/>
  <c r="DX225" i="4" s="1"/>
  <c r="DX226" i="4" s="1"/>
  <c r="DX227" i="4" s="1"/>
  <c r="DX228" i="4" s="1"/>
  <c r="DX229" i="4" s="1"/>
  <c r="DX230" i="4" s="1"/>
  <c r="DX231" i="4" s="1"/>
  <c r="DX232" i="4" s="1"/>
  <c r="DX233" i="4" s="1"/>
  <c r="DX234" i="4" s="1"/>
  <c r="DX235" i="4" s="1"/>
  <c r="DX236" i="4" s="1"/>
  <c r="DX237" i="4" s="1"/>
  <c r="DX238" i="4" s="1"/>
  <c r="DX239" i="4" s="1"/>
  <c r="DX240" i="4" s="1"/>
  <c r="DX241" i="4" s="1"/>
  <c r="DX242" i="4" s="1"/>
  <c r="DX243" i="4" s="1"/>
  <c r="DX244" i="4" s="1"/>
  <c r="DX245" i="4" s="1"/>
  <c r="DX246" i="4" s="1"/>
  <c r="DX247" i="4" s="1"/>
  <c r="DX248" i="4" s="1"/>
  <c r="DX249" i="4" s="1"/>
  <c r="DX250" i="4" s="1"/>
  <c r="DX251" i="4" s="1"/>
  <c r="DX252" i="4" s="1"/>
  <c r="DX253" i="4" s="1"/>
  <c r="DX254" i="4" s="1"/>
  <c r="DX255" i="4" s="1"/>
  <c r="DX256" i="4" s="1"/>
  <c r="DX257" i="4" s="1"/>
  <c r="DX258" i="4" s="1"/>
  <c r="DX259" i="4" s="1"/>
  <c r="DX260" i="4" s="1"/>
  <c r="DX261" i="4" s="1"/>
  <c r="DX262" i="4" s="1"/>
  <c r="DX263" i="4" s="1"/>
  <c r="DX264" i="4" s="1"/>
  <c r="DX265" i="4" s="1"/>
  <c r="DW2" i="4" s="1"/>
  <c r="F115" i="2" s="1"/>
  <c r="CN52" i="4"/>
  <c r="CN47" i="4"/>
  <c r="CN256" i="4"/>
  <c r="CV53" i="4"/>
  <c r="CN249" i="4"/>
  <c r="CV15" i="4"/>
  <c r="CU15" i="4"/>
  <c r="CN59" i="4"/>
  <c r="CM17" i="4"/>
  <c r="CN45" i="4"/>
  <c r="CN264" i="4"/>
  <c r="CM264" i="4"/>
  <c r="CN55" i="4"/>
  <c r="CN245" i="4"/>
  <c r="CM245" i="4"/>
  <c r="CU255" i="4"/>
  <c r="CN14" i="4"/>
  <c r="CN221" i="4"/>
  <c r="CM14" i="4"/>
  <c r="CN12" i="4"/>
  <c r="CN44" i="4"/>
  <c r="CN60" i="4"/>
  <c r="CV229" i="4"/>
  <c r="CN56" i="4"/>
  <c r="CN50" i="4"/>
  <c r="CV43" i="4"/>
  <c r="CM20" i="4"/>
  <c r="CV42" i="4"/>
  <c r="CN262" i="4"/>
  <c r="CM39" i="4"/>
  <c r="CM15" i="4"/>
  <c r="CN238" i="4"/>
  <c r="CM262" i="4"/>
  <c r="CN214" i="4"/>
  <c r="CV40" i="4"/>
  <c r="CN10" i="4"/>
  <c r="CV49" i="4"/>
  <c r="CN48" i="4"/>
  <c r="CU263" i="4"/>
  <c r="CU246" i="4"/>
  <c r="CU13" i="4"/>
  <c r="CN21" i="4"/>
  <c r="CV233" i="4"/>
  <c r="CU34" i="4"/>
  <c r="CU25" i="4"/>
  <c r="CM19" i="4"/>
  <c r="CM27" i="4"/>
  <c r="CM38" i="4"/>
  <c r="CV27" i="4"/>
  <c r="CU254" i="4"/>
  <c r="CN212" i="4"/>
  <c r="CN217" i="4"/>
  <c r="CN19" i="4"/>
  <c r="CN38" i="4"/>
  <c r="CM23" i="4"/>
  <c r="CU243" i="4"/>
  <c r="CM26" i="4"/>
  <c r="CN39" i="4"/>
  <c r="CU29" i="4"/>
  <c r="CN33" i="4"/>
  <c r="CM10" i="4"/>
  <c r="CM254" i="4"/>
  <c r="CU21" i="4"/>
  <c r="CV236" i="4"/>
  <c r="CN223" i="4"/>
  <c r="CM31" i="4"/>
  <c r="P8" i="5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N2" i="5" s="1"/>
  <c r="CN20" i="4"/>
  <c r="CM240" i="4"/>
  <c r="CV232" i="4"/>
  <c r="CU18" i="4"/>
  <c r="CU27" i="4"/>
  <c r="CV243" i="4"/>
  <c r="CV263" i="4"/>
  <c r="CM238" i="4"/>
  <c r="CN227" i="4"/>
  <c r="CN228" i="4"/>
  <c r="CM29" i="4"/>
  <c r="CV34" i="4"/>
  <c r="CM22" i="4"/>
  <c r="CN28" i="4"/>
  <c r="CN58" i="4"/>
  <c r="CM36" i="4"/>
  <c r="CU260" i="4"/>
  <c r="CV227" i="4"/>
  <c r="CU251" i="4"/>
  <c r="CV48" i="4"/>
  <c r="CV21" i="4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103" i="5"/>
  <c r="L107" i="5"/>
  <c r="L111" i="5"/>
  <c r="L115" i="5"/>
  <c r="L119" i="5"/>
  <c r="L123" i="5"/>
  <c r="L127" i="5"/>
  <c r="L131" i="5"/>
  <c r="L135" i="5"/>
  <c r="L139" i="5"/>
  <c r="L143" i="5"/>
  <c r="L147" i="5"/>
  <c r="L151" i="5"/>
  <c r="L155" i="5"/>
  <c r="L159" i="5"/>
  <c r="L163" i="5"/>
  <c r="L167" i="5"/>
  <c r="L171" i="5"/>
  <c r="L175" i="5"/>
  <c r="L179" i="5"/>
  <c r="L183" i="5"/>
  <c r="L187" i="5"/>
  <c r="L191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263" i="5"/>
  <c r="L267" i="5"/>
  <c r="L271" i="5"/>
  <c r="L275" i="5"/>
  <c r="L279" i="5"/>
  <c r="L283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347" i="5"/>
  <c r="L351" i="5"/>
  <c r="L355" i="5"/>
  <c r="L359" i="5"/>
  <c r="L363" i="5"/>
  <c r="L367" i="5"/>
  <c r="L371" i="5"/>
  <c r="L375" i="5"/>
  <c r="L379" i="5"/>
  <c r="L383" i="5"/>
  <c r="L387" i="5"/>
  <c r="L391" i="5"/>
  <c r="L395" i="5"/>
  <c r="L399" i="5"/>
  <c r="L403" i="5"/>
  <c r="L407" i="5"/>
  <c r="L411" i="5"/>
  <c r="L415" i="5"/>
  <c r="L419" i="5"/>
  <c r="L423" i="5"/>
  <c r="L427" i="5"/>
  <c r="L431" i="5"/>
  <c r="L435" i="5"/>
  <c r="L439" i="5"/>
  <c r="L443" i="5"/>
  <c r="L447" i="5"/>
  <c r="L451" i="5"/>
  <c r="L455" i="5"/>
  <c r="L459" i="5"/>
  <c r="L463" i="5"/>
  <c r="L467" i="5"/>
  <c r="L471" i="5"/>
  <c r="L475" i="5"/>
  <c r="L479" i="5"/>
  <c r="L483" i="5"/>
  <c r="L487" i="5"/>
  <c r="L491" i="5"/>
  <c r="L495" i="5"/>
  <c r="L499" i="5"/>
  <c r="L503" i="5"/>
  <c r="L507" i="5"/>
  <c r="L511" i="5"/>
  <c r="L515" i="5"/>
  <c r="L10" i="5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6" i="5"/>
  <c r="L90" i="5"/>
  <c r="L94" i="5"/>
  <c r="L98" i="5"/>
  <c r="L102" i="5"/>
  <c r="L106" i="5"/>
  <c r="L110" i="5"/>
  <c r="L114" i="5"/>
  <c r="L118" i="5"/>
  <c r="L122" i="5"/>
  <c r="L126" i="5"/>
  <c r="L130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182" i="5"/>
  <c r="L186" i="5"/>
  <c r="L190" i="5"/>
  <c r="L194" i="5"/>
  <c r="L198" i="5"/>
  <c r="L202" i="5"/>
  <c r="L206" i="5"/>
  <c r="L210" i="5"/>
  <c r="L214" i="5"/>
  <c r="L218" i="5"/>
  <c r="L222" i="5"/>
  <c r="L226" i="5"/>
  <c r="L230" i="5"/>
  <c r="L234" i="5"/>
  <c r="L238" i="5"/>
  <c r="L242" i="5"/>
  <c r="L246" i="5"/>
  <c r="L250" i="5"/>
  <c r="L254" i="5"/>
  <c r="L258" i="5"/>
  <c r="L262" i="5"/>
  <c r="L266" i="5"/>
  <c r="L270" i="5"/>
  <c r="L274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358" i="5"/>
  <c r="L362" i="5"/>
  <c r="L366" i="5"/>
  <c r="L370" i="5"/>
  <c r="L374" i="5"/>
  <c r="L378" i="5"/>
  <c r="L382" i="5"/>
  <c r="L386" i="5"/>
  <c r="L390" i="5"/>
  <c r="L394" i="5"/>
  <c r="L398" i="5"/>
  <c r="L402" i="5"/>
  <c r="L406" i="5"/>
  <c r="L410" i="5"/>
  <c r="L414" i="5"/>
  <c r="L418" i="5"/>
  <c r="L422" i="5"/>
  <c r="L426" i="5"/>
  <c r="L430" i="5"/>
  <c r="L434" i="5"/>
  <c r="L438" i="5"/>
  <c r="L442" i="5"/>
  <c r="L446" i="5"/>
  <c r="L450" i="5"/>
  <c r="L454" i="5"/>
  <c r="L458" i="5"/>
  <c r="L462" i="5"/>
  <c r="L466" i="5"/>
  <c r="L470" i="5"/>
  <c r="L474" i="5"/>
  <c r="L478" i="5"/>
  <c r="L482" i="5"/>
  <c r="L486" i="5"/>
  <c r="L490" i="5"/>
  <c r="L494" i="5"/>
  <c r="L498" i="5"/>
  <c r="L502" i="5"/>
  <c r="L506" i="5"/>
  <c r="L510" i="5"/>
  <c r="L514" i="5"/>
  <c r="L518" i="5"/>
  <c r="L8" i="5"/>
  <c r="L16" i="5"/>
  <c r="L24" i="5"/>
  <c r="L32" i="5"/>
  <c r="L40" i="5"/>
  <c r="L48" i="5"/>
  <c r="L56" i="5"/>
  <c r="L64" i="5"/>
  <c r="L72" i="5"/>
  <c r="L80" i="5"/>
  <c r="L88" i="5"/>
  <c r="L96" i="5"/>
  <c r="L104" i="5"/>
  <c r="L112" i="5"/>
  <c r="L120" i="5"/>
  <c r="L128" i="5"/>
  <c r="L136" i="5"/>
  <c r="L144" i="5"/>
  <c r="L152" i="5"/>
  <c r="L160" i="5"/>
  <c r="L168" i="5"/>
  <c r="L176" i="5"/>
  <c r="L184" i="5"/>
  <c r="L192" i="5"/>
  <c r="L200" i="5"/>
  <c r="L208" i="5"/>
  <c r="L216" i="5"/>
  <c r="L224" i="5"/>
  <c r="L232" i="5"/>
  <c r="L240" i="5"/>
  <c r="L248" i="5"/>
  <c r="L256" i="5"/>
  <c r="L264" i="5"/>
  <c r="L272" i="5"/>
  <c r="L280" i="5"/>
  <c r="L288" i="5"/>
  <c r="L296" i="5"/>
  <c r="L304" i="5"/>
  <c r="L312" i="5"/>
  <c r="L320" i="5"/>
  <c r="L328" i="5"/>
  <c r="L336" i="5"/>
  <c r="L344" i="5"/>
  <c r="L352" i="5"/>
  <c r="L360" i="5"/>
  <c r="L368" i="5"/>
  <c r="L376" i="5"/>
  <c r="L384" i="5"/>
  <c r="L392" i="5"/>
  <c r="L400" i="5"/>
  <c r="L408" i="5"/>
  <c r="L416" i="5"/>
  <c r="L424" i="5"/>
  <c r="L432" i="5"/>
  <c r="L440" i="5"/>
  <c r="L448" i="5"/>
  <c r="L456" i="5"/>
  <c r="L464" i="5"/>
  <c r="L472" i="5"/>
  <c r="L480" i="5"/>
  <c r="L488" i="5"/>
  <c r="L496" i="5"/>
  <c r="L504" i="5"/>
  <c r="L512" i="5"/>
  <c r="L519" i="5"/>
  <c r="L13" i="5"/>
  <c r="L21" i="5"/>
  <c r="L29" i="5"/>
  <c r="L37" i="5"/>
  <c r="L45" i="5"/>
  <c r="L53" i="5"/>
  <c r="L61" i="5"/>
  <c r="L69" i="5"/>
  <c r="L77" i="5"/>
  <c r="L85" i="5"/>
  <c r="L93" i="5"/>
  <c r="L101" i="5"/>
  <c r="L109" i="5"/>
  <c r="L117" i="5"/>
  <c r="L125" i="5"/>
  <c r="L133" i="5"/>
  <c r="L141" i="5"/>
  <c r="L149" i="5"/>
  <c r="L157" i="5"/>
  <c r="L165" i="5"/>
  <c r="L173" i="5"/>
  <c r="L181" i="5"/>
  <c r="L189" i="5"/>
  <c r="L197" i="5"/>
  <c r="L205" i="5"/>
  <c r="L213" i="5"/>
  <c r="L221" i="5"/>
  <c r="L229" i="5"/>
  <c r="L237" i="5"/>
  <c r="L245" i="5"/>
  <c r="L253" i="5"/>
  <c r="L261" i="5"/>
  <c r="L269" i="5"/>
  <c r="L277" i="5"/>
  <c r="L285" i="5"/>
  <c r="L293" i="5"/>
  <c r="L301" i="5"/>
  <c r="L309" i="5"/>
  <c r="L317" i="5"/>
  <c r="L325" i="5"/>
  <c r="L333" i="5"/>
  <c r="L341" i="5"/>
  <c r="L349" i="5"/>
  <c r="L357" i="5"/>
  <c r="L365" i="5"/>
  <c r="L373" i="5"/>
  <c r="L381" i="5"/>
  <c r="L389" i="5"/>
  <c r="L397" i="5"/>
  <c r="L405" i="5"/>
  <c r="L413" i="5"/>
  <c r="L421" i="5"/>
  <c r="L429" i="5"/>
  <c r="L437" i="5"/>
  <c r="L445" i="5"/>
  <c r="L453" i="5"/>
  <c r="L461" i="5"/>
  <c r="L469" i="5"/>
  <c r="L477" i="5"/>
  <c r="L485" i="5"/>
  <c r="L493" i="5"/>
  <c r="L501" i="5"/>
  <c r="L509" i="5"/>
  <c r="L517" i="5"/>
  <c r="L9" i="5"/>
  <c r="L25" i="5"/>
  <c r="L41" i="5"/>
  <c r="L57" i="5"/>
  <c r="L73" i="5"/>
  <c r="L89" i="5"/>
  <c r="L105" i="5"/>
  <c r="L121" i="5"/>
  <c r="L137" i="5"/>
  <c r="L153" i="5"/>
  <c r="L169" i="5"/>
  <c r="L185" i="5"/>
  <c r="L201" i="5"/>
  <c r="L217" i="5"/>
  <c r="L233" i="5"/>
  <c r="L249" i="5"/>
  <c r="L265" i="5"/>
  <c r="L281" i="5"/>
  <c r="L297" i="5"/>
  <c r="L313" i="5"/>
  <c r="L329" i="5"/>
  <c r="L345" i="5"/>
  <c r="L361" i="5"/>
  <c r="L377" i="5"/>
  <c r="L393" i="5"/>
  <c r="L409" i="5"/>
  <c r="L425" i="5"/>
  <c r="L441" i="5"/>
  <c r="L457" i="5"/>
  <c r="L473" i="5"/>
  <c r="L489" i="5"/>
  <c r="L505" i="5"/>
  <c r="L7" i="5"/>
  <c r="L28" i="5"/>
  <c r="L60" i="5"/>
  <c r="L92" i="5"/>
  <c r="L124" i="5"/>
  <c r="L156" i="5"/>
  <c r="L188" i="5"/>
  <c r="L220" i="5"/>
  <c r="L252" i="5"/>
  <c r="L284" i="5"/>
  <c r="L316" i="5"/>
  <c r="L348" i="5"/>
  <c r="L380" i="5"/>
  <c r="L412" i="5"/>
  <c r="L444" i="5"/>
  <c r="L476" i="5"/>
  <c r="L508" i="5"/>
  <c r="L20" i="5"/>
  <c r="L36" i="5"/>
  <c r="L52" i="5"/>
  <c r="L68" i="5"/>
  <c r="L84" i="5"/>
  <c r="L100" i="5"/>
  <c r="L116" i="5"/>
  <c r="L132" i="5"/>
  <c r="L148" i="5"/>
  <c r="L164" i="5"/>
  <c r="L180" i="5"/>
  <c r="L196" i="5"/>
  <c r="L212" i="5"/>
  <c r="L228" i="5"/>
  <c r="L244" i="5"/>
  <c r="L260" i="5"/>
  <c r="L276" i="5"/>
  <c r="L292" i="5"/>
  <c r="L308" i="5"/>
  <c r="L324" i="5"/>
  <c r="L340" i="5"/>
  <c r="L356" i="5"/>
  <c r="L372" i="5"/>
  <c r="L388" i="5"/>
  <c r="L404" i="5"/>
  <c r="L420" i="5"/>
  <c r="L436" i="5"/>
  <c r="L452" i="5"/>
  <c r="L468" i="5"/>
  <c r="L484" i="5"/>
  <c r="L500" i="5"/>
  <c r="L516" i="5"/>
  <c r="L17" i="5"/>
  <c r="L33" i="5"/>
  <c r="L49" i="5"/>
  <c r="L65" i="5"/>
  <c r="L81" i="5"/>
  <c r="L97" i="5"/>
  <c r="L113" i="5"/>
  <c r="L129" i="5"/>
  <c r="L145" i="5"/>
  <c r="L161" i="5"/>
  <c r="L177" i="5"/>
  <c r="L193" i="5"/>
  <c r="L209" i="5"/>
  <c r="L225" i="5"/>
  <c r="L241" i="5"/>
  <c r="L257" i="5"/>
  <c r="L273" i="5"/>
  <c r="L289" i="5"/>
  <c r="L305" i="5"/>
  <c r="L321" i="5"/>
  <c r="L337" i="5"/>
  <c r="L353" i="5"/>
  <c r="L369" i="5"/>
  <c r="L385" i="5"/>
  <c r="L401" i="5"/>
  <c r="L417" i="5"/>
  <c r="L433" i="5"/>
  <c r="L449" i="5"/>
  <c r="L465" i="5"/>
  <c r="L481" i="5"/>
  <c r="L497" i="5"/>
  <c r="L513" i="5"/>
  <c r="L12" i="5"/>
  <c r="L44" i="5"/>
  <c r="L76" i="5"/>
  <c r="L108" i="5"/>
  <c r="L140" i="5"/>
  <c r="L172" i="5"/>
  <c r="L204" i="5"/>
  <c r="L236" i="5"/>
  <c r="L268" i="5"/>
  <c r="L300" i="5"/>
  <c r="L332" i="5"/>
  <c r="L364" i="5"/>
  <c r="L396" i="5"/>
  <c r="L428" i="5"/>
  <c r="L460" i="5"/>
  <c r="L492" i="5"/>
  <c r="CV223" i="4"/>
  <c r="DE10" i="4"/>
  <c r="DE11" i="4" s="1"/>
  <c r="DE12" i="4" s="1"/>
  <c r="DE13" i="4" s="1"/>
  <c r="DE14" i="4" s="1"/>
  <c r="DE15" i="4" s="1"/>
  <c r="DE16" i="4" s="1"/>
  <c r="DE17" i="4" s="1"/>
  <c r="DE18" i="4" s="1"/>
  <c r="DE19" i="4" s="1"/>
  <c r="DE20" i="4" s="1"/>
  <c r="DE21" i="4" s="1"/>
  <c r="DE22" i="4" s="1"/>
  <c r="DE23" i="4" s="1"/>
  <c r="DE24" i="4" s="1"/>
  <c r="DE25" i="4" s="1"/>
  <c r="DE26" i="4" s="1"/>
  <c r="DE27" i="4" s="1"/>
  <c r="DE28" i="4" s="1"/>
  <c r="DE29" i="4" s="1"/>
  <c r="DE30" i="4" s="1"/>
  <c r="DE31" i="4" s="1"/>
  <c r="DE32" i="4" s="1"/>
  <c r="DE33" i="4" s="1"/>
  <c r="DE34" i="4" s="1"/>
  <c r="DE35" i="4" s="1"/>
  <c r="DE36" i="4" s="1"/>
  <c r="DE37" i="4" s="1"/>
  <c r="DE38" i="4" s="1"/>
  <c r="DE39" i="4" s="1"/>
  <c r="DE40" i="4" s="1"/>
  <c r="DE41" i="4" s="1"/>
  <c r="DE42" i="4" s="1"/>
  <c r="DE43" i="4" s="1"/>
  <c r="DE44" i="4" s="1"/>
  <c r="DE45" i="4" s="1"/>
  <c r="DE46" i="4" s="1"/>
  <c r="DE47" i="4" s="1"/>
  <c r="DE48" i="4" s="1"/>
  <c r="DE49" i="4" s="1"/>
  <c r="DE50" i="4" s="1"/>
  <c r="DE51" i="4" s="1"/>
  <c r="DE52" i="4" s="1"/>
  <c r="DE53" i="4" s="1"/>
  <c r="DE54" i="4" s="1"/>
  <c r="DE55" i="4" s="1"/>
  <c r="DE56" i="4" s="1"/>
  <c r="DE57" i="4" s="1"/>
  <c r="DE58" i="4" s="1"/>
  <c r="DE59" i="4" s="1"/>
  <c r="DE60" i="4" s="1"/>
  <c r="DE61" i="4" s="1"/>
  <c r="DE62" i="4" s="1"/>
  <c r="DE63" i="4" s="1"/>
  <c r="DE64" i="4" s="1"/>
  <c r="DE65" i="4" s="1"/>
  <c r="DE66" i="4" s="1"/>
  <c r="DE67" i="4" s="1"/>
  <c r="DE68" i="4" s="1"/>
  <c r="DE69" i="4" s="1"/>
  <c r="DE70" i="4" s="1"/>
  <c r="DE71" i="4" s="1"/>
  <c r="DE72" i="4" s="1"/>
  <c r="DE73" i="4" s="1"/>
  <c r="DE74" i="4" s="1"/>
  <c r="DE75" i="4" s="1"/>
  <c r="DE76" i="4" s="1"/>
  <c r="DE77" i="4" s="1"/>
  <c r="DE78" i="4" s="1"/>
  <c r="DE79" i="4" s="1"/>
  <c r="DE80" i="4" s="1"/>
  <c r="DE81" i="4" s="1"/>
  <c r="DE82" i="4" s="1"/>
  <c r="DE83" i="4" s="1"/>
  <c r="DE84" i="4" s="1"/>
  <c r="DE85" i="4" s="1"/>
  <c r="DE86" i="4" s="1"/>
  <c r="DE87" i="4" s="1"/>
  <c r="DE88" i="4" s="1"/>
  <c r="DE89" i="4" s="1"/>
  <c r="DE90" i="4" s="1"/>
  <c r="DE91" i="4" s="1"/>
  <c r="DE92" i="4" s="1"/>
  <c r="DE93" i="4" s="1"/>
  <c r="DE94" i="4" s="1"/>
  <c r="DE95" i="4" s="1"/>
  <c r="DE96" i="4" s="1"/>
  <c r="DE97" i="4" s="1"/>
  <c r="DE98" i="4" s="1"/>
  <c r="DE99" i="4" s="1"/>
  <c r="DE100" i="4" s="1"/>
  <c r="DE101" i="4" s="1"/>
  <c r="DE102" i="4" s="1"/>
  <c r="DE103" i="4" s="1"/>
  <c r="DE104" i="4" s="1"/>
  <c r="DE105" i="4" s="1"/>
  <c r="DE106" i="4" s="1"/>
  <c r="DE107" i="4" s="1"/>
  <c r="DE108" i="4" s="1"/>
  <c r="DE109" i="4" s="1"/>
  <c r="DE110" i="4" s="1"/>
  <c r="DE111" i="4" s="1"/>
  <c r="DE112" i="4" s="1"/>
  <c r="DE113" i="4" s="1"/>
  <c r="DE114" i="4" s="1"/>
  <c r="DE115" i="4" s="1"/>
  <c r="DE116" i="4" s="1"/>
  <c r="DE117" i="4" s="1"/>
  <c r="DE118" i="4" s="1"/>
  <c r="DE119" i="4" s="1"/>
  <c r="DE120" i="4" s="1"/>
  <c r="DE121" i="4" s="1"/>
  <c r="DE122" i="4" s="1"/>
  <c r="DE123" i="4" s="1"/>
  <c r="DE124" i="4" s="1"/>
  <c r="DE125" i="4" s="1"/>
  <c r="DE126" i="4" s="1"/>
  <c r="DE127" i="4" s="1"/>
  <c r="DE128" i="4" s="1"/>
  <c r="DE129" i="4" s="1"/>
  <c r="DE130" i="4" s="1"/>
  <c r="DE131" i="4" s="1"/>
  <c r="DE132" i="4" s="1"/>
  <c r="DE133" i="4" s="1"/>
  <c r="DE134" i="4" s="1"/>
  <c r="DE135" i="4" s="1"/>
  <c r="DE136" i="4" s="1"/>
  <c r="DE137" i="4" s="1"/>
  <c r="DE138" i="4" s="1"/>
  <c r="DE139" i="4" s="1"/>
  <c r="DE140" i="4" s="1"/>
  <c r="DE141" i="4" s="1"/>
  <c r="DE142" i="4" s="1"/>
  <c r="DE143" i="4" s="1"/>
  <c r="DE144" i="4" s="1"/>
  <c r="DE145" i="4" s="1"/>
  <c r="DE146" i="4" s="1"/>
  <c r="DE147" i="4" s="1"/>
  <c r="DE148" i="4" s="1"/>
  <c r="DE149" i="4" s="1"/>
  <c r="DE150" i="4" s="1"/>
  <c r="DE151" i="4" s="1"/>
  <c r="DE152" i="4" s="1"/>
  <c r="DE153" i="4" s="1"/>
  <c r="DE154" i="4" s="1"/>
  <c r="DE155" i="4" s="1"/>
  <c r="DE156" i="4" s="1"/>
  <c r="DE157" i="4" s="1"/>
  <c r="DE158" i="4" s="1"/>
  <c r="DE159" i="4" s="1"/>
  <c r="DE160" i="4" s="1"/>
  <c r="DE161" i="4" s="1"/>
  <c r="DE162" i="4" s="1"/>
  <c r="DE163" i="4" s="1"/>
  <c r="DE164" i="4" s="1"/>
  <c r="DE165" i="4" s="1"/>
  <c r="DE166" i="4" s="1"/>
  <c r="DE167" i="4" s="1"/>
  <c r="DE168" i="4" s="1"/>
  <c r="DE169" i="4" s="1"/>
  <c r="DE170" i="4" s="1"/>
  <c r="DE171" i="4" s="1"/>
  <c r="DE172" i="4" s="1"/>
  <c r="DE173" i="4" s="1"/>
  <c r="DE174" i="4" s="1"/>
  <c r="DE175" i="4" s="1"/>
  <c r="DE176" i="4" s="1"/>
  <c r="DE177" i="4" s="1"/>
  <c r="DE178" i="4" s="1"/>
  <c r="DE179" i="4" s="1"/>
  <c r="DE180" i="4" s="1"/>
  <c r="DE181" i="4" s="1"/>
  <c r="DE182" i="4" s="1"/>
  <c r="DE183" i="4" s="1"/>
  <c r="DE184" i="4" s="1"/>
  <c r="DE185" i="4" s="1"/>
  <c r="DE186" i="4" s="1"/>
  <c r="DE187" i="4" s="1"/>
  <c r="DE188" i="4" s="1"/>
  <c r="DE189" i="4" s="1"/>
  <c r="DE190" i="4" s="1"/>
  <c r="DE191" i="4" s="1"/>
  <c r="DE192" i="4" s="1"/>
  <c r="DE193" i="4" s="1"/>
  <c r="DE194" i="4" s="1"/>
  <c r="DE195" i="4" s="1"/>
  <c r="DE196" i="4" s="1"/>
  <c r="DE197" i="4" s="1"/>
  <c r="DE198" i="4" s="1"/>
  <c r="DE199" i="4" s="1"/>
  <c r="DE200" i="4" s="1"/>
  <c r="DE201" i="4" s="1"/>
  <c r="DE202" i="4" s="1"/>
  <c r="DE203" i="4" s="1"/>
  <c r="DE204" i="4" s="1"/>
  <c r="DE205" i="4" s="1"/>
  <c r="DE206" i="4" s="1"/>
  <c r="DE207" i="4" s="1"/>
  <c r="DE208" i="4" s="1"/>
  <c r="DE209" i="4" s="1"/>
  <c r="DE210" i="4" s="1"/>
  <c r="DE211" i="4" s="1"/>
  <c r="DE212" i="4" s="1"/>
  <c r="DE213" i="4" s="1"/>
  <c r="DE214" i="4" s="1"/>
  <c r="DE215" i="4" s="1"/>
  <c r="DE216" i="4" s="1"/>
  <c r="DE217" i="4" s="1"/>
  <c r="DE218" i="4" s="1"/>
  <c r="DE219" i="4" s="1"/>
  <c r="DE220" i="4" s="1"/>
  <c r="DE221" i="4" s="1"/>
  <c r="DE222" i="4" s="1"/>
  <c r="DE223" i="4" s="1"/>
  <c r="DE224" i="4" s="1"/>
  <c r="DE225" i="4" s="1"/>
  <c r="DE226" i="4" s="1"/>
  <c r="DE227" i="4" s="1"/>
  <c r="DE228" i="4" s="1"/>
  <c r="DE229" i="4" s="1"/>
  <c r="DE230" i="4" s="1"/>
  <c r="DE231" i="4" s="1"/>
  <c r="DE232" i="4" s="1"/>
  <c r="DE233" i="4" s="1"/>
  <c r="DE234" i="4" s="1"/>
  <c r="DE235" i="4" s="1"/>
  <c r="DE236" i="4" s="1"/>
  <c r="DE237" i="4" s="1"/>
  <c r="DE238" i="4" s="1"/>
  <c r="DE239" i="4" s="1"/>
  <c r="DE240" i="4" s="1"/>
  <c r="DE241" i="4" s="1"/>
  <c r="DE242" i="4" s="1"/>
  <c r="DE243" i="4" s="1"/>
  <c r="DE244" i="4" s="1"/>
  <c r="DE245" i="4" s="1"/>
  <c r="DE246" i="4" s="1"/>
  <c r="DE247" i="4" s="1"/>
  <c r="DE248" i="4" s="1"/>
  <c r="DE249" i="4" s="1"/>
  <c r="DE250" i="4" s="1"/>
  <c r="DE251" i="4" s="1"/>
  <c r="DE252" i="4" s="1"/>
  <c r="DE253" i="4" s="1"/>
  <c r="DE254" i="4" s="1"/>
  <c r="DE255" i="4" s="1"/>
  <c r="DE256" i="4" s="1"/>
  <c r="DE257" i="4" s="1"/>
  <c r="DE258" i="4" s="1"/>
  <c r="DE259" i="4" s="1"/>
  <c r="DE260" i="4" s="1"/>
  <c r="DE261" i="4" s="1"/>
  <c r="DE262" i="4" s="1"/>
  <c r="DE263" i="4" s="1"/>
  <c r="DE264" i="4" s="1"/>
  <c r="DE265" i="4" s="1"/>
  <c r="DI3" i="4" s="1"/>
  <c r="D112" i="2" s="1"/>
  <c r="O20" i="6" s="1"/>
  <c r="DF10" i="4"/>
  <c r="N8" i="5"/>
  <c r="N12" i="5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104" i="5"/>
  <c r="N108" i="5"/>
  <c r="N112" i="5"/>
  <c r="N116" i="5"/>
  <c r="N120" i="5"/>
  <c r="N124" i="5"/>
  <c r="N128" i="5"/>
  <c r="N132" i="5"/>
  <c r="N136" i="5"/>
  <c r="N140" i="5"/>
  <c r="N144" i="5"/>
  <c r="N148" i="5"/>
  <c r="N152" i="5"/>
  <c r="N156" i="5"/>
  <c r="N160" i="5"/>
  <c r="N164" i="5"/>
  <c r="N168" i="5"/>
  <c r="N172" i="5"/>
  <c r="N176" i="5"/>
  <c r="N180" i="5"/>
  <c r="N184" i="5"/>
  <c r="N188" i="5"/>
  <c r="N192" i="5"/>
  <c r="N196" i="5"/>
  <c r="N200" i="5"/>
  <c r="N204" i="5"/>
  <c r="N208" i="5"/>
  <c r="N212" i="5"/>
  <c r="N216" i="5"/>
  <c r="N220" i="5"/>
  <c r="N224" i="5"/>
  <c r="N228" i="5"/>
  <c r="N232" i="5"/>
  <c r="N236" i="5"/>
  <c r="N240" i="5"/>
  <c r="N244" i="5"/>
  <c r="N248" i="5"/>
  <c r="N252" i="5"/>
  <c r="N256" i="5"/>
  <c r="N260" i="5"/>
  <c r="N264" i="5"/>
  <c r="N268" i="5"/>
  <c r="N272" i="5"/>
  <c r="N276" i="5"/>
  <c r="N280" i="5"/>
  <c r="N284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356" i="5"/>
  <c r="N360" i="5"/>
  <c r="N364" i="5"/>
  <c r="N368" i="5"/>
  <c r="N372" i="5"/>
  <c r="N376" i="5"/>
  <c r="N380" i="5"/>
  <c r="N384" i="5"/>
  <c r="N388" i="5"/>
  <c r="N392" i="5"/>
  <c r="N396" i="5"/>
  <c r="N400" i="5"/>
  <c r="N404" i="5"/>
  <c r="N408" i="5"/>
  <c r="N412" i="5"/>
  <c r="N416" i="5"/>
  <c r="N420" i="5"/>
  <c r="N424" i="5"/>
  <c r="N428" i="5"/>
  <c r="N432" i="5"/>
  <c r="N436" i="5"/>
  <c r="N440" i="5"/>
  <c r="N444" i="5"/>
  <c r="N448" i="5"/>
  <c r="N452" i="5"/>
  <c r="N456" i="5"/>
  <c r="N460" i="5"/>
  <c r="N464" i="5"/>
  <c r="N468" i="5"/>
  <c r="N472" i="5"/>
  <c r="N476" i="5"/>
  <c r="N480" i="5"/>
  <c r="N484" i="5"/>
  <c r="N488" i="5"/>
  <c r="N492" i="5"/>
  <c r="N496" i="5"/>
  <c r="N500" i="5"/>
  <c r="N504" i="5"/>
  <c r="N508" i="5"/>
  <c r="N512" i="5"/>
  <c r="N516" i="5"/>
  <c r="N7" i="5"/>
  <c r="T8" i="5" s="1"/>
  <c r="N11" i="5"/>
  <c r="N15" i="5"/>
  <c r="N19" i="5"/>
  <c r="N23" i="5"/>
  <c r="N27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N87" i="5"/>
  <c r="N91" i="5"/>
  <c r="N95" i="5"/>
  <c r="N99" i="5"/>
  <c r="N103" i="5"/>
  <c r="N107" i="5"/>
  <c r="N111" i="5"/>
  <c r="N115" i="5"/>
  <c r="N119" i="5"/>
  <c r="N123" i="5"/>
  <c r="N127" i="5"/>
  <c r="N131" i="5"/>
  <c r="N135" i="5"/>
  <c r="N139" i="5"/>
  <c r="N143" i="5"/>
  <c r="N147" i="5"/>
  <c r="N151" i="5"/>
  <c r="N155" i="5"/>
  <c r="N159" i="5"/>
  <c r="N163" i="5"/>
  <c r="N167" i="5"/>
  <c r="N171" i="5"/>
  <c r="N175" i="5"/>
  <c r="N179" i="5"/>
  <c r="N183" i="5"/>
  <c r="N187" i="5"/>
  <c r="N191" i="5"/>
  <c r="N195" i="5"/>
  <c r="N199" i="5"/>
  <c r="N203" i="5"/>
  <c r="N207" i="5"/>
  <c r="N211" i="5"/>
  <c r="N215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N383" i="5"/>
  <c r="N387" i="5"/>
  <c r="N391" i="5"/>
  <c r="N395" i="5"/>
  <c r="N399" i="5"/>
  <c r="N403" i="5"/>
  <c r="N407" i="5"/>
  <c r="N411" i="5"/>
  <c r="N415" i="5"/>
  <c r="N419" i="5"/>
  <c r="N423" i="5"/>
  <c r="N427" i="5"/>
  <c r="N431" i="5"/>
  <c r="N435" i="5"/>
  <c r="N439" i="5"/>
  <c r="N443" i="5"/>
  <c r="N447" i="5"/>
  <c r="N451" i="5"/>
  <c r="N455" i="5"/>
  <c r="N459" i="5"/>
  <c r="N463" i="5"/>
  <c r="N467" i="5"/>
  <c r="N471" i="5"/>
  <c r="N475" i="5"/>
  <c r="N479" i="5"/>
  <c r="N483" i="5"/>
  <c r="N487" i="5"/>
  <c r="N491" i="5"/>
  <c r="N495" i="5"/>
  <c r="N499" i="5"/>
  <c r="N503" i="5"/>
  <c r="N507" i="5"/>
  <c r="N511" i="5"/>
  <c r="N515" i="5"/>
  <c r="N519" i="5"/>
  <c r="N9" i="5"/>
  <c r="N17" i="5"/>
  <c r="N25" i="5"/>
  <c r="N33" i="5"/>
  <c r="N41" i="5"/>
  <c r="N49" i="5"/>
  <c r="N57" i="5"/>
  <c r="N65" i="5"/>
  <c r="N73" i="5"/>
  <c r="N81" i="5"/>
  <c r="N89" i="5"/>
  <c r="N97" i="5"/>
  <c r="N105" i="5"/>
  <c r="N113" i="5"/>
  <c r="N121" i="5"/>
  <c r="N129" i="5"/>
  <c r="N137" i="5"/>
  <c r="N145" i="5"/>
  <c r="N153" i="5"/>
  <c r="N161" i="5"/>
  <c r="N169" i="5"/>
  <c r="N177" i="5"/>
  <c r="N185" i="5"/>
  <c r="N193" i="5"/>
  <c r="N201" i="5"/>
  <c r="N209" i="5"/>
  <c r="N217" i="5"/>
  <c r="N225" i="5"/>
  <c r="N233" i="5"/>
  <c r="N241" i="5"/>
  <c r="N249" i="5"/>
  <c r="N257" i="5"/>
  <c r="N265" i="5"/>
  <c r="N273" i="5"/>
  <c r="N281" i="5"/>
  <c r="N289" i="5"/>
  <c r="N297" i="5"/>
  <c r="N305" i="5"/>
  <c r="N313" i="5"/>
  <c r="N321" i="5"/>
  <c r="N329" i="5"/>
  <c r="N337" i="5"/>
  <c r="N345" i="5"/>
  <c r="N353" i="5"/>
  <c r="N361" i="5"/>
  <c r="N369" i="5"/>
  <c r="N377" i="5"/>
  <c r="N385" i="5"/>
  <c r="N393" i="5"/>
  <c r="N401" i="5"/>
  <c r="N409" i="5"/>
  <c r="N417" i="5"/>
  <c r="N425" i="5"/>
  <c r="N433" i="5"/>
  <c r="N441" i="5"/>
  <c r="N449" i="5"/>
  <c r="N457" i="5"/>
  <c r="N465" i="5"/>
  <c r="N473" i="5"/>
  <c r="N481" i="5"/>
  <c r="N489" i="5"/>
  <c r="N497" i="5"/>
  <c r="N505" i="5"/>
  <c r="N513" i="5"/>
  <c r="N14" i="5"/>
  <c r="N22" i="5"/>
  <c r="N30" i="5"/>
  <c r="N38" i="5"/>
  <c r="N46" i="5"/>
  <c r="N54" i="5"/>
  <c r="N62" i="5"/>
  <c r="N70" i="5"/>
  <c r="N78" i="5"/>
  <c r="N86" i="5"/>
  <c r="N94" i="5"/>
  <c r="N102" i="5"/>
  <c r="N110" i="5"/>
  <c r="N118" i="5"/>
  <c r="N126" i="5"/>
  <c r="N134" i="5"/>
  <c r="N142" i="5"/>
  <c r="N150" i="5"/>
  <c r="N158" i="5"/>
  <c r="N166" i="5"/>
  <c r="N174" i="5"/>
  <c r="N182" i="5"/>
  <c r="N190" i="5"/>
  <c r="N198" i="5"/>
  <c r="N206" i="5"/>
  <c r="N214" i="5"/>
  <c r="N222" i="5"/>
  <c r="N230" i="5"/>
  <c r="N238" i="5"/>
  <c r="N246" i="5"/>
  <c r="N254" i="5"/>
  <c r="N262" i="5"/>
  <c r="N270" i="5"/>
  <c r="N278" i="5"/>
  <c r="N286" i="5"/>
  <c r="N294" i="5"/>
  <c r="N302" i="5"/>
  <c r="N310" i="5"/>
  <c r="N318" i="5"/>
  <c r="N326" i="5"/>
  <c r="N334" i="5"/>
  <c r="N342" i="5"/>
  <c r="N350" i="5"/>
  <c r="N358" i="5"/>
  <c r="N366" i="5"/>
  <c r="N374" i="5"/>
  <c r="N382" i="5"/>
  <c r="N390" i="5"/>
  <c r="N398" i="5"/>
  <c r="N406" i="5"/>
  <c r="N414" i="5"/>
  <c r="N422" i="5"/>
  <c r="N430" i="5"/>
  <c r="N438" i="5"/>
  <c r="N446" i="5"/>
  <c r="N454" i="5"/>
  <c r="N462" i="5"/>
  <c r="N470" i="5"/>
  <c r="N478" i="5"/>
  <c r="N486" i="5"/>
  <c r="N494" i="5"/>
  <c r="N502" i="5"/>
  <c r="N510" i="5"/>
  <c r="N518" i="5"/>
  <c r="N10" i="5"/>
  <c r="N26" i="5"/>
  <c r="N42" i="5"/>
  <c r="N58" i="5"/>
  <c r="N74" i="5"/>
  <c r="N90" i="5"/>
  <c r="N106" i="5"/>
  <c r="N122" i="5"/>
  <c r="N138" i="5"/>
  <c r="N154" i="5"/>
  <c r="N170" i="5"/>
  <c r="N186" i="5"/>
  <c r="N202" i="5"/>
  <c r="N218" i="5"/>
  <c r="N234" i="5"/>
  <c r="N250" i="5"/>
  <c r="N266" i="5"/>
  <c r="N282" i="5"/>
  <c r="N298" i="5"/>
  <c r="N314" i="5"/>
  <c r="N330" i="5"/>
  <c r="N346" i="5"/>
  <c r="N362" i="5"/>
  <c r="N378" i="5"/>
  <c r="N394" i="5"/>
  <c r="N410" i="5"/>
  <c r="N426" i="5"/>
  <c r="N442" i="5"/>
  <c r="N458" i="5"/>
  <c r="N474" i="5"/>
  <c r="N490" i="5"/>
  <c r="N506" i="5"/>
  <c r="N13" i="5"/>
  <c r="N157" i="5"/>
  <c r="N189" i="5"/>
  <c r="N221" i="5"/>
  <c r="N253" i="5"/>
  <c r="N285" i="5"/>
  <c r="N317" i="5"/>
  <c r="N349" i="5"/>
  <c r="N381" i="5"/>
  <c r="N413" i="5"/>
  <c r="N445" i="5"/>
  <c r="N477" i="5"/>
  <c r="N509" i="5"/>
  <c r="N21" i="5"/>
  <c r="N37" i="5"/>
  <c r="N53" i="5"/>
  <c r="N69" i="5"/>
  <c r="N85" i="5"/>
  <c r="N101" i="5"/>
  <c r="N117" i="5"/>
  <c r="N133" i="5"/>
  <c r="N149" i="5"/>
  <c r="N165" i="5"/>
  <c r="N181" i="5"/>
  <c r="N197" i="5"/>
  <c r="N213" i="5"/>
  <c r="N229" i="5"/>
  <c r="N245" i="5"/>
  <c r="N261" i="5"/>
  <c r="N277" i="5"/>
  <c r="N293" i="5"/>
  <c r="N309" i="5"/>
  <c r="N325" i="5"/>
  <c r="N341" i="5"/>
  <c r="N357" i="5"/>
  <c r="N373" i="5"/>
  <c r="N389" i="5"/>
  <c r="N405" i="5"/>
  <c r="N421" i="5"/>
  <c r="N437" i="5"/>
  <c r="N453" i="5"/>
  <c r="N469" i="5"/>
  <c r="N485" i="5"/>
  <c r="N501" i="5"/>
  <c r="N517" i="5"/>
  <c r="N18" i="5"/>
  <c r="N34" i="5"/>
  <c r="N50" i="5"/>
  <c r="N66" i="5"/>
  <c r="N82" i="5"/>
  <c r="N98" i="5"/>
  <c r="N114" i="5"/>
  <c r="N130" i="5"/>
  <c r="N146" i="5"/>
  <c r="N162" i="5"/>
  <c r="N178" i="5"/>
  <c r="N194" i="5"/>
  <c r="N210" i="5"/>
  <c r="N226" i="5"/>
  <c r="N242" i="5"/>
  <c r="N258" i="5"/>
  <c r="N274" i="5"/>
  <c r="N290" i="5"/>
  <c r="N306" i="5"/>
  <c r="N322" i="5"/>
  <c r="N338" i="5"/>
  <c r="N354" i="5"/>
  <c r="N370" i="5"/>
  <c r="N386" i="5"/>
  <c r="N402" i="5"/>
  <c r="N418" i="5"/>
  <c r="N434" i="5"/>
  <c r="N450" i="5"/>
  <c r="N466" i="5"/>
  <c r="N482" i="5"/>
  <c r="N498" i="5"/>
  <c r="N514" i="5"/>
  <c r="N29" i="5"/>
  <c r="N45" i="5"/>
  <c r="N61" i="5"/>
  <c r="N77" i="5"/>
  <c r="N93" i="5"/>
  <c r="N109" i="5"/>
  <c r="N125" i="5"/>
  <c r="N141" i="5"/>
  <c r="N173" i="5"/>
  <c r="N205" i="5"/>
  <c r="N237" i="5"/>
  <c r="N269" i="5"/>
  <c r="N301" i="5"/>
  <c r="N333" i="5"/>
  <c r="N365" i="5"/>
  <c r="N397" i="5"/>
  <c r="N429" i="5"/>
  <c r="N461" i="5"/>
  <c r="N493" i="5"/>
  <c r="CM259" i="4"/>
  <c r="CN234" i="4"/>
  <c r="CN240" i="4"/>
  <c r="CU248" i="4"/>
  <c r="CM234" i="4"/>
  <c r="CM244" i="4"/>
  <c r="CV18" i="4"/>
  <c r="CN216" i="4"/>
  <c r="CN26" i="4"/>
  <c r="CV37" i="4"/>
  <c r="CN29" i="4"/>
  <c r="CM21" i="4"/>
  <c r="CU24" i="4"/>
  <c r="CN46" i="4"/>
  <c r="CN22" i="4"/>
  <c r="CM28" i="4"/>
  <c r="CM9" i="4"/>
  <c r="CU19" i="4"/>
  <c r="CV29" i="4"/>
  <c r="CN62" i="4"/>
  <c r="CN36" i="4"/>
  <c r="CN53" i="4"/>
  <c r="CV260" i="4"/>
  <c r="CM33" i="4"/>
  <c r="CU26" i="4"/>
  <c r="DP11" i="4"/>
  <c r="DP12" i="4" s="1"/>
  <c r="DP13" i="4" s="1"/>
  <c r="DP14" i="4" s="1"/>
  <c r="DP15" i="4" s="1"/>
  <c r="DP16" i="4" s="1"/>
  <c r="DP17" i="4" s="1"/>
  <c r="DP18" i="4" s="1"/>
  <c r="DP19" i="4" s="1"/>
  <c r="DP20" i="4" s="1"/>
  <c r="DP21" i="4" s="1"/>
  <c r="DP22" i="4" s="1"/>
  <c r="DP23" i="4" s="1"/>
  <c r="DP24" i="4" s="1"/>
  <c r="DP25" i="4" s="1"/>
  <c r="DP26" i="4" s="1"/>
  <c r="DP27" i="4" s="1"/>
  <c r="DP28" i="4" s="1"/>
  <c r="DP29" i="4" s="1"/>
  <c r="DP30" i="4" s="1"/>
  <c r="DP31" i="4" s="1"/>
  <c r="DP32" i="4" s="1"/>
  <c r="DP33" i="4" s="1"/>
  <c r="DP34" i="4" s="1"/>
  <c r="DP35" i="4" s="1"/>
  <c r="DP36" i="4" s="1"/>
  <c r="DP37" i="4" s="1"/>
  <c r="DP38" i="4" s="1"/>
  <c r="DP39" i="4" s="1"/>
  <c r="DP40" i="4" s="1"/>
  <c r="DP41" i="4" s="1"/>
  <c r="DP42" i="4" s="1"/>
  <c r="DP43" i="4" s="1"/>
  <c r="DP44" i="4" s="1"/>
  <c r="DP45" i="4" s="1"/>
  <c r="DP46" i="4" s="1"/>
  <c r="DP47" i="4" s="1"/>
  <c r="DP48" i="4" s="1"/>
  <c r="DP49" i="4" s="1"/>
  <c r="DP50" i="4" s="1"/>
  <c r="DP51" i="4" s="1"/>
  <c r="DP52" i="4" s="1"/>
  <c r="DP53" i="4" s="1"/>
  <c r="DP54" i="4" s="1"/>
  <c r="DP55" i="4" s="1"/>
  <c r="DP56" i="4" s="1"/>
  <c r="DP57" i="4" s="1"/>
  <c r="DP58" i="4" s="1"/>
  <c r="DP59" i="4" s="1"/>
  <c r="DP60" i="4" s="1"/>
  <c r="DP61" i="4" s="1"/>
  <c r="DP62" i="4" s="1"/>
  <c r="DP63" i="4" s="1"/>
  <c r="DP64" i="4" s="1"/>
  <c r="DP65" i="4" s="1"/>
  <c r="DP66" i="4" s="1"/>
  <c r="DP67" i="4" s="1"/>
  <c r="DP68" i="4" s="1"/>
  <c r="DP69" i="4" s="1"/>
  <c r="DP70" i="4" s="1"/>
  <c r="DP71" i="4" s="1"/>
  <c r="DP72" i="4" s="1"/>
  <c r="DP73" i="4" s="1"/>
  <c r="DP74" i="4" s="1"/>
  <c r="DP75" i="4" s="1"/>
  <c r="DP76" i="4" s="1"/>
  <c r="DP77" i="4" s="1"/>
  <c r="DP78" i="4" s="1"/>
  <c r="DP79" i="4" s="1"/>
  <c r="DP80" i="4" s="1"/>
  <c r="DP81" i="4" s="1"/>
  <c r="DP82" i="4" s="1"/>
  <c r="DP83" i="4" s="1"/>
  <c r="DP84" i="4" s="1"/>
  <c r="DP85" i="4" s="1"/>
  <c r="DP86" i="4" s="1"/>
  <c r="DP87" i="4" s="1"/>
  <c r="DP88" i="4" s="1"/>
  <c r="DP89" i="4" s="1"/>
  <c r="DP90" i="4" s="1"/>
  <c r="DP91" i="4" s="1"/>
  <c r="DP92" i="4" s="1"/>
  <c r="DP93" i="4" s="1"/>
  <c r="DP94" i="4" s="1"/>
  <c r="DP95" i="4" s="1"/>
  <c r="DP96" i="4" s="1"/>
  <c r="DP97" i="4" s="1"/>
  <c r="DP98" i="4" s="1"/>
  <c r="DP99" i="4" s="1"/>
  <c r="DP100" i="4" s="1"/>
  <c r="DP101" i="4" s="1"/>
  <c r="DP102" i="4" s="1"/>
  <c r="DP103" i="4" s="1"/>
  <c r="DP104" i="4" s="1"/>
  <c r="DP105" i="4" s="1"/>
  <c r="DP106" i="4" s="1"/>
  <c r="DP107" i="4" s="1"/>
  <c r="DP108" i="4" s="1"/>
  <c r="DP109" i="4" s="1"/>
  <c r="DP110" i="4" s="1"/>
  <c r="DP111" i="4" s="1"/>
  <c r="DP112" i="4" s="1"/>
  <c r="DP113" i="4" s="1"/>
  <c r="DP114" i="4" s="1"/>
  <c r="DP115" i="4" s="1"/>
  <c r="DP116" i="4" s="1"/>
  <c r="DP117" i="4" s="1"/>
  <c r="DP118" i="4" s="1"/>
  <c r="DP119" i="4" s="1"/>
  <c r="DP120" i="4" s="1"/>
  <c r="DP121" i="4" s="1"/>
  <c r="DP122" i="4" s="1"/>
  <c r="DP123" i="4" s="1"/>
  <c r="DP124" i="4" s="1"/>
  <c r="DP125" i="4" s="1"/>
  <c r="DP126" i="4" s="1"/>
  <c r="DP127" i="4" s="1"/>
  <c r="DP128" i="4" s="1"/>
  <c r="DP129" i="4" s="1"/>
  <c r="DP130" i="4" s="1"/>
  <c r="DP131" i="4" s="1"/>
  <c r="DP132" i="4" s="1"/>
  <c r="DP133" i="4" s="1"/>
  <c r="DP134" i="4" s="1"/>
  <c r="DP135" i="4" s="1"/>
  <c r="DP136" i="4" s="1"/>
  <c r="DP137" i="4" s="1"/>
  <c r="DP138" i="4" s="1"/>
  <c r="DP139" i="4" s="1"/>
  <c r="DP140" i="4" s="1"/>
  <c r="DP141" i="4" s="1"/>
  <c r="DP142" i="4" s="1"/>
  <c r="DP143" i="4" s="1"/>
  <c r="DP144" i="4" s="1"/>
  <c r="DP145" i="4" s="1"/>
  <c r="DP146" i="4" s="1"/>
  <c r="DP147" i="4" s="1"/>
  <c r="DP148" i="4" s="1"/>
  <c r="DP149" i="4" s="1"/>
  <c r="DP150" i="4" s="1"/>
  <c r="DP151" i="4" s="1"/>
  <c r="DP152" i="4" s="1"/>
  <c r="DP153" i="4" s="1"/>
  <c r="DP154" i="4" s="1"/>
  <c r="DP155" i="4" s="1"/>
  <c r="DP156" i="4" s="1"/>
  <c r="DP157" i="4" s="1"/>
  <c r="DP158" i="4" s="1"/>
  <c r="DP159" i="4" s="1"/>
  <c r="DP160" i="4" s="1"/>
  <c r="DP161" i="4" s="1"/>
  <c r="DP162" i="4" s="1"/>
  <c r="DP163" i="4" s="1"/>
  <c r="DP164" i="4" s="1"/>
  <c r="DP165" i="4" s="1"/>
  <c r="DP166" i="4" s="1"/>
  <c r="DP167" i="4" s="1"/>
  <c r="DP168" i="4" s="1"/>
  <c r="DP169" i="4" s="1"/>
  <c r="DP170" i="4" s="1"/>
  <c r="DP171" i="4" s="1"/>
  <c r="DP172" i="4" s="1"/>
  <c r="DP173" i="4" s="1"/>
  <c r="DP174" i="4" s="1"/>
  <c r="DP175" i="4" s="1"/>
  <c r="DP176" i="4" s="1"/>
  <c r="DP177" i="4" s="1"/>
  <c r="DP178" i="4" s="1"/>
  <c r="DP179" i="4" s="1"/>
  <c r="DP180" i="4" s="1"/>
  <c r="DP181" i="4" s="1"/>
  <c r="DP182" i="4" s="1"/>
  <c r="DP183" i="4" s="1"/>
  <c r="DP184" i="4" s="1"/>
  <c r="DP185" i="4" s="1"/>
  <c r="DP186" i="4" s="1"/>
  <c r="DP187" i="4" s="1"/>
  <c r="DP188" i="4" s="1"/>
  <c r="DP189" i="4" s="1"/>
  <c r="DP190" i="4" s="1"/>
  <c r="DP191" i="4" s="1"/>
  <c r="DP192" i="4" s="1"/>
  <c r="DP193" i="4" s="1"/>
  <c r="DP194" i="4" s="1"/>
  <c r="DP195" i="4" s="1"/>
  <c r="DP196" i="4" s="1"/>
  <c r="DP197" i="4" s="1"/>
  <c r="DP198" i="4" s="1"/>
  <c r="DP199" i="4" s="1"/>
  <c r="DP200" i="4" s="1"/>
  <c r="DP201" i="4" s="1"/>
  <c r="DP202" i="4" s="1"/>
  <c r="DP203" i="4" s="1"/>
  <c r="DP204" i="4" s="1"/>
  <c r="DP205" i="4" s="1"/>
  <c r="DP206" i="4" s="1"/>
  <c r="DP207" i="4" s="1"/>
  <c r="DP208" i="4" s="1"/>
  <c r="DP209" i="4" s="1"/>
  <c r="DP210" i="4" s="1"/>
  <c r="DP211" i="4" s="1"/>
  <c r="DP212" i="4" s="1"/>
  <c r="DP213" i="4" s="1"/>
  <c r="DP214" i="4" s="1"/>
  <c r="DP215" i="4" s="1"/>
  <c r="DP216" i="4" s="1"/>
  <c r="DP217" i="4" s="1"/>
  <c r="DP218" i="4" s="1"/>
  <c r="DP219" i="4" s="1"/>
  <c r="DP220" i="4" s="1"/>
  <c r="DP221" i="4" s="1"/>
  <c r="DP222" i="4" s="1"/>
  <c r="DP223" i="4" s="1"/>
  <c r="DP224" i="4" s="1"/>
  <c r="DP225" i="4" s="1"/>
  <c r="DP226" i="4" s="1"/>
  <c r="DP227" i="4" s="1"/>
  <c r="DP228" i="4" s="1"/>
  <c r="DP229" i="4" s="1"/>
  <c r="DP230" i="4" s="1"/>
  <c r="DP231" i="4" s="1"/>
  <c r="DP232" i="4" s="1"/>
  <c r="DP233" i="4" s="1"/>
  <c r="DP234" i="4" s="1"/>
  <c r="DP235" i="4" s="1"/>
  <c r="DP236" i="4" s="1"/>
  <c r="DP237" i="4" s="1"/>
  <c r="DP238" i="4" s="1"/>
  <c r="DP239" i="4" s="1"/>
  <c r="DP240" i="4" s="1"/>
  <c r="DP241" i="4" s="1"/>
  <c r="DP242" i="4" s="1"/>
  <c r="DP243" i="4" s="1"/>
  <c r="DP244" i="4" s="1"/>
  <c r="DP245" i="4" s="1"/>
  <c r="DP246" i="4" s="1"/>
  <c r="DP247" i="4" s="1"/>
  <c r="DP248" i="4" s="1"/>
  <c r="DP249" i="4" s="1"/>
  <c r="DP250" i="4" s="1"/>
  <c r="DP251" i="4" s="1"/>
  <c r="DP252" i="4" s="1"/>
  <c r="DP253" i="4" s="1"/>
  <c r="DP254" i="4" s="1"/>
  <c r="DP255" i="4" s="1"/>
  <c r="DP256" i="4" s="1"/>
  <c r="DP257" i="4" s="1"/>
  <c r="DP258" i="4" s="1"/>
  <c r="DP259" i="4" s="1"/>
  <c r="DP260" i="4" s="1"/>
  <c r="DP261" i="4" s="1"/>
  <c r="DP262" i="4" s="1"/>
  <c r="DP263" i="4" s="1"/>
  <c r="DP264" i="4" s="1"/>
  <c r="DP265" i="4" s="1"/>
  <c r="DU2" i="4" s="1"/>
  <c r="D115" i="2" s="1"/>
  <c r="CV39" i="4"/>
  <c r="J8" i="5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J35" i="5" s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3" i="5" s="1"/>
  <c r="G8" i="5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J2" i="5" s="1"/>
  <c r="CQ9" i="4"/>
  <c r="DI10" i="4"/>
  <c r="DI11" i="4" s="1"/>
  <c r="DI12" i="4" s="1"/>
  <c r="DI13" i="4" s="1"/>
  <c r="DI14" i="4" s="1"/>
  <c r="DI15" i="4" s="1"/>
  <c r="DI16" i="4" s="1"/>
  <c r="DI17" i="4" s="1"/>
  <c r="DI18" i="4" s="1"/>
  <c r="DI19" i="4" s="1"/>
  <c r="DI20" i="4" s="1"/>
  <c r="DI21" i="4" s="1"/>
  <c r="DI22" i="4" s="1"/>
  <c r="DI23" i="4" s="1"/>
  <c r="DI24" i="4" s="1"/>
  <c r="DI25" i="4" s="1"/>
  <c r="DI26" i="4" s="1"/>
  <c r="DI27" i="4" s="1"/>
  <c r="DI28" i="4" s="1"/>
  <c r="DI29" i="4" s="1"/>
  <c r="DI30" i="4" s="1"/>
  <c r="DI31" i="4" s="1"/>
  <c r="DI32" i="4" s="1"/>
  <c r="DI33" i="4" s="1"/>
  <c r="DI34" i="4" s="1"/>
  <c r="DI35" i="4" s="1"/>
  <c r="DI36" i="4" s="1"/>
  <c r="DI37" i="4" s="1"/>
  <c r="DI38" i="4" s="1"/>
  <c r="DI39" i="4" s="1"/>
  <c r="DI40" i="4" s="1"/>
  <c r="DI41" i="4" s="1"/>
  <c r="DI42" i="4" s="1"/>
  <c r="DI43" i="4" s="1"/>
  <c r="DI44" i="4" s="1"/>
  <c r="DI45" i="4" s="1"/>
  <c r="DI46" i="4" s="1"/>
  <c r="DI47" i="4" s="1"/>
  <c r="DI48" i="4" s="1"/>
  <c r="DI49" i="4" s="1"/>
  <c r="DI50" i="4" s="1"/>
  <c r="DI51" i="4" s="1"/>
  <c r="DI52" i="4" s="1"/>
  <c r="DI53" i="4" s="1"/>
  <c r="DI54" i="4" s="1"/>
  <c r="DI55" i="4" s="1"/>
  <c r="DI56" i="4" s="1"/>
  <c r="DI57" i="4" s="1"/>
  <c r="DI58" i="4" s="1"/>
  <c r="DI59" i="4" s="1"/>
  <c r="DI60" i="4" s="1"/>
  <c r="DI61" i="4" s="1"/>
  <c r="DI62" i="4" s="1"/>
  <c r="DI63" i="4" s="1"/>
  <c r="DI64" i="4" s="1"/>
  <c r="DI65" i="4" s="1"/>
  <c r="DI66" i="4" s="1"/>
  <c r="DI67" i="4" s="1"/>
  <c r="DI68" i="4" s="1"/>
  <c r="DI69" i="4" s="1"/>
  <c r="DI70" i="4" s="1"/>
  <c r="DI71" i="4" s="1"/>
  <c r="DI72" i="4" s="1"/>
  <c r="DI73" i="4" s="1"/>
  <c r="DI74" i="4" s="1"/>
  <c r="DI75" i="4" s="1"/>
  <c r="DI76" i="4" s="1"/>
  <c r="DI77" i="4" s="1"/>
  <c r="DI78" i="4" s="1"/>
  <c r="DI79" i="4" s="1"/>
  <c r="DI80" i="4" s="1"/>
  <c r="DI81" i="4" s="1"/>
  <c r="DI82" i="4" s="1"/>
  <c r="DI83" i="4" s="1"/>
  <c r="DI84" i="4" s="1"/>
  <c r="DI85" i="4" s="1"/>
  <c r="DI86" i="4" s="1"/>
  <c r="DI87" i="4" s="1"/>
  <c r="DI88" i="4" s="1"/>
  <c r="DI89" i="4" s="1"/>
  <c r="DI90" i="4" s="1"/>
  <c r="DI91" i="4" s="1"/>
  <c r="DI92" i="4" s="1"/>
  <c r="DI93" i="4" s="1"/>
  <c r="DI94" i="4" s="1"/>
  <c r="DI95" i="4" s="1"/>
  <c r="DI96" i="4" s="1"/>
  <c r="DI97" i="4" s="1"/>
  <c r="DI98" i="4" s="1"/>
  <c r="DI99" i="4" s="1"/>
  <c r="DI100" i="4" s="1"/>
  <c r="DI101" i="4" s="1"/>
  <c r="DI102" i="4" s="1"/>
  <c r="DI103" i="4" s="1"/>
  <c r="DI104" i="4" s="1"/>
  <c r="DI105" i="4" s="1"/>
  <c r="DI106" i="4" s="1"/>
  <c r="DI107" i="4" s="1"/>
  <c r="DI108" i="4" s="1"/>
  <c r="DI109" i="4" s="1"/>
  <c r="DI110" i="4" s="1"/>
  <c r="DI111" i="4" s="1"/>
  <c r="DI112" i="4" s="1"/>
  <c r="DI113" i="4" s="1"/>
  <c r="DI114" i="4" s="1"/>
  <c r="DI115" i="4" s="1"/>
  <c r="DI116" i="4" s="1"/>
  <c r="DI117" i="4" s="1"/>
  <c r="DI118" i="4" s="1"/>
  <c r="DI119" i="4" s="1"/>
  <c r="DI120" i="4" s="1"/>
  <c r="DI121" i="4" s="1"/>
  <c r="DI122" i="4" s="1"/>
  <c r="DI123" i="4" s="1"/>
  <c r="DI124" i="4" s="1"/>
  <c r="DI125" i="4" s="1"/>
  <c r="DI126" i="4" s="1"/>
  <c r="DI127" i="4" s="1"/>
  <c r="DI128" i="4" s="1"/>
  <c r="DI129" i="4" s="1"/>
  <c r="DI130" i="4" s="1"/>
  <c r="DI131" i="4" s="1"/>
  <c r="DI132" i="4" s="1"/>
  <c r="DI133" i="4" s="1"/>
  <c r="DI134" i="4" s="1"/>
  <c r="DI135" i="4" s="1"/>
  <c r="DI136" i="4" s="1"/>
  <c r="DI137" i="4" s="1"/>
  <c r="DI138" i="4" s="1"/>
  <c r="DI139" i="4" s="1"/>
  <c r="DI140" i="4" s="1"/>
  <c r="DI141" i="4" s="1"/>
  <c r="DI142" i="4" s="1"/>
  <c r="DI143" i="4" s="1"/>
  <c r="DI144" i="4" s="1"/>
  <c r="DI145" i="4" s="1"/>
  <c r="DI146" i="4" s="1"/>
  <c r="DI147" i="4" s="1"/>
  <c r="DI148" i="4" s="1"/>
  <c r="DI149" i="4" s="1"/>
  <c r="DI150" i="4" s="1"/>
  <c r="DI151" i="4" s="1"/>
  <c r="DI152" i="4" s="1"/>
  <c r="DI153" i="4" s="1"/>
  <c r="DI154" i="4" s="1"/>
  <c r="DI155" i="4" s="1"/>
  <c r="DI156" i="4" s="1"/>
  <c r="DI157" i="4" s="1"/>
  <c r="DI158" i="4" s="1"/>
  <c r="DI159" i="4" s="1"/>
  <c r="DI160" i="4" s="1"/>
  <c r="DI161" i="4" s="1"/>
  <c r="DI162" i="4" s="1"/>
  <c r="DI163" i="4" s="1"/>
  <c r="DI164" i="4" s="1"/>
  <c r="DI165" i="4" s="1"/>
  <c r="DI166" i="4" s="1"/>
  <c r="DI167" i="4" s="1"/>
  <c r="DI168" i="4" s="1"/>
  <c r="DI169" i="4" s="1"/>
  <c r="DI170" i="4" s="1"/>
  <c r="DI171" i="4" s="1"/>
  <c r="DI172" i="4" s="1"/>
  <c r="DI173" i="4" s="1"/>
  <c r="DI174" i="4" s="1"/>
  <c r="DI175" i="4" s="1"/>
  <c r="DI176" i="4" s="1"/>
  <c r="DI177" i="4" s="1"/>
  <c r="DI178" i="4" s="1"/>
  <c r="DI179" i="4" s="1"/>
  <c r="DI180" i="4" s="1"/>
  <c r="DI181" i="4" s="1"/>
  <c r="DI182" i="4" s="1"/>
  <c r="DI183" i="4" s="1"/>
  <c r="DI184" i="4" s="1"/>
  <c r="DI185" i="4" s="1"/>
  <c r="DI186" i="4" s="1"/>
  <c r="DI187" i="4" s="1"/>
  <c r="DI188" i="4" s="1"/>
  <c r="DI189" i="4" s="1"/>
  <c r="DI190" i="4" s="1"/>
  <c r="DI191" i="4" s="1"/>
  <c r="DI192" i="4" s="1"/>
  <c r="DI193" i="4" s="1"/>
  <c r="DI194" i="4" s="1"/>
  <c r="DI195" i="4" s="1"/>
  <c r="DI196" i="4" s="1"/>
  <c r="DI197" i="4" s="1"/>
  <c r="DI198" i="4" s="1"/>
  <c r="DI199" i="4" s="1"/>
  <c r="DI200" i="4" s="1"/>
  <c r="DI201" i="4" s="1"/>
  <c r="DI202" i="4" s="1"/>
  <c r="DI203" i="4" s="1"/>
  <c r="DI204" i="4" s="1"/>
  <c r="DI205" i="4" s="1"/>
  <c r="DI206" i="4" s="1"/>
  <c r="DI207" i="4" s="1"/>
  <c r="DI208" i="4" s="1"/>
  <c r="DI209" i="4" s="1"/>
  <c r="DI210" i="4" s="1"/>
  <c r="DI211" i="4" s="1"/>
  <c r="DI212" i="4" s="1"/>
  <c r="DI213" i="4" s="1"/>
  <c r="DI214" i="4" s="1"/>
  <c r="DI215" i="4" s="1"/>
  <c r="DI216" i="4" s="1"/>
  <c r="DI217" i="4" s="1"/>
  <c r="DI218" i="4" s="1"/>
  <c r="DI219" i="4" s="1"/>
  <c r="DI220" i="4" s="1"/>
  <c r="DI221" i="4" s="1"/>
  <c r="DI222" i="4" s="1"/>
  <c r="DI223" i="4" s="1"/>
  <c r="DI224" i="4" s="1"/>
  <c r="DI225" i="4" s="1"/>
  <c r="DI226" i="4" s="1"/>
  <c r="DI227" i="4" s="1"/>
  <c r="DI228" i="4" s="1"/>
  <c r="DI229" i="4" s="1"/>
  <c r="DI230" i="4" s="1"/>
  <c r="DI231" i="4" s="1"/>
  <c r="DI232" i="4" s="1"/>
  <c r="DI233" i="4" s="1"/>
  <c r="DI234" i="4" s="1"/>
  <c r="DI235" i="4" s="1"/>
  <c r="DI236" i="4" s="1"/>
  <c r="DI237" i="4" s="1"/>
  <c r="DI238" i="4" s="1"/>
  <c r="DI239" i="4" s="1"/>
  <c r="DI240" i="4" s="1"/>
  <c r="DI241" i="4" s="1"/>
  <c r="DI242" i="4" s="1"/>
  <c r="DI243" i="4" s="1"/>
  <c r="DI244" i="4" s="1"/>
  <c r="DI245" i="4" s="1"/>
  <c r="DI246" i="4" s="1"/>
  <c r="DI247" i="4" s="1"/>
  <c r="DI248" i="4" s="1"/>
  <c r="DI249" i="4" s="1"/>
  <c r="DI250" i="4" s="1"/>
  <c r="DI251" i="4" s="1"/>
  <c r="DI252" i="4" s="1"/>
  <c r="DI253" i="4" s="1"/>
  <c r="DI254" i="4" s="1"/>
  <c r="DI255" i="4" s="1"/>
  <c r="DI256" i="4" s="1"/>
  <c r="DI257" i="4" s="1"/>
  <c r="DI258" i="4" s="1"/>
  <c r="DI259" i="4" s="1"/>
  <c r="DI260" i="4" s="1"/>
  <c r="DI261" i="4" s="1"/>
  <c r="DI262" i="4" s="1"/>
  <c r="DI263" i="4" s="1"/>
  <c r="DI264" i="4" s="1"/>
  <c r="DI265" i="4" s="1"/>
  <c r="DJ10" i="4"/>
  <c r="DJ11" i="4" s="1"/>
  <c r="CR9" i="4"/>
  <c r="CR58" i="4"/>
  <c r="CQ257" i="4"/>
  <c r="CQ17" i="4"/>
  <c r="CR219" i="4"/>
  <c r="CR265" i="4"/>
  <c r="CR230" i="4"/>
  <c r="CR218" i="4"/>
  <c r="CR10" i="4"/>
  <c r="CQ10" i="4"/>
  <c r="CQ253" i="4"/>
  <c r="CR222" i="4"/>
  <c r="CR253" i="4"/>
  <c r="CR232" i="4"/>
  <c r="CR42" i="4"/>
  <c r="CQ260" i="4"/>
  <c r="CR217" i="4"/>
  <c r="CQ30" i="4"/>
  <c r="CR51" i="4"/>
  <c r="CR41" i="4"/>
  <c r="CQ34" i="4"/>
  <c r="CQ13" i="4"/>
  <c r="CR247" i="4"/>
  <c r="CR27" i="4"/>
  <c r="CR11" i="4"/>
  <c r="CR49" i="4"/>
  <c r="CR237" i="4"/>
  <c r="CR264" i="4"/>
  <c r="CQ264" i="4"/>
  <c r="CR44" i="4"/>
  <c r="CR25" i="4"/>
  <c r="CQ247" i="4"/>
  <c r="CR24" i="4"/>
  <c r="CR23" i="4"/>
  <c r="CQ246" i="4"/>
  <c r="CR17" i="4"/>
  <c r="CR251" i="4"/>
  <c r="CQ24" i="4"/>
  <c r="CR45" i="4"/>
  <c r="CR229" i="4"/>
  <c r="CR227" i="4"/>
  <c r="CQ243" i="4"/>
  <c r="CQ256" i="4"/>
  <c r="CR246" i="4"/>
  <c r="CR225" i="4"/>
  <c r="CR235" i="4"/>
  <c r="CR256" i="4"/>
  <c r="CR243" i="4"/>
  <c r="CQ251" i="4"/>
  <c r="CV125" i="4" l="1"/>
  <c r="CN182" i="4"/>
  <c r="CV88" i="4"/>
  <c r="CV147" i="4"/>
  <c r="CR102" i="4"/>
  <c r="CV72" i="4"/>
  <c r="CN157" i="4"/>
  <c r="CR114" i="4"/>
  <c r="CR185" i="4"/>
  <c r="CG156" i="4"/>
  <c r="CS156" i="4" s="1"/>
  <c r="CG190" i="4"/>
  <c r="CS190" i="4" s="1"/>
  <c r="CK169" i="4"/>
  <c r="CW169" i="4" s="1"/>
  <c r="CR33" i="4"/>
  <c r="CW147" i="4"/>
  <c r="CK152" i="4"/>
  <c r="CW152" i="4" s="1"/>
  <c r="CR121" i="4"/>
  <c r="CG159" i="4"/>
  <c r="CS159" i="4" s="1"/>
  <c r="CW181" i="4"/>
  <c r="CW150" i="4"/>
  <c r="CV120" i="4"/>
  <c r="CC100" i="4"/>
  <c r="CO100" i="4" s="1"/>
  <c r="CS114" i="4"/>
  <c r="CR116" i="4"/>
  <c r="CK120" i="4"/>
  <c r="CW120" i="4" s="1"/>
  <c r="CG116" i="4"/>
  <c r="CS116" i="4" s="1"/>
  <c r="CV89" i="4"/>
  <c r="CK157" i="4"/>
  <c r="CW157" i="4" s="1"/>
  <c r="CR111" i="4"/>
  <c r="CG111" i="4"/>
  <c r="CS111" i="4" s="1"/>
  <c r="CN134" i="4"/>
  <c r="CG131" i="4"/>
  <c r="CS131" i="4" s="1"/>
  <c r="CR198" i="4"/>
  <c r="CN76" i="4"/>
  <c r="CR61" i="4"/>
  <c r="CN198" i="4"/>
  <c r="CC198" i="4"/>
  <c r="CO198" i="4" s="1"/>
  <c r="CC71" i="4"/>
  <c r="CO71" i="4" s="1"/>
  <c r="CR214" i="4"/>
  <c r="CN65" i="4"/>
  <c r="CN85" i="4"/>
  <c r="CR75" i="4"/>
  <c r="CO70" i="4"/>
  <c r="CN70" i="4"/>
  <c r="CO85" i="4"/>
  <c r="CR258" i="4"/>
  <c r="CS55" i="4"/>
  <c r="CS233" i="4"/>
  <c r="CN209" i="4"/>
  <c r="CW36" i="4"/>
  <c r="CN225" i="4"/>
  <c r="CN184" i="4"/>
  <c r="CW200" i="4"/>
  <c r="CO88" i="4"/>
  <c r="CN93" i="4"/>
  <c r="CO93" i="4"/>
  <c r="CR231" i="4"/>
  <c r="CO231" i="4"/>
  <c r="CV222" i="4"/>
  <c r="CS231" i="4"/>
  <c r="CN61" i="4"/>
  <c r="CV238" i="4"/>
  <c r="CR48" i="4"/>
  <c r="CN220" i="4"/>
  <c r="CV221" i="4"/>
  <c r="CN41" i="4"/>
  <c r="CN255" i="4"/>
  <c r="CR242" i="4"/>
  <c r="CW231" i="4"/>
  <c r="CS46" i="4"/>
  <c r="CR53" i="4"/>
  <c r="CR257" i="4"/>
  <c r="CR29" i="4"/>
  <c r="CO51" i="4"/>
  <c r="CV253" i="4"/>
  <c r="CV252" i="4"/>
  <c r="CR201" i="4"/>
  <c r="CR254" i="4"/>
  <c r="CV251" i="4"/>
  <c r="CV228" i="4"/>
  <c r="CW228" i="4"/>
  <c r="CR39" i="4"/>
  <c r="CS43" i="4"/>
  <c r="CN30" i="4"/>
  <c r="CV51" i="4"/>
  <c r="CR226" i="4"/>
  <c r="CV230" i="4"/>
  <c r="CN27" i="4"/>
  <c r="DF11" i="4"/>
  <c r="DF12" i="4" s="1"/>
  <c r="DF13" i="4" s="1"/>
  <c r="DF14" i="4" s="1"/>
  <c r="DF15" i="4" s="1"/>
  <c r="DF16" i="4" s="1"/>
  <c r="DF17" i="4" s="1"/>
  <c r="DF18" i="4" s="1"/>
  <c r="DF19" i="4" s="1"/>
  <c r="DF20" i="4" s="1"/>
  <c r="DF21" i="4" s="1"/>
  <c r="DF22" i="4" s="1"/>
  <c r="DF23" i="4" s="1"/>
  <c r="DF24" i="4" s="1"/>
  <c r="DF25" i="4" s="1"/>
  <c r="DF26" i="4" s="1"/>
  <c r="DF27" i="4" s="1"/>
  <c r="DF28" i="4" s="1"/>
  <c r="DF29" i="4" s="1"/>
  <c r="DF30" i="4" s="1"/>
  <c r="DF31" i="4" s="1"/>
  <c r="DF32" i="4" s="1"/>
  <c r="DF33" i="4" s="1"/>
  <c r="DF34" i="4" s="1"/>
  <c r="DF35" i="4" s="1"/>
  <c r="DF36" i="4" s="1"/>
  <c r="DF37" i="4" s="1"/>
  <c r="DF38" i="4" s="1"/>
  <c r="DF39" i="4" s="1"/>
  <c r="DF40" i="4" s="1"/>
  <c r="DF41" i="4" s="1"/>
  <c r="DF42" i="4" s="1"/>
  <c r="DF43" i="4" s="1"/>
  <c r="DF44" i="4" s="1"/>
  <c r="DF45" i="4" s="1"/>
  <c r="DF46" i="4" s="1"/>
  <c r="DF47" i="4" s="1"/>
  <c r="DF48" i="4" s="1"/>
  <c r="DF49" i="4" s="1"/>
  <c r="DF50" i="4" s="1"/>
  <c r="DF51" i="4" s="1"/>
  <c r="DF52" i="4" s="1"/>
  <c r="DF53" i="4" s="1"/>
  <c r="DF54" i="4" s="1"/>
  <c r="DF55" i="4" s="1"/>
  <c r="DF56" i="4" s="1"/>
  <c r="DF57" i="4" s="1"/>
  <c r="DF58" i="4" s="1"/>
  <c r="DF59" i="4" s="1"/>
  <c r="DF60" i="4" s="1"/>
  <c r="DF61" i="4" s="1"/>
  <c r="DF62" i="4" s="1"/>
  <c r="DF63" i="4" s="1"/>
  <c r="DF64" i="4" s="1"/>
  <c r="DF65" i="4" s="1"/>
  <c r="DF66" i="4" s="1"/>
  <c r="DF67" i="4" s="1"/>
  <c r="DF68" i="4" s="1"/>
  <c r="DF69" i="4" s="1"/>
  <c r="DF70" i="4" s="1"/>
  <c r="DF71" i="4" s="1"/>
  <c r="DF72" i="4" s="1"/>
  <c r="DF73" i="4" s="1"/>
  <c r="DF74" i="4" s="1"/>
  <c r="DF75" i="4" s="1"/>
  <c r="DF76" i="4" s="1"/>
  <c r="DF77" i="4" s="1"/>
  <c r="DF78" i="4" s="1"/>
  <c r="DF79" i="4" s="1"/>
  <c r="DF80" i="4" s="1"/>
  <c r="DF81" i="4" s="1"/>
  <c r="DF82" i="4" s="1"/>
  <c r="DF83" i="4" s="1"/>
  <c r="DF84" i="4" s="1"/>
  <c r="DF85" i="4" s="1"/>
  <c r="DF86" i="4" s="1"/>
  <c r="DF87" i="4" s="1"/>
  <c r="DF88" i="4" s="1"/>
  <c r="DF89" i="4" s="1"/>
  <c r="DF90" i="4" s="1"/>
  <c r="DF91" i="4" s="1"/>
  <c r="DF92" i="4" s="1"/>
  <c r="DF93" i="4" s="1"/>
  <c r="DF94" i="4" s="1"/>
  <c r="DF95" i="4" s="1"/>
  <c r="DF96" i="4" s="1"/>
  <c r="DF97" i="4" s="1"/>
  <c r="DF98" i="4" s="1"/>
  <c r="DF99" i="4" s="1"/>
  <c r="DF100" i="4" s="1"/>
  <c r="DF101" i="4" s="1"/>
  <c r="DF102" i="4" s="1"/>
  <c r="DF103" i="4" s="1"/>
  <c r="DF104" i="4" s="1"/>
  <c r="DF105" i="4" s="1"/>
  <c r="DF106" i="4" s="1"/>
  <c r="DF107" i="4" s="1"/>
  <c r="DF108" i="4" s="1"/>
  <c r="DF109" i="4" s="1"/>
  <c r="DF110" i="4" s="1"/>
  <c r="DF111" i="4" s="1"/>
  <c r="DF112" i="4" s="1"/>
  <c r="DF113" i="4" s="1"/>
  <c r="DF114" i="4" s="1"/>
  <c r="DF115" i="4" s="1"/>
  <c r="DF116" i="4" s="1"/>
  <c r="DF117" i="4" s="1"/>
  <c r="DF118" i="4" s="1"/>
  <c r="DF119" i="4" s="1"/>
  <c r="DF120" i="4" s="1"/>
  <c r="DF121" i="4" s="1"/>
  <c r="DF122" i="4" s="1"/>
  <c r="DF123" i="4" s="1"/>
  <c r="DF124" i="4" s="1"/>
  <c r="DF125" i="4" s="1"/>
  <c r="DF126" i="4" s="1"/>
  <c r="DF127" i="4" s="1"/>
  <c r="DF128" i="4" s="1"/>
  <c r="DF129" i="4" s="1"/>
  <c r="DF130" i="4" s="1"/>
  <c r="DF131" i="4" s="1"/>
  <c r="DF132" i="4" s="1"/>
  <c r="DF133" i="4" s="1"/>
  <c r="DF134" i="4" s="1"/>
  <c r="DF135" i="4" s="1"/>
  <c r="DF136" i="4" s="1"/>
  <c r="DF137" i="4" s="1"/>
  <c r="DF138" i="4" s="1"/>
  <c r="DF139" i="4" s="1"/>
  <c r="DF140" i="4" s="1"/>
  <c r="DF141" i="4" s="1"/>
  <c r="DF142" i="4" s="1"/>
  <c r="DF143" i="4" s="1"/>
  <c r="DF144" i="4" s="1"/>
  <c r="DF145" i="4" s="1"/>
  <c r="DF146" i="4" s="1"/>
  <c r="DF147" i="4" s="1"/>
  <c r="DF148" i="4" s="1"/>
  <c r="DF149" i="4" s="1"/>
  <c r="DF150" i="4" s="1"/>
  <c r="DF151" i="4" s="1"/>
  <c r="DF152" i="4" s="1"/>
  <c r="DF153" i="4" s="1"/>
  <c r="DF154" i="4" s="1"/>
  <c r="DF155" i="4" s="1"/>
  <c r="DF156" i="4" s="1"/>
  <c r="DF157" i="4" s="1"/>
  <c r="DF158" i="4" s="1"/>
  <c r="DF159" i="4" s="1"/>
  <c r="DF160" i="4" s="1"/>
  <c r="DF161" i="4" s="1"/>
  <c r="DF162" i="4" s="1"/>
  <c r="DF163" i="4" s="1"/>
  <c r="DF164" i="4" s="1"/>
  <c r="DF165" i="4" s="1"/>
  <c r="DF166" i="4" s="1"/>
  <c r="DF167" i="4" s="1"/>
  <c r="DF168" i="4" s="1"/>
  <c r="DF169" i="4" s="1"/>
  <c r="DF170" i="4" s="1"/>
  <c r="DF171" i="4" s="1"/>
  <c r="DF172" i="4" s="1"/>
  <c r="DF173" i="4" s="1"/>
  <c r="DF174" i="4" s="1"/>
  <c r="DF175" i="4" s="1"/>
  <c r="DF176" i="4" s="1"/>
  <c r="DF177" i="4" s="1"/>
  <c r="DF178" i="4" s="1"/>
  <c r="DF179" i="4" s="1"/>
  <c r="DF180" i="4" s="1"/>
  <c r="DF181" i="4" s="1"/>
  <c r="DF182" i="4" s="1"/>
  <c r="DF183" i="4" s="1"/>
  <c r="DF184" i="4" s="1"/>
  <c r="DF185" i="4" s="1"/>
  <c r="DF186" i="4" s="1"/>
  <c r="DF187" i="4" s="1"/>
  <c r="DF188" i="4" s="1"/>
  <c r="DF189" i="4" s="1"/>
  <c r="DF190" i="4" s="1"/>
  <c r="DF191" i="4" s="1"/>
  <c r="DF192" i="4" s="1"/>
  <c r="DF193" i="4" s="1"/>
  <c r="DF194" i="4" s="1"/>
  <c r="DF195" i="4" s="1"/>
  <c r="DF196" i="4" s="1"/>
  <c r="DF197" i="4" s="1"/>
  <c r="DF198" i="4" s="1"/>
  <c r="DF199" i="4" s="1"/>
  <c r="DF200" i="4" s="1"/>
  <c r="DF201" i="4" s="1"/>
  <c r="DF202" i="4" s="1"/>
  <c r="DF203" i="4" s="1"/>
  <c r="DF204" i="4" s="1"/>
  <c r="DF205" i="4" s="1"/>
  <c r="DF206" i="4" s="1"/>
  <c r="DF207" i="4" s="1"/>
  <c r="DF208" i="4" s="1"/>
  <c r="DF209" i="4" s="1"/>
  <c r="DF210" i="4" s="1"/>
  <c r="DF211" i="4" s="1"/>
  <c r="DF212" i="4" s="1"/>
  <c r="DF213" i="4" s="1"/>
  <c r="DF214" i="4" s="1"/>
  <c r="DF215" i="4" s="1"/>
  <c r="DF216" i="4" s="1"/>
  <c r="DF217" i="4" s="1"/>
  <c r="DF218" i="4" s="1"/>
  <c r="DF219" i="4" s="1"/>
  <c r="DF220" i="4" s="1"/>
  <c r="DF221" i="4" s="1"/>
  <c r="DF222" i="4" s="1"/>
  <c r="DF223" i="4" s="1"/>
  <c r="DF224" i="4" s="1"/>
  <c r="DF225" i="4" s="1"/>
  <c r="DF226" i="4" s="1"/>
  <c r="DF227" i="4" s="1"/>
  <c r="DF228" i="4" s="1"/>
  <c r="DF229" i="4" s="1"/>
  <c r="DF230" i="4" s="1"/>
  <c r="DF231" i="4" s="1"/>
  <c r="DF232" i="4" s="1"/>
  <c r="DF233" i="4" s="1"/>
  <c r="DF234" i="4" s="1"/>
  <c r="DF235" i="4" s="1"/>
  <c r="DF236" i="4" s="1"/>
  <c r="DF237" i="4" s="1"/>
  <c r="DF238" i="4" s="1"/>
  <c r="DF239" i="4" s="1"/>
  <c r="DF240" i="4" s="1"/>
  <c r="DF241" i="4" s="1"/>
  <c r="DF242" i="4" s="1"/>
  <c r="DF243" i="4" s="1"/>
  <c r="DF244" i="4" s="1"/>
  <c r="DF245" i="4" s="1"/>
  <c r="DF246" i="4" s="1"/>
  <c r="DF247" i="4" s="1"/>
  <c r="DF248" i="4" s="1"/>
  <c r="DF249" i="4" s="1"/>
  <c r="DF250" i="4" s="1"/>
  <c r="DF251" i="4" s="1"/>
  <c r="DF252" i="4" s="1"/>
  <c r="DF253" i="4" s="1"/>
  <c r="DF254" i="4" s="1"/>
  <c r="DF255" i="4" s="1"/>
  <c r="DF256" i="4" s="1"/>
  <c r="DF257" i="4" s="1"/>
  <c r="DF258" i="4" s="1"/>
  <c r="DF259" i="4" s="1"/>
  <c r="DF260" i="4" s="1"/>
  <c r="DF261" i="4" s="1"/>
  <c r="DF262" i="4" s="1"/>
  <c r="DF263" i="4" s="1"/>
  <c r="DF264" i="4" s="1"/>
  <c r="DF265" i="4" s="1"/>
  <c r="DI4" i="4" s="1"/>
  <c r="D113" i="2" s="1"/>
  <c r="O21" i="6" s="1"/>
  <c r="EA10" i="4"/>
  <c r="EA11" i="4" s="1"/>
  <c r="CN23" i="4"/>
  <c r="DN10" i="4"/>
  <c r="DN11" i="4" s="1"/>
  <c r="DN12" i="4" s="1"/>
  <c r="DN13" i="4" s="1"/>
  <c r="DN14" i="4" s="1"/>
  <c r="DN15" i="4" s="1"/>
  <c r="DN16" i="4" s="1"/>
  <c r="DN17" i="4" s="1"/>
  <c r="DN18" i="4" s="1"/>
  <c r="DN19" i="4" s="1"/>
  <c r="DN20" i="4" s="1"/>
  <c r="DN21" i="4" s="1"/>
  <c r="DN22" i="4" s="1"/>
  <c r="DN23" i="4" s="1"/>
  <c r="DN24" i="4" s="1"/>
  <c r="DN25" i="4" s="1"/>
  <c r="DN26" i="4" s="1"/>
  <c r="DN27" i="4" s="1"/>
  <c r="DN28" i="4" s="1"/>
  <c r="DN29" i="4" s="1"/>
  <c r="DN30" i="4" s="1"/>
  <c r="DN31" i="4" s="1"/>
  <c r="DN32" i="4" s="1"/>
  <c r="DN33" i="4" s="1"/>
  <c r="DN34" i="4" s="1"/>
  <c r="DN35" i="4" s="1"/>
  <c r="DN36" i="4" s="1"/>
  <c r="DN37" i="4" s="1"/>
  <c r="DN38" i="4" s="1"/>
  <c r="DN39" i="4" s="1"/>
  <c r="DN40" i="4" s="1"/>
  <c r="DN41" i="4" s="1"/>
  <c r="DN42" i="4" s="1"/>
  <c r="DN43" i="4" s="1"/>
  <c r="DN44" i="4" s="1"/>
  <c r="DN45" i="4" s="1"/>
  <c r="DN46" i="4" s="1"/>
  <c r="DN47" i="4" s="1"/>
  <c r="DN48" i="4" s="1"/>
  <c r="DN49" i="4" s="1"/>
  <c r="DN50" i="4" s="1"/>
  <c r="DN51" i="4" s="1"/>
  <c r="DN52" i="4" s="1"/>
  <c r="DN53" i="4" s="1"/>
  <c r="DN54" i="4" s="1"/>
  <c r="DN55" i="4" s="1"/>
  <c r="DN56" i="4" s="1"/>
  <c r="DN57" i="4" s="1"/>
  <c r="DN58" i="4" s="1"/>
  <c r="DN59" i="4" s="1"/>
  <c r="DN60" i="4" s="1"/>
  <c r="DN61" i="4" s="1"/>
  <c r="DN62" i="4" s="1"/>
  <c r="DN63" i="4" s="1"/>
  <c r="DN64" i="4" s="1"/>
  <c r="DN65" i="4" s="1"/>
  <c r="DN66" i="4" s="1"/>
  <c r="DN67" i="4" s="1"/>
  <c r="DN68" i="4" s="1"/>
  <c r="DN69" i="4" s="1"/>
  <c r="DN70" i="4" s="1"/>
  <c r="DN71" i="4" s="1"/>
  <c r="DN72" i="4" s="1"/>
  <c r="DN73" i="4" s="1"/>
  <c r="DN74" i="4" s="1"/>
  <c r="DN75" i="4" s="1"/>
  <c r="DN76" i="4" s="1"/>
  <c r="DN77" i="4" s="1"/>
  <c r="DN78" i="4" s="1"/>
  <c r="DN79" i="4" s="1"/>
  <c r="DN80" i="4" s="1"/>
  <c r="DN81" i="4" s="1"/>
  <c r="DN82" i="4" s="1"/>
  <c r="DN83" i="4" s="1"/>
  <c r="DN84" i="4" s="1"/>
  <c r="DN85" i="4" s="1"/>
  <c r="DN86" i="4" s="1"/>
  <c r="DN87" i="4" s="1"/>
  <c r="DN88" i="4" s="1"/>
  <c r="DN89" i="4" s="1"/>
  <c r="DN90" i="4" s="1"/>
  <c r="DN91" i="4" s="1"/>
  <c r="DN92" i="4" s="1"/>
  <c r="DN93" i="4" s="1"/>
  <c r="DN94" i="4" s="1"/>
  <c r="DN95" i="4" s="1"/>
  <c r="DN96" i="4" s="1"/>
  <c r="DN97" i="4" s="1"/>
  <c r="DN98" i="4" s="1"/>
  <c r="DN99" i="4" s="1"/>
  <c r="DN100" i="4" s="1"/>
  <c r="DN101" i="4" s="1"/>
  <c r="DN102" i="4" s="1"/>
  <c r="DN103" i="4" s="1"/>
  <c r="DN104" i="4" s="1"/>
  <c r="DN105" i="4" s="1"/>
  <c r="DN106" i="4" s="1"/>
  <c r="DN107" i="4" s="1"/>
  <c r="DN108" i="4" s="1"/>
  <c r="DN109" i="4" s="1"/>
  <c r="DN110" i="4" s="1"/>
  <c r="DN111" i="4" s="1"/>
  <c r="DN112" i="4" s="1"/>
  <c r="DN113" i="4" s="1"/>
  <c r="DN114" i="4" s="1"/>
  <c r="DN115" i="4" s="1"/>
  <c r="DN116" i="4" s="1"/>
  <c r="DN117" i="4" s="1"/>
  <c r="DN118" i="4" s="1"/>
  <c r="DN119" i="4" s="1"/>
  <c r="DN120" i="4" s="1"/>
  <c r="DN121" i="4" s="1"/>
  <c r="DN122" i="4" s="1"/>
  <c r="DN123" i="4" s="1"/>
  <c r="DN124" i="4" s="1"/>
  <c r="DN125" i="4" s="1"/>
  <c r="DN126" i="4" s="1"/>
  <c r="DN127" i="4" s="1"/>
  <c r="DN128" i="4" s="1"/>
  <c r="DN129" i="4" s="1"/>
  <c r="DN130" i="4" s="1"/>
  <c r="DN131" i="4" s="1"/>
  <c r="DN132" i="4" s="1"/>
  <c r="DN133" i="4" s="1"/>
  <c r="DN134" i="4" s="1"/>
  <c r="DN135" i="4" s="1"/>
  <c r="DN136" i="4" s="1"/>
  <c r="DN137" i="4" s="1"/>
  <c r="DN138" i="4" s="1"/>
  <c r="DN139" i="4" s="1"/>
  <c r="DN140" i="4" s="1"/>
  <c r="DN141" i="4" s="1"/>
  <c r="DN142" i="4" s="1"/>
  <c r="DN143" i="4" s="1"/>
  <c r="DN144" i="4" s="1"/>
  <c r="DN145" i="4" s="1"/>
  <c r="DN146" i="4" s="1"/>
  <c r="DN147" i="4" s="1"/>
  <c r="DN148" i="4" s="1"/>
  <c r="DN149" i="4" s="1"/>
  <c r="DN150" i="4" s="1"/>
  <c r="DN151" i="4" s="1"/>
  <c r="DN152" i="4" s="1"/>
  <c r="DN153" i="4" s="1"/>
  <c r="DN154" i="4" s="1"/>
  <c r="DN155" i="4" s="1"/>
  <c r="DN156" i="4" s="1"/>
  <c r="DN157" i="4" s="1"/>
  <c r="DN158" i="4" s="1"/>
  <c r="DN159" i="4" s="1"/>
  <c r="DN160" i="4" s="1"/>
  <c r="DN161" i="4" s="1"/>
  <c r="DN162" i="4" s="1"/>
  <c r="DN163" i="4" s="1"/>
  <c r="DN164" i="4" s="1"/>
  <c r="DN165" i="4" s="1"/>
  <c r="DN166" i="4" s="1"/>
  <c r="DN167" i="4" s="1"/>
  <c r="DN168" i="4" s="1"/>
  <c r="DN169" i="4" s="1"/>
  <c r="DN170" i="4" s="1"/>
  <c r="DN171" i="4" s="1"/>
  <c r="DN172" i="4" s="1"/>
  <c r="DN173" i="4" s="1"/>
  <c r="DN174" i="4" s="1"/>
  <c r="DN175" i="4" s="1"/>
  <c r="DN176" i="4" s="1"/>
  <c r="DN177" i="4" s="1"/>
  <c r="DN178" i="4" s="1"/>
  <c r="DN179" i="4" s="1"/>
  <c r="DN180" i="4" s="1"/>
  <c r="DN181" i="4" s="1"/>
  <c r="DN182" i="4" s="1"/>
  <c r="DN183" i="4" s="1"/>
  <c r="DN184" i="4" s="1"/>
  <c r="DN185" i="4" s="1"/>
  <c r="DN186" i="4" s="1"/>
  <c r="DN187" i="4" s="1"/>
  <c r="DN188" i="4" s="1"/>
  <c r="DN189" i="4" s="1"/>
  <c r="DN190" i="4" s="1"/>
  <c r="DN191" i="4" s="1"/>
  <c r="DN192" i="4" s="1"/>
  <c r="DN193" i="4" s="1"/>
  <c r="DN194" i="4" s="1"/>
  <c r="DN195" i="4" s="1"/>
  <c r="DN196" i="4" s="1"/>
  <c r="DN197" i="4" s="1"/>
  <c r="DN198" i="4" s="1"/>
  <c r="DN199" i="4" s="1"/>
  <c r="DN200" i="4" s="1"/>
  <c r="DN201" i="4" s="1"/>
  <c r="DN202" i="4" s="1"/>
  <c r="DN203" i="4" s="1"/>
  <c r="DN204" i="4" s="1"/>
  <c r="DN205" i="4" s="1"/>
  <c r="DN206" i="4" s="1"/>
  <c r="DN207" i="4" s="1"/>
  <c r="DN208" i="4" s="1"/>
  <c r="DN209" i="4" s="1"/>
  <c r="DN210" i="4" s="1"/>
  <c r="DN211" i="4" s="1"/>
  <c r="DN212" i="4" s="1"/>
  <c r="DN213" i="4" s="1"/>
  <c r="DN214" i="4" s="1"/>
  <c r="DN215" i="4" s="1"/>
  <c r="DN216" i="4" s="1"/>
  <c r="DN217" i="4" s="1"/>
  <c r="DN218" i="4" s="1"/>
  <c r="DN219" i="4" s="1"/>
  <c r="DN220" i="4" s="1"/>
  <c r="DN221" i="4" s="1"/>
  <c r="DN222" i="4" s="1"/>
  <c r="DN223" i="4" s="1"/>
  <c r="DN224" i="4" s="1"/>
  <c r="DN225" i="4" s="1"/>
  <c r="DN226" i="4" s="1"/>
  <c r="DN227" i="4" s="1"/>
  <c r="DN228" i="4" s="1"/>
  <c r="DN229" i="4" s="1"/>
  <c r="DN230" i="4" s="1"/>
  <c r="DN231" i="4" s="1"/>
  <c r="DN232" i="4" s="1"/>
  <c r="DN233" i="4" s="1"/>
  <c r="DN234" i="4" s="1"/>
  <c r="DN235" i="4" s="1"/>
  <c r="DN236" i="4" s="1"/>
  <c r="DN237" i="4" s="1"/>
  <c r="DN238" i="4" s="1"/>
  <c r="DN239" i="4" s="1"/>
  <c r="DN240" i="4" s="1"/>
  <c r="DN241" i="4" s="1"/>
  <c r="DN242" i="4" s="1"/>
  <c r="DN243" i="4" s="1"/>
  <c r="DN244" i="4" s="1"/>
  <c r="DN245" i="4" s="1"/>
  <c r="DN246" i="4" s="1"/>
  <c r="DN247" i="4" s="1"/>
  <c r="DN248" i="4" s="1"/>
  <c r="DN249" i="4" s="1"/>
  <c r="DN250" i="4" s="1"/>
  <c r="DN251" i="4" s="1"/>
  <c r="DN252" i="4" s="1"/>
  <c r="DN253" i="4" s="1"/>
  <c r="DN254" i="4" s="1"/>
  <c r="DN255" i="4" s="1"/>
  <c r="DN256" i="4" s="1"/>
  <c r="DN257" i="4" s="1"/>
  <c r="DN258" i="4" s="1"/>
  <c r="DN259" i="4" s="1"/>
  <c r="DN260" i="4" s="1"/>
  <c r="DN261" i="4" s="1"/>
  <c r="DN262" i="4" s="1"/>
  <c r="DN263" i="4" s="1"/>
  <c r="DN264" i="4" s="1"/>
  <c r="DN265" i="4" s="1"/>
  <c r="DK4" i="4" s="1"/>
  <c r="F113" i="2" s="1"/>
  <c r="Q21" i="6" s="1"/>
  <c r="CV247" i="4"/>
  <c r="CO18" i="4"/>
  <c r="CS250" i="4"/>
  <c r="CO260" i="4"/>
  <c r="CS33" i="4"/>
  <c r="CN218" i="4"/>
  <c r="CW23" i="4"/>
  <c r="CV9" i="4"/>
  <c r="DZ10" i="4" s="1"/>
  <c r="DZ11" i="4" s="1"/>
  <c r="CR234" i="4"/>
  <c r="CW222" i="4"/>
  <c r="CS259" i="4"/>
  <c r="DY11" i="4"/>
  <c r="DY12" i="4" s="1"/>
  <c r="DY13" i="4" s="1"/>
  <c r="DY14" i="4" s="1"/>
  <c r="DY15" i="4" s="1"/>
  <c r="DY16" i="4" s="1"/>
  <c r="DY17" i="4" s="1"/>
  <c r="DY18" i="4" s="1"/>
  <c r="DY19" i="4" s="1"/>
  <c r="DY20" i="4" s="1"/>
  <c r="DY21" i="4" s="1"/>
  <c r="DY22" i="4" s="1"/>
  <c r="DY23" i="4" s="1"/>
  <c r="DY24" i="4" s="1"/>
  <c r="DY25" i="4" s="1"/>
  <c r="DY26" i="4" s="1"/>
  <c r="DY27" i="4" s="1"/>
  <c r="DY28" i="4" s="1"/>
  <c r="DY29" i="4" s="1"/>
  <c r="DY30" i="4" s="1"/>
  <c r="DY31" i="4" s="1"/>
  <c r="DY32" i="4" s="1"/>
  <c r="DY33" i="4" s="1"/>
  <c r="DY34" i="4" s="1"/>
  <c r="DY35" i="4" s="1"/>
  <c r="DY36" i="4" s="1"/>
  <c r="DY37" i="4" s="1"/>
  <c r="DY38" i="4" s="1"/>
  <c r="DY39" i="4" s="1"/>
  <c r="DY40" i="4" s="1"/>
  <c r="DY41" i="4" s="1"/>
  <c r="DY42" i="4" s="1"/>
  <c r="DY43" i="4" s="1"/>
  <c r="DY44" i="4" s="1"/>
  <c r="DY45" i="4" s="1"/>
  <c r="DY46" i="4" s="1"/>
  <c r="DY47" i="4" s="1"/>
  <c r="DY48" i="4" s="1"/>
  <c r="DY49" i="4" s="1"/>
  <c r="DY50" i="4" s="1"/>
  <c r="DY51" i="4" s="1"/>
  <c r="DY52" i="4" s="1"/>
  <c r="DY53" i="4" s="1"/>
  <c r="DY54" i="4" s="1"/>
  <c r="DY55" i="4" s="1"/>
  <c r="DY56" i="4" s="1"/>
  <c r="DY57" i="4" s="1"/>
  <c r="DY58" i="4" s="1"/>
  <c r="DY59" i="4" s="1"/>
  <c r="DY60" i="4" s="1"/>
  <c r="DY61" i="4" s="1"/>
  <c r="DY62" i="4" s="1"/>
  <c r="DY63" i="4" s="1"/>
  <c r="DY64" i="4" s="1"/>
  <c r="DY65" i="4" s="1"/>
  <c r="DY66" i="4" s="1"/>
  <c r="DY67" i="4" s="1"/>
  <c r="DY68" i="4" s="1"/>
  <c r="DY69" i="4" s="1"/>
  <c r="DY70" i="4" s="1"/>
  <c r="DY71" i="4" s="1"/>
  <c r="DY72" i="4" s="1"/>
  <c r="DY73" i="4" s="1"/>
  <c r="DY74" i="4" s="1"/>
  <c r="DY75" i="4" s="1"/>
  <c r="DY76" i="4" s="1"/>
  <c r="DY77" i="4" s="1"/>
  <c r="DY78" i="4" s="1"/>
  <c r="DY79" i="4" s="1"/>
  <c r="DY80" i="4" s="1"/>
  <c r="DY81" i="4" s="1"/>
  <c r="DY82" i="4" s="1"/>
  <c r="DY83" i="4" s="1"/>
  <c r="DY84" i="4" s="1"/>
  <c r="DY85" i="4" s="1"/>
  <c r="DY86" i="4" s="1"/>
  <c r="DY87" i="4" s="1"/>
  <c r="DY88" i="4" s="1"/>
  <c r="DY89" i="4" s="1"/>
  <c r="DY90" i="4" s="1"/>
  <c r="DY91" i="4" s="1"/>
  <c r="DY92" i="4" s="1"/>
  <c r="DY93" i="4" s="1"/>
  <c r="DY94" i="4" s="1"/>
  <c r="DY95" i="4" s="1"/>
  <c r="DY96" i="4" s="1"/>
  <c r="DY97" i="4" s="1"/>
  <c r="DY98" i="4" s="1"/>
  <c r="DY99" i="4" s="1"/>
  <c r="DY100" i="4" s="1"/>
  <c r="DY101" i="4" s="1"/>
  <c r="DY102" i="4" s="1"/>
  <c r="DY103" i="4" s="1"/>
  <c r="DY104" i="4" s="1"/>
  <c r="DY105" i="4" s="1"/>
  <c r="DY106" i="4" s="1"/>
  <c r="DY107" i="4" s="1"/>
  <c r="DY108" i="4" s="1"/>
  <c r="DY109" i="4" s="1"/>
  <c r="DY110" i="4" s="1"/>
  <c r="DY111" i="4" s="1"/>
  <c r="DY112" i="4" s="1"/>
  <c r="DY113" i="4" s="1"/>
  <c r="DY114" i="4" s="1"/>
  <c r="DY115" i="4" s="1"/>
  <c r="DY116" i="4" s="1"/>
  <c r="DY117" i="4" s="1"/>
  <c r="DY118" i="4" s="1"/>
  <c r="DY119" i="4" s="1"/>
  <c r="DY120" i="4" s="1"/>
  <c r="DY121" i="4" s="1"/>
  <c r="DY122" i="4" s="1"/>
  <c r="DY123" i="4" s="1"/>
  <c r="DY124" i="4" s="1"/>
  <c r="DY125" i="4" s="1"/>
  <c r="DY126" i="4" s="1"/>
  <c r="DY127" i="4" s="1"/>
  <c r="DY128" i="4" s="1"/>
  <c r="DY129" i="4" s="1"/>
  <c r="DY130" i="4" s="1"/>
  <c r="DY131" i="4" s="1"/>
  <c r="DY132" i="4" s="1"/>
  <c r="DY133" i="4" s="1"/>
  <c r="DY134" i="4" s="1"/>
  <c r="DY135" i="4" s="1"/>
  <c r="DY136" i="4" s="1"/>
  <c r="DY137" i="4" s="1"/>
  <c r="DY138" i="4" s="1"/>
  <c r="DY139" i="4" s="1"/>
  <c r="DY140" i="4" s="1"/>
  <c r="DY141" i="4" s="1"/>
  <c r="DY142" i="4" s="1"/>
  <c r="DY143" i="4" s="1"/>
  <c r="DY144" i="4" s="1"/>
  <c r="DY145" i="4" s="1"/>
  <c r="DY146" i="4" s="1"/>
  <c r="DY147" i="4" s="1"/>
  <c r="DY148" i="4" s="1"/>
  <c r="DY149" i="4" s="1"/>
  <c r="DY150" i="4" s="1"/>
  <c r="DY151" i="4" s="1"/>
  <c r="DY152" i="4" s="1"/>
  <c r="DY153" i="4" s="1"/>
  <c r="DY154" i="4" s="1"/>
  <c r="DY155" i="4" s="1"/>
  <c r="DY156" i="4" s="1"/>
  <c r="DY157" i="4" s="1"/>
  <c r="DY158" i="4" s="1"/>
  <c r="DY159" i="4" s="1"/>
  <c r="DY160" i="4" s="1"/>
  <c r="DY161" i="4" s="1"/>
  <c r="DY162" i="4" s="1"/>
  <c r="DY163" i="4" s="1"/>
  <c r="DY164" i="4" s="1"/>
  <c r="DY165" i="4" s="1"/>
  <c r="DY166" i="4" s="1"/>
  <c r="DY167" i="4" s="1"/>
  <c r="DY168" i="4" s="1"/>
  <c r="DY169" i="4" s="1"/>
  <c r="DY170" i="4" s="1"/>
  <c r="DY171" i="4" s="1"/>
  <c r="DY172" i="4" s="1"/>
  <c r="DY173" i="4" s="1"/>
  <c r="DY174" i="4" s="1"/>
  <c r="DY175" i="4" s="1"/>
  <c r="DY176" i="4" s="1"/>
  <c r="DY177" i="4" s="1"/>
  <c r="DY178" i="4" s="1"/>
  <c r="DY179" i="4" s="1"/>
  <c r="DY180" i="4" s="1"/>
  <c r="DY181" i="4" s="1"/>
  <c r="DY182" i="4" s="1"/>
  <c r="DY183" i="4" s="1"/>
  <c r="DY184" i="4" s="1"/>
  <c r="DY185" i="4" s="1"/>
  <c r="DY186" i="4" s="1"/>
  <c r="DY187" i="4" s="1"/>
  <c r="DY188" i="4" s="1"/>
  <c r="DY189" i="4" s="1"/>
  <c r="DY190" i="4" s="1"/>
  <c r="DY191" i="4" s="1"/>
  <c r="DY192" i="4" s="1"/>
  <c r="DY193" i="4" s="1"/>
  <c r="DY194" i="4" s="1"/>
  <c r="DY195" i="4" s="1"/>
  <c r="DY196" i="4" s="1"/>
  <c r="DY197" i="4" s="1"/>
  <c r="DY198" i="4" s="1"/>
  <c r="DY199" i="4" s="1"/>
  <c r="DY200" i="4" s="1"/>
  <c r="DY201" i="4" s="1"/>
  <c r="DY202" i="4" s="1"/>
  <c r="DY203" i="4" s="1"/>
  <c r="DY204" i="4" s="1"/>
  <c r="DY205" i="4" s="1"/>
  <c r="DY206" i="4" s="1"/>
  <c r="DY207" i="4" s="1"/>
  <c r="DY208" i="4" s="1"/>
  <c r="DY209" i="4" s="1"/>
  <c r="DY210" i="4" s="1"/>
  <c r="DY211" i="4" s="1"/>
  <c r="DY212" i="4" s="1"/>
  <c r="DY213" i="4" s="1"/>
  <c r="DY214" i="4" s="1"/>
  <c r="DY215" i="4" s="1"/>
  <c r="DY216" i="4" s="1"/>
  <c r="DY217" i="4" s="1"/>
  <c r="DY218" i="4" s="1"/>
  <c r="DY219" i="4" s="1"/>
  <c r="DY220" i="4" s="1"/>
  <c r="DY221" i="4" s="1"/>
  <c r="DY222" i="4" s="1"/>
  <c r="DY223" i="4" s="1"/>
  <c r="DY224" i="4" s="1"/>
  <c r="DY225" i="4" s="1"/>
  <c r="DY226" i="4" s="1"/>
  <c r="DY227" i="4" s="1"/>
  <c r="DY228" i="4" s="1"/>
  <c r="DY229" i="4" s="1"/>
  <c r="DY230" i="4" s="1"/>
  <c r="DY231" i="4" s="1"/>
  <c r="DY232" i="4" s="1"/>
  <c r="DY233" i="4" s="1"/>
  <c r="DY234" i="4" s="1"/>
  <c r="DY235" i="4" s="1"/>
  <c r="DY236" i="4" s="1"/>
  <c r="DY237" i="4" s="1"/>
  <c r="DY238" i="4" s="1"/>
  <c r="DY239" i="4" s="1"/>
  <c r="DY240" i="4" s="1"/>
  <c r="DY241" i="4" s="1"/>
  <c r="DY242" i="4" s="1"/>
  <c r="DY243" i="4" s="1"/>
  <c r="DY244" i="4" s="1"/>
  <c r="DY245" i="4" s="1"/>
  <c r="DY246" i="4" s="1"/>
  <c r="DY247" i="4" s="1"/>
  <c r="DY248" i="4" s="1"/>
  <c r="DY249" i="4" s="1"/>
  <c r="DY250" i="4" s="1"/>
  <c r="DY251" i="4" s="1"/>
  <c r="DY252" i="4" s="1"/>
  <c r="DY253" i="4" s="1"/>
  <c r="DY254" i="4" s="1"/>
  <c r="DY255" i="4" s="1"/>
  <c r="DY256" i="4" s="1"/>
  <c r="DY257" i="4" s="1"/>
  <c r="DY258" i="4" s="1"/>
  <c r="DY259" i="4" s="1"/>
  <c r="DY260" i="4" s="1"/>
  <c r="DY261" i="4" s="1"/>
  <c r="DY262" i="4" s="1"/>
  <c r="DY263" i="4" s="1"/>
  <c r="DY264" i="4" s="1"/>
  <c r="DY265" i="4" s="1"/>
  <c r="DW3" i="4" s="1"/>
  <c r="F116" i="2" s="1"/>
  <c r="CR13" i="4"/>
  <c r="CV254" i="4"/>
  <c r="CV246" i="4"/>
  <c r="CN254" i="4"/>
  <c r="CV19" i="4"/>
  <c r="CR69" i="4"/>
  <c r="CR64" i="4"/>
  <c r="CS13" i="4"/>
  <c r="CN233" i="4"/>
  <c r="CR28" i="4"/>
  <c r="CW35" i="4"/>
  <c r="CR196" i="4"/>
  <c r="CS223" i="4"/>
  <c r="CV45" i="4"/>
  <c r="CV70" i="4"/>
  <c r="CV38" i="4"/>
  <c r="CN43" i="4"/>
  <c r="CV248" i="4"/>
  <c r="CV225" i="4"/>
  <c r="CV244" i="4"/>
  <c r="CO43" i="4"/>
  <c r="CW225" i="4"/>
  <c r="CS245" i="4"/>
  <c r="CR35" i="4"/>
  <c r="DO10" i="4"/>
  <c r="DO11" i="4" s="1"/>
  <c r="DO12" i="4" s="1"/>
  <c r="CS50" i="4"/>
  <c r="CW12" i="4"/>
  <c r="CN236" i="4"/>
  <c r="CN239" i="4"/>
  <c r="CO236" i="4"/>
  <c r="CW38" i="4"/>
  <c r="CN226" i="4"/>
  <c r="CV24" i="4"/>
  <c r="CV12" i="4"/>
  <c r="CS247" i="4"/>
  <c r="CO241" i="4"/>
  <c r="CR47" i="4"/>
  <c r="CS47" i="4"/>
  <c r="CW47" i="4"/>
  <c r="CO31" i="4"/>
  <c r="CN202" i="4"/>
  <c r="CO202" i="4"/>
  <c r="CW69" i="4"/>
  <c r="CS224" i="4"/>
  <c r="CR34" i="4"/>
  <c r="CN15" i="4"/>
  <c r="CO16" i="4"/>
  <c r="CW254" i="4"/>
  <c r="CO254" i="4"/>
  <c r="CW247" i="4"/>
  <c r="CS64" i="4"/>
  <c r="CS28" i="4"/>
  <c r="CV22" i="4"/>
  <c r="CO233" i="4"/>
  <c r="CW230" i="4"/>
  <c r="CS72" i="4"/>
  <c r="CO256" i="4"/>
  <c r="CS18" i="4"/>
  <c r="CO191" i="4"/>
  <c r="CO210" i="4"/>
  <c r="CO244" i="4"/>
  <c r="CO259" i="4"/>
  <c r="CS34" i="4"/>
  <c r="CS220" i="4"/>
  <c r="CO206" i="4"/>
  <c r="CO248" i="4"/>
  <c r="CS62" i="4"/>
  <c r="CN16" i="4"/>
  <c r="CS248" i="4"/>
  <c r="CO24" i="4"/>
  <c r="CO11" i="4"/>
  <c r="CS221" i="4"/>
  <c r="CO224" i="4"/>
  <c r="CO17" i="4"/>
  <c r="CW13" i="4"/>
  <c r="CW255" i="4"/>
  <c r="CW46" i="4"/>
  <c r="CO237" i="4"/>
  <c r="CW259" i="4"/>
  <c r="CS27" i="4"/>
  <c r="CS212" i="4"/>
  <c r="CW32" i="4"/>
  <c r="CW33" i="4"/>
  <c r="CW25" i="4"/>
  <c r="CW26" i="4"/>
  <c r="CS14" i="4"/>
  <c r="CS260" i="4"/>
  <c r="CW239" i="4"/>
  <c r="CS15" i="4"/>
  <c r="CR240" i="4"/>
  <c r="CS240" i="4"/>
  <c r="CS57" i="4"/>
  <c r="CV17" i="4"/>
  <c r="CS40" i="4"/>
  <c r="CW68" i="4"/>
  <c r="CW235" i="4"/>
  <c r="CS261" i="4"/>
  <c r="CS255" i="4"/>
  <c r="CS262" i="4"/>
  <c r="CV25" i="4"/>
  <c r="CW258" i="4"/>
  <c r="CW66" i="4"/>
  <c r="CO37" i="4"/>
  <c r="CO66" i="4"/>
  <c r="CO86" i="4"/>
  <c r="CW256" i="4"/>
  <c r="CS12" i="4"/>
  <c r="CS258" i="4"/>
  <c r="CS25" i="4"/>
  <c r="CW265" i="4"/>
  <c r="CS256" i="4"/>
  <c r="CS37" i="4"/>
  <c r="CS21" i="4"/>
  <c r="CS38" i="4"/>
  <c r="CO261" i="4"/>
  <c r="CO257" i="4"/>
  <c r="CS53" i="4"/>
  <c r="CW17" i="4"/>
  <c r="CS56" i="4"/>
  <c r="CW224" i="4"/>
  <c r="CS244" i="4"/>
  <c r="CS249" i="4"/>
  <c r="CW44" i="4"/>
  <c r="CW20" i="4"/>
  <c r="CO263" i="4"/>
  <c r="CW226" i="4"/>
  <c r="CW59" i="4"/>
  <c r="CW241" i="4"/>
  <c r="CO232" i="4"/>
  <c r="CW216" i="4"/>
  <c r="CS20" i="4"/>
  <c r="CS207" i="4"/>
  <c r="CS236" i="4"/>
  <c r="CS19" i="4"/>
  <c r="CO213" i="4"/>
  <c r="CS239" i="4"/>
  <c r="CW31" i="4"/>
  <c r="CO9" i="4"/>
  <c r="CS112" i="4"/>
  <c r="CW106" i="4"/>
  <c r="CN242" i="4"/>
  <c r="CO242" i="4"/>
  <c r="CW118" i="4"/>
  <c r="CO164" i="4"/>
  <c r="CR63" i="4"/>
  <c r="CS63" i="4"/>
  <c r="CV95" i="4"/>
  <c r="CW95" i="4"/>
  <c r="CN121" i="4"/>
  <c r="CO121" i="4"/>
  <c r="CR59" i="4"/>
  <c r="CS59" i="4"/>
  <c r="CS132" i="4"/>
  <c r="CN258" i="4"/>
  <c r="CO258" i="4"/>
  <c r="CR204" i="4"/>
  <c r="CS204" i="4"/>
  <c r="CO109" i="4"/>
  <c r="CS121" i="4"/>
  <c r="CW126" i="4"/>
  <c r="CO123" i="4"/>
  <c r="D108" i="2"/>
  <c r="F108" i="2"/>
  <c r="CR207" i="4"/>
  <c r="CR56" i="4"/>
  <c r="CR220" i="4"/>
  <c r="CV68" i="4"/>
  <c r="CR221" i="4"/>
  <c r="CN66" i="4"/>
  <c r="CR72" i="4"/>
  <c r="CN86" i="4"/>
  <c r="CV226" i="4"/>
  <c r="CV47" i="4"/>
  <c r="CV235" i="4"/>
  <c r="CV44" i="4"/>
  <c r="CN213" i="4"/>
  <c r="CV200" i="4"/>
  <c r="CR57" i="4"/>
  <c r="CV224" i="4"/>
  <c r="CV69" i="4"/>
  <c r="CR40" i="4"/>
  <c r="CV181" i="4"/>
  <c r="CV190" i="4"/>
  <c r="CN232" i="4"/>
  <c r="CN162" i="4"/>
  <c r="CV186" i="4"/>
  <c r="CV154" i="4"/>
  <c r="CN151" i="4"/>
  <c r="CN88" i="4"/>
  <c r="CV150" i="4"/>
  <c r="CN156" i="4"/>
  <c r="CV107" i="4"/>
  <c r="CN130" i="4"/>
  <c r="CV146" i="4"/>
  <c r="CV108" i="4"/>
  <c r="CV66" i="4"/>
  <c r="CN142" i="4"/>
  <c r="CN106" i="4"/>
  <c r="CN124" i="4"/>
  <c r="CR110" i="4"/>
  <c r="CV166" i="4"/>
  <c r="CR175" i="4"/>
  <c r="CV265" i="4"/>
  <c r="CN257" i="4"/>
  <c r="CV241" i="4"/>
  <c r="CV256" i="4"/>
  <c r="CN237" i="4"/>
  <c r="CV258" i="4"/>
  <c r="CN248" i="4"/>
  <c r="DQ10" i="4"/>
  <c r="DQ11" i="4" s="1"/>
  <c r="DQ12" i="4" s="1"/>
  <c r="DQ13" i="4" s="1"/>
  <c r="DQ14" i="4" s="1"/>
  <c r="DQ15" i="4" s="1"/>
  <c r="DQ16" i="4" s="1"/>
  <c r="DQ17" i="4" s="1"/>
  <c r="DQ18" i="4" s="1"/>
  <c r="DQ19" i="4" s="1"/>
  <c r="DQ20" i="4" s="1"/>
  <c r="DQ21" i="4" s="1"/>
  <c r="DQ22" i="4" s="1"/>
  <c r="DQ23" i="4" s="1"/>
  <c r="DQ24" i="4" s="1"/>
  <c r="DQ25" i="4" s="1"/>
  <c r="DQ26" i="4" s="1"/>
  <c r="DQ27" i="4" s="1"/>
  <c r="DQ28" i="4" s="1"/>
  <c r="DQ29" i="4" s="1"/>
  <c r="DQ30" i="4" s="1"/>
  <c r="DQ31" i="4" s="1"/>
  <c r="DQ32" i="4" s="1"/>
  <c r="DQ33" i="4" s="1"/>
  <c r="DQ34" i="4" s="1"/>
  <c r="DQ35" i="4" s="1"/>
  <c r="DQ36" i="4" s="1"/>
  <c r="DQ37" i="4" s="1"/>
  <c r="DQ38" i="4" s="1"/>
  <c r="DQ39" i="4" s="1"/>
  <c r="DQ40" i="4" s="1"/>
  <c r="DQ41" i="4" s="1"/>
  <c r="DQ42" i="4" s="1"/>
  <c r="DQ43" i="4" s="1"/>
  <c r="DQ44" i="4" s="1"/>
  <c r="DQ45" i="4" s="1"/>
  <c r="DQ46" i="4" s="1"/>
  <c r="DQ47" i="4" s="1"/>
  <c r="DQ48" i="4" s="1"/>
  <c r="DQ49" i="4" s="1"/>
  <c r="DQ50" i="4" s="1"/>
  <c r="DQ51" i="4" s="1"/>
  <c r="DQ52" i="4" s="1"/>
  <c r="DQ53" i="4" s="1"/>
  <c r="DQ54" i="4" s="1"/>
  <c r="DQ55" i="4" s="1"/>
  <c r="DQ56" i="4" s="1"/>
  <c r="DQ57" i="4" s="1"/>
  <c r="DQ58" i="4" s="1"/>
  <c r="DQ59" i="4" s="1"/>
  <c r="DQ60" i="4" s="1"/>
  <c r="DQ61" i="4" s="1"/>
  <c r="DQ62" i="4" s="1"/>
  <c r="DQ63" i="4" s="1"/>
  <c r="DQ64" i="4" s="1"/>
  <c r="DQ65" i="4" s="1"/>
  <c r="DQ66" i="4" s="1"/>
  <c r="DQ67" i="4" s="1"/>
  <c r="DQ68" i="4" s="1"/>
  <c r="DQ69" i="4" s="1"/>
  <c r="DQ70" i="4" s="1"/>
  <c r="DQ71" i="4" s="1"/>
  <c r="DQ72" i="4" s="1"/>
  <c r="DQ73" i="4" s="1"/>
  <c r="DQ74" i="4" s="1"/>
  <c r="DQ75" i="4" s="1"/>
  <c r="DQ76" i="4" s="1"/>
  <c r="DQ77" i="4" s="1"/>
  <c r="DQ78" i="4" s="1"/>
  <c r="DQ79" i="4" s="1"/>
  <c r="DQ80" i="4" s="1"/>
  <c r="DQ81" i="4" s="1"/>
  <c r="DQ82" i="4" s="1"/>
  <c r="DQ83" i="4" s="1"/>
  <c r="DQ84" i="4" s="1"/>
  <c r="DQ85" i="4" s="1"/>
  <c r="DQ86" i="4" s="1"/>
  <c r="DQ87" i="4" s="1"/>
  <c r="DQ88" i="4" s="1"/>
  <c r="DQ89" i="4" s="1"/>
  <c r="DQ90" i="4" s="1"/>
  <c r="DQ91" i="4" s="1"/>
  <c r="DQ92" i="4" s="1"/>
  <c r="DQ93" i="4" s="1"/>
  <c r="DQ94" i="4" s="1"/>
  <c r="DQ95" i="4" s="1"/>
  <c r="DQ96" i="4" s="1"/>
  <c r="DQ97" i="4" s="1"/>
  <c r="DQ98" i="4" s="1"/>
  <c r="DQ99" i="4" s="1"/>
  <c r="DQ100" i="4" s="1"/>
  <c r="DQ101" i="4" s="1"/>
  <c r="DQ102" i="4" s="1"/>
  <c r="DQ103" i="4" s="1"/>
  <c r="DQ104" i="4" s="1"/>
  <c r="DQ105" i="4" s="1"/>
  <c r="DQ106" i="4" s="1"/>
  <c r="DQ107" i="4" s="1"/>
  <c r="DQ108" i="4" s="1"/>
  <c r="DQ109" i="4" s="1"/>
  <c r="DQ110" i="4" s="1"/>
  <c r="DQ111" i="4" s="1"/>
  <c r="DQ112" i="4" s="1"/>
  <c r="DQ113" i="4" s="1"/>
  <c r="DQ114" i="4" s="1"/>
  <c r="DQ115" i="4" s="1"/>
  <c r="DQ116" i="4" s="1"/>
  <c r="DQ117" i="4" s="1"/>
  <c r="DQ118" i="4" s="1"/>
  <c r="DQ119" i="4" s="1"/>
  <c r="DQ120" i="4" s="1"/>
  <c r="DQ121" i="4" s="1"/>
  <c r="DQ122" i="4" s="1"/>
  <c r="DQ123" i="4" s="1"/>
  <c r="DQ124" i="4" s="1"/>
  <c r="DQ125" i="4" s="1"/>
  <c r="DQ126" i="4" s="1"/>
  <c r="DQ127" i="4" s="1"/>
  <c r="DQ128" i="4" s="1"/>
  <c r="DQ129" i="4" s="1"/>
  <c r="DQ130" i="4" s="1"/>
  <c r="DQ131" i="4" s="1"/>
  <c r="DQ132" i="4" s="1"/>
  <c r="DQ133" i="4" s="1"/>
  <c r="DQ134" i="4" s="1"/>
  <c r="DQ135" i="4" s="1"/>
  <c r="DQ136" i="4" s="1"/>
  <c r="DQ137" i="4" s="1"/>
  <c r="DQ138" i="4" s="1"/>
  <c r="DQ139" i="4" s="1"/>
  <c r="DQ140" i="4" s="1"/>
  <c r="DQ141" i="4" s="1"/>
  <c r="DQ142" i="4" s="1"/>
  <c r="DQ143" i="4" s="1"/>
  <c r="DQ144" i="4" s="1"/>
  <c r="DQ145" i="4" s="1"/>
  <c r="DQ146" i="4" s="1"/>
  <c r="DQ147" i="4" s="1"/>
  <c r="DQ148" i="4" s="1"/>
  <c r="DQ149" i="4" s="1"/>
  <c r="DQ150" i="4" s="1"/>
  <c r="DQ151" i="4" s="1"/>
  <c r="DQ152" i="4" s="1"/>
  <c r="DQ153" i="4" s="1"/>
  <c r="DQ154" i="4" s="1"/>
  <c r="DQ155" i="4" s="1"/>
  <c r="DQ156" i="4" s="1"/>
  <c r="DQ157" i="4" s="1"/>
  <c r="DQ158" i="4" s="1"/>
  <c r="DQ159" i="4" s="1"/>
  <c r="DQ160" i="4" s="1"/>
  <c r="DQ161" i="4" s="1"/>
  <c r="DQ162" i="4" s="1"/>
  <c r="DQ163" i="4" s="1"/>
  <c r="DQ164" i="4" s="1"/>
  <c r="DQ165" i="4" s="1"/>
  <c r="DQ166" i="4" s="1"/>
  <c r="DQ167" i="4" s="1"/>
  <c r="DQ168" i="4" s="1"/>
  <c r="DQ169" i="4" s="1"/>
  <c r="DQ170" i="4" s="1"/>
  <c r="DQ171" i="4" s="1"/>
  <c r="DQ172" i="4" s="1"/>
  <c r="DQ173" i="4" s="1"/>
  <c r="DQ174" i="4" s="1"/>
  <c r="DQ175" i="4" s="1"/>
  <c r="DQ176" i="4" s="1"/>
  <c r="DQ177" i="4" s="1"/>
  <c r="DQ178" i="4" s="1"/>
  <c r="DQ179" i="4" s="1"/>
  <c r="DQ180" i="4" s="1"/>
  <c r="DQ181" i="4" s="1"/>
  <c r="DQ182" i="4" s="1"/>
  <c r="DQ183" i="4" s="1"/>
  <c r="DQ184" i="4" s="1"/>
  <c r="DQ185" i="4" s="1"/>
  <c r="DQ186" i="4" s="1"/>
  <c r="DQ187" i="4" s="1"/>
  <c r="DQ188" i="4" s="1"/>
  <c r="DQ189" i="4" s="1"/>
  <c r="DQ190" i="4" s="1"/>
  <c r="DQ191" i="4" s="1"/>
  <c r="DQ192" i="4" s="1"/>
  <c r="DQ193" i="4" s="1"/>
  <c r="DQ194" i="4" s="1"/>
  <c r="DQ195" i="4" s="1"/>
  <c r="DQ196" i="4" s="1"/>
  <c r="DQ197" i="4" s="1"/>
  <c r="DQ198" i="4" s="1"/>
  <c r="DQ199" i="4" s="1"/>
  <c r="DQ200" i="4" s="1"/>
  <c r="DQ201" i="4" s="1"/>
  <c r="DQ202" i="4" s="1"/>
  <c r="DQ203" i="4" s="1"/>
  <c r="DQ204" i="4" s="1"/>
  <c r="DQ205" i="4" s="1"/>
  <c r="DQ206" i="4" s="1"/>
  <c r="DQ207" i="4" s="1"/>
  <c r="DQ208" i="4" s="1"/>
  <c r="DQ209" i="4" s="1"/>
  <c r="DQ210" i="4" s="1"/>
  <c r="DQ211" i="4" s="1"/>
  <c r="DQ212" i="4" s="1"/>
  <c r="DQ213" i="4" s="1"/>
  <c r="DQ214" i="4" s="1"/>
  <c r="DQ215" i="4" s="1"/>
  <c r="DQ216" i="4" s="1"/>
  <c r="DQ217" i="4" s="1"/>
  <c r="DQ218" i="4" s="1"/>
  <c r="DQ219" i="4" s="1"/>
  <c r="DQ220" i="4" s="1"/>
  <c r="DQ221" i="4" s="1"/>
  <c r="DQ222" i="4" s="1"/>
  <c r="DQ223" i="4" s="1"/>
  <c r="DQ224" i="4" s="1"/>
  <c r="DQ225" i="4" s="1"/>
  <c r="DQ226" i="4" s="1"/>
  <c r="DQ227" i="4" s="1"/>
  <c r="DQ228" i="4" s="1"/>
  <c r="DQ229" i="4" s="1"/>
  <c r="DQ230" i="4" s="1"/>
  <c r="DQ231" i="4" s="1"/>
  <c r="DQ232" i="4" s="1"/>
  <c r="DQ233" i="4" s="1"/>
  <c r="DQ234" i="4" s="1"/>
  <c r="DQ235" i="4" s="1"/>
  <c r="DQ236" i="4" s="1"/>
  <c r="DQ237" i="4" s="1"/>
  <c r="DQ238" i="4" s="1"/>
  <c r="DQ239" i="4" s="1"/>
  <c r="DQ240" i="4" s="1"/>
  <c r="DQ241" i="4" s="1"/>
  <c r="DQ242" i="4" s="1"/>
  <c r="DQ243" i="4" s="1"/>
  <c r="DQ244" i="4" s="1"/>
  <c r="DQ245" i="4" s="1"/>
  <c r="DQ246" i="4" s="1"/>
  <c r="DQ247" i="4" s="1"/>
  <c r="DQ248" i="4" s="1"/>
  <c r="DQ249" i="4" s="1"/>
  <c r="DQ250" i="4" s="1"/>
  <c r="DQ251" i="4" s="1"/>
  <c r="DQ252" i="4" s="1"/>
  <c r="DQ253" i="4" s="1"/>
  <c r="DQ254" i="4" s="1"/>
  <c r="DQ255" i="4" s="1"/>
  <c r="DQ256" i="4" s="1"/>
  <c r="DQ257" i="4" s="1"/>
  <c r="DQ258" i="4" s="1"/>
  <c r="DQ259" i="4" s="1"/>
  <c r="DQ260" i="4" s="1"/>
  <c r="DQ261" i="4" s="1"/>
  <c r="DQ262" i="4" s="1"/>
  <c r="DQ263" i="4" s="1"/>
  <c r="DQ264" i="4" s="1"/>
  <c r="DQ265" i="4" s="1"/>
  <c r="DU3" i="4" s="1"/>
  <c r="D116" i="2" s="1"/>
  <c r="CV239" i="4"/>
  <c r="CN241" i="4"/>
  <c r="CN261" i="4"/>
  <c r="CV20" i="4"/>
  <c r="CR38" i="4"/>
  <c r="CN37" i="4"/>
  <c r="CV31" i="4"/>
  <c r="CN31" i="4"/>
  <c r="CV259" i="4"/>
  <c r="R8" i="5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R55" i="5" s="1"/>
  <c r="R56" i="5" s="1"/>
  <c r="R57" i="5" s="1"/>
  <c r="R58" i="5" s="1"/>
  <c r="R59" i="5" s="1"/>
  <c r="R60" i="5" s="1"/>
  <c r="R61" i="5" s="1"/>
  <c r="R62" i="5" s="1"/>
  <c r="R63" i="5" s="1"/>
  <c r="R64" i="5" s="1"/>
  <c r="R65" i="5" s="1"/>
  <c r="R66" i="5" s="1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R191" i="5" s="1"/>
  <c r="R192" i="5" s="1"/>
  <c r="R193" i="5" s="1"/>
  <c r="R194" i="5" s="1"/>
  <c r="R195" i="5" s="1"/>
  <c r="R196" i="5" s="1"/>
  <c r="R197" i="5" s="1"/>
  <c r="R198" i="5" s="1"/>
  <c r="R199" i="5" s="1"/>
  <c r="R200" i="5" s="1"/>
  <c r="R201" i="5" s="1"/>
  <c r="R202" i="5" s="1"/>
  <c r="R203" i="5" s="1"/>
  <c r="R204" i="5" s="1"/>
  <c r="R205" i="5" s="1"/>
  <c r="R206" i="5" s="1"/>
  <c r="R207" i="5" s="1"/>
  <c r="R208" i="5" s="1"/>
  <c r="R209" i="5" s="1"/>
  <c r="R210" i="5" s="1"/>
  <c r="R211" i="5" s="1"/>
  <c r="R212" i="5" s="1"/>
  <c r="R213" i="5" s="1"/>
  <c r="R214" i="5" s="1"/>
  <c r="R215" i="5" s="1"/>
  <c r="R216" i="5" s="1"/>
  <c r="R217" i="5" s="1"/>
  <c r="R218" i="5" s="1"/>
  <c r="R219" i="5" s="1"/>
  <c r="R220" i="5" s="1"/>
  <c r="R221" i="5" s="1"/>
  <c r="R222" i="5" s="1"/>
  <c r="R223" i="5" s="1"/>
  <c r="R224" i="5" s="1"/>
  <c r="R225" i="5" s="1"/>
  <c r="R226" i="5" s="1"/>
  <c r="R227" i="5" s="1"/>
  <c r="R228" i="5" s="1"/>
  <c r="R229" i="5" s="1"/>
  <c r="R230" i="5" s="1"/>
  <c r="R231" i="5" s="1"/>
  <c r="R232" i="5" s="1"/>
  <c r="R233" i="5" s="1"/>
  <c r="R234" i="5" s="1"/>
  <c r="R235" i="5" s="1"/>
  <c r="R236" i="5" s="1"/>
  <c r="R237" i="5" s="1"/>
  <c r="R238" i="5" s="1"/>
  <c r="R239" i="5" s="1"/>
  <c r="R240" i="5" s="1"/>
  <c r="R241" i="5" s="1"/>
  <c r="R242" i="5" s="1"/>
  <c r="R243" i="5" s="1"/>
  <c r="R244" i="5" s="1"/>
  <c r="R245" i="5" s="1"/>
  <c r="R246" i="5" s="1"/>
  <c r="R247" i="5" s="1"/>
  <c r="R248" i="5" s="1"/>
  <c r="R249" i="5" s="1"/>
  <c r="R250" i="5" s="1"/>
  <c r="R251" i="5" s="1"/>
  <c r="R252" i="5" s="1"/>
  <c r="R253" i="5" s="1"/>
  <c r="R254" i="5" s="1"/>
  <c r="R255" i="5" s="1"/>
  <c r="R256" i="5" s="1"/>
  <c r="R257" i="5" s="1"/>
  <c r="R258" i="5" s="1"/>
  <c r="R259" i="5" s="1"/>
  <c r="R260" i="5" s="1"/>
  <c r="R261" i="5" s="1"/>
  <c r="R262" i="5" s="1"/>
  <c r="R263" i="5" s="1"/>
  <c r="R264" i="5" s="1"/>
  <c r="R265" i="5" s="1"/>
  <c r="R266" i="5" s="1"/>
  <c r="R267" i="5" s="1"/>
  <c r="R268" i="5" s="1"/>
  <c r="R269" i="5" s="1"/>
  <c r="R270" i="5" s="1"/>
  <c r="R271" i="5" s="1"/>
  <c r="R272" i="5" s="1"/>
  <c r="R273" i="5" s="1"/>
  <c r="R274" i="5" s="1"/>
  <c r="R275" i="5" s="1"/>
  <c r="R276" i="5" s="1"/>
  <c r="R277" i="5" s="1"/>
  <c r="R278" i="5" s="1"/>
  <c r="R279" i="5" s="1"/>
  <c r="R280" i="5" s="1"/>
  <c r="R281" i="5" s="1"/>
  <c r="R282" i="5" s="1"/>
  <c r="R283" i="5" s="1"/>
  <c r="R284" i="5" s="1"/>
  <c r="R285" i="5" s="1"/>
  <c r="R286" i="5" s="1"/>
  <c r="R287" i="5" s="1"/>
  <c r="R288" i="5" s="1"/>
  <c r="R289" i="5" s="1"/>
  <c r="R290" i="5" s="1"/>
  <c r="R291" i="5" s="1"/>
  <c r="R292" i="5" s="1"/>
  <c r="R293" i="5" s="1"/>
  <c r="R294" i="5" s="1"/>
  <c r="R295" i="5" s="1"/>
  <c r="R296" i="5" s="1"/>
  <c r="R297" i="5" s="1"/>
  <c r="R298" i="5" s="1"/>
  <c r="R299" i="5" s="1"/>
  <c r="R300" i="5" s="1"/>
  <c r="R301" i="5" s="1"/>
  <c r="R302" i="5" s="1"/>
  <c r="R303" i="5" s="1"/>
  <c r="R304" i="5" s="1"/>
  <c r="R305" i="5" s="1"/>
  <c r="R306" i="5" s="1"/>
  <c r="R307" i="5" s="1"/>
  <c r="R308" i="5" s="1"/>
  <c r="R309" i="5" s="1"/>
  <c r="R310" i="5" s="1"/>
  <c r="R311" i="5" s="1"/>
  <c r="R312" i="5" s="1"/>
  <c r="R313" i="5" s="1"/>
  <c r="R314" i="5" s="1"/>
  <c r="R315" i="5" s="1"/>
  <c r="R316" i="5" s="1"/>
  <c r="R317" i="5" s="1"/>
  <c r="R318" i="5" s="1"/>
  <c r="R319" i="5" s="1"/>
  <c r="R320" i="5" s="1"/>
  <c r="R321" i="5" s="1"/>
  <c r="R322" i="5" s="1"/>
  <c r="R323" i="5" s="1"/>
  <c r="R324" i="5" s="1"/>
  <c r="R325" i="5" s="1"/>
  <c r="R326" i="5" s="1"/>
  <c r="R327" i="5" s="1"/>
  <c r="R328" i="5" s="1"/>
  <c r="R329" i="5" s="1"/>
  <c r="R330" i="5" s="1"/>
  <c r="R331" i="5" s="1"/>
  <c r="R332" i="5" s="1"/>
  <c r="R333" i="5" s="1"/>
  <c r="R334" i="5" s="1"/>
  <c r="R335" i="5" s="1"/>
  <c r="R336" i="5" s="1"/>
  <c r="R337" i="5" s="1"/>
  <c r="R338" i="5" s="1"/>
  <c r="R339" i="5" s="1"/>
  <c r="R340" i="5" s="1"/>
  <c r="R341" i="5" s="1"/>
  <c r="R342" i="5" s="1"/>
  <c r="R343" i="5" s="1"/>
  <c r="R344" i="5" s="1"/>
  <c r="R345" i="5" s="1"/>
  <c r="R346" i="5" s="1"/>
  <c r="R347" i="5" s="1"/>
  <c r="R348" i="5" s="1"/>
  <c r="R349" i="5" s="1"/>
  <c r="R350" i="5" s="1"/>
  <c r="R351" i="5" s="1"/>
  <c r="R352" i="5" s="1"/>
  <c r="R353" i="5" s="1"/>
  <c r="R354" i="5" s="1"/>
  <c r="R355" i="5" s="1"/>
  <c r="R356" i="5" s="1"/>
  <c r="R357" i="5" s="1"/>
  <c r="R358" i="5" s="1"/>
  <c r="R359" i="5" s="1"/>
  <c r="R360" i="5" s="1"/>
  <c r="R361" i="5" s="1"/>
  <c r="R362" i="5" s="1"/>
  <c r="R363" i="5" s="1"/>
  <c r="R364" i="5" s="1"/>
  <c r="R365" i="5" s="1"/>
  <c r="R366" i="5" s="1"/>
  <c r="R367" i="5" s="1"/>
  <c r="R368" i="5" s="1"/>
  <c r="R369" i="5" s="1"/>
  <c r="R370" i="5" s="1"/>
  <c r="R371" i="5" s="1"/>
  <c r="R372" i="5" s="1"/>
  <c r="R373" i="5" s="1"/>
  <c r="R374" i="5" s="1"/>
  <c r="R375" i="5" s="1"/>
  <c r="R376" i="5" s="1"/>
  <c r="R377" i="5" s="1"/>
  <c r="R378" i="5" s="1"/>
  <c r="R379" i="5" s="1"/>
  <c r="R380" i="5" s="1"/>
  <c r="R381" i="5" s="1"/>
  <c r="R382" i="5" s="1"/>
  <c r="R383" i="5" s="1"/>
  <c r="R384" i="5" s="1"/>
  <c r="R385" i="5" s="1"/>
  <c r="R386" i="5" s="1"/>
  <c r="R387" i="5" s="1"/>
  <c r="R388" i="5" s="1"/>
  <c r="R389" i="5" s="1"/>
  <c r="R390" i="5" s="1"/>
  <c r="R391" i="5" s="1"/>
  <c r="R392" i="5" s="1"/>
  <c r="R393" i="5" s="1"/>
  <c r="R394" i="5" s="1"/>
  <c r="R395" i="5" s="1"/>
  <c r="R396" i="5" s="1"/>
  <c r="R397" i="5" s="1"/>
  <c r="R398" i="5" s="1"/>
  <c r="R399" i="5" s="1"/>
  <c r="R400" i="5" s="1"/>
  <c r="R401" i="5" s="1"/>
  <c r="R402" i="5" s="1"/>
  <c r="R403" i="5" s="1"/>
  <c r="R404" i="5" s="1"/>
  <c r="R405" i="5" s="1"/>
  <c r="R406" i="5" s="1"/>
  <c r="R407" i="5" s="1"/>
  <c r="R408" i="5" s="1"/>
  <c r="R409" i="5" s="1"/>
  <c r="R410" i="5" s="1"/>
  <c r="R411" i="5" s="1"/>
  <c r="R412" i="5" s="1"/>
  <c r="R413" i="5" s="1"/>
  <c r="R414" i="5" s="1"/>
  <c r="R415" i="5" s="1"/>
  <c r="R416" i="5" s="1"/>
  <c r="R417" i="5" s="1"/>
  <c r="R418" i="5" s="1"/>
  <c r="R419" i="5" s="1"/>
  <c r="R420" i="5" s="1"/>
  <c r="R421" i="5" s="1"/>
  <c r="R422" i="5" s="1"/>
  <c r="R423" i="5" s="1"/>
  <c r="R424" i="5" s="1"/>
  <c r="R425" i="5" s="1"/>
  <c r="R426" i="5" s="1"/>
  <c r="R427" i="5" s="1"/>
  <c r="R428" i="5" s="1"/>
  <c r="R429" i="5" s="1"/>
  <c r="R430" i="5" s="1"/>
  <c r="R431" i="5" s="1"/>
  <c r="R432" i="5" s="1"/>
  <c r="R433" i="5" s="1"/>
  <c r="R434" i="5" s="1"/>
  <c r="R435" i="5" s="1"/>
  <c r="R436" i="5" s="1"/>
  <c r="R437" i="5" s="1"/>
  <c r="R438" i="5" s="1"/>
  <c r="R439" i="5" s="1"/>
  <c r="R440" i="5" s="1"/>
  <c r="R441" i="5" s="1"/>
  <c r="R442" i="5" s="1"/>
  <c r="R443" i="5" s="1"/>
  <c r="R444" i="5" s="1"/>
  <c r="R445" i="5" s="1"/>
  <c r="R446" i="5" s="1"/>
  <c r="R447" i="5" s="1"/>
  <c r="R448" i="5" s="1"/>
  <c r="R449" i="5" s="1"/>
  <c r="R450" i="5" s="1"/>
  <c r="R451" i="5" s="1"/>
  <c r="R452" i="5" s="1"/>
  <c r="R453" i="5" s="1"/>
  <c r="R454" i="5" s="1"/>
  <c r="R455" i="5" s="1"/>
  <c r="R456" i="5" s="1"/>
  <c r="R457" i="5" s="1"/>
  <c r="R458" i="5" s="1"/>
  <c r="R459" i="5" s="1"/>
  <c r="R460" i="5" s="1"/>
  <c r="R461" i="5" s="1"/>
  <c r="R462" i="5" s="1"/>
  <c r="R463" i="5" s="1"/>
  <c r="R464" i="5" s="1"/>
  <c r="R465" i="5" s="1"/>
  <c r="R466" i="5" s="1"/>
  <c r="R467" i="5" s="1"/>
  <c r="R468" i="5" s="1"/>
  <c r="R469" i="5" s="1"/>
  <c r="R470" i="5" s="1"/>
  <c r="R471" i="5" s="1"/>
  <c r="R472" i="5" s="1"/>
  <c r="R473" i="5" s="1"/>
  <c r="R474" i="5" s="1"/>
  <c r="R475" i="5" s="1"/>
  <c r="R476" i="5" s="1"/>
  <c r="R477" i="5" s="1"/>
  <c r="R478" i="5" s="1"/>
  <c r="R479" i="5" s="1"/>
  <c r="R480" i="5" s="1"/>
  <c r="R481" i="5" s="1"/>
  <c r="R482" i="5" s="1"/>
  <c r="R483" i="5" s="1"/>
  <c r="R484" i="5" s="1"/>
  <c r="R485" i="5" s="1"/>
  <c r="R486" i="5" s="1"/>
  <c r="R487" i="5" s="1"/>
  <c r="R488" i="5" s="1"/>
  <c r="R489" i="5" s="1"/>
  <c r="R490" i="5" s="1"/>
  <c r="R491" i="5" s="1"/>
  <c r="R492" i="5" s="1"/>
  <c r="R493" i="5" s="1"/>
  <c r="R494" i="5" s="1"/>
  <c r="R495" i="5" s="1"/>
  <c r="R496" i="5" s="1"/>
  <c r="R497" i="5" s="1"/>
  <c r="R498" i="5" s="1"/>
  <c r="R499" i="5" s="1"/>
  <c r="R500" i="5" s="1"/>
  <c r="R501" i="5" s="1"/>
  <c r="R502" i="5" s="1"/>
  <c r="R503" i="5" s="1"/>
  <c r="R504" i="5" s="1"/>
  <c r="R505" i="5" s="1"/>
  <c r="R506" i="5" s="1"/>
  <c r="R507" i="5" s="1"/>
  <c r="R508" i="5" s="1"/>
  <c r="R509" i="5" s="1"/>
  <c r="R510" i="5" s="1"/>
  <c r="R511" i="5" s="1"/>
  <c r="R512" i="5" s="1"/>
  <c r="R513" i="5" s="1"/>
  <c r="R514" i="5" s="1"/>
  <c r="R515" i="5" s="1"/>
  <c r="R516" i="5" s="1"/>
  <c r="R517" i="5" s="1"/>
  <c r="R518" i="5" s="1"/>
  <c r="R519" i="5" s="1"/>
  <c r="M3" i="5" s="1"/>
  <c r="M7" i="5"/>
  <c r="CN9" i="4"/>
  <c r="DR10" i="4" s="1"/>
  <c r="DR11" i="4" s="1"/>
  <c r="DR12" i="4" s="1"/>
  <c r="DR13" i="4" s="1"/>
  <c r="DR14" i="4" s="1"/>
  <c r="T9" i="5"/>
  <c r="T10" i="5" s="1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T167" i="5" s="1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T237" i="5" s="1"/>
  <c r="T238" i="5" s="1"/>
  <c r="T239" i="5" s="1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T300" i="5" s="1"/>
  <c r="T301" i="5" s="1"/>
  <c r="T302" i="5" s="1"/>
  <c r="T303" i="5" s="1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T319" i="5" s="1"/>
  <c r="T320" i="5" s="1"/>
  <c r="T321" i="5" s="1"/>
  <c r="T322" i="5" s="1"/>
  <c r="T323" i="5" s="1"/>
  <c r="T324" i="5" s="1"/>
  <c r="T325" i="5" s="1"/>
  <c r="T326" i="5" s="1"/>
  <c r="T327" i="5" s="1"/>
  <c r="T328" i="5" s="1"/>
  <c r="T329" i="5" s="1"/>
  <c r="T330" i="5" s="1"/>
  <c r="T331" i="5" s="1"/>
  <c r="T332" i="5" s="1"/>
  <c r="T333" i="5" s="1"/>
  <c r="T334" i="5" s="1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T427" i="5" s="1"/>
  <c r="T428" i="5" s="1"/>
  <c r="T429" i="5" s="1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T456" i="5" s="1"/>
  <c r="T457" i="5" s="1"/>
  <c r="T458" i="5" s="1"/>
  <c r="T459" i="5" s="1"/>
  <c r="T460" i="5" s="1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T471" i="5" s="1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T497" i="5" s="1"/>
  <c r="T498" i="5" s="1"/>
  <c r="T499" i="5" s="1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O3" i="5" s="1"/>
  <c r="M35" i="5"/>
  <c r="M99" i="5"/>
  <c r="M163" i="5"/>
  <c r="M227" i="5"/>
  <c r="M291" i="5"/>
  <c r="M355" i="5"/>
  <c r="M419" i="5"/>
  <c r="M483" i="5"/>
  <c r="M51" i="5"/>
  <c r="M19" i="5"/>
  <c r="M83" i="5"/>
  <c r="M147" i="5"/>
  <c r="M211" i="5"/>
  <c r="M275" i="5"/>
  <c r="M339" i="5"/>
  <c r="M403" i="5"/>
  <c r="M467" i="5"/>
  <c r="M67" i="5"/>
  <c r="M131" i="5"/>
  <c r="M195" i="5"/>
  <c r="M259" i="5"/>
  <c r="M323" i="5"/>
  <c r="M387" i="5"/>
  <c r="M451" i="5"/>
  <c r="M515" i="5"/>
  <c r="M115" i="5"/>
  <c r="M179" i="5"/>
  <c r="M243" i="5"/>
  <c r="M307" i="5"/>
  <c r="M371" i="5"/>
  <c r="M435" i="5"/>
  <c r="M499" i="5"/>
  <c r="M423" i="5"/>
  <c r="M295" i="5"/>
  <c r="M151" i="5"/>
  <c r="M39" i="5"/>
  <c r="M475" i="5"/>
  <c r="M411" i="5"/>
  <c r="M347" i="5"/>
  <c r="M283" i="5"/>
  <c r="M219" i="5"/>
  <c r="M155" i="5"/>
  <c r="M91" i="5"/>
  <c r="M27" i="5"/>
  <c r="M439" i="5"/>
  <c r="M311" i="5"/>
  <c r="M199" i="5"/>
  <c r="M55" i="5"/>
  <c r="M479" i="5"/>
  <c r="M415" i="5"/>
  <c r="M351" i="5"/>
  <c r="M287" i="5"/>
  <c r="M223" i="5"/>
  <c r="M159" i="5"/>
  <c r="M95" i="5"/>
  <c r="M31" i="5"/>
  <c r="M496" i="5"/>
  <c r="M464" i="5"/>
  <c r="M432" i="5"/>
  <c r="M400" i="5"/>
  <c r="M368" i="5"/>
  <c r="M336" i="5"/>
  <c r="M304" i="5"/>
  <c r="M276" i="5"/>
  <c r="M244" i="5"/>
  <c r="M212" i="5"/>
  <c r="M180" i="5"/>
  <c r="M148" i="5"/>
  <c r="M116" i="5"/>
  <c r="M84" i="5"/>
  <c r="M52" i="5"/>
  <c r="M12" i="5"/>
  <c r="M505" i="5"/>
  <c r="M489" i="5"/>
  <c r="M473" i="5"/>
  <c r="M457" i="5"/>
  <c r="M441" i="5"/>
  <c r="M425" i="5"/>
  <c r="M409" i="5"/>
  <c r="M393" i="5"/>
  <c r="M377" i="5"/>
  <c r="M361" i="5"/>
  <c r="M345" i="5"/>
  <c r="M329" i="5"/>
  <c r="M313" i="5"/>
  <c r="M297" i="5"/>
  <c r="M281" i="5"/>
  <c r="M265" i="5"/>
  <c r="M249" i="5"/>
  <c r="M233" i="5"/>
  <c r="M217" i="5"/>
  <c r="M201" i="5"/>
  <c r="M185" i="5"/>
  <c r="M169" i="5"/>
  <c r="M153" i="5"/>
  <c r="M137" i="5"/>
  <c r="M121" i="5"/>
  <c r="M105" i="5"/>
  <c r="M89" i="5"/>
  <c r="M73" i="5"/>
  <c r="M57" i="5"/>
  <c r="M41" i="5"/>
  <c r="M25" i="5"/>
  <c r="M9" i="5"/>
  <c r="M492" i="5"/>
  <c r="M460" i="5"/>
  <c r="M428" i="5"/>
  <c r="M396" i="5"/>
  <c r="M364" i="5"/>
  <c r="M332" i="5"/>
  <c r="M300" i="5"/>
  <c r="M264" i="5"/>
  <c r="M232" i="5"/>
  <c r="M200" i="5"/>
  <c r="M168" i="5"/>
  <c r="M136" i="5"/>
  <c r="M104" i="5"/>
  <c r="M72" i="5"/>
  <c r="M40" i="5"/>
  <c r="M16" i="5"/>
  <c r="M510" i="5"/>
  <c r="M494" i="5"/>
  <c r="M478" i="5"/>
  <c r="M462" i="5"/>
  <c r="M446" i="5"/>
  <c r="M430" i="5"/>
  <c r="M414" i="5"/>
  <c r="M398" i="5"/>
  <c r="M382" i="5"/>
  <c r="M366" i="5"/>
  <c r="M350" i="5"/>
  <c r="M334" i="5"/>
  <c r="M318" i="5"/>
  <c r="M302" i="5"/>
  <c r="M286" i="5"/>
  <c r="M270" i="5"/>
  <c r="M254" i="5"/>
  <c r="M238" i="5"/>
  <c r="M222" i="5"/>
  <c r="M206" i="5"/>
  <c r="M190" i="5"/>
  <c r="M174" i="5"/>
  <c r="M158" i="5"/>
  <c r="M142" i="5"/>
  <c r="M126" i="5"/>
  <c r="M110" i="5"/>
  <c r="M94" i="5"/>
  <c r="M78" i="5"/>
  <c r="M62" i="5"/>
  <c r="M46" i="5"/>
  <c r="M30" i="5"/>
  <c r="M14" i="5"/>
  <c r="M455" i="5"/>
  <c r="M327" i="5"/>
  <c r="M183" i="5"/>
  <c r="M71" i="5"/>
  <c r="M491" i="5"/>
  <c r="M427" i="5"/>
  <c r="M363" i="5"/>
  <c r="M299" i="5"/>
  <c r="M235" i="5"/>
  <c r="M171" i="5"/>
  <c r="M107" i="5"/>
  <c r="M43" i="5"/>
  <c r="M487" i="5"/>
  <c r="M343" i="5"/>
  <c r="M215" i="5"/>
  <c r="M87" i="5"/>
  <c r="M495" i="5"/>
  <c r="M431" i="5"/>
  <c r="M367" i="5"/>
  <c r="M303" i="5"/>
  <c r="M239" i="5"/>
  <c r="M175" i="5"/>
  <c r="M111" i="5"/>
  <c r="M47" i="5"/>
  <c r="M504" i="5"/>
  <c r="M472" i="5"/>
  <c r="M440" i="5"/>
  <c r="M408" i="5"/>
  <c r="M376" i="5"/>
  <c r="M344" i="5"/>
  <c r="M312" i="5"/>
  <c r="M284" i="5"/>
  <c r="M252" i="5"/>
  <c r="M220" i="5"/>
  <c r="M188" i="5"/>
  <c r="M156" i="5"/>
  <c r="M124" i="5"/>
  <c r="M92" i="5"/>
  <c r="M60" i="5"/>
  <c r="M24" i="5"/>
  <c r="M509" i="5"/>
  <c r="M493" i="5"/>
  <c r="M477" i="5"/>
  <c r="M461" i="5"/>
  <c r="M445" i="5"/>
  <c r="M429" i="5"/>
  <c r="M413" i="5"/>
  <c r="M397" i="5"/>
  <c r="M381" i="5"/>
  <c r="M365" i="5"/>
  <c r="M349" i="5"/>
  <c r="M333" i="5"/>
  <c r="M317" i="5"/>
  <c r="M301" i="5"/>
  <c r="M285" i="5"/>
  <c r="M269" i="5"/>
  <c r="M253" i="5"/>
  <c r="M237" i="5"/>
  <c r="M221" i="5"/>
  <c r="M205" i="5"/>
  <c r="M189" i="5"/>
  <c r="M173" i="5"/>
  <c r="M157" i="5"/>
  <c r="M141" i="5"/>
  <c r="M125" i="5"/>
  <c r="M109" i="5"/>
  <c r="M93" i="5"/>
  <c r="M77" i="5"/>
  <c r="M61" i="5"/>
  <c r="M45" i="5"/>
  <c r="M29" i="5"/>
  <c r="M13" i="5"/>
  <c r="M500" i="5"/>
  <c r="M468" i="5"/>
  <c r="M436" i="5"/>
  <c r="M404" i="5"/>
  <c r="M372" i="5"/>
  <c r="M340" i="5"/>
  <c r="M308" i="5"/>
  <c r="M272" i="5"/>
  <c r="M240" i="5"/>
  <c r="M208" i="5"/>
  <c r="M176" i="5"/>
  <c r="M144" i="5"/>
  <c r="M112" i="5"/>
  <c r="M80" i="5"/>
  <c r="M48" i="5"/>
  <c r="M20" i="5"/>
  <c r="M514" i="5"/>
  <c r="M498" i="5"/>
  <c r="M482" i="5"/>
  <c r="M466" i="5"/>
  <c r="M450" i="5"/>
  <c r="M434" i="5"/>
  <c r="M418" i="5"/>
  <c r="M402" i="5"/>
  <c r="M386" i="5"/>
  <c r="M370" i="5"/>
  <c r="M354" i="5"/>
  <c r="M338" i="5"/>
  <c r="M322" i="5"/>
  <c r="M306" i="5"/>
  <c r="M290" i="5"/>
  <c r="M274" i="5"/>
  <c r="M258" i="5"/>
  <c r="M242" i="5"/>
  <c r="M226" i="5"/>
  <c r="M210" i="5"/>
  <c r="M194" i="5"/>
  <c r="M178" i="5"/>
  <c r="M162" i="5"/>
  <c r="M146" i="5"/>
  <c r="M130" i="5"/>
  <c r="M114" i="5"/>
  <c r="M98" i="5"/>
  <c r="M82" i="5"/>
  <c r="M66" i="5"/>
  <c r="M50" i="5"/>
  <c r="M34" i="5"/>
  <c r="M18" i="5"/>
  <c r="M471" i="5"/>
  <c r="M359" i="5"/>
  <c r="M231" i="5"/>
  <c r="M103" i="5"/>
  <c r="M507" i="5"/>
  <c r="M443" i="5"/>
  <c r="M379" i="5"/>
  <c r="M315" i="5"/>
  <c r="M251" i="5"/>
  <c r="M187" i="5"/>
  <c r="M123" i="5"/>
  <c r="M59" i="5"/>
  <c r="M519" i="5"/>
  <c r="M375" i="5"/>
  <c r="M247" i="5"/>
  <c r="M135" i="5"/>
  <c r="M119" i="5"/>
  <c r="M331" i="5"/>
  <c r="M75" i="5"/>
  <c r="M167" i="5"/>
  <c r="M447" i="5"/>
  <c r="M319" i="5"/>
  <c r="M191" i="5"/>
  <c r="M63" i="5"/>
  <c r="M480" i="5"/>
  <c r="M416" i="5"/>
  <c r="M352" i="5"/>
  <c r="M288" i="5"/>
  <c r="M228" i="5"/>
  <c r="M164" i="5"/>
  <c r="M100" i="5"/>
  <c r="M32" i="5"/>
  <c r="M497" i="5"/>
  <c r="M465" i="5"/>
  <c r="M433" i="5"/>
  <c r="M401" i="5"/>
  <c r="M369" i="5"/>
  <c r="M337" i="5"/>
  <c r="M305" i="5"/>
  <c r="M273" i="5"/>
  <c r="M241" i="5"/>
  <c r="M209" i="5"/>
  <c r="M177" i="5"/>
  <c r="M145" i="5"/>
  <c r="M113" i="5"/>
  <c r="M81" i="5"/>
  <c r="M49" i="5"/>
  <c r="M17" i="5"/>
  <c r="M476" i="5"/>
  <c r="M412" i="5"/>
  <c r="M348" i="5"/>
  <c r="M280" i="5"/>
  <c r="M216" i="5"/>
  <c r="M152" i="5"/>
  <c r="M88" i="5"/>
  <c r="M28" i="5"/>
  <c r="M502" i="5"/>
  <c r="M470" i="5"/>
  <c r="M438" i="5"/>
  <c r="M406" i="5"/>
  <c r="M374" i="5"/>
  <c r="M342" i="5"/>
  <c r="M310" i="5"/>
  <c r="M278" i="5"/>
  <c r="M246" i="5"/>
  <c r="M214" i="5"/>
  <c r="M182" i="5"/>
  <c r="M150" i="5"/>
  <c r="M118" i="5"/>
  <c r="M86" i="5"/>
  <c r="M54" i="5"/>
  <c r="M22" i="5"/>
  <c r="M263" i="5"/>
  <c r="M395" i="5"/>
  <c r="M139" i="5"/>
  <c r="M279" i="5"/>
  <c r="M463" i="5"/>
  <c r="M335" i="5"/>
  <c r="M207" i="5"/>
  <c r="M79" i="5"/>
  <c r="M488" i="5"/>
  <c r="M424" i="5"/>
  <c r="M360" i="5"/>
  <c r="M296" i="5"/>
  <c r="M236" i="5"/>
  <c r="M172" i="5"/>
  <c r="M108" i="5"/>
  <c r="M44" i="5"/>
  <c r="M501" i="5"/>
  <c r="M469" i="5"/>
  <c r="M437" i="5"/>
  <c r="M405" i="5"/>
  <c r="M373" i="5"/>
  <c r="M341" i="5"/>
  <c r="M309" i="5"/>
  <c r="M277" i="5"/>
  <c r="M245" i="5"/>
  <c r="M213" i="5"/>
  <c r="M181" i="5"/>
  <c r="M149" i="5"/>
  <c r="M117" i="5"/>
  <c r="M85" i="5"/>
  <c r="M53" i="5"/>
  <c r="M21" i="5"/>
  <c r="M484" i="5"/>
  <c r="M420" i="5"/>
  <c r="M356" i="5"/>
  <c r="M292" i="5"/>
  <c r="M224" i="5"/>
  <c r="M160" i="5"/>
  <c r="M96" i="5"/>
  <c r="M36" i="5"/>
  <c r="M506" i="5"/>
  <c r="M474" i="5"/>
  <c r="M442" i="5"/>
  <c r="M410" i="5"/>
  <c r="M378" i="5"/>
  <c r="M346" i="5"/>
  <c r="M314" i="5"/>
  <c r="M282" i="5"/>
  <c r="M250" i="5"/>
  <c r="M218" i="5"/>
  <c r="M186" i="5"/>
  <c r="M154" i="5"/>
  <c r="M122" i="5"/>
  <c r="M90" i="5"/>
  <c r="M58" i="5"/>
  <c r="M26" i="5"/>
  <c r="M391" i="5"/>
  <c r="M459" i="5"/>
  <c r="M203" i="5"/>
  <c r="M407" i="5"/>
  <c r="M511" i="5"/>
  <c r="M383" i="5"/>
  <c r="M255" i="5"/>
  <c r="M127" i="5"/>
  <c r="M512" i="5"/>
  <c r="M448" i="5"/>
  <c r="M384" i="5"/>
  <c r="M320" i="5"/>
  <c r="M260" i="5"/>
  <c r="M196" i="5"/>
  <c r="M132" i="5"/>
  <c r="M68" i="5"/>
  <c r="M513" i="5"/>
  <c r="M481" i="5"/>
  <c r="M449" i="5"/>
  <c r="M417" i="5"/>
  <c r="M385" i="5"/>
  <c r="M353" i="5"/>
  <c r="M321" i="5"/>
  <c r="M289" i="5"/>
  <c r="M257" i="5"/>
  <c r="M225" i="5"/>
  <c r="M193" i="5"/>
  <c r="M161" i="5"/>
  <c r="M129" i="5"/>
  <c r="M97" i="5"/>
  <c r="M65" i="5"/>
  <c r="M33" i="5"/>
  <c r="M508" i="5"/>
  <c r="M444" i="5"/>
  <c r="M380" i="5"/>
  <c r="M316" i="5"/>
  <c r="M248" i="5"/>
  <c r="M184" i="5"/>
  <c r="M120" i="5"/>
  <c r="M56" i="5"/>
  <c r="M518" i="5"/>
  <c r="M486" i="5"/>
  <c r="M454" i="5"/>
  <c r="M422" i="5"/>
  <c r="M390" i="5"/>
  <c r="M358" i="5"/>
  <c r="M326" i="5"/>
  <c r="M294" i="5"/>
  <c r="M262" i="5"/>
  <c r="M230" i="5"/>
  <c r="M198" i="5"/>
  <c r="M166" i="5"/>
  <c r="M134" i="5"/>
  <c r="M102" i="5"/>
  <c r="M70" i="5"/>
  <c r="M38" i="5"/>
  <c r="M503" i="5"/>
  <c r="M10" i="5"/>
  <c r="M267" i="5"/>
  <c r="M11" i="5"/>
  <c r="M23" i="5"/>
  <c r="M399" i="5"/>
  <c r="M271" i="5"/>
  <c r="M143" i="5"/>
  <c r="M456" i="5"/>
  <c r="M392" i="5"/>
  <c r="M328" i="5"/>
  <c r="M268" i="5"/>
  <c r="M204" i="5"/>
  <c r="M140" i="5"/>
  <c r="M76" i="5"/>
  <c r="M517" i="5"/>
  <c r="M485" i="5"/>
  <c r="M453" i="5"/>
  <c r="M421" i="5"/>
  <c r="M389" i="5"/>
  <c r="M357" i="5"/>
  <c r="M325" i="5"/>
  <c r="M293" i="5"/>
  <c r="M261" i="5"/>
  <c r="M229" i="5"/>
  <c r="M197" i="5"/>
  <c r="M165" i="5"/>
  <c r="M133" i="5"/>
  <c r="M101" i="5"/>
  <c r="M69" i="5"/>
  <c r="M37" i="5"/>
  <c r="M516" i="5"/>
  <c r="M452" i="5"/>
  <c r="M388" i="5"/>
  <c r="M324" i="5"/>
  <c r="M256" i="5"/>
  <c r="M192" i="5"/>
  <c r="M128" i="5"/>
  <c r="M64" i="5"/>
  <c r="M8" i="5"/>
  <c r="M490" i="5"/>
  <c r="M458" i="5"/>
  <c r="M426" i="5"/>
  <c r="M394" i="5"/>
  <c r="M362" i="5"/>
  <c r="M330" i="5"/>
  <c r="M298" i="5"/>
  <c r="M266" i="5"/>
  <c r="M234" i="5"/>
  <c r="M202" i="5"/>
  <c r="M170" i="5"/>
  <c r="M138" i="5"/>
  <c r="M106" i="5"/>
  <c r="M74" i="5"/>
  <c r="M42" i="5"/>
  <c r="M15" i="5"/>
  <c r="DV10" i="4"/>
  <c r="DV11" i="4" s="1"/>
  <c r="DU10" i="4"/>
  <c r="DK10" i="4"/>
  <c r="DK11" i="4" s="1"/>
  <c r="DJ3" i="4"/>
  <c r="E112" i="2" s="1"/>
  <c r="P20" i="6" s="1"/>
  <c r="CR255" i="4"/>
  <c r="CR14" i="4"/>
  <c r="CR244" i="4"/>
  <c r="CR12" i="4"/>
  <c r="CR20" i="4"/>
  <c r="DJ12" i="4"/>
  <c r="DJ13" i="4" s="1"/>
  <c r="DJ14" i="4" s="1"/>
  <c r="DJ15" i="4" s="1"/>
  <c r="DJ16" i="4" s="1"/>
  <c r="DJ17" i="4" s="1"/>
  <c r="DJ18" i="4" s="1"/>
  <c r="DJ19" i="4" s="1"/>
  <c r="DJ20" i="4" s="1"/>
  <c r="DJ21" i="4" s="1"/>
  <c r="DJ22" i="4" s="1"/>
  <c r="DJ23" i="4" s="1"/>
  <c r="DJ24" i="4" s="1"/>
  <c r="DJ25" i="4" s="1"/>
  <c r="DJ26" i="4" s="1"/>
  <c r="DJ27" i="4" s="1"/>
  <c r="DJ28" i="4" s="1"/>
  <c r="DJ29" i="4" s="1"/>
  <c r="DJ30" i="4" s="1"/>
  <c r="DJ31" i="4" s="1"/>
  <c r="DJ32" i="4" s="1"/>
  <c r="DJ33" i="4" s="1"/>
  <c r="DJ34" i="4" s="1"/>
  <c r="DJ35" i="4" s="1"/>
  <c r="DJ36" i="4" s="1"/>
  <c r="DJ37" i="4" s="1"/>
  <c r="DJ38" i="4" s="1"/>
  <c r="DJ39" i="4" s="1"/>
  <c r="DJ40" i="4" s="1"/>
  <c r="DJ41" i="4" s="1"/>
  <c r="DJ42" i="4" s="1"/>
  <c r="DJ43" i="4" s="1"/>
  <c r="DJ44" i="4" s="1"/>
  <c r="DJ45" i="4" s="1"/>
  <c r="DJ46" i="4" s="1"/>
  <c r="DJ47" i="4" s="1"/>
  <c r="DJ48" i="4" s="1"/>
  <c r="DJ49" i="4" s="1"/>
  <c r="DJ50" i="4" s="1"/>
  <c r="DJ51" i="4" s="1"/>
  <c r="DJ52" i="4" s="1"/>
  <c r="DJ53" i="4" s="1"/>
  <c r="DJ54" i="4" s="1"/>
  <c r="DJ55" i="4" s="1"/>
  <c r="DJ56" i="4" s="1"/>
  <c r="DJ57" i="4" s="1"/>
  <c r="DJ58" i="4" s="1"/>
  <c r="DJ59" i="4" s="1"/>
  <c r="DJ60" i="4" s="1"/>
  <c r="DJ61" i="4" s="1"/>
  <c r="DJ62" i="4" s="1"/>
  <c r="DJ63" i="4" s="1"/>
  <c r="DJ64" i="4" s="1"/>
  <c r="DJ65" i="4" s="1"/>
  <c r="DJ66" i="4" s="1"/>
  <c r="DJ67" i="4" s="1"/>
  <c r="DJ68" i="4" s="1"/>
  <c r="DJ69" i="4" s="1"/>
  <c r="DJ70" i="4" s="1"/>
  <c r="DJ71" i="4" s="1"/>
  <c r="DJ72" i="4" s="1"/>
  <c r="DJ73" i="4" s="1"/>
  <c r="DJ74" i="4" s="1"/>
  <c r="DJ75" i="4" s="1"/>
  <c r="DJ76" i="4" s="1"/>
  <c r="DJ77" i="4" s="1"/>
  <c r="DJ78" i="4" s="1"/>
  <c r="DJ79" i="4" s="1"/>
  <c r="DJ80" i="4" s="1"/>
  <c r="DJ81" i="4" s="1"/>
  <c r="DJ82" i="4" s="1"/>
  <c r="DJ83" i="4" s="1"/>
  <c r="DJ84" i="4" s="1"/>
  <c r="DJ85" i="4" s="1"/>
  <c r="DJ86" i="4" s="1"/>
  <c r="DJ87" i="4" s="1"/>
  <c r="DJ88" i="4" s="1"/>
  <c r="DJ89" i="4" s="1"/>
  <c r="DJ90" i="4" s="1"/>
  <c r="DJ91" i="4" s="1"/>
  <c r="DJ92" i="4" s="1"/>
  <c r="DJ93" i="4" s="1"/>
  <c r="DJ94" i="4" s="1"/>
  <c r="DJ95" i="4" s="1"/>
  <c r="DJ96" i="4" s="1"/>
  <c r="DJ97" i="4" s="1"/>
  <c r="DJ98" i="4" s="1"/>
  <c r="DJ99" i="4" s="1"/>
  <c r="DJ100" i="4" s="1"/>
  <c r="DJ101" i="4" s="1"/>
  <c r="DJ102" i="4" s="1"/>
  <c r="DJ103" i="4" s="1"/>
  <c r="DJ104" i="4" s="1"/>
  <c r="DJ105" i="4" s="1"/>
  <c r="DJ106" i="4" s="1"/>
  <c r="DJ107" i="4" s="1"/>
  <c r="DJ108" i="4" s="1"/>
  <c r="DJ109" i="4" s="1"/>
  <c r="DJ110" i="4" s="1"/>
  <c r="DJ111" i="4" s="1"/>
  <c r="DJ112" i="4" s="1"/>
  <c r="DJ113" i="4" s="1"/>
  <c r="DJ114" i="4" s="1"/>
  <c r="DJ115" i="4" s="1"/>
  <c r="DJ116" i="4" s="1"/>
  <c r="DJ117" i="4" s="1"/>
  <c r="DJ118" i="4" s="1"/>
  <c r="DJ119" i="4" s="1"/>
  <c r="DJ120" i="4" s="1"/>
  <c r="DJ121" i="4" s="1"/>
  <c r="DJ122" i="4" s="1"/>
  <c r="DJ123" i="4" s="1"/>
  <c r="DJ124" i="4" s="1"/>
  <c r="DJ125" i="4" s="1"/>
  <c r="DJ126" i="4" s="1"/>
  <c r="DJ127" i="4" s="1"/>
  <c r="DJ128" i="4" s="1"/>
  <c r="DJ129" i="4" s="1"/>
  <c r="DJ130" i="4" s="1"/>
  <c r="DJ131" i="4" s="1"/>
  <c r="DJ132" i="4" s="1"/>
  <c r="DJ133" i="4" s="1"/>
  <c r="DJ134" i="4" s="1"/>
  <c r="DJ135" i="4" s="1"/>
  <c r="DJ136" i="4" s="1"/>
  <c r="DJ137" i="4" s="1"/>
  <c r="DJ138" i="4" s="1"/>
  <c r="DJ139" i="4" s="1"/>
  <c r="DJ140" i="4" s="1"/>
  <c r="DJ141" i="4" s="1"/>
  <c r="DJ142" i="4" s="1"/>
  <c r="DJ143" i="4" s="1"/>
  <c r="DJ144" i="4" s="1"/>
  <c r="DJ145" i="4" s="1"/>
  <c r="DJ146" i="4" s="1"/>
  <c r="DJ147" i="4" s="1"/>
  <c r="DJ148" i="4" s="1"/>
  <c r="DJ149" i="4" s="1"/>
  <c r="DJ150" i="4" s="1"/>
  <c r="DJ151" i="4" s="1"/>
  <c r="DJ152" i="4" s="1"/>
  <c r="DJ153" i="4" s="1"/>
  <c r="DJ154" i="4" s="1"/>
  <c r="DJ155" i="4" s="1"/>
  <c r="DJ156" i="4" s="1"/>
  <c r="DJ157" i="4" s="1"/>
  <c r="DJ158" i="4" s="1"/>
  <c r="DJ159" i="4" s="1"/>
  <c r="DJ160" i="4" s="1"/>
  <c r="DJ161" i="4" s="1"/>
  <c r="DJ162" i="4" s="1"/>
  <c r="DJ163" i="4" s="1"/>
  <c r="DJ164" i="4" s="1"/>
  <c r="DJ165" i="4" s="1"/>
  <c r="DJ166" i="4" s="1"/>
  <c r="DJ167" i="4" s="1"/>
  <c r="DJ168" i="4" s="1"/>
  <c r="DJ169" i="4" s="1"/>
  <c r="DJ170" i="4" s="1"/>
  <c r="DJ171" i="4" s="1"/>
  <c r="DJ172" i="4" s="1"/>
  <c r="DJ173" i="4" s="1"/>
  <c r="DJ174" i="4" s="1"/>
  <c r="DJ175" i="4" s="1"/>
  <c r="DJ176" i="4" s="1"/>
  <c r="DJ177" i="4" s="1"/>
  <c r="DJ178" i="4" s="1"/>
  <c r="DJ179" i="4" s="1"/>
  <c r="DJ180" i="4" s="1"/>
  <c r="DJ181" i="4" s="1"/>
  <c r="DJ182" i="4" s="1"/>
  <c r="DJ183" i="4" s="1"/>
  <c r="DJ184" i="4" s="1"/>
  <c r="DJ185" i="4" s="1"/>
  <c r="DJ186" i="4" s="1"/>
  <c r="DJ187" i="4" s="1"/>
  <c r="DJ188" i="4" s="1"/>
  <c r="DJ189" i="4" s="1"/>
  <c r="DJ190" i="4" s="1"/>
  <c r="DJ191" i="4" s="1"/>
  <c r="DJ192" i="4" s="1"/>
  <c r="DJ193" i="4" s="1"/>
  <c r="DJ194" i="4" s="1"/>
  <c r="DJ195" i="4" s="1"/>
  <c r="DJ196" i="4" s="1"/>
  <c r="DJ197" i="4" s="1"/>
  <c r="DJ198" i="4" s="1"/>
  <c r="DJ199" i="4" s="1"/>
  <c r="DJ200" i="4" s="1"/>
  <c r="DJ201" i="4" s="1"/>
  <c r="DJ202" i="4" s="1"/>
  <c r="DJ203" i="4" s="1"/>
  <c r="DJ204" i="4" s="1"/>
  <c r="DJ205" i="4" s="1"/>
  <c r="DJ206" i="4" s="1"/>
  <c r="DJ207" i="4" s="1"/>
  <c r="DJ208" i="4" s="1"/>
  <c r="DJ209" i="4" s="1"/>
  <c r="DJ210" i="4" s="1"/>
  <c r="DJ211" i="4" s="1"/>
  <c r="DJ212" i="4" s="1"/>
  <c r="DJ213" i="4" s="1"/>
  <c r="DJ214" i="4" s="1"/>
  <c r="DJ215" i="4" s="1"/>
  <c r="DJ216" i="4" s="1"/>
  <c r="DJ217" i="4" s="1"/>
  <c r="DJ218" i="4" s="1"/>
  <c r="DJ219" i="4" s="1"/>
  <c r="DJ220" i="4" s="1"/>
  <c r="DJ221" i="4" s="1"/>
  <c r="DJ222" i="4" s="1"/>
  <c r="DJ223" i="4" s="1"/>
  <c r="DJ224" i="4" s="1"/>
  <c r="DJ225" i="4" s="1"/>
  <c r="DJ226" i="4" s="1"/>
  <c r="DJ227" i="4" s="1"/>
  <c r="DJ228" i="4" s="1"/>
  <c r="DJ229" i="4" s="1"/>
  <c r="DJ230" i="4" s="1"/>
  <c r="DJ231" i="4" s="1"/>
  <c r="DJ232" i="4" s="1"/>
  <c r="DJ233" i="4" s="1"/>
  <c r="DJ234" i="4" s="1"/>
  <c r="DJ235" i="4" s="1"/>
  <c r="DJ236" i="4" s="1"/>
  <c r="DJ237" i="4" s="1"/>
  <c r="DJ238" i="4" s="1"/>
  <c r="DJ239" i="4" s="1"/>
  <c r="DJ240" i="4" s="1"/>
  <c r="DJ241" i="4" s="1"/>
  <c r="DJ242" i="4" s="1"/>
  <c r="DJ243" i="4" s="1"/>
  <c r="DJ244" i="4" s="1"/>
  <c r="DJ245" i="4" s="1"/>
  <c r="DJ246" i="4" s="1"/>
  <c r="DJ247" i="4" s="1"/>
  <c r="DJ248" i="4" s="1"/>
  <c r="DJ249" i="4" s="1"/>
  <c r="DJ250" i="4" s="1"/>
  <c r="DJ251" i="4" s="1"/>
  <c r="DJ252" i="4" s="1"/>
  <c r="DJ253" i="4" s="1"/>
  <c r="DJ254" i="4" s="1"/>
  <c r="DJ255" i="4" s="1"/>
  <c r="DJ256" i="4" s="1"/>
  <c r="DJ257" i="4" s="1"/>
  <c r="DJ258" i="4" s="1"/>
  <c r="DJ259" i="4" s="1"/>
  <c r="DJ260" i="4" s="1"/>
  <c r="DJ261" i="4" s="1"/>
  <c r="DJ262" i="4" s="1"/>
  <c r="DJ263" i="4" s="1"/>
  <c r="DJ264" i="4" s="1"/>
  <c r="DJ265" i="4" s="1"/>
  <c r="DJ4" i="4" s="1"/>
  <c r="E113" i="2" s="1"/>
  <c r="P21" i="6" s="1"/>
  <c r="CR21" i="4"/>
  <c r="CR15" i="4"/>
  <c r="CR249" i="4"/>
  <c r="CR239" i="4"/>
  <c r="CR261" i="4"/>
  <c r="CR37" i="4"/>
  <c r="CR262" i="4"/>
  <c r="DG10" i="4" l="1"/>
  <c r="DG11" i="4" s="1"/>
  <c r="DG12" i="4" s="1"/>
  <c r="DG13" i="4" s="1"/>
  <c r="DG14" i="4" s="1"/>
  <c r="DG15" i="4" s="1"/>
  <c r="DG16" i="4" s="1"/>
  <c r="DG17" i="4" s="1"/>
  <c r="DG18" i="4" s="1"/>
  <c r="DG19" i="4" s="1"/>
  <c r="DG20" i="4" s="1"/>
  <c r="DG21" i="4" s="1"/>
  <c r="DG22" i="4" s="1"/>
  <c r="DG23" i="4" s="1"/>
  <c r="DG24" i="4" s="1"/>
  <c r="DG25" i="4" s="1"/>
  <c r="DG26" i="4" s="1"/>
  <c r="DG27" i="4" s="1"/>
  <c r="DG28" i="4" s="1"/>
  <c r="DG29" i="4" s="1"/>
  <c r="DG30" i="4" s="1"/>
  <c r="DG31" i="4" s="1"/>
  <c r="DG32" i="4" s="1"/>
  <c r="DG33" i="4" s="1"/>
  <c r="DG34" i="4" s="1"/>
  <c r="DG35" i="4" s="1"/>
  <c r="DG36" i="4" s="1"/>
  <c r="DG37" i="4" s="1"/>
  <c r="DG38" i="4" s="1"/>
  <c r="DG39" i="4" s="1"/>
  <c r="DG40" i="4" s="1"/>
  <c r="DG41" i="4" s="1"/>
  <c r="DG42" i="4" s="1"/>
  <c r="DG43" i="4" s="1"/>
  <c r="DG44" i="4" s="1"/>
  <c r="DG45" i="4" s="1"/>
  <c r="DG46" i="4" s="1"/>
  <c r="DG47" i="4" s="1"/>
  <c r="DG48" i="4" s="1"/>
  <c r="DG49" i="4" s="1"/>
  <c r="DG50" i="4" s="1"/>
  <c r="DG51" i="4" s="1"/>
  <c r="DG52" i="4" s="1"/>
  <c r="DG53" i="4" s="1"/>
  <c r="DG54" i="4" s="1"/>
  <c r="DG55" i="4" s="1"/>
  <c r="DG56" i="4" s="1"/>
  <c r="DG57" i="4" s="1"/>
  <c r="DG58" i="4" s="1"/>
  <c r="DG59" i="4" s="1"/>
  <c r="DG60" i="4" s="1"/>
  <c r="DG61" i="4" s="1"/>
  <c r="DG62" i="4" s="1"/>
  <c r="DG63" i="4" s="1"/>
  <c r="DG64" i="4" s="1"/>
  <c r="DG65" i="4" s="1"/>
  <c r="DG66" i="4" s="1"/>
  <c r="DG67" i="4" s="1"/>
  <c r="DG68" i="4" s="1"/>
  <c r="DG69" i="4" s="1"/>
  <c r="DG70" i="4" s="1"/>
  <c r="DG71" i="4" s="1"/>
  <c r="DG72" i="4" s="1"/>
  <c r="DG73" i="4" s="1"/>
  <c r="DG74" i="4" s="1"/>
  <c r="DG75" i="4" s="1"/>
  <c r="DG76" i="4" s="1"/>
  <c r="DG77" i="4" s="1"/>
  <c r="DG78" i="4" s="1"/>
  <c r="DG79" i="4" s="1"/>
  <c r="DG80" i="4" s="1"/>
  <c r="DG81" i="4" s="1"/>
  <c r="DG82" i="4" s="1"/>
  <c r="DG83" i="4" s="1"/>
  <c r="DG84" i="4" s="1"/>
  <c r="DG85" i="4" s="1"/>
  <c r="DG86" i="4" s="1"/>
  <c r="DG87" i="4" s="1"/>
  <c r="DG88" i="4" s="1"/>
  <c r="DG89" i="4" s="1"/>
  <c r="DG90" i="4" s="1"/>
  <c r="DG91" i="4" s="1"/>
  <c r="DG92" i="4" s="1"/>
  <c r="DG93" i="4" s="1"/>
  <c r="DG94" i="4" s="1"/>
  <c r="DG95" i="4" s="1"/>
  <c r="DG96" i="4" s="1"/>
  <c r="DG97" i="4" s="1"/>
  <c r="DG98" i="4" s="1"/>
  <c r="DG99" i="4" s="1"/>
  <c r="DG100" i="4" s="1"/>
  <c r="DG101" i="4" s="1"/>
  <c r="DG102" i="4" s="1"/>
  <c r="DG103" i="4" s="1"/>
  <c r="DG104" i="4" s="1"/>
  <c r="DG105" i="4" s="1"/>
  <c r="DG106" i="4" s="1"/>
  <c r="DG107" i="4" s="1"/>
  <c r="DG108" i="4" s="1"/>
  <c r="DG109" i="4" s="1"/>
  <c r="DG110" i="4" s="1"/>
  <c r="DG111" i="4" s="1"/>
  <c r="DG112" i="4" s="1"/>
  <c r="DG113" i="4" s="1"/>
  <c r="DG114" i="4" s="1"/>
  <c r="DG115" i="4" s="1"/>
  <c r="DG116" i="4" s="1"/>
  <c r="DG117" i="4" s="1"/>
  <c r="DG118" i="4" s="1"/>
  <c r="DG119" i="4" s="1"/>
  <c r="DG120" i="4" s="1"/>
  <c r="DG121" i="4" s="1"/>
  <c r="DG122" i="4" s="1"/>
  <c r="DG123" i="4" s="1"/>
  <c r="DG124" i="4" s="1"/>
  <c r="DG125" i="4" s="1"/>
  <c r="DG126" i="4" s="1"/>
  <c r="DG127" i="4" s="1"/>
  <c r="DG128" i="4" s="1"/>
  <c r="DG129" i="4" s="1"/>
  <c r="DG130" i="4" s="1"/>
  <c r="DG131" i="4" s="1"/>
  <c r="DG132" i="4" s="1"/>
  <c r="DG133" i="4" s="1"/>
  <c r="DG134" i="4" s="1"/>
  <c r="DG135" i="4" s="1"/>
  <c r="DG136" i="4" s="1"/>
  <c r="DG137" i="4" s="1"/>
  <c r="DG138" i="4" s="1"/>
  <c r="DG139" i="4" s="1"/>
  <c r="DG140" i="4" s="1"/>
  <c r="DG141" i="4" s="1"/>
  <c r="DG142" i="4" s="1"/>
  <c r="DG143" i="4" s="1"/>
  <c r="DG144" i="4" s="1"/>
  <c r="DG145" i="4" s="1"/>
  <c r="DG146" i="4" s="1"/>
  <c r="DG147" i="4" s="1"/>
  <c r="DG148" i="4" s="1"/>
  <c r="DG149" i="4" s="1"/>
  <c r="DG150" i="4" s="1"/>
  <c r="DG151" i="4" s="1"/>
  <c r="DG152" i="4" s="1"/>
  <c r="DG153" i="4" s="1"/>
  <c r="DG154" i="4" s="1"/>
  <c r="DG155" i="4" s="1"/>
  <c r="DG156" i="4" s="1"/>
  <c r="DG157" i="4" s="1"/>
  <c r="DG158" i="4" s="1"/>
  <c r="DG159" i="4" s="1"/>
  <c r="DG160" i="4" s="1"/>
  <c r="DG161" i="4" s="1"/>
  <c r="DG162" i="4" s="1"/>
  <c r="DG163" i="4" s="1"/>
  <c r="DG164" i="4" s="1"/>
  <c r="DG165" i="4" s="1"/>
  <c r="DG166" i="4" s="1"/>
  <c r="DG167" i="4" s="1"/>
  <c r="DG168" i="4" s="1"/>
  <c r="DG169" i="4" s="1"/>
  <c r="DG170" i="4" s="1"/>
  <c r="DG171" i="4" s="1"/>
  <c r="DG172" i="4" s="1"/>
  <c r="DG173" i="4" s="1"/>
  <c r="DG174" i="4" s="1"/>
  <c r="DG175" i="4" s="1"/>
  <c r="DG176" i="4" s="1"/>
  <c r="DG177" i="4" s="1"/>
  <c r="DG178" i="4" s="1"/>
  <c r="DG179" i="4" s="1"/>
  <c r="DG180" i="4" s="1"/>
  <c r="DG181" i="4" s="1"/>
  <c r="DG182" i="4" s="1"/>
  <c r="DG183" i="4" s="1"/>
  <c r="DG184" i="4" s="1"/>
  <c r="DG185" i="4" s="1"/>
  <c r="DG186" i="4" s="1"/>
  <c r="DG187" i="4" s="1"/>
  <c r="DG188" i="4" s="1"/>
  <c r="DG189" i="4" s="1"/>
  <c r="DG190" i="4" s="1"/>
  <c r="DG191" i="4" s="1"/>
  <c r="DG192" i="4" s="1"/>
  <c r="DG193" i="4" s="1"/>
  <c r="DG194" i="4" s="1"/>
  <c r="DG195" i="4" s="1"/>
  <c r="DG196" i="4" s="1"/>
  <c r="DG197" i="4" s="1"/>
  <c r="DG198" i="4" s="1"/>
  <c r="DG199" i="4" s="1"/>
  <c r="DG200" i="4" s="1"/>
  <c r="DG201" i="4" s="1"/>
  <c r="DG202" i="4" s="1"/>
  <c r="DG203" i="4" s="1"/>
  <c r="DG204" i="4" s="1"/>
  <c r="DG205" i="4" s="1"/>
  <c r="DG206" i="4" s="1"/>
  <c r="DG207" i="4" s="1"/>
  <c r="DG208" i="4" s="1"/>
  <c r="DG209" i="4" s="1"/>
  <c r="DG210" i="4" s="1"/>
  <c r="DG211" i="4" s="1"/>
  <c r="DG212" i="4" s="1"/>
  <c r="DG213" i="4" s="1"/>
  <c r="DG214" i="4" s="1"/>
  <c r="DG215" i="4" s="1"/>
  <c r="DG216" i="4" s="1"/>
  <c r="DG217" i="4" s="1"/>
  <c r="DG218" i="4" s="1"/>
  <c r="DG219" i="4" s="1"/>
  <c r="DG220" i="4" s="1"/>
  <c r="DG221" i="4" s="1"/>
  <c r="DG222" i="4" s="1"/>
  <c r="DG223" i="4" s="1"/>
  <c r="DG224" i="4" s="1"/>
  <c r="DG225" i="4" s="1"/>
  <c r="DG226" i="4" s="1"/>
  <c r="DG227" i="4" s="1"/>
  <c r="DG228" i="4" s="1"/>
  <c r="DG229" i="4" s="1"/>
  <c r="DG230" i="4" s="1"/>
  <c r="DG231" i="4" s="1"/>
  <c r="DG232" i="4" s="1"/>
  <c r="DG233" i="4" s="1"/>
  <c r="DG234" i="4" s="1"/>
  <c r="DG235" i="4" s="1"/>
  <c r="DG236" i="4" s="1"/>
  <c r="DG237" i="4" s="1"/>
  <c r="DG238" i="4" s="1"/>
  <c r="DG239" i="4" s="1"/>
  <c r="DG240" i="4" s="1"/>
  <c r="DG241" i="4" s="1"/>
  <c r="DG242" i="4" s="1"/>
  <c r="DG243" i="4" s="1"/>
  <c r="DG244" i="4" s="1"/>
  <c r="DG245" i="4" s="1"/>
  <c r="DG246" i="4" s="1"/>
  <c r="DG247" i="4" s="1"/>
  <c r="DG248" i="4" s="1"/>
  <c r="DG249" i="4" s="1"/>
  <c r="DG250" i="4" s="1"/>
  <c r="DG251" i="4" s="1"/>
  <c r="DG252" i="4" s="1"/>
  <c r="DG253" i="4" s="1"/>
  <c r="DG254" i="4" s="1"/>
  <c r="DG255" i="4" s="1"/>
  <c r="DG256" i="4" s="1"/>
  <c r="DG257" i="4" s="1"/>
  <c r="DG258" i="4" s="1"/>
  <c r="DG259" i="4" s="1"/>
  <c r="DG260" i="4" s="1"/>
  <c r="DG261" i="4" s="1"/>
  <c r="DG262" i="4" s="1"/>
  <c r="DG263" i="4" s="1"/>
  <c r="DG264" i="4" s="1"/>
  <c r="DG265" i="4" s="1"/>
  <c r="DI5" i="4" s="1"/>
  <c r="D114" i="2" s="1"/>
  <c r="O22" i="6" s="1"/>
  <c r="EA12" i="4"/>
  <c r="EA13" i="4" s="1"/>
  <c r="EA14" i="4" s="1"/>
  <c r="EA15" i="4" s="1"/>
  <c r="EA16" i="4" s="1"/>
  <c r="EA17" i="4" s="1"/>
  <c r="EA18" i="4" s="1"/>
  <c r="EA19" i="4" s="1"/>
  <c r="EA20" i="4" s="1"/>
  <c r="EA21" i="4" s="1"/>
  <c r="EA22" i="4" s="1"/>
  <c r="EA23" i="4" s="1"/>
  <c r="EA24" i="4" s="1"/>
  <c r="EA25" i="4" s="1"/>
  <c r="EA26" i="4" s="1"/>
  <c r="EA27" i="4" s="1"/>
  <c r="EA28" i="4" s="1"/>
  <c r="EA29" i="4" s="1"/>
  <c r="EA30" i="4" s="1"/>
  <c r="EA31" i="4" s="1"/>
  <c r="EA32" i="4" s="1"/>
  <c r="EA33" i="4" s="1"/>
  <c r="EA34" i="4" s="1"/>
  <c r="EA35" i="4" s="1"/>
  <c r="EA36" i="4" s="1"/>
  <c r="EA37" i="4" s="1"/>
  <c r="EA38" i="4" s="1"/>
  <c r="EA39" i="4" s="1"/>
  <c r="EA40" i="4" s="1"/>
  <c r="EA41" i="4" s="1"/>
  <c r="EA42" i="4" s="1"/>
  <c r="EA43" i="4" s="1"/>
  <c r="EA44" i="4" s="1"/>
  <c r="EA45" i="4" s="1"/>
  <c r="EA46" i="4" s="1"/>
  <c r="EA47" i="4" s="1"/>
  <c r="EA48" i="4" s="1"/>
  <c r="EA49" i="4" s="1"/>
  <c r="EA50" i="4" s="1"/>
  <c r="EA51" i="4" s="1"/>
  <c r="EA52" i="4" s="1"/>
  <c r="EA53" i="4" s="1"/>
  <c r="EA54" i="4" s="1"/>
  <c r="EA55" i="4" s="1"/>
  <c r="EA56" i="4" s="1"/>
  <c r="EA57" i="4" s="1"/>
  <c r="EA58" i="4" s="1"/>
  <c r="EA59" i="4" s="1"/>
  <c r="EA60" i="4" s="1"/>
  <c r="EA61" i="4" s="1"/>
  <c r="EA62" i="4" s="1"/>
  <c r="EA63" i="4" s="1"/>
  <c r="EA64" i="4" s="1"/>
  <c r="EA65" i="4" s="1"/>
  <c r="EA66" i="4" s="1"/>
  <c r="EA67" i="4" s="1"/>
  <c r="EA68" i="4" s="1"/>
  <c r="EA69" i="4" s="1"/>
  <c r="EA70" i="4" s="1"/>
  <c r="EA71" i="4" s="1"/>
  <c r="EA72" i="4" s="1"/>
  <c r="EA73" i="4" s="1"/>
  <c r="EA74" i="4" s="1"/>
  <c r="EA75" i="4" s="1"/>
  <c r="EA76" i="4" s="1"/>
  <c r="EA77" i="4" s="1"/>
  <c r="EA78" i="4" s="1"/>
  <c r="EA79" i="4" s="1"/>
  <c r="EA80" i="4" s="1"/>
  <c r="EA81" i="4" s="1"/>
  <c r="EA82" i="4" s="1"/>
  <c r="EA83" i="4" s="1"/>
  <c r="EA84" i="4" s="1"/>
  <c r="EA85" i="4" s="1"/>
  <c r="EA86" i="4" s="1"/>
  <c r="EA87" i="4" s="1"/>
  <c r="EA88" i="4" s="1"/>
  <c r="EA89" i="4" s="1"/>
  <c r="EA90" i="4" s="1"/>
  <c r="EA91" i="4" s="1"/>
  <c r="EA92" i="4" s="1"/>
  <c r="EA93" i="4" s="1"/>
  <c r="EA94" i="4" s="1"/>
  <c r="EA95" i="4" s="1"/>
  <c r="EA96" i="4" s="1"/>
  <c r="EA97" i="4" s="1"/>
  <c r="EA98" i="4" s="1"/>
  <c r="EA99" i="4" s="1"/>
  <c r="EA100" i="4" s="1"/>
  <c r="EA101" i="4" s="1"/>
  <c r="EA102" i="4" s="1"/>
  <c r="EA103" i="4" s="1"/>
  <c r="EA104" i="4" s="1"/>
  <c r="EA105" i="4" s="1"/>
  <c r="EA106" i="4" s="1"/>
  <c r="EA107" i="4" s="1"/>
  <c r="EA108" i="4" s="1"/>
  <c r="EA109" i="4" s="1"/>
  <c r="EA110" i="4" s="1"/>
  <c r="EA111" i="4" s="1"/>
  <c r="EA112" i="4" s="1"/>
  <c r="EA113" i="4" s="1"/>
  <c r="EA114" i="4" s="1"/>
  <c r="EA115" i="4" s="1"/>
  <c r="EA116" i="4" s="1"/>
  <c r="EA117" i="4" s="1"/>
  <c r="EA118" i="4" s="1"/>
  <c r="EA119" i="4" s="1"/>
  <c r="EA120" i="4" s="1"/>
  <c r="EA121" i="4" s="1"/>
  <c r="EA122" i="4" s="1"/>
  <c r="EA123" i="4" s="1"/>
  <c r="EA124" i="4" s="1"/>
  <c r="EA125" i="4" s="1"/>
  <c r="EA126" i="4" s="1"/>
  <c r="EA127" i="4" s="1"/>
  <c r="EA128" i="4" s="1"/>
  <c r="EA129" i="4" s="1"/>
  <c r="EA130" i="4" s="1"/>
  <c r="EA131" i="4" s="1"/>
  <c r="EA132" i="4" s="1"/>
  <c r="EA133" i="4" s="1"/>
  <c r="EA134" i="4" s="1"/>
  <c r="EA135" i="4" s="1"/>
  <c r="EA136" i="4" s="1"/>
  <c r="EA137" i="4" s="1"/>
  <c r="EA138" i="4" s="1"/>
  <c r="EA139" i="4" s="1"/>
  <c r="EA140" i="4" s="1"/>
  <c r="EA141" i="4" s="1"/>
  <c r="EA142" i="4" s="1"/>
  <c r="EA143" i="4" s="1"/>
  <c r="EA144" i="4" s="1"/>
  <c r="EA145" i="4" s="1"/>
  <c r="EA146" i="4" s="1"/>
  <c r="EA147" i="4" s="1"/>
  <c r="EA148" i="4" s="1"/>
  <c r="EA149" i="4" s="1"/>
  <c r="EA150" i="4" s="1"/>
  <c r="EA151" i="4" s="1"/>
  <c r="EA152" i="4" s="1"/>
  <c r="EA153" i="4" s="1"/>
  <c r="EA154" i="4" s="1"/>
  <c r="EA155" i="4" s="1"/>
  <c r="EA156" i="4" s="1"/>
  <c r="EA157" i="4" s="1"/>
  <c r="EA158" i="4" s="1"/>
  <c r="EA159" i="4" s="1"/>
  <c r="EA160" i="4" s="1"/>
  <c r="EA161" i="4" s="1"/>
  <c r="EA162" i="4" s="1"/>
  <c r="EA163" i="4" s="1"/>
  <c r="EA164" i="4" s="1"/>
  <c r="EA165" i="4" s="1"/>
  <c r="EA166" i="4" s="1"/>
  <c r="EA167" i="4" s="1"/>
  <c r="EA168" i="4" s="1"/>
  <c r="EA169" i="4" s="1"/>
  <c r="EA170" i="4" s="1"/>
  <c r="EA171" i="4" s="1"/>
  <c r="EA172" i="4" s="1"/>
  <c r="EA173" i="4" s="1"/>
  <c r="EA174" i="4" s="1"/>
  <c r="EA175" i="4" s="1"/>
  <c r="EA176" i="4" s="1"/>
  <c r="EA177" i="4" s="1"/>
  <c r="EA178" i="4" s="1"/>
  <c r="EA179" i="4" s="1"/>
  <c r="EA180" i="4" s="1"/>
  <c r="EA181" i="4" s="1"/>
  <c r="EA182" i="4" s="1"/>
  <c r="EA183" i="4" s="1"/>
  <c r="EA184" i="4" s="1"/>
  <c r="EA185" i="4" s="1"/>
  <c r="EA186" i="4" s="1"/>
  <c r="EA187" i="4" s="1"/>
  <c r="EA188" i="4" s="1"/>
  <c r="EA189" i="4" s="1"/>
  <c r="EA190" i="4" s="1"/>
  <c r="EA191" i="4" s="1"/>
  <c r="EA192" i="4" s="1"/>
  <c r="EA193" i="4" s="1"/>
  <c r="EA194" i="4" s="1"/>
  <c r="EA195" i="4" s="1"/>
  <c r="EA196" i="4" s="1"/>
  <c r="EA197" i="4" s="1"/>
  <c r="EA198" i="4" s="1"/>
  <c r="EA199" i="4" s="1"/>
  <c r="EA200" i="4" s="1"/>
  <c r="EA201" i="4" s="1"/>
  <c r="EA202" i="4" s="1"/>
  <c r="EA203" i="4" s="1"/>
  <c r="EA204" i="4" s="1"/>
  <c r="EA205" i="4" s="1"/>
  <c r="EA206" i="4" s="1"/>
  <c r="EA207" i="4" s="1"/>
  <c r="EA208" i="4" s="1"/>
  <c r="EA209" i="4" s="1"/>
  <c r="EA210" i="4" s="1"/>
  <c r="EA211" i="4" s="1"/>
  <c r="EA212" i="4" s="1"/>
  <c r="EA213" i="4" s="1"/>
  <c r="EA214" i="4" s="1"/>
  <c r="EA215" i="4" s="1"/>
  <c r="EA216" i="4" s="1"/>
  <c r="EA217" i="4" s="1"/>
  <c r="EA218" i="4" s="1"/>
  <c r="EA219" i="4" s="1"/>
  <c r="EA220" i="4" s="1"/>
  <c r="EA221" i="4" s="1"/>
  <c r="EA222" i="4" s="1"/>
  <c r="EA223" i="4" s="1"/>
  <c r="EA224" i="4" s="1"/>
  <c r="EA225" i="4" s="1"/>
  <c r="EA226" i="4" s="1"/>
  <c r="EA227" i="4" s="1"/>
  <c r="EA228" i="4" s="1"/>
  <c r="EA229" i="4" s="1"/>
  <c r="EA230" i="4" s="1"/>
  <c r="EA231" i="4" s="1"/>
  <c r="EA232" i="4" s="1"/>
  <c r="EA233" i="4" s="1"/>
  <c r="EA234" i="4" s="1"/>
  <c r="EA235" i="4" s="1"/>
  <c r="EA236" i="4" s="1"/>
  <c r="EA237" i="4" s="1"/>
  <c r="EA238" i="4" s="1"/>
  <c r="EA239" i="4" s="1"/>
  <c r="EA240" i="4" s="1"/>
  <c r="EA241" i="4" s="1"/>
  <c r="EA242" i="4" s="1"/>
  <c r="EA243" i="4" s="1"/>
  <c r="EA244" i="4" s="1"/>
  <c r="EA245" i="4" s="1"/>
  <c r="EA246" i="4" s="1"/>
  <c r="EA247" i="4" s="1"/>
  <c r="EA248" i="4" s="1"/>
  <c r="EA249" i="4" s="1"/>
  <c r="EA250" i="4" s="1"/>
  <c r="EA251" i="4" s="1"/>
  <c r="EA252" i="4" s="1"/>
  <c r="EA253" i="4" s="1"/>
  <c r="EA254" i="4" s="1"/>
  <c r="EA255" i="4" s="1"/>
  <c r="EA256" i="4" s="1"/>
  <c r="EA257" i="4" s="1"/>
  <c r="EA258" i="4" s="1"/>
  <c r="EA259" i="4" s="1"/>
  <c r="EA260" i="4" s="1"/>
  <c r="EA261" i="4" s="1"/>
  <c r="EA262" i="4" s="1"/>
  <c r="EA263" i="4" s="1"/>
  <c r="EA264" i="4" s="1"/>
  <c r="EA265" i="4" s="1"/>
  <c r="DW5" i="4" s="1"/>
  <c r="F118" i="2" s="1"/>
  <c r="DO13" i="4"/>
  <c r="DO14" i="4" s="1"/>
  <c r="DO15" i="4" s="1"/>
  <c r="DO16" i="4" s="1"/>
  <c r="DO17" i="4" s="1"/>
  <c r="DO18" i="4" s="1"/>
  <c r="DO19" i="4" s="1"/>
  <c r="DO20" i="4" s="1"/>
  <c r="DO21" i="4" s="1"/>
  <c r="DO22" i="4" s="1"/>
  <c r="DO23" i="4" s="1"/>
  <c r="DO24" i="4" s="1"/>
  <c r="DO25" i="4" s="1"/>
  <c r="DO26" i="4" s="1"/>
  <c r="DO27" i="4" s="1"/>
  <c r="DO28" i="4" s="1"/>
  <c r="DO29" i="4" s="1"/>
  <c r="DO30" i="4" s="1"/>
  <c r="DO31" i="4" s="1"/>
  <c r="DO32" i="4" s="1"/>
  <c r="DO33" i="4" s="1"/>
  <c r="DO34" i="4" s="1"/>
  <c r="DO35" i="4" s="1"/>
  <c r="DO36" i="4" s="1"/>
  <c r="DO37" i="4" s="1"/>
  <c r="DO38" i="4" s="1"/>
  <c r="DO39" i="4" s="1"/>
  <c r="DO40" i="4" s="1"/>
  <c r="DO41" i="4" s="1"/>
  <c r="DO42" i="4" s="1"/>
  <c r="DO43" i="4" s="1"/>
  <c r="DO44" i="4" s="1"/>
  <c r="DO45" i="4" s="1"/>
  <c r="DO46" i="4" s="1"/>
  <c r="DO47" i="4" s="1"/>
  <c r="DO48" i="4" s="1"/>
  <c r="DO49" i="4" s="1"/>
  <c r="DO50" i="4" s="1"/>
  <c r="DO51" i="4" s="1"/>
  <c r="DO52" i="4" s="1"/>
  <c r="DO53" i="4" s="1"/>
  <c r="DO54" i="4" s="1"/>
  <c r="DO55" i="4" s="1"/>
  <c r="DO56" i="4" s="1"/>
  <c r="DO57" i="4" s="1"/>
  <c r="DO58" i="4" s="1"/>
  <c r="DO59" i="4" s="1"/>
  <c r="DO60" i="4" s="1"/>
  <c r="DO61" i="4" s="1"/>
  <c r="DO62" i="4" s="1"/>
  <c r="DO63" i="4" s="1"/>
  <c r="DO64" i="4" s="1"/>
  <c r="DO65" i="4" s="1"/>
  <c r="DO66" i="4" s="1"/>
  <c r="DO67" i="4" s="1"/>
  <c r="DO68" i="4" s="1"/>
  <c r="DO69" i="4" s="1"/>
  <c r="DO70" i="4" s="1"/>
  <c r="DO71" i="4" s="1"/>
  <c r="DO72" i="4" s="1"/>
  <c r="DO73" i="4" s="1"/>
  <c r="DO74" i="4" s="1"/>
  <c r="DO75" i="4" s="1"/>
  <c r="DO76" i="4" s="1"/>
  <c r="DO77" i="4" s="1"/>
  <c r="DO78" i="4" s="1"/>
  <c r="DO79" i="4" s="1"/>
  <c r="DO80" i="4" s="1"/>
  <c r="DO81" i="4" s="1"/>
  <c r="DO82" i="4" s="1"/>
  <c r="DO83" i="4" s="1"/>
  <c r="DO84" i="4" s="1"/>
  <c r="DO85" i="4" s="1"/>
  <c r="DO86" i="4" s="1"/>
  <c r="DO87" i="4" s="1"/>
  <c r="DO88" i="4" s="1"/>
  <c r="DO89" i="4" s="1"/>
  <c r="DO90" i="4" s="1"/>
  <c r="DO91" i="4" s="1"/>
  <c r="DO92" i="4" s="1"/>
  <c r="DO93" i="4" s="1"/>
  <c r="DO94" i="4" s="1"/>
  <c r="DO95" i="4" s="1"/>
  <c r="DO96" i="4" s="1"/>
  <c r="DO97" i="4" s="1"/>
  <c r="DO98" i="4" s="1"/>
  <c r="DO99" i="4" s="1"/>
  <c r="DO100" i="4" s="1"/>
  <c r="DO101" i="4" s="1"/>
  <c r="DO102" i="4" s="1"/>
  <c r="DO103" i="4" s="1"/>
  <c r="DO104" i="4" s="1"/>
  <c r="DO105" i="4" s="1"/>
  <c r="DO106" i="4" s="1"/>
  <c r="DO107" i="4" s="1"/>
  <c r="DO108" i="4" s="1"/>
  <c r="DO109" i="4" s="1"/>
  <c r="DO110" i="4" s="1"/>
  <c r="DO111" i="4" s="1"/>
  <c r="DO112" i="4" s="1"/>
  <c r="DO113" i="4" s="1"/>
  <c r="DO114" i="4" s="1"/>
  <c r="DO115" i="4" s="1"/>
  <c r="DO116" i="4" s="1"/>
  <c r="DO117" i="4" s="1"/>
  <c r="DO118" i="4" s="1"/>
  <c r="DO119" i="4" s="1"/>
  <c r="DO120" i="4" s="1"/>
  <c r="DO121" i="4" s="1"/>
  <c r="DO122" i="4" s="1"/>
  <c r="DO123" i="4" s="1"/>
  <c r="DO124" i="4" s="1"/>
  <c r="DO125" i="4" s="1"/>
  <c r="DO126" i="4" s="1"/>
  <c r="DO127" i="4" s="1"/>
  <c r="DO128" i="4" s="1"/>
  <c r="DO129" i="4" s="1"/>
  <c r="DO130" i="4" s="1"/>
  <c r="DO131" i="4" s="1"/>
  <c r="DO132" i="4" s="1"/>
  <c r="DO133" i="4" s="1"/>
  <c r="DO134" i="4" s="1"/>
  <c r="DO135" i="4" s="1"/>
  <c r="DO136" i="4" s="1"/>
  <c r="DO137" i="4" s="1"/>
  <c r="DO138" i="4" s="1"/>
  <c r="DO139" i="4" s="1"/>
  <c r="DO140" i="4" s="1"/>
  <c r="DO141" i="4" s="1"/>
  <c r="DO142" i="4" s="1"/>
  <c r="DO143" i="4" s="1"/>
  <c r="DO144" i="4" s="1"/>
  <c r="DO145" i="4" s="1"/>
  <c r="DO146" i="4" s="1"/>
  <c r="DO147" i="4" s="1"/>
  <c r="DO148" i="4" s="1"/>
  <c r="DO149" i="4" s="1"/>
  <c r="DO150" i="4" s="1"/>
  <c r="DO151" i="4" s="1"/>
  <c r="DO152" i="4" s="1"/>
  <c r="DO153" i="4" s="1"/>
  <c r="DO154" i="4" s="1"/>
  <c r="DO155" i="4" s="1"/>
  <c r="DO156" i="4" s="1"/>
  <c r="DO157" i="4" s="1"/>
  <c r="DO158" i="4" s="1"/>
  <c r="DO159" i="4" s="1"/>
  <c r="DO160" i="4" s="1"/>
  <c r="DO161" i="4" s="1"/>
  <c r="DO162" i="4" s="1"/>
  <c r="DO163" i="4" s="1"/>
  <c r="DO164" i="4" s="1"/>
  <c r="DO165" i="4" s="1"/>
  <c r="DO166" i="4" s="1"/>
  <c r="DO167" i="4" s="1"/>
  <c r="DO168" i="4" s="1"/>
  <c r="DO169" i="4" s="1"/>
  <c r="DO170" i="4" s="1"/>
  <c r="DO171" i="4" s="1"/>
  <c r="DO172" i="4" s="1"/>
  <c r="DO173" i="4" s="1"/>
  <c r="DO174" i="4" s="1"/>
  <c r="DO175" i="4" s="1"/>
  <c r="DO176" i="4" s="1"/>
  <c r="DO177" i="4" s="1"/>
  <c r="DO178" i="4" s="1"/>
  <c r="DO179" i="4" s="1"/>
  <c r="DO180" i="4" s="1"/>
  <c r="DO181" i="4" s="1"/>
  <c r="DO182" i="4" s="1"/>
  <c r="DO183" i="4" s="1"/>
  <c r="DO184" i="4" s="1"/>
  <c r="DO185" i="4" s="1"/>
  <c r="DO186" i="4" s="1"/>
  <c r="DO187" i="4" s="1"/>
  <c r="DO188" i="4" s="1"/>
  <c r="DO189" i="4" s="1"/>
  <c r="DO190" i="4" s="1"/>
  <c r="DO191" i="4" s="1"/>
  <c r="DO192" i="4" s="1"/>
  <c r="DO193" i="4" s="1"/>
  <c r="DO194" i="4" s="1"/>
  <c r="DO195" i="4" s="1"/>
  <c r="DO196" i="4" s="1"/>
  <c r="DO197" i="4" s="1"/>
  <c r="DO198" i="4" s="1"/>
  <c r="DO199" i="4" s="1"/>
  <c r="DO200" i="4" s="1"/>
  <c r="DO201" i="4" s="1"/>
  <c r="DO202" i="4" s="1"/>
  <c r="DO203" i="4" s="1"/>
  <c r="DO204" i="4" s="1"/>
  <c r="DO205" i="4" s="1"/>
  <c r="DO206" i="4" s="1"/>
  <c r="DO207" i="4" s="1"/>
  <c r="DO208" i="4" s="1"/>
  <c r="DO209" i="4" s="1"/>
  <c r="DO210" i="4" s="1"/>
  <c r="DO211" i="4" s="1"/>
  <c r="DO212" i="4" s="1"/>
  <c r="DO213" i="4" s="1"/>
  <c r="DO214" i="4" s="1"/>
  <c r="DO215" i="4" s="1"/>
  <c r="DO216" i="4" s="1"/>
  <c r="DO217" i="4" s="1"/>
  <c r="DO218" i="4" s="1"/>
  <c r="DO219" i="4" s="1"/>
  <c r="DO220" i="4" s="1"/>
  <c r="DO221" i="4" s="1"/>
  <c r="DO222" i="4" s="1"/>
  <c r="DO223" i="4" s="1"/>
  <c r="DO224" i="4" s="1"/>
  <c r="DO225" i="4" s="1"/>
  <c r="DO226" i="4" s="1"/>
  <c r="DO227" i="4" s="1"/>
  <c r="DO228" i="4" s="1"/>
  <c r="DO229" i="4" s="1"/>
  <c r="DO230" i="4" s="1"/>
  <c r="DO231" i="4" s="1"/>
  <c r="DO232" i="4" s="1"/>
  <c r="DO233" i="4" s="1"/>
  <c r="DO234" i="4" s="1"/>
  <c r="DO235" i="4" s="1"/>
  <c r="DO236" i="4" s="1"/>
  <c r="DO237" i="4" s="1"/>
  <c r="DO238" i="4" s="1"/>
  <c r="DO239" i="4" s="1"/>
  <c r="DO240" i="4" s="1"/>
  <c r="DO241" i="4" s="1"/>
  <c r="DO242" i="4" s="1"/>
  <c r="DO243" i="4" s="1"/>
  <c r="DO244" i="4" s="1"/>
  <c r="DO245" i="4" s="1"/>
  <c r="DO246" i="4" s="1"/>
  <c r="DO247" i="4" s="1"/>
  <c r="DO248" i="4" s="1"/>
  <c r="DO249" i="4" s="1"/>
  <c r="DO250" i="4" s="1"/>
  <c r="DO251" i="4" s="1"/>
  <c r="DO252" i="4" s="1"/>
  <c r="DO253" i="4" s="1"/>
  <c r="DO254" i="4" s="1"/>
  <c r="DO255" i="4" s="1"/>
  <c r="DO256" i="4" s="1"/>
  <c r="DO257" i="4" s="1"/>
  <c r="DO258" i="4" s="1"/>
  <c r="DO259" i="4" s="1"/>
  <c r="DO260" i="4" s="1"/>
  <c r="DO261" i="4" s="1"/>
  <c r="DO262" i="4" s="1"/>
  <c r="DO263" i="4" s="1"/>
  <c r="DO264" i="4" s="1"/>
  <c r="DO265" i="4" s="1"/>
  <c r="DK5" i="4" s="1"/>
  <c r="DK12" i="4"/>
  <c r="DK13" i="4" s="1"/>
  <c r="DK14" i="4" s="1"/>
  <c r="DK15" i="4" s="1"/>
  <c r="DK16" i="4" s="1"/>
  <c r="DK17" i="4" s="1"/>
  <c r="DK18" i="4" s="1"/>
  <c r="DK19" i="4" s="1"/>
  <c r="DK20" i="4" s="1"/>
  <c r="DK21" i="4" s="1"/>
  <c r="DK22" i="4" s="1"/>
  <c r="DK23" i="4" s="1"/>
  <c r="DK24" i="4" s="1"/>
  <c r="DK25" i="4" s="1"/>
  <c r="DK26" i="4" s="1"/>
  <c r="DK27" i="4" s="1"/>
  <c r="DK28" i="4" s="1"/>
  <c r="DK29" i="4" s="1"/>
  <c r="DK30" i="4" s="1"/>
  <c r="DK31" i="4" s="1"/>
  <c r="DK32" i="4" s="1"/>
  <c r="DK33" i="4" s="1"/>
  <c r="DK34" i="4" s="1"/>
  <c r="DK35" i="4" s="1"/>
  <c r="DK36" i="4" s="1"/>
  <c r="DK37" i="4" s="1"/>
  <c r="DK38" i="4" s="1"/>
  <c r="DK39" i="4" s="1"/>
  <c r="DK40" i="4" s="1"/>
  <c r="DK41" i="4" s="1"/>
  <c r="DK42" i="4" s="1"/>
  <c r="DK43" i="4" s="1"/>
  <c r="DK44" i="4" s="1"/>
  <c r="DK45" i="4" s="1"/>
  <c r="DK46" i="4" s="1"/>
  <c r="DK47" i="4" s="1"/>
  <c r="DK48" i="4" s="1"/>
  <c r="DK49" i="4" s="1"/>
  <c r="DK50" i="4" s="1"/>
  <c r="DK51" i="4" s="1"/>
  <c r="DK52" i="4" s="1"/>
  <c r="DK53" i="4" s="1"/>
  <c r="DK54" i="4" s="1"/>
  <c r="DK55" i="4" s="1"/>
  <c r="DK56" i="4" s="1"/>
  <c r="DK57" i="4" s="1"/>
  <c r="DK58" i="4" s="1"/>
  <c r="DK59" i="4" s="1"/>
  <c r="DK60" i="4" s="1"/>
  <c r="DK61" i="4" s="1"/>
  <c r="DK62" i="4" s="1"/>
  <c r="DK63" i="4" s="1"/>
  <c r="DK64" i="4" s="1"/>
  <c r="DK65" i="4" s="1"/>
  <c r="DK66" i="4" s="1"/>
  <c r="DK67" i="4" s="1"/>
  <c r="DK68" i="4" s="1"/>
  <c r="DK69" i="4" s="1"/>
  <c r="DK70" i="4" s="1"/>
  <c r="DK71" i="4" s="1"/>
  <c r="DK72" i="4" s="1"/>
  <c r="DK73" i="4" s="1"/>
  <c r="DK74" i="4" s="1"/>
  <c r="DK75" i="4" s="1"/>
  <c r="DK76" i="4" s="1"/>
  <c r="DK77" i="4" s="1"/>
  <c r="DK78" i="4" s="1"/>
  <c r="DK79" i="4" s="1"/>
  <c r="DK80" i="4" s="1"/>
  <c r="DK81" i="4" s="1"/>
  <c r="DK82" i="4" s="1"/>
  <c r="DK83" i="4" s="1"/>
  <c r="DK84" i="4" s="1"/>
  <c r="DK85" i="4" s="1"/>
  <c r="DK86" i="4" s="1"/>
  <c r="DK87" i="4" s="1"/>
  <c r="DK88" i="4" s="1"/>
  <c r="DK89" i="4" s="1"/>
  <c r="DK90" i="4" s="1"/>
  <c r="DK91" i="4" s="1"/>
  <c r="DK92" i="4" s="1"/>
  <c r="DK93" i="4" s="1"/>
  <c r="DK94" i="4" s="1"/>
  <c r="DK95" i="4" s="1"/>
  <c r="DK96" i="4" s="1"/>
  <c r="DK97" i="4" s="1"/>
  <c r="DK98" i="4" s="1"/>
  <c r="DK99" i="4" s="1"/>
  <c r="DK100" i="4" s="1"/>
  <c r="DK101" i="4" s="1"/>
  <c r="DK102" i="4" s="1"/>
  <c r="DK103" i="4" s="1"/>
  <c r="DK104" i="4" s="1"/>
  <c r="DK105" i="4" s="1"/>
  <c r="DK106" i="4" s="1"/>
  <c r="DK107" i="4" s="1"/>
  <c r="DK108" i="4" s="1"/>
  <c r="DK109" i="4" s="1"/>
  <c r="DK110" i="4" s="1"/>
  <c r="DK111" i="4" s="1"/>
  <c r="DK112" i="4" s="1"/>
  <c r="DK113" i="4" s="1"/>
  <c r="DK114" i="4" s="1"/>
  <c r="DK115" i="4" s="1"/>
  <c r="DK116" i="4" s="1"/>
  <c r="DK117" i="4" s="1"/>
  <c r="DK118" i="4" s="1"/>
  <c r="DK119" i="4" s="1"/>
  <c r="DK120" i="4" s="1"/>
  <c r="DK121" i="4" s="1"/>
  <c r="DK122" i="4" s="1"/>
  <c r="DK123" i="4" s="1"/>
  <c r="DK124" i="4" s="1"/>
  <c r="DK125" i="4" s="1"/>
  <c r="DK126" i="4" s="1"/>
  <c r="DK127" i="4" s="1"/>
  <c r="DK128" i="4" s="1"/>
  <c r="DK129" i="4" s="1"/>
  <c r="DK130" i="4" s="1"/>
  <c r="DK131" i="4" s="1"/>
  <c r="DK132" i="4" s="1"/>
  <c r="DK133" i="4" s="1"/>
  <c r="DK134" i="4" s="1"/>
  <c r="DK135" i="4" s="1"/>
  <c r="DK136" i="4" s="1"/>
  <c r="DK137" i="4" s="1"/>
  <c r="DK138" i="4" s="1"/>
  <c r="DK139" i="4" s="1"/>
  <c r="DK140" i="4" s="1"/>
  <c r="DK141" i="4" s="1"/>
  <c r="DK142" i="4" s="1"/>
  <c r="DK143" i="4" s="1"/>
  <c r="DK144" i="4" s="1"/>
  <c r="DK145" i="4" s="1"/>
  <c r="DK146" i="4" s="1"/>
  <c r="DK147" i="4" s="1"/>
  <c r="DK148" i="4" s="1"/>
  <c r="DK149" i="4" s="1"/>
  <c r="DK150" i="4" s="1"/>
  <c r="DK151" i="4" s="1"/>
  <c r="DK152" i="4" s="1"/>
  <c r="DK153" i="4" s="1"/>
  <c r="DK154" i="4" s="1"/>
  <c r="DK155" i="4" s="1"/>
  <c r="DK156" i="4" s="1"/>
  <c r="DK157" i="4" s="1"/>
  <c r="DK158" i="4" s="1"/>
  <c r="DK159" i="4" s="1"/>
  <c r="DK160" i="4" s="1"/>
  <c r="DK161" i="4" s="1"/>
  <c r="DK162" i="4" s="1"/>
  <c r="DK163" i="4" s="1"/>
  <c r="DK164" i="4" s="1"/>
  <c r="DK165" i="4" s="1"/>
  <c r="DK166" i="4" s="1"/>
  <c r="DK167" i="4" s="1"/>
  <c r="DK168" i="4" s="1"/>
  <c r="DK169" i="4" s="1"/>
  <c r="DK170" i="4" s="1"/>
  <c r="DK171" i="4" s="1"/>
  <c r="DK172" i="4" s="1"/>
  <c r="DK173" i="4" s="1"/>
  <c r="DK174" i="4" s="1"/>
  <c r="DK175" i="4" s="1"/>
  <c r="DK176" i="4" s="1"/>
  <c r="DK177" i="4" s="1"/>
  <c r="DK178" i="4" s="1"/>
  <c r="DK179" i="4" s="1"/>
  <c r="DK180" i="4" s="1"/>
  <c r="DK181" i="4" s="1"/>
  <c r="DK182" i="4" s="1"/>
  <c r="DK183" i="4" s="1"/>
  <c r="DK184" i="4" s="1"/>
  <c r="DK185" i="4" s="1"/>
  <c r="DK186" i="4" s="1"/>
  <c r="DK187" i="4" s="1"/>
  <c r="DK188" i="4" s="1"/>
  <c r="DK189" i="4" s="1"/>
  <c r="DK190" i="4" s="1"/>
  <c r="DK191" i="4" s="1"/>
  <c r="DK192" i="4" s="1"/>
  <c r="DK193" i="4" s="1"/>
  <c r="DK194" i="4" s="1"/>
  <c r="DK195" i="4" s="1"/>
  <c r="DK196" i="4" s="1"/>
  <c r="DK197" i="4" s="1"/>
  <c r="DK198" i="4" s="1"/>
  <c r="DK199" i="4" s="1"/>
  <c r="DK200" i="4" s="1"/>
  <c r="DK201" i="4" s="1"/>
  <c r="DK202" i="4" s="1"/>
  <c r="DK203" i="4" s="1"/>
  <c r="DK204" i="4" s="1"/>
  <c r="DK205" i="4" s="1"/>
  <c r="DK206" i="4" s="1"/>
  <c r="DK207" i="4" s="1"/>
  <c r="DK208" i="4" s="1"/>
  <c r="DK209" i="4" s="1"/>
  <c r="DK210" i="4" s="1"/>
  <c r="DK211" i="4" s="1"/>
  <c r="DK212" i="4" s="1"/>
  <c r="DK213" i="4" s="1"/>
  <c r="DK214" i="4" s="1"/>
  <c r="DK215" i="4" s="1"/>
  <c r="DK216" i="4" s="1"/>
  <c r="DK217" i="4" s="1"/>
  <c r="DK218" i="4" s="1"/>
  <c r="DK219" i="4" s="1"/>
  <c r="DK220" i="4" s="1"/>
  <c r="DK221" i="4" s="1"/>
  <c r="DK222" i="4" s="1"/>
  <c r="DK223" i="4" s="1"/>
  <c r="DK224" i="4" s="1"/>
  <c r="DK225" i="4" s="1"/>
  <c r="DK226" i="4" s="1"/>
  <c r="DK227" i="4" s="1"/>
  <c r="DK228" i="4" s="1"/>
  <c r="DK229" i="4" s="1"/>
  <c r="DK230" i="4" s="1"/>
  <c r="DK231" i="4" s="1"/>
  <c r="DK232" i="4" s="1"/>
  <c r="DK233" i="4" s="1"/>
  <c r="DK234" i="4" s="1"/>
  <c r="DK235" i="4" s="1"/>
  <c r="DK236" i="4" s="1"/>
  <c r="DK237" i="4" s="1"/>
  <c r="DK238" i="4" s="1"/>
  <c r="DK239" i="4" s="1"/>
  <c r="DK240" i="4" s="1"/>
  <c r="DK241" i="4" s="1"/>
  <c r="DK242" i="4" s="1"/>
  <c r="DK243" i="4" s="1"/>
  <c r="DK244" i="4" s="1"/>
  <c r="DK245" i="4" s="1"/>
  <c r="DK246" i="4" s="1"/>
  <c r="DK247" i="4" s="1"/>
  <c r="DK248" i="4" s="1"/>
  <c r="DK249" i="4" s="1"/>
  <c r="DK250" i="4" s="1"/>
  <c r="DK251" i="4" s="1"/>
  <c r="DK252" i="4" s="1"/>
  <c r="DK253" i="4" s="1"/>
  <c r="DK254" i="4" s="1"/>
  <c r="DK255" i="4" s="1"/>
  <c r="DK256" i="4" s="1"/>
  <c r="DK257" i="4" s="1"/>
  <c r="DK258" i="4" s="1"/>
  <c r="DK259" i="4" s="1"/>
  <c r="DK260" i="4" s="1"/>
  <c r="DK261" i="4" s="1"/>
  <c r="DK262" i="4" s="1"/>
  <c r="DK263" i="4" s="1"/>
  <c r="DK264" i="4" s="1"/>
  <c r="DK265" i="4" s="1"/>
  <c r="DZ12" i="4"/>
  <c r="DZ13" i="4" s="1"/>
  <c r="DZ14" i="4" s="1"/>
  <c r="DZ15" i="4" s="1"/>
  <c r="DZ16" i="4" s="1"/>
  <c r="DZ17" i="4" s="1"/>
  <c r="DZ18" i="4" s="1"/>
  <c r="DZ19" i="4" s="1"/>
  <c r="DZ20" i="4" s="1"/>
  <c r="DZ21" i="4" s="1"/>
  <c r="DZ22" i="4" s="1"/>
  <c r="DZ23" i="4" s="1"/>
  <c r="DZ24" i="4" s="1"/>
  <c r="DZ25" i="4" s="1"/>
  <c r="DZ26" i="4" s="1"/>
  <c r="DZ27" i="4" s="1"/>
  <c r="DZ28" i="4" s="1"/>
  <c r="DZ29" i="4" s="1"/>
  <c r="DZ30" i="4" s="1"/>
  <c r="DZ31" i="4" s="1"/>
  <c r="DZ32" i="4" s="1"/>
  <c r="DZ33" i="4" s="1"/>
  <c r="DZ34" i="4" s="1"/>
  <c r="DZ35" i="4" s="1"/>
  <c r="DZ36" i="4" s="1"/>
  <c r="DZ37" i="4" s="1"/>
  <c r="DZ38" i="4" s="1"/>
  <c r="DZ39" i="4" s="1"/>
  <c r="DZ40" i="4" s="1"/>
  <c r="DZ41" i="4" s="1"/>
  <c r="DZ42" i="4" s="1"/>
  <c r="DZ43" i="4" s="1"/>
  <c r="DZ44" i="4" s="1"/>
  <c r="DZ45" i="4" s="1"/>
  <c r="DZ46" i="4" s="1"/>
  <c r="DZ47" i="4" s="1"/>
  <c r="DZ48" i="4" s="1"/>
  <c r="DZ49" i="4" s="1"/>
  <c r="DZ50" i="4" s="1"/>
  <c r="DZ51" i="4" s="1"/>
  <c r="DZ52" i="4" s="1"/>
  <c r="DZ53" i="4" s="1"/>
  <c r="DZ54" i="4" s="1"/>
  <c r="DZ55" i="4" s="1"/>
  <c r="DZ56" i="4" s="1"/>
  <c r="DZ57" i="4" s="1"/>
  <c r="DZ58" i="4" s="1"/>
  <c r="DZ59" i="4" s="1"/>
  <c r="DZ60" i="4" s="1"/>
  <c r="DZ61" i="4" s="1"/>
  <c r="DZ62" i="4" s="1"/>
  <c r="DZ63" i="4" s="1"/>
  <c r="DZ64" i="4" s="1"/>
  <c r="DZ65" i="4" s="1"/>
  <c r="DZ66" i="4" s="1"/>
  <c r="DZ67" i="4" s="1"/>
  <c r="DZ68" i="4" s="1"/>
  <c r="DZ69" i="4" s="1"/>
  <c r="DZ70" i="4" s="1"/>
  <c r="DZ71" i="4" s="1"/>
  <c r="DZ72" i="4" s="1"/>
  <c r="DZ73" i="4" s="1"/>
  <c r="DZ74" i="4" s="1"/>
  <c r="DZ75" i="4" s="1"/>
  <c r="DZ76" i="4" s="1"/>
  <c r="DZ77" i="4" s="1"/>
  <c r="DZ78" i="4" s="1"/>
  <c r="DZ79" i="4" s="1"/>
  <c r="DZ80" i="4" s="1"/>
  <c r="DZ81" i="4" s="1"/>
  <c r="DZ82" i="4" s="1"/>
  <c r="DZ83" i="4" s="1"/>
  <c r="DZ84" i="4" s="1"/>
  <c r="DZ85" i="4" s="1"/>
  <c r="DZ86" i="4" s="1"/>
  <c r="DZ87" i="4" s="1"/>
  <c r="DZ88" i="4" s="1"/>
  <c r="DZ89" i="4" s="1"/>
  <c r="DZ90" i="4" s="1"/>
  <c r="DZ91" i="4" s="1"/>
  <c r="DZ92" i="4" s="1"/>
  <c r="DZ93" i="4" s="1"/>
  <c r="DZ94" i="4" s="1"/>
  <c r="DZ95" i="4" s="1"/>
  <c r="DZ96" i="4" s="1"/>
  <c r="DZ97" i="4" s="1"/>
  <c r="DZ98" i="4" s="1"/>
  <c r="DZ99" i="4" s="1"/>
  <c r="DZ100" i="4" s="1"/>
  <c r="DZ101" i="4" s="1"/>
  <c r="DZ102" i="4" s="1"/>
  <c r="DZ103" i="4" s="1"/>
  <c r="DZ104" i="4" s="1"/>
  <c r="DZ105" i="4" s="1"/>
  <c r="DZ106" i="4" s="1"/>
  <c r="DZ107" i="4" s="1"/>
  <c r="DZ108" i="4" s="1"/>
  <c r="DZ109" i="4" s="1"/>
  <c r="DZ110" i="4" s="1"/>
  <c r="DZ111" i="4" s="1"/>
  <c r="DZ112" i="4" s="1"/>
  <c r="DZ113" i="4" s="1"/>
  <c r="DZ114" i="4" s="1"/>
  <c r="DZ115" i="4" s="1"/>
  <c r="DZ116" i="4" s="1"/>
  <c r="DZ117" i="4" s="1"/>
  <c r="DZ118" i="4" s="1"/>
  <c r="DZ119" i="4" s="1"/>
  <c r="DZ120" i="4" s="1"/>
  <c r="DZ121" i="4" s="1"/>
  <c r="DZ122" i="4" s="1"/>
  <c r="DZ123" i="4" s="1"/>
  <c r="DZ124" i="4" s="1"/>
  <c r="DZ125" i="4" s="1"/>
  <c r="DZ126" i="4" s="1"/>
  <c r="DZ127" i="4" s="1"/>
  <c r="DZ128" i="4" s="1"/>
  <c r="DZ129" i="4" s="1"/>
  <c r="DZ130" i="4" s="1"/>
  <c r="DZ131" i="4" s="1"/>
  <c r="DZ132" i="4" s="1"/>
  <c r="DZ133" i="4" s="1"/>
  <c r="DZ134" i="4" s="1"/>
  <c r="DZ135" i="4" s="1"/>
  <c r="DZ136" i="4" s="1"/>
  <c r="DZ137" i="4" s="1"/>
  <c r="DZ138" i="4" s="1"/>
  <c r="DZ139" i="4" s="1"/>
  <c r="DZ140" i="4" s="1"/>
  <c r="DZ141" i="4" s="1"/>
  <c r="DZ142" i="4" s="1"/>
  <c r="DZ143" i="4" s="1"/>
  <c r="DZ144" i="4" s="1"/>
  <c r="DZ145" i="4" s="1"/>
  <c r="DZ146" i="4" s="1"/>
  <c r="DZ147" i="4" s="1"/>
  <c r="DZ148" i="4" s="1"/>
  <c r="DZ149" i="4" s="1"/>
  <c r="DZ150" i="4" s="1"/>
  <c r="DZ151" i="4" s="1"/>
  <c r="DZ152" i="4" s="1"/>
  <c r="DZ153" i="4" s="1"/>
  <c r="DZ154" i="4" s="1"/>
  <c r="DZ155" i="4" s="1"/>
  <c r="DZ156" i="4" s="1"/>
  <c r="DZ157" i="4" s="1"/>
  <c r="DZ158" i="4" s="1"/>
  <c r="DZ159" i="4" s="1"/>
  <c r="DZ160" i="4" s="1"/>
  <c r="DZ161" i="4" s="1"/>
  <c r="DZ162" i="4" s="1"/>
  <c r="DZ163" i="4" s="1"/>
  <c r="DZ164" i="4" s="1"/>
  <c r="DZ165" i="4" s="1"/>
  <c r="DZ166" i="4" s="1"/>
  <c r="DZ167" i="4" s="1"/>
  <c r="DZ168" i="4" s="1"/>
  <c r="DZ169" i="4" s="1"/>
  <c r="DZ170" i="4" s="1"/>
  <c r="DZ171" i="4" s="1"/>
  <c r="DZ172" i="4" s="1"/>
  <c r="DZ173" i="4" s="1"/>
  <c r="DZ174" i="4" s="1"/>
  <c r="DZ175" i="4" s="1"/>
  <c r="DZ176" i="4" s="1"/>
  <c r="DZ177" i="4" s="1"/>
  <c r="DZ178" i="4" s="1"/>
  <c r="DZ179" i="4" s="1"/>
  <c r="DZ180" i="4" s="1"/>
  <c r="DZ181" i="4" s="1"/>
  <c r="DZ182" i="4" s="1"/>
  <c r="DZ183" i="4" s="1"/>
  <c r="DZ184" i="4" s="1"/>
  <c r="DZ185" i="4" s="1"/>
  <c r="DZ186" i="4" s="1"/>
  <c r="DZ187" i="4" s="1"/>
  <c r="DZ188" i="4" s="1"/>
  <c r="DZ189" i="4" s="1"/>
  <c r="DZ190" i="4" s="1"/>
  <c r="DZ191" i="4" s="1"/>
  <c r="DZ192" i="4" s="1"/>
  <c r="DZ193" i="4" s="1"/>
  <c r="DZ194" i="4" s="1"/>
  <c r="DZ195" i="4" s="1"/>
  <c r="DZ196" i="4" s="1"/>
  <c r="DZ197" i="4" s="1"/>
  <c r="DZ198" i="4" s="1"/>
  <c r="DZ199" i="4" s="1"/>
  <c r="DZ200" i="4" s="1"/>
  <c r="DZ201" i="4" s="1"/>
  <c r="DZ202" i="4" s="1"/>
  <c r="DZ203" i="4" s="1"/>
  <c r="DZ204" i="4" s="1"/>
  <c r="DZ205" i="4" s="1"/>
  <c r="DZ206" i="4" s="1"/>
  <c r="DZ207" i="4" s="1"/>
  <c r="DZ208" i="4" s="1"/>
  <c r="DZ209" i="4" s="1"/>
  <c r="DZ210" i="4" s="1"/>
  <c r="DZ211" i="4" s="1"/>
  <c r="DZ212" i="4" s="1"/>
  <c r="DZ213" i="4" s="1"/>
  <c r="DZ214" i="4" s="1"/>
  <c r="DZ215" i="4" s="1"/>
  <c r="DZ216" i="4" s="1"/>
  <c r="DZ217" i="4" s="1"/>
  <c r="DZ218" i="4" s="1"/>
  <c r="DZ219" i="4" s="1"/>
  <c r="DZ220" i="4" s="1"/>
  <c r="DZ221" i="4" s="1"/>
  <c r="DZ222" i="4" s="1"/>
  <c r="DZ223" i="4" s="1"/>
  <c r="DZ224" i="4" s="1"/>
  <c r="DZ225" i="4" s="1"/>
  <c r="DZ226" i="4" s="1"/>
  <c r="DZ227" i="4" s="1"/>
  <c r="DZ228" i="4" s="1"/>
  <c r="DZ229" i="4" s="1"/>
  <c r="DZ230" i="4" s="1"/>
  <c r="DZ231" i="4" s="1"/>
  <c r="DZ232" i="4" s="1"/>
  <c r="DZ233" i="4" s="1"/>
  <c r="DZ234" i="4" s="1"/>
  <c r="DZ235" i="4" s="1"/>
  <c r="DZ236" i="4" s="1"/>
  <c r="DZ237" i="4" s="1"/>
  <c r="DZ238" i="4" s="1"/>
  <c r="DZ239" i="4" s="1"/>
  <c r="DZ240" i="4" s="1"/>
  <c r="DZ241" i="4" s="1"/>
  <c r="DZ242" i="4" s="1"/>
  <c r="DZ243" i="4" s="1"/>
  <c r="DZ244" i="4" s="1"/>
  <c r="DZ245" i="4" s="1"/>
  <c r="DZ246" i="4" s="1"/>
  <c r="DZ247" i="4" s="1"/>
  <c r="DZ248" i="4" s="1"/>
  <c r="DZ249" i="4" s="1"/>
  <c r="DZ250" i="4" s="1"/>
  <c r="DZ251" i="4" s="1"/>
  <c r="DZ252" i="4" s="1"/>
  <c r="DZ253" i="4" s="1"/>
  <c r="DZ254" i="4" s="1"/>
  <c r="DZ255" i="4" s="1"/>
  <c r="DZ256" i="4" s="1"/>
  <c r="DZ257" i="4" s="1"/>
  <c r="DZ258" i="4" s="1"/>
  <c r="DZ259" i="4" s="1"/>
  <c r="DZ260" i="4" s="1"/>
  <c r="DZ261" i="4" s="1"/>
  <c r="DZ262" i="4" s="1"/>
  <c r="DZ263" i="4" s="1"/>
  <c r="DZ264" i="4" s="1"/>
  <c r="DZ265" i="4" s="1"/>
  <c r="DW4" i="4" s="1"/>
  <c r="F117" i="2" s="1"/>
  <c r="DR15" i="4"/>
  <c r="DR16" i="4" s="1"/>
  <c r="DR17" i="4" s="1"/>
  <c r="DR18" i="4" s="1"/>
  <c r="DR19" i="4" s="1"/>
  <c r="DR20" i="4" s="1"/>
  <c r="DR21" i="4" s="1"/>
  <c r="DR22" i="4" s="1"/>
  <c r="DR23" i="4" s="1"/>
  <c r="DR24" i="4" s="1"/>
  <c r="DR25" i="4" s="1"/>
  <c r="DR26" i="4" s="1"/>
  <c r="DR27" i="4" s="1"/>
  <c r="DR28" i="4" s="1"/>
  <c r="DR29" i="4" s="1"/>
  <c r="DR30" i="4" s="1"/>
  <c r="DR31" i="4" s="1"/>
  <c r="DR32" i="4" s="1"/>
  <c r="DR33" i="4" s="1"/>
  <c r="DR34" i="4" s="1"/>
  <c r="DR35" i="4" s="1"/>
  <c r="DR36" i="4" s="1"/>
  <c r="DR37" i="4" s="1"/>
  <c r="DR38" i="4" s="1"/>
  <c r="DR39" i="4" s="1"/>
  <c r="DR40" i="4" s="1"/>
  <c r="DR41" i="4" s="1"/>
  <c r="DR42" i="4" s="1"/>
  <c r="DR43" i="4" s="1"/>
  <c r="DR44" i="4" s="1"/>
  <c r="DR45" i="4" s="1"/>
  <c r="DR46" i="4" s="1"/>
  <c r="DR47" i="4" s="1"/>
  <c r="DR48" i="4" s="1"/>
  <c r="DR49" i="4" s="1"/>
  <c r="DR50" i="4" s="1"/>
  <c r="DR51" i="4" s="1"/>
  <c r="DR52" i="4" s="1"/>
  <c r="DR53" i="4" s="1"/>
  <c r="DR54" i="4" s="1"/>
  <c r="DR55" i="4" s="1"/>
  <c r="DR56" i="4" s="1"/>
  <c r="DR57" i="4" s="1"/>
  <c r="DR58" i="4" s="1"/>
  <c r="DR59" i="4" s="1"/>
  <c r="DR60" i="4" s="1"/>
  <c r="DR61" i="4" s="1"/>
  <c r="DR62" i="4" s="1"/>
  <c r="DR63" i="4" s="1"/>
  <c r="DR64" i="4" s="1"/>
  <c r="DR65" i="4" s="1"/>
  <c r="DR66" i="4" s="1"/>
  <c r="DR67" i="4" s="1"/>
  <c r="DR68" i="4" s="1"/>
  <c r="DR69" i="4" s="1"/>
  <c r="DR70" i="4" s="1"/>
  <c r="DR71" i="4" s="1"/>
  <c r="DR72" i="4" s="1"/>
  <c r="DR73" i="4" s="1"/>
  <c r="DR74" i="4" s="1"/>
  <c r="DR75" i="4" s="1"/>
  <c r="DR76" i="4" s="1"/>
  <c r="DR77" i="4" s="1"/>
  <c r="DR78" i="4" s="1"/>
  <c r="DR79" i="4" s="1"/>
  <c r="DR80" i="4" s="1"/>
  <c r="DR81" i="4" s="1"/>
  <c r="DR82" i="4" s="1"/>
  <c r="DR83" i="4" s="1"/>
  <c r="DR84" i="4" s="1"/>
  <c r="DR85" i="4" s="1"/>
  <c r="DR86" i="4" s="1"/>
  <c r="DR87" i="4" s="1"/>
  <c r="DR88" i="4" s="1"/>
  <c r="DR89" i="4" s="1"/>
  <c r="DR90" i="4" s="1"/>
  <c r="DR91" i="4" s="1"/>
  <c r="DR92" i="4" s="1"/>
  <c r="DR93" i="4" s="1"/>
  <c r="DR94" i="4" s="1"/>
  <c r="DR95" i="4" s="1"/>
  <c r="DR96" i="4" s="1"/>
  <c r="DR97" i="4" s="1"/>
  <c r="DR98" i="4" s="1"/>
  <c r="DR99" i="4" s="1"/>
  <c r="DR100" i="4" s="1"/>
  <c r="DR101" i="4" s="1"/>
  <c r="DR102" i="4" s="1"/>
  <c r="DR103" i="4" s="1"/>
  <c r="DR104" i="4" s="1"/>
  <c r="DR105" i="4" s="1"/>
  <c r="DR106" i="4" s="1"/>
  <c r="DR107" i="4" s="1"/>
  <c r="DR108" i="4" s="1"/>
  <c r="DR109" i="4" s="1"/>
  <c r="DR110" i="4" s="1"/>
  <c r="DR111" i="4" s="1"/>
  <c r="DR112" i="4" s="1"/>
  <c r="DR113" i="4" s="1"/>
  <c r="DR114" i="4" s="1"/>
  <c r="DR115" i="4" s="1"/>
  <c r="DR116" i="4" s="1"/>
  <c r="DR117" i="4" s="1"/>
  <c r="DR118" i="4" s="1"/>
  <c r="DR119" i="4" s="1"/>
  <c r="DR120" i="4" s="1"/>
  <c r="DR121" i="4" s="1"/>
  <c r="DR122" i="4" s="1"/>
  <c r="DR123" i="4" s="1"/>
  <c r="DR124" i="4" s="1"/>
  <c r="DR125" i="4" s="1"/>
  <c r="DR126" i="4" s="1"/>
  <c r="DR127" i="4" s="1"/>
  <c r="DR128" i="4" s="1"/>
  <c r="DR129" i="4" s="1"/>
  <c r="DR130" i="4" s="1"/>
  <c r="DR131" i="4" s="1"/>
  <c r="DR132" i="4" s="1"/>
  <c r="DR133" i="4" s="1"/>
  <c r="DR134" i="4" s="1"/>
  <c r="DR135" i="4" s="1"/>
  <c r="DR136" i="4" s="1"/>
  <c r="DR137" i="4" s="1"/>
  <c r="DR138" i="4" s="1"/>
  <c r="DR139" i="4" s="1"/>
  <c r="DR140" i="4" s="1"/>
  <c r="DR141" i="4" s="1"/>
  <c r="DR142" i="4" s="1"/>
  <c r="DR143" i="4" s="1"/>
  <c r="DR144" i="4" s="1"/>
  <c r="DR145" i="4" s="1"/>
  <c r="DR146" i="4" s="1"/>
  <c r="DR147" i="4" s="1"/>
  <c r="DR148" i="4" s="1"/>
  <c r="DR149" i="4" s="1"/>
  <c r="DR150" i="4" s="1"/>
  <c r="DR151" i="4" s="1"/>
  <c r="DR152" i="4" s="1"/>
  <c r="DR153" i="4" s="1"/>
  <c r="DR154" i="4" s="1"/>
  <c r="DR155" i="4" s="1"/>
  <c r="DR156" i="4" s="1"/>
  <c r="DR157" i="4" s="1"/>
  <c r="DR158" i="4" s="1"/>
  <c r="DR159" i="4" s="1"/>
  <c r="DR160" i="4" s="1"/>
  <c r="DR161" i="4" s="1"/>
  <c r="DR162" i="4" s="1"/>
  <c r="DR163" i="4" s="1"/>
  <c r="DR164" i="4" s="1"/>
  <c r="DR165" i="4" s="1"/>
  <c r="DR166" i="4" s="1"/>
  <c r="DR167" i="4" s="1"/>
  <c r="DR168" i="4" s="1"/>
  <c r="DR169" i="4" s="1"/>
  <c r="DR170" i="4" s="1"/>
  <c r="DR171" i="4" s="1"/>
  <c r="DR172" i="4" s="1"/>
  <c r="DR173" i="4" s="1"/>
  <c r="DR174" i="4" s="1"/>
  <c r="DR175" i="4" s="1"/>
  <c r="DR176" i="4" s="1"/>
  <c r="DR177" i="4" s="1"/>
  <c r="DR178" i="4" s="1"/>
  <c r="DR179" i="4" s="1"/>
  <c r="DR180" i="4" s="1"/>
  <c r="DR181" i="4" s="1"/>
  <c r="DR182" i="4" s="1"/>
  <c r="DR183" i="4" s="1"/>
  <c r="DR184" i="4" s="1"/>
  <c r="DR185" i="4" s="1"/>
  <c r="DR186" i="4" s="1"/>
  <c r="DR187" i="4" s="1"/>
  <c r="DR188" i="4" s="1"/>
  <c r="DR189" i="4" s="1"/>
  <c r="DR190" i="4" s="1"/>
  <c r="DR191" i="4" s="1"/>
  <c r="DR192" i="4" s="1"/>
  <c r="DR193" i="4" s="1"/>
  <c r="DR194" i="4" s="1"/>
  <c r="DR195" i="4" s="1"/>
  <c r="DR196" i="4" s="1"/>
  <c r="DR197" i="4" s="1"/>
  <c r="DR198" i="4" s="1"/>
  <c r="DR199" i="4" s="1"/>
  <c r="DR200" i="4" s="1"/>
  <c r="DR201" i="4" s="1"/>
  <c r="DR202" i="4" s="1"/>
  <c r="DR203" i="4" s="1"/>
  <c r="DR204" i="4" s="1"/>
  <c r="DR205" i="4" s="1"/>
  <c r="DR206" i="4" s="1"/>
  <c r="DR207" i="4" s="1"/>
  <c r="DR208" i="4" s="1"/>
  <c r="DR209" i="4" s="1"/>
  <c r="DR210" i="4" s="1"/>
  <c r="DR211" i="4" s="1"/>
  <c r="DR212" i="4" s="1"/>
  <c r="DR213" i="4" s="1"/>
  <c r="DR214" i="4" s="1"/>
  <c r="DR215" i="4" s="1"/>
  <c r="DR216" i="4" s="1"/>
  <c r="DR217" i="4" s="1"/>
  <c r="DR218" i="4" s="1"/>
  <c r="DR219" i="4" s="1"/>
  <c r="DR220" i="4" s="1"/>
  <c r="DR221" i="4" s="1"/>
  <c r="DR222" i="4" s="1"/>
  <c r="DR223" i="4" s="1"/>
  <c r="DR224" i="4" s="1"/>
  <c r="DR225" i="4" s="1"/>
  <c r="DR226" i="4" s="1"/>
  <c r="DR227" i="4" s="1"/>
  <c r="DR228" i="4" s="1"/>
  <c r="DR229" i="4" s="1"/>
  <c r="DR230" i="4" s="1"/>
  <c r="DR231" i="4" s="1"/>
  <c r="DR232" i="4" s="1"/>
  <c r="DR233" i="4" s="1"/>
  <c r="DR234" i="4" s="1"/>
  <c r="DR235" i="4" s="1"/>
  <c r="DR236" i="4" s="1"/>
  <c r="DR237" i="4" s="1"/>
  <c r="DR238" i="4" s="1"/>
  <c r="DR239" i="4" s="1"/>
  <c r="DR240" i="4" s="1"/>
  <c r="DR241" i="4" s="1"/>
  <c r="DR242" i="4" s="1"/>
  <c r="DR243" i="4" s="1"/>
  <c r="DR244" i="4" s="1"/>
  <c r="DR245" i="4" s="1"/>
  <c r="DR246" i="4" s="1"/>
  <c r="DR247" i="4" s="1"/>
  <c r="DR248" i="4" s="1"/>
  <c r="DR249" i="4" s="1"/>
  <c r="DR250" i="4" s="1"/>
  <c r="DR251" i="4" s="1"/>
  <c r="DR252" i="4" s="1"/>
  <c r="DR253" i="4" s="1"/>
  <c r="DR254" i="4" s="1"/>
  <c r="DR255" i="4" s="1"/>
  <c r="DR256" i="4" s="1"/>
  <c r="DR257" i="4" s="1"/>
  <c r="DR258" i="4" s="1"/>
  <c r="DR259" i="4" s="1"/>
  <c r="DR260" i="4" s="1"/>
  <c r="DR261" i="4" s="1"/>
  <c r="DR262" i="4" s="1"/>
  <c r="DR263" i="4" s="1"/>
  <c r="DR264" i="4" s="1"/>
  <c r="DR265" i="4" s="1"/>
  <c r="DU4" i="4" s="1"/>
  <c r="D117" i="2" s="1"/>
  <c r="E108" i="2"/>
  <c r="D109" i="2"/>
  <c r="F109" i="2"/>
  <c r="E109" i="2"/>
  <c r="DS10" i="4"/>
  <c r="DS11" i="4" s="1"/>
  <c r="DS12" i="4" s="1"/>
  <c r="DS13" i="4" s="1"/>
  <c r="DS14" i="4" s="1"/>
  <c r="DS15" i="4" s="1"/>
  <c r="DS16" i="4" s="1"/>
  <c r="DS17" i="4" s="1"/>
  <c r="DS18" i="4" s="1"/>
  <c r="DS19" i="4" s="1"/>
  <c r="DS20" i="4" s="1"/>
  <c r="DS21" i="4" s="1"/>
  <c r="DS22" i="4" s="1"/>
  <c r="DS23" i="4" s="1"/>
  <c r="DS24" i="4" s="1"/>
  <c r="DS25" i="4" s="1"/>
  <c r="DS26" i="4" s="1"/>
  <c r="DS27" i="4" s="1"/>
  <c r="DS28" i="4" s="1"/>
  <c r="DS29" i="4" s="1"/>
  <c r="DS30" i="4" s="1"/>
  <c r="DS31" i="4" s="1"/>
  <c r="DS32" i="4" s="1"/>
  <c r="DS33" i="4" s="1"/>
  <c r="DS34" i="4" s="1"/>
  <c r="DS35" i="4" s="1"/>
  <c r="DS36" i="4" s="1"/>
  <c r="DS37" i="4" s="1"/>
  <c r="DS38" i="4" s="1"/>
  <c r="DS39" i="4" s="1"/>
  <c r="DS40" i="4" s="1"/>
  <c r="DS41" i="4" s="1"/>
  <c r="DS42" i="4" s="1"/>
  <c r="DS43" i="4" s="1"/>
  <c r="DS44" i="4" s="1"/>
  <c r="DS45" i="4" s="1"/>
  <c r="DS46" i="4" s="1"/>
  <c r="DS47" i="4" s="1"/>
  <c r="DS48" i="4" s="1"/>
  <c r="DS49" i="4" s="1"/>
  <c r="DS50" i="4" s="1"/>
  <c r="DS51" i="4" s="1"/>
  <c r="DS52" i="4" s="1"/>
  <c r="DS53" i="4" s="1"/>
  <c r="DS54" i="4" s="1"/>
  <c r="DS55" i="4" s="1"/>
  <c r="DS56" i="4" s="1"/>
  <c r="DS57" i="4" s="1"/>
  <c r="DS58" i="4" s="1"/>
  <c r="DS59" i="4" s="1"/>
  <c r="DS60" i="4" s="1"/>
  <c r="DS61" i="4" s="1"/>
  <c r="DS62" i="4" s="1"/>
  <c r="DS63" i="4" s="1"/>
  <c r="DS64" i="4" s="1"/>
  <c r="DS65" i="4" s="1"/>
  <c r="DS66" i="4" s="1"/>
  <c r="DS67" i="4" s="1"/>
  <c r="DS68" i="4" s="1"/>
  <c r="DS69" i="4" s="1"/>
  <c r="DS70" i="4" s="1"/>
  <c r="DS71" i="4" s="1"/>
  <c r="DS72" i="4" s="1"/>
  <c r="DS73" i="4" s="1"/>
  <c r="DS74" i="4" s="1"/>
  <c r="DS75" i="4" s="1"/>
  <c r="DS76" i="4" s="1"/>
  <c r="DS77" i="4" s="1"/>
  <c r="DS78" i="4" s="1"/>
  <c r="DS79" i="4" s="1"/>
  <c r="DS80" i="4" s="1"/>
  <c r="DS81" i="4" s="1"/>
  <c r="DS82" i="4" s="1"/>
  <c r="DS83" i="4" s="1"/>
  <c r="DS84" i="4" s="1"/>
  <c r="DS85" i="4" s="1"/>
  <c r="DS86" i="4" s="1"/>
  <c r="DS87" i="4" s="1"/>
  <c r="DS88" i="4" s="1"/>
  <c r="DS89" i="4" s="1"/>
  <c r="DS90" i="4" s="1"/>
  <c r="DS91" i="4" s="1"/>
  <c r="DS92" i="4" s="1"/>
  <c r="DS93" i="4" s="1"/>
  <c r="DS94" i="4" s="1"/>
  <c r="DS95" i="4" s="1"/>
  <c r="DS96" i="4" s="1"/>
  <c r="DS97" i="4" s="1"/>
  <c r="DS98" i="4" s="1"/>
  <c r="DS99" i="4" s="1"/>
  <c r="DS100" i="4" s="1"/>
  <c r="DS101" i="4" s="1"/>
  <c r="DS102" i="4" s="1"/>
  <c r="DS103" i="4" s="1"/>
  <c r="DS104" i="4" s="1"/>
  <c r="DS105" i="4" s="1"/>
  <c r="DS106" i="4" s="1"/>
  <c r="DS107" i="4" s="1"/>
  <c r="DS108" i="4" s="1"/>
  <c r="DS109" i="4" s="1"/>
  <c r="DS110" i="4" s="1"/>
  <c r="DS111" i="4" s="1"/>
  <c r="DS112" i="4" s="1"/>
  <c r="DS113" i="4" s="1"/>
  <c r="DS114" i="4" s="1"/>
  <c r="DS115" i="4" s="1"/>
  <c r="DS116" i="4" s="1"/>
  <c r="DS117" i="4" s="1"/>
  <c r="DS118" i="4" s="1"/>
  <c r="DS119" i="4" s="1"/>
  <c r="DS120" i="4" s="1"/>
  <c r="DS121" i="4" s="1"/>
  <c r="DS122" i="4" s="1"/>
  <c r="DS123" i="4" s="1"/>
  <c r="DS124" i="4" s="1"/>
  <c r="DS125" i="4" s="1"/>
  <c r="DS126" i="4" s="1"/>
  <c r="DS127" i="4" s="1"/>
  <c r="DS128" i="4" s="1"/>
  <c r="DS129" i="4" s="1"/>
  <c r="DS130" i="4" s="1"/>
  <c r="DS131" i="4" s="1"/>
  <c r="DS132" i="4" s="1"/>
  <c r="DS133" i="4" s="1"/>
  <c r="DS134" i="4" s="1"/>
  <c r="DS135" i="4" s="1"/>
  <c r="DS136" i="4" s="1"/>
  <c r="DS137" i="4" s="1"/>
  <c r="DS138" i="4" s="1"/>
  <c r="DS139" i="4" s="1"/>
  <c r="DS140" i="4" s="1"/>
  <c r="DS141" i="4" s="1"/>
  <c r="DS142" i="4" s="1"/>
  <c r="DS143" i="4" s="1"/>
  <c r="DS144" i="4" s="1"/>
  <c r="DS145" i="4" s="1"/>
  <c r="DS146" i="4" s="1"/>
  <c r="DS147" i="4" s="1"/>
  <c r="DS148" i="4" s="1"/>
  <c r="DS149" i="4" s="1"/>
  <c r="DS150" i="4" s="1"/>
  <c r="DS151" i="4" s="1"/>
  <c r="DS152" i="4" s="1"/>
  <c r="DS153" i="4" s="1"/>
  <c r="DS154" i="4" s="1"/>
  <c r="DS155" i="4" s="1"/>
  <c r="DS156" i="4" s="1"/>
  <c r="DS157" i="4" s="1"/>
  <c r="DS158" i="4" s="1"/>
  <c r="DS159" i="4" s="1"/>
  <c r="DS160" i="4" s="1"/>
  <c r="DS161" i="4" s="1"/>
  <c r="DS162" i="4" s="1"/>
  <c r="DS163" i="4" s="1"/>
  <c r="DS164" i="4" s="1"/>
  <c r="DS165" i="4" s="1"/>
  <c r="DS166" i="4" s="1"/>
  <c r="DS167" i="4" s="1"/>
  <c r="DS168" i="4" s="1"/>
  <c r="DS169" i="4" s="1"/>
  <c r="DS170" i="4" s="1"/>
  <c r="DS171" i="4" s="1"/>
  <c r="DS172" i="4" s="1"/>
  <c r="DS173" i="4" s="1"/>
  <c r="DS174" i="4" s="1"/>
  <c r="DS175" i="4" s="1"/>
  <c r="DS176" i="4" s="1"/>
  <c r="DS177" i="4" s="1"/>
  <c r="DS178" i="4" s="1"/>
  <c r="DS179" i="4" s="1"/>
  <c r="DS180" i="4" s="1"/>
  <c r="DS181" i="4" s="1"/>
  <c r="DS182" i="4" s="1"/>
  <c r="DS183" i="4" s="1"/>
  <c r="DS184" i="4" s="1"/>
  <c r="DS185" i="4" s="1"/>
  <c r="DS186" i="4" s="1"/>
  <c r="DS187" i="4" s="1"/>
  <c r="DS188" i="4" s="1"/>
  <c r="DS189" i="4" s="1"/>
  <c r="DS190" i="4" s="1"/>
  <c r="DS191" i="4" s="1"/>
  <c r="DS192" i="4" s="1"/>
  <c r="DS193" i="4" s="1"/>
  <c r="DS194" i="4" s="1"/>
  <c r="DS195" i="4" s="1"/>
  <c r="DS196" i="4" s="1"/>
  <c r="DS197" i="4" s="1"/>
  <c r="DS198" i="4" s="1"/>
  <c r="DS199" i="4" s="1"/>
  <c r="DS200" i="4" s="1"/>
  <c r="DS201" i="4" s="1"/>
  <c r="DS202" i="4" s="1"/>
  <c r="DS203" i="4" s="1"/>
  <c r="DS204" i="4" s="1"/>
  <c r="DS205" i="4" s="1"/>
  <c r="DS206" i="4" s="1"/>
  <c r="DS207" i="4" s="1"/>
  <c r="DS208" i="4" s="1"/>
  <c r="DS209" i="4" s="1"/>
  <c r="DS210" i="4" s="1"/>
  <c r="DS211" i="4" s="1"/>
  <c r="DS212" i="4" s="1"/>
  <c r="DS213" i="4" s="1"/>
  <c r="DS214" i="4" s="1"/>
  <c r="DS215" i="4" s="1"/>
  <c r="DS216" i="4" s="1"/>
  <c r="DS217" i="4" s="1"/>
  <c r="DS218" i="4" s="1"/>
  <c r="DS219" i="4" s="1"/>
  <c r="DS220" i="4" s="1"/>
  <c r="DS221" i="4" s="1"/>
  <c r="DS222" i="4" s="1"/>
  <c r="DS223" i="4" s="1"/>
  <c r="DS224" i="4" s="1"/>
  <c r="DS225" i="4" s="1"/>
  <c r="DS226" i="4" s="1"/>
  <c r="DS227" i="4" s="1"/>
  <c r="DS228" i="4" s="1"/>
  <c r="DS229" i="4" s="1"/>
  <c r="DS230" i="4" s="1"/>
  <c r="DS231" i="4" s="1"/>
  <c r="DS232" i="4" s="1"/>
  <c r="DS233" i="4" s="1"/>
  <c r="DS234" i="4" s="1"/>
  <c r="DS235" i="4" s="1"/>
  <c r="DS236" i="4" s="1"/>
  <c r="DS237" i="4" s="1"/>
  <c r="DS238" i="4" s="1"/>
  <c r="DS239" i="4" s="1"/>
  <c r="DS240" i="4" s="1"/>
  <c r="DS241" i="4" s="1"/>
  <c r="DS242" i="4" s="1"/>
  <c r="DS243" i="4" s="1"/>
  <c r="DS244" i="4" s="1"/>
  <c r="DS245" i="4" s="1"/>
  <c r="DS246" i="4" s="1"/>
  <c r="DS247" i="4" s="1"/>
  <c r="DS248" i="4" s="1"/>
  <c r="DS249" i="4" s="1"/>
  <c r="DS250" i="4" s="1"/>
  <c r="DS251" i="4" s="1"/>
  <c r="DS252" i="4" s="1"/>
  <c r="DS253" i="4" s="1"/>
  <c r="DS254" i="4" s="1"/>
  <c r="DS255" i="4" s="1"/>
  <c r="DS256" i="4" s="1"/>
  <c r="DS257" i="4" s="1"/>
  <c r="DS258" i="4" s="1"/>
  <c r="DS259" i="4" s="1"/>
  <c r="DS260" i="4" s="1"/>
  <c r="DS261" i="4" s="1"/>
  <c r="DS262" i="4" s="1"/>
  <c r="DS263" i="4" s="1"/>
  <c r="DS264" i="4" s="1"/>
  <c r="DS265" i="4" s="1"/>
  <c r="DU5" i="4" s="1"/>
  <c r="D118" i="2" s="1"/>
  <c r="S2" i="5"/>
  <c r="Q16" i="6" s="1"/>
  <c r="S3" i="5"/>
  <c r="F135" i="2" s="1"/>
  <c r="Q17" i="6" s="1"/>
  <c r="S8" i="5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N3" i="5" s="1"/>
  <c r="Q3" i="5"/>
  <c r="D135" i="2" s="1"/>
  <c r="O17" i="6" s="1"/>
  <c r="Q2" i="5"/>
  <c r="D134" i="2" s="1"/>
  <c r="O16" i="6" s="1"/>
  <c r="DU11" i="4"/>
  <c r="DU12" i="4" s="1"/>
  <c r="DU13" i="4" s="1"/>
  <c r="DU14" i="4" s="1"/>
  <c r="DU15" i="4" s="1"/>
  <c r="DU16" i="4" s="1"/>
  <c r="DU17" i="4" s="1"/>
  <c r="DU18" i="4" s="1"/>
  <c r="DU19" i="4" s="1"/>
  <c r="DU20" i="4" s="1"/>
  <c r="DU21" i="4" s="1"/>
  <c r="DU22" i="4" s="1"/>
  <c r="DU23" i="4" s="1"/>
  <c r="DU24" i="4" s="1"/>
  <c r="DU25" i="4" s="1"/>
  <c r="DU26" i="4" s="1"/>
  <c r="DU27" i="4" s="1"/>
  <c r="DU28" i="4" s="1"/>
  <c r="DU29" i="4" s="1"/>
  <c r="DU30" i="4" s="1"/>
  <c r="DU31" i="4" s="1"/>
  <c r="DU32" i="4" s="1"/>
  <c r="DU33" i="4" s="1"/>
  <c r="DU34" i="4" s="1"/>
  <c r="DU35" i="4" s="1"/>
  <c r="DU36" i="4" s="1"/>
  <c r="DU37" i="4" s="1"/>
  <c r="DU38" i="4" s="1"/>
  <c r="DU39" i="4" s="1"/>
  <c r="DU40" i="4" s="1"/>
  <c r="DU41" i="4" s="1"/>
  <c r="DU42" i="4" s="1"/>
  <c r="DU43" i="4" s="1"/>
  <c r="DU44" i="4" s="1"/>
  <c r="DU45" i="4" s="1"/>
  <c r="DU46" i="4" s="1"/>
  <c r="DU47" i="4" s="1"/>
  <c r="DU48" i="4" s="1"/>
  <c r="DU49" i="4" s="1"/>
  <c r="DU50" i="4" s="1"/>
  <c r="DU51" i="4" s="1"/>
  <c r="DU52" i="4" s="1"/>
  <c r="DU53" i="4" s="1"/>
  <c r="DU54" i="4" s="1"/>
  <c r="DU55" i="4" s="1"/>
  <c r="DU56" i="4" s="1"/>
  <c r="DU57" i="4" s="1"/>
  <c r="DU58" i="4" s="1"/>
  <c r="DU59" i="4" s="1"/>
  <c r="DU60" i="4" s="1"/>
  <c r="DU61" i="4" s="1"/>
  <c r="DU62" i="4" s="1"/>
  <c r="DU63" i="4" s="1"/>
  <c r="DU64" i="4" s="1"/>
  <c r="DU65" i="4" s="1"/>
  <c r="DU66" i="4" s="1"/>
  <c r="DU67" i="4" s="1"/>
  <c r="DU68" i="4" s="1"/>
  <c r="DU69" i="4" s="1"/>
  <c r="DU70" i="4" s="1"/>
  <c r="DU71" i="4" s="1"/>
  <c r="DU72" i="4" s="1"/>
  <c r="DU73" i="4" s="1"/>
  <c r="DU74" i="4" s="1"/>
  <c r="DU75" i="4" s="1"/>
  <c r="DU76" i="4" s="1"/>
  <c r="DU77" i="4" s="1"/>
  <c r="DU78" i="4" s="1"/>
  <c r="DU79" i="4" s="1"/>
  <c r="DU80" i="4" s="1"/>
  <c r="DU81" i="4" s="1"/>
  <c r="DU82" i="4" s="1"/>
  <c r="DU83" i="4" s="1"/>
  <c r="DU84" i="4" s="1"/>
  <c r="DU85" i="4" s="1"/>
  <c r="DU86" i="4" s="1"/>
  <c r="DU87" i="4" s="1"/>
  <c r="DU88" i="4" s="1"/>
  <c r="DU89" i="4" s="1"/>
  <c r="DU90" i="4" s="1"/>
  <c r="DU91" i="4" s="1"/>
  <c r="DU92" i="4" s="1"/>
  <c r="DU93" i="4" s="1"/>
  <c r="DU94" i="4" s="1"/>
  <c r="DU95" i="4" s="1"/>
  <c r="DU96" i="4" s="1"/>
  <c r="DU97" i="4" s="1"/>
  <c r="DU98" i="4" s="1"/>
  <c r="DU99" i="4" s="1"/>
  <c r="DU100" i="4" s="1"/>
  <c r="DU101" i="4" s="1"/>
  <c r="DU102" i="4" s="1"/>
  <c r="DU103" i="4" s="1"/>
  <c r="DU104" i="4" s="1"/>
  <c r="DU105" i="4" s="1"/>
  <c r="DU106" i="4" s="1"/>
  <c r="DU107" i="4" s="1"/>
  <c r="DU108" i="4" s="1"/>
  <c r="DU109" i="4" s="1"/>
  <c r="DU110" i="4" s="1"/>
  <c r="DU111" i="4" s="1"/>
  <c r="DU112" i="4" s="1"/>
  <c r="DU113" i="4" s="1"/>
  <c r="DU114" i="4" s="1"/>
  <c r="DU115" i="4" s="1"/>
  <c r="DU116" i="4" s="1"/>
  <c r="DU117" i="4" s="1"/>
  <c r="DU118" i="4" s="1"/>
  <c r="DU119" i="4" s="1"/>
  <c r="DU120" i="4" s="1"/>
  <c r="DU121" i="4" s="1"/>
  <c r="DU122" i="4" s="1"/>
  <c r="DU123" i="4" s="1"/>
  <c r="DU124" i="4" s="1"/>
  <c r="DU125" i="4" s="1"/>
  <c r="DU126" i="4" s="1"/>
  <c r="DU127" i="4" s="1"/>
  <c r="DU128" i="4" s="1"/>
  <c r="DU129" i="4" s="1"/>
  <c r="DU130" i="4" s="1"/>
  <c r="DU131" i="4" s="1"/>
  <c r="DU132" i="4" s="1"/>
  <c r="DU133" i="4" s="1"/>
  <c r="DU134" i="4" s="1"/>
  <c r="DU135" i="4" s="1"/>
  <c r="DU136" i="4" s="1"/>
  <c r="DU137" i="4" s="1"/>
  <c r="DU138" i="4" s="1"/>
  <c r="DU139" i="4" s="1"/>
  <c r="DU140" i="4" s="1"/>
  <c r="DU141" i="4" s="1"/>
  <c r="DU142" i="4" s="1"/>
  <c r="DU143" i="4" s="1"/>
  <c r="DU144" i="4" s="1"/>
  <c r="DU145" i="4" s="1"/>
  <c r="DU146" i="4" s="1"/>
  <c r="DU147" i="4" s="1"/>
  <c r="DU148" i="4" s="1"/>
  <c r="DU149" i="4" s="1"/>
  <c r="DU150" i="4" s="1"/>
  <c r="DU151" i="4" s="1"/>
  <c r="DU152" i="4" s="1"/>
  <c r="DU153" i="4" s="1"/>
  <c r="DU154" i="4" s="1"/>
  <c r="DU155" i="4" s="1"/>
  <c r="DU156" i="4" s="1"/>
  <c r="DU157" i="4" s="1"/>
  <c r="DU158" i="4" s="1"/>
  <c r="DU159" i="4" s="1"/>
  <c r="DU160" i="4" s="1"/>
  <c r="DU161" i="4" s="1"/>
  <c r="DU162" i="4" s="1"/>
  <c r="DU163" i="4" s="1"/>
  <c r="DU164" i="4" s="1"/>
  <c r="DU165" i="4" s="1"/>
  <c r="DU166" i="4" s="1"/>
  <c r="DU167" i="4" s="1"/>
  <c r="DU168" i="4" s="1"/>
  <c r="DU169" i="4" s="1"/>
  <c r="DU170" i="4" s="1"/>
  <c r="DU171" i="4" s="1"/>
  <c r="DU172" i="4" s="1"/>
  <c r="DU173" i="4" s="1"/>
  <c r="DU174" i="4" s="1"/>
  <c r="DU175" i="4" s="1"/>
  <c r="DU176" i="4" s="1"/>
  <c r="DU177" i="4" s="1"/>
  <c r="DU178" i="4" s="1"/>
  <c r="DU179" i="4" s="1"/>
  <c r="DU180" i="4" s="1"/>
  <c r="DU181" i="4" s="1"/>
  <c r="DU182" i="4" s="1"/>
  <c r="DU183" i="4" s="1"/>
  <c r="DU184" i="4" s="1"/>
  <c r="DU185" i="4" s="1"/>
  <c r="DU186" i="4" s="1"/>
  <c r="DU187" i="4" s="1"/>
  <c r="DU188" i="4" s="1"/>
  <c r="DU189" i="4" s="1"/>
  <c r="DU190" i="4" s="1"/>
  <c r="DU191" i="4" s="1"/>
  <c r="DU192" i="4" s="1"/>
  <c r="DU193" i="4" s="1"/>
  <c r="DU194" i="4" s="1"/>
  <c r="DU195" i="4" s="1"/>
  <c r="DU196" i="4" s="1"/>
  <c r="DU197" i="4" s="1"/>
  <c r="DU198" i="4" s="1"/>
  <c r="DU199" i="4" s="1"/>
  <c r="DU200" i="4" s="1"/>
  <c r="DU201" i="4" s="1"/>
  <c r="DU202" i="4" s="1"/>
  <c r="DU203" i="4" s="1"/>
  <c r="DU204" i="4" s="1"/>
  <c r="DU205" i="4" s="1"/>
  <c r="DU206" i="4" s="1"/>
  <c r="DU207" i="4" s="1"/>
  <c r="DU208" i="4" s="1"/>
  <c r="DU209" i="4" s="1"/>
  <c r="DU210" i="4" s="1"/>
  <c r="DU211" i="4" s="1"/>
  <c r="DU212" i="4" s="1"/>
  <c r="DU213" i="4" s="1"/>
  <c r="DU214" i="4" s="1"/>
  <c r="DU215" i="4" s="1"/>
  <c r="DU216" i="4" s="1"/>
  <c r="DU217" i="4" s="1"/>
  <c r="DU218" i="4" s="1"/>
  <c r="DU219" i="4" s="1"/>
  <c r="DU220" i="4" s="1"/>
  <c r="DU221" i="4" s="1"/>
  <c r="DU222" i="4" s="1"/>
  <c r="DU223" i="4" s="1"/>
  <c r="DU224" i="4" s="1"/>
  <c r="DU225" i="4" s="1"/>
  <c r="DU226" i="4" s="1"/>
  <c r="DU227" i="4" s="1"/>
  <c r="DU228" i="4" s="1"/>
  <c r="DU229" i="4" s="1"/>
  <c r="DU230" i="4" s="1"/>
  <c r="DU231" i="4" s="1"/>
  <c r="DU232" i="4" s="1"/>
  <c r="DU233" i="4" s="1"/>
  <c r="DU234" i="4" s="1"/>
  <c r="DU235" i="4" s="1"/>
  <c r="DU236" i="4" s="1"/>
  <c r="DU237" i="4" s="1"/>
  <c r="DU238" i="4" s="1"/>
  <c r="DU239" i="4" s="1"/>
  <c r="DU240" i="4" s="1"/>
  <c r="DU241" i="4" s="1"/>
  <c r="DU242" i="4" s="1"/>
  <c r="DU243" i="4" s="1"/>
  <c r="DU244" i="4" s="1"/>
  <c r="DU245" i="4" s="1"/>
  <c r="DU246" i="4" s="1"/>
  <c r="DU247" i="4" s="1"/>
  <c r="DU248" i="4" s="1"/>
  <c r="DU249" i="4" s="1"/>
  <c r="DU250" i="4" s="1"/>
  <c r="DU251" i="4" s="1"/>
  <c r="DU252" i="4" s="1"/>
  <c r="DU253" i="4" s="1"/>
  <c r="DU254" i="4" s="1"/>
  <c r="DU255" i="4" s="1"/>
  <c r="DU256" i="4" s="1"/>
  <c r="DU257" i="4" s="1"/>
  <c r="DU258" i="4" s="1"/>
  <c r="DU259" i="4" s="1"/>
  <c r="DU260" i="4" s="1"/>
  <c r="DU261" i="4" s="1"/>
  <c r="DU262" i="4" s="1"/>
  <c r="DU263" i="4" s="1"/>
  <c r="DU264" i="4" s="1"/>
  <c r="DU265" i="4" s="1"/>
  <c r="DV3" i="4" s="1"/>
  <c r="E116" i="2" s="1"/>
  <c r="DV12" i="4"/>
  <c r="DV13" i="4" s="1"/>
  <c r="DV14" i="4" s="1"/>
  <c r="DV15" i="4" s="1"/>
  <c r="DV16" i="4" s="1"/>
  <c r="DV17" i="4" s="1"/>
  <c r="DV18" i="4" s="1"/>
  <c r="DV19" i="4" s="1"/>
  <c r="DV20" i="4" s="1"/>
  <c r="DV21" i="4" s="1"/>
  <c r="DV22" i="4" s="1"/>
  <c r="DV23" i="4" s="1"/>
  <c r="DV24" i="4" s="1"/>
  <c r="DV25" i="4" s="1"/>
  <c r="DV26" i="4" s="1"/>
  <c r="DV27" i="4" s="1"/>
  <c r="DV28" i="4" s="1"/>
  <c r="DV29" i="4" s="1"/>
  <c r="DV30" i="4" s="1"/>
  <c r="DV31" i="4" s="1"/>
  <c r="DV32" i="4" s="1"/>
  <c r="DV33" i="4" s="1"/>
  <c r="DV34" i="4" s="1"/>
  <c r="DV35" i="4" s="1"/>
  <c r="DV36" i="4" s="1"/>
  <c r="DV37" i="4" s="1"/>
  <c r="DV38" i="4" s="1"/>
  <c r="DV39" i="4" s="1"/>
  <c r="DV40" i="4" s="1"/>
  <c r="DV41" i="4" s="1"/>
  <c r="DV42" i="4" s="1"/>
  <c r="DV43" i="4" s="1"/>
  <c r="DV44" i="4" s="1"/>
  <c r="DV45" i="4" s="1"/>
  <c r="DV46" i="4" s="1"/>
  <c r="DV47" i="4" s="1"/>
  <c r="DV48" i="4" s="1"/>
  <c r="DV49" i="4" s="1"/>
  <c r="DV50" i="4" s="1"/>
  <c r="DV51" i="4" s="1"/>
  <c r="DV52" i="4" s="1"/>
  <c r="DV53" i="4" s="1"/>
  <c r="DV54" i="4" s="1"/>
  <c r="DV55" i="4" s="1"/>
  <c r="DV56" i="4" s="1"/>
  <c r="DV57" i="4" s="1"/>
  <c r="DV58" i="4" s="1"/>
  <c r="DV59" i="4" s="1"/>
  <c r="DV60" i="4" s="1"/>
  <c r="DV61" i="4" s="1"/>
  <c r="DV62" i="4" s="1"/>
  <c r="DV63" i="4" s="1"/>
  <c r="DV64" i="4" s="1"/>
  <c r="DV65" i="4" s="1"/>
  <c r="DV66" i="4" s="1"/>
  <c r="DV67" i="4" s="1"/>
  <c r="DV68" i="4" s="1"/>
  <c r="DV69" i="4" s="1"/>
  <c r="DV70" i="4" s="1"/>
  <c r="DV71" i="4" s="1"/>
  <c r="DV72" i="4" s="1"/>
  <c r="DV73" i="4" s="1"/>
  <c r="DV74" i="4" s="1"/>
  <c r="DV75" i="4" s="1"/>
  <c r="DV76" i="4" s="1"/>
  <c r="DV77" i="4" s="1"/>
  <c r="DV78" i="4" s="1"/>
  <c r="DV79" i="4" s="1"/>
  <c r="DV80" i="4" s="1"/>
  <c r="DV81" i="4" s="1"/>
  <c r="DV82" i="4" s="1"/>
  <c r="DV83" i="4" s="1"/>
  <c r="DV84" i="4" s="1"/>
  <c r="DV85" i="4" s="1"/>
  <c r="DV86" i="4" s="1"/>
  <c r="DV87" i="4" s="1"/>
  <c r="DV88" i="4" s="1"/>
  <c r="DV89" i="4" s="1"/>
  <c r="DV90" i="4" s="1"/>
  <c r="DV91" i="4" s="1"/>
  <c r="DV92" i="4" s="1"/>
  <c r="DV93" i="4" s="1"/>
  <c r="DV94" i="4" s="1"/>
  <c r="DV95" i="4" s="1"/>
  <c r="DV96" i="4" s="1"/>
  <c r="DV97" i="4" s="1"/>
  <c r="DV98" i="4" s="1"/>
  <c r="DV99" i="4" s="1"/>
  <c r="DV100" i="4" s="1"/>
  <c r="DV101" i="4" s="1"/>
  <c r="DV102" i="4" s="1"/>
  <c r="DV103" i="4" s="1"/>
  <c r="DV104" i="4" s="1"/>
  <c r="DV105" i="4" s="1"/>
  <c r="DV106" i="4" s="1"/>
  <c r="DV107" i="4" s="1"/>
  <c r="DV108" i="4" s="1"/>
  <c r="DV109" i="4" s="1"/>
  <c r="DV110" i="4" s="1"/>
  <c r="DV111" i="4" s="1"/>
  <c r="DV112" i="4" s="1"/>
  <c r="DV113" i="4" s="1"/>
  <c r="DV114" i="4" s="1"/>
  <c r="DV115" i="4" s="1"/>
  <c r="DV116" i="4" s="1"/>
  <c r="DV117" i="4" s="1"/>
  <c r="DV118" i="4" s="1"/>
  <c r="DV119" i="4" s="1"/>
  <c r="DV120" i="4" s="1"/>
  <c r="DV121" i="4" s="1"/>
  <c r="DV122" i="4" s="1"/>
  <c r="DV123" i="4" s="1"/>
  <c r="DV124" i="4" s="1"/>
  <c r="DV125" i="4" s="1"/>
  <c r="DV126" i="4" s="1"/>
  <c r="DV127" i="4" s="1"/>
  <c r="DV128" i="4" s="1"/>
  <c r="DV129" i="4" s="1"/>
  <c r="DV130" i="4" s="1"/>
  <c r="DV131" i="4" s="1"/>
  <c r="DV132" i="4" s="1"/>
  <c r="DV133" i="4" s="1"/>
  <c r="DV134" i="4" s="1"/>
  <c r="DV135" i="4" s="1"/>
  <c r="DV136" i="4" s="1"/>
  <c r="DV137" i="4" s="1"/>
  <c r="DV138" i="4" s="1"/>
  <c r="DV139" i="4" s="1"/>
  <c r="DV140" i="4" s="1"/>
  <c r="DV141" i="4" s="1"/>
  <c r="DV142" i="4" s="1"/>
  <c r="DV143" i="4" s="1"/>
  <c r="DV144" i="4" s="1"/>
  <c r="DV145" i="4" s="1"/>
  <c r="DV146" i="4" s="1"/>
  <c r="DV147" i="4" s="1"/>
  <c r="DV148" i="4" s="1"/>
  <c r="DV149" i="4" s="1"/>
  <c r="DV150" i="4" s="1"/>
  <c r="DV151" i="4" s="1"/>
  <c r="DV152" i="4" s="1"/>
  <c r="DV153" i="4" s="1"/>
  <c r="DV154" i="4" s="1"/>
  <c r="DV155" i="4" s="1"/>
  <c r="DV156" i="4" s="1"/>
  <c r="DV157" i="4" s="1"/>
  <c r="DV158" i="4" s="1"/>
  <c r="DV159" i="4" s="1"/>
  <c r="DV160" i="4" s="1"/>
  <c r="DV161" i="4" s="1"/>
  <c r="DV162" i="4" s="1"/>
  <c r="DV163" i="4" s="1"/>
  <c r="DV164" i="4" s="1"/>
  <c r="DV165" i="4" s="1"/>
  <c r="DV166" i="4" s="1"/>
  <c r="DV167" i="4" s="1"/>
  <c r="DV168" i="4" s="1"/>
  <c r="DV169" i="4" s="1"/>
  <c r="DV170" i="4" s="1"/>
  <c r="DV171" i="4" s="1"/>
  <c r="DV172" i="4" s="1"/>
  <c r="DV173" i="4" s="1"/>
  <c r="DV174" i="4" s="1"/>
  <c r="DV175" i="4" s="1"/>
  <c r="DV176" i="4" s="1"/>
  <c r="DV177" i="4" s="1"/>
  <c r="DV178" i="4" s="1"/>
  <c r="DV179" i="4" s="1"/>
  <c r="DV180" i="4" s="1"/>
  <c r="DV181" i="4" s="1"/>
  <c r="DV182" i="4" s="1"/>
  <c r="DV183" i="4" s="1"/>
  <c r="DV184" i="4" s="1"/>
  <c r="DV185" i="4" s="1"/>
  <c r="DV186" i="4" s="1"/>
  <c r="DV187" i="4" s="1"/>
  <c r="DV188" i="4" s="1"/>
  <c r="DV189" i="4" s="1"/>
  <c r="DV190" i="4" s="1"/>
  <c r="DV191" i="4" s="1"/>
  <c r="DV192" i="4" s="1"/>
  <c r="DV193" i="4" s="1"/>
  <c r="DV194" i="4" s="1"/>
  <c r="DV195" i="4" s="1"/>
  <c r="DV196" i="4" s="1"/>
  <c r="DV197" i="4" s="1"/>
  <c r="DV198" i="4" s="1"/>
  <c r="DV199" i="4" s="1"/>
  <c r="DV200" i="4" s="1"/>
  <c r="DV201" i="4" s="1"/>
  <c r="DV202" i="4" s="1"/>
  <c r="DV203" i="4" s="1"/>
  <c r="DV204" i="4" s="1"/>
  <c r="DV205" i="4" s="1"/>
  <c r="DV206" i="4" s="1"/>
  <c r="DV207" i="4" s="1"/>
  <c r="DV208" i="4" s="1"/>
  <c r="DV209" i="4" s="1"/>
  <c r="DV210" i="4" s="1"/>
  <c r="DV211" i="4" s="1"/>
  <c r="DV212" i="4" s="1"/>
  <c r="DV213" i="4" s="1"/>
  <c r="DV214" i="4" s="1"/>
  <c r="DV215" i="4" s="1"/>
  <c r="DV216" i="4" s="1"/>
  <c r="DV217" i="4" s="1"/>
  <c r="DV218" i="4" s="1"/>
  <c r="DV219" i="4" s="1"/>
  <c r="DV220" i="4" s="1"/>
  <c r="DV221" i="4" s="1"/>
  <c r="DV222" i="4" s="1"/>
  <c r="DV223" i="4" s="1"/>
  <c r="DV224" i="4" s="1"/>
  <c r="DV225" i="4" s="1"/>
  <c r="DV226" i="4" s="1"/>
  <c r="DV227" i="4" s="1"/>
  <c r="DV228" i="4" s="1"/>
  <c r="DV229" i="4" s="1"/>
  <c r="DV230" i="4" s="1"/>
  <c r="DV231" i="4" s="1"/>
  <c r="DV232" i="4" s="1"/>
  <c r="DV233" i="4" s="1"/>
  <c r="DV234" i="4" s="1"/>
  <c r="DV235" i="4" s="1"/>
  <c r="DV236" i="4" s="1"/>
  <c r="DV237" i="4" s="1"/>
  <c r="DV238" i="4" s="1"/>
  <c r="DV239" i="4" s="1"/>
  <c r="DV240" i="4" s="1"/>
  <c r="DV241" i="4" s="1"/>
  <c r="DV242" i="4" s="1"/>
  <c r="DV243" i="4" s="1"/>
  <c r="DV244" i="4" s="1"/>
  <c r="DV245" i="4" s="1"/>
  <c r="DV246" i="4" s="1"/>
  <c r="DV247" i="4" s="1"/>
  <c r="DV248" i="4" s="1"/>
  <c r="DV249" i="4" s="1"/>
  <c r="DV250" i="4" s="1"/>
  <c r="DV251" i="4" s="1"/>
  <c r="DV252" i="4" s="1"/>
  <c r="DV253" i="4" s="1"/>
  <c r="DV254" i="4" s="1"/>
  <c r="DV255" i="4" s="1"/>
  <c r="DV256" i="4" s="1"/>
  <c r="DV257" i="4" s="1"/>
  <c r="DV258" i="4" s="1"/>
  <c r="DV259" i="4" s="1"/>
  <c r="DV260" i="4" s="1"/>
  <c r="DV261" i="4" s="1"/>
  <c r="DV262" i="4" s="1"/>
  <c r="DV263" i="4" s="1"/>
  <c r="DV264" i="4" s="1"/>
  <c r="DV265" i="4" s="1"/>
  <c r="DV4" i="4" s="1"/>
  <c r="E117" i="2" s="1"/>
  <c r="DW10" i="4"/>
  <c r="F110" i="2" l="1"/>
  <c r="F125" i="2" s="1"/>
  <c r="Q12" i="6" s="1"/>
  <c r="Q14" i="6" s="1"/>
  <c r="F114" i="2"/>
  <c r="Q22" i="6" s="1"/>
  <c r="F134" i="2"/>
  <c r="F119" i="2"/>
  <c r="F120" i="2" s="1"/>
  <c r="D119" i="2"/>
  <c r="D120" i="2" s="1"/>
  <c r="DY4" i="4"/>
  <c r="D110" i="2"/>
  <c r="D125" i="2" s="1"/>
  <c r="O12" i="6" s="1"/>
  <c r="O14" i="6" s="1"/>
  <c r="EA4" i="4"/>
  <c r="DY5" i="4"/>
  <c r="EA5" i="4"/>
  <c r="DJ5" i="4"/>
  <c r="DW11" i="4"/>
  <c r="DW12" i="4" s="1"/>
  <c r="DW13" i="4" s="1"/>
  <c r="DW14" i="4" s="1"/>
  <c r="DW15" i="4" s="1"/>
  <c r="DW16" i="4" s="1"/>
  <c r="DW17" i="4" s="1"/>
  <c r="DW18" i="4" s="1"/>
  <c r="DW19" i="4" s="1"/>
  <c r="DW20" i="4" s="1"/>
  <c r="DW21" i="4" s="1"/>
  <c r="DW22" i="4" s="1"/>
  <c r="DW23" i="4" s="1"/>
  <c r="DW24" i="4" s="1"/>
  <c r="DW25" i="4" s="1"/>
  <c r="DW26" i="4" s="1"/>
  <c r="DW27" i="4" s="1"/>
  <c r="DW28" i="4" s="1"/>
  <c r="DW29" i="4" s="1"/>
  <c r="DW30" i="4" s="1"/>
  <c r="DW31" i="4" s="1"/>
  <c r="DW32" i="4" s="1"/>
  <c r="DW33" i="4" s="1"/>
  <c r="DW34" i="4" s="1"/>
  <c r="DW35" i="4" s="1"/>
  <c r="DW36" i="4" s="1"/>
  <c r="DW37" i="4" s="1"/>
  <c r="DW38" i="4" s="1"/>
  <c r="DW39" i="4" s="1"/>
  <c r="DW40" i="4" s="1"/>
  <c r="DW41" i="4" s="1"/>
  <c r="DW42" i="4" s="1"/>
  <c r="DW43" i="4" s="1"/>
  <c r="DW44" i="4" s="1"/>
  <c r="DW45" i="4" s="1"/>
  <c r="DW46" i="4" s="1"/>
  <c r="DW47" i="4" s="1"/>
  <c r="DW48" i="4" s="1"/>
  <c r="DW49" i="4" s="1"/>
  <c r="DW50" i="4" s="1"/>
  <c r="DW51" i="4" s="1"/>
  <c r="DW52" i="4" s="1"/>
  <c r="DW53" i="4" s="1"/>
  <c r="DW54" i="4" s="1"/>
  <c r="DW55" i="4" s="1"/>
  <c r="DW56" i="4" s="1"/>
  <c r="DW57" i="4" s="1"/>
  <c r="DW58" i="4" s="1"/>
  <c r="DW59" i="4" s="1"/>
  <c r="DW60" i="4" s="1"/>
  <c r="DW61" i="4" s="1"/>
  <c r="DW62" i="4" s="1"/>
  <c r="DW63" i="4" s="1"/>
  <c r="DW64" i="4" s="1"/>
  <c r="DW65" i="4" s="1"/>
  <c r="DW66" i="4" s="1"/>
  <c r="DW67" i="4" s="1"/>
  <c r="DW68" i="4" s="1"/>
  <c r="DW69" i="4" s="1"/>
  <c r="DW70" i="4" s="1"/>
  <c r="DW71" i="4" s="1"/>
  <c r="DW72" i="4" s="1"/>
  <c r="DW73" i="4" s="1"/>
  <c r="DW74" i="4" s="1"/>
  <c r="DW75" i="4" s="1"/>
  <c r="DW76" i="4" s="1"/>
  <c r="DW77" i="4" s="1"/>
  <c r="DW78" i="4" s="1"/>
  <c r="DW79" i="4" s="1"/>
  <c r="DW80" i="4" s="1"/>
  <c r="DW81" i="4" s="1"/>
  <c r="DW82" i="4" s="1"/>
  <c r="DW83" i="4" s="1"/>
  <c r="DW84" i="4" s="1"/>
  <c r="DW85" i="4" s="1"/>
  <c r="DW86" i="4" s="1"/>
  <c r="DW87" i="4" s="1"/>
  <c r="DW88" i="4" s="1"/>
  <c r="DW89" i="4" s="1"/>
  <c r="DW90" i="4" s="1"/>
  <c r="DW91" i="4" s="1"/>
  <c r="DW92" i="4" s="1"/>
  <c r="DW93" i="4" s="1"/>
  <c r="DW94" i="4" s="1"/>
  <c r="DW95" i="4" s="1"/>
  <c r="DW96" i="4" s="1"/>
  <c r="DW97" i="4" s="1"/>
  <c r="DW98" i="4" s="1"/>
  <c r="DW99" i="4" s="1"/>
  <c r="DW100" i="4" s="1"/>
  <c r="DW101" i="4" s="1"/>
  <c r="DW102" i="4" s="1"/>
  <c r="DW103" i="4" s="1"/>
  <c r="DW104" i="4" s="1"/>
  <c r="DW105" i="4" s="1"/>
  <c r="DW106" i="4" s="1"/>
  <c r="DW107" i="4" s="1"/>
  <c r="DW108" i="4" s="1"/>
  <c r="DW109" i="4" s="1"/>
  <c r="DW110" i="4" s="1"/>
  <c r="DW111" i="4" s="1"/>
  <c r="DW112" i="4" s="1"/>
  <c r="DW113" i="4" s="1"/>
  <c r="DW114" i="4" s="1"/>
  <c r="DW115" i="4" s="1"/>
  <c r="DW116" i="4" s="1"/>
  <c r="DW117" i="4" s="1"/>
  <c r="DW118" i="4" s="1"/>
  <c r="DW119" i="4" s="1"/>
  <c r="DW120" i="4" s="1"/>
  <c r="DW121" i="4" s="1"/>
  <c r="DW122" i="4" s="1"/>
  <c r="DW123" i="4" s="1"/>
  <c r="DW124" i="4" s="1"/>
  <c r="DW125" i="4" s="1"/>
  <c r="DW126" i="4" s="1"/>
  <c r="DW127" i="4" s="1"/>
  <c r="DW128" i="4" s="1"/>
  <c r="DW129" i="4" s="1"/>
  <c r="DW130" i="4" s="1"/>
  <c r="DW131" i="4" s="1"/>
  <c r="DW132" i="4" s="1"/>
  <c r="DW133" i="4" s="1"/>
  <c r="DW134" i="4" s="1"/>
  <c r="DW135" i="4" s="1"/>
  <c r="DW136" i="4" s="1"/>
  <c r="DW137" i="4" s="1"/>
  <c r="DW138" i="4" s="1"/>
  <c r="DW139" i="4" s="1"/>
  <c r="DW140" i="4" s="1"/>
  <c r="DW141" i="4" s="1"/>
  <c r="DW142" i="4" s="1"/>
  <c r="DW143" i="4" s="1"/>
  <c r="DW144" i="4" s="1"/>
  <c r="DW145" i="4" s="1"/>
  <c r="DW146" i="4" s="1"/>
  <c r="DW147" i="4" s="1"/>
  <c r="DW148" i="4" s="1"/>
  <c r="DW149" i="4" s="1"/>
  <c r="DW150" i="4" s="1"/>
  <c r="DW151" i="4" s="1"/>
  <c r="DW152" i="4" s="1"/>
  <c r="DW153" i="4" s="1"/>
  <c r="DW154" i="4" s="1"/>
  <c r="DW155" i="4" s="1"/>
  <c r="DW156" i="4" s="1"/>
  <c r="DW157" i="4" s="1"/>
  <c r="DW158" i="4" s="1"/>
  <c r="DW159" i="4" s="1"/>
  <c r="DW160" i="4" s="1"/>
  <c r="DW161" i="4" s="1"/>
  <c r="DW162" i="4" s="1"/>
  <c r="DW163" i="4" s="1"/>
  <c r="DW164" i="4" s="1"/>
  <c r="DW165" i="4" s="1"/>
  <c r="DW166" i="4" s="1"/>
  <c r="DW167" i="4" s="1"/>
  <c r="DW168" i="4" s="1"/>
  <c r="DW169" i="4" s="1"/>
  <c r="DW170" i="4" s="1"/>
  <c r="DW171" i="4" s="1"/>
  <c r="DW172" i="4" s="1"/>
  <c r="DW173" i="4" s="1"/>
  <c r="DW174" i="4" s="1"/>
  <c r="DW175" i="4" s="1"/>
  <c r="DW176" i="4" s="1"/>
  <c r="DW177" i="4" s="1"/>
  <c r="DW178" i="4" s="1"/>
  <c r="DW179" i="4" s="1"/>
  <c r="DW180" i="4" s="1"/>
  <c r="DW181" i="4" s="1"/>
  <c r="DW182" i="4" s="1"/>
  <c r="DW183" i="4" s="1"/>
  <c r="DW184" i="4" s="1"/>
  <c r="DW185" i="4" s="1"/>
  <c r="DW186" i="4" s="1"/>
  <c r="DW187" i="4" s="1"/>
  <c r="DW188" i="4" s="1"/>
  <c r="DW189" i="4" s="1"/>
  <c r="DW190" i="4" s="1"/>
  <c r="DW191" i="4" s="1"/>
  <c r="DW192" i="4" s="1"/>
  <c r="DW193" i="4" s="1"/>
  <c r="DW194" i="4" s="1"/>
  <c r="DW195" i="4" s="1"/>
  <c r="DW196" i="4" s="1"/>
  <c r="DW197" i="4" s="1"/>
  <c r="DW198" i="4" s="1"/>
  <c r="DW199" i="4" s="1"/>
  <c r="DW200" i="4" s="1"/>
  <c r="DW201" i="4" s="1"/>
  <c r="DW202" i="4" s="1"/>
  <c r="DW203" i="4" s="1"/>
  <c r="DW204" i="4" s="1"/>
  <c r="DW205" i="4" s="1"/>
  <c r="DW206" i="4" s="1"/>
  <c r="DW207" i="4" s="1"/>
  <c r="DW208" i="4" s="1"/>
  <c r="DW209" i="4" s="1"/>
  <c r="DW210" i="4" s="1"/>
  <c r="DW211" i="4" s="1"/>
  <c r="DW212" i="4" s="1"/>
  <c r="DW213" i="4" s="1"/>
  <c r="DW214" i="4" s="1"/>
  <c r="DW215" i="4" s="1"/>
  <c r="DW216" i="4" s="1"/>
  <c r="DW217" i="4" s="1"/>
  <c r="DW218" i="4" s="1"/>
  <c r="DW219" i="4" s="1"/>
  <c r="DW220" i="4" s="1"/>
  <c r="DW221" i="4" s="1"/>
  <c r="DW222" i="4" s="1"/>
  <c r="DW223" i="4" s="1"/>
  <c r="DW224" i="4" s="1"/>
  <c r="DW225" i="4" s="1"/>
  <c r="DW226" i="4" s="1"/>
  <c r="DW227" i="4" s="1"/>
  <c r="DW228" i="4" s="1"/>
  <c r="DW229" i="4" s="1"/>
  <c r="DW230" i="4" s="1"/>
  <c r="DW231" i="4" s="1"/>
  <c r="DW232" i="4" s="1"/>
  <c r="DW233" i="4" s="1"/>
  <c r="DW234" i="4" s="1"/>
  <c r="DW235" i="4" s="1"/>
  <c r="DW236" i="4" s="1"/>
  <c r="DW237" i="4" s="1"/>
  <c r="DW238" i="4" s="1"/>
  <c r="DW239" i="4" s="1"/>
  <c r="DW240" i="4" s="1"/>
  <c r="DW241" i="4" s="1"/>
  <c r="DW242" i="4" s="1"/>
  <c r="DW243" i="4" s="1"/>
  <c r="DW244" i="4" s="1"/>
  <c r="DW245" i="4" s="1"/>
  <c r="DW246" i="4" s="1"/>
  <c r="DW247" i="4" s="1"/>
  <c r="DW248" i="4" s="1"/>
  <c r="DW249" i="4" s="1"/>
  <c r="DW250" i="4" s="1"/>
  <c r="DW251" i="4" s="1"/>
  <c r="DW252" i="4" s="1"/>
  <c r="DW253" i="4" s="1"/>
  <c r="DW254" i="4" s="1"/>
  <c r="DW255" i="4" s="1"/>
  <c r="DW256" i="4" s="1"/>
  <c r="DW257" i="4" s="1"/>
  <c r="DW258" i="4" s="1"/>
  <c r="DW259" i="4" s="1"/>
  <c r="DW260" i="4" s="1"/>
  <c r="DW261" i="4" s="1"/>
  <c r="DW262" i="4" s="1"/>
  <c r="DW263" i="4" s="1"/>
  <c r="DW264" i="4" s="1"/>
  <c r="DW265" i="4" s="1"/>
  <c r="DV5" i="4" s="1"/>
  <c r="R2" i="5"/>
  <c r="P16" i="6" s="1"/>
  <c r="R3" i="5"/>
  <c r="E135" i="2" s="1"/>
  <c r="P17" i="6" s="1"/>
  <c r="Q18" i="6" l="1"/>
  <c r="D148" i="2" s="1"/>
  <c r="O72" i="6" s="1"/>
  <c r="O18" i="6"/>
  <c r="D146" i="2" s="1"/>
  <c r="O70" i="6" s="1"/>
  <c r="E110" i="2"/>
  <c r="E125" i="2" s="1"/>
  <c r="E114" i="2"/>
  <c r="P22" i="6" s="1"/>
  <c r="E134" i="2"/>
  <c r="D129" i="2"/>
  <c r="F129" i="2"/>
  <c r="D127" i="2"/>
  <c r="F127" i="2"/>
  <c r="DZ5" i="4"/>
  <c r="E118" i="2"/>
  <c r="E119" i="2" s="1"/>
  <c r="E120" i="2" s="1"/>
  <c r="DZ4" i="4"/>
  <c r="F146" i="2" l="1"/>
  <c r="S70" i="6" s="1"/>
  <c r="F148" i="2"/>
  <c r="S72" i="6" s="1"/>
  <c r="P18" i="6"/>
  <c r="D147" i="2" s="1"/>
  <c r="E129" i="2"/>
  <c r="P12" i="6"/>
  <c r="P14" i="6" s="1"/>
  <c r="E127" i="2"/>
  <c r="D19" i="3"/>
  <c r="D22" i="3"/>
  <c r="D20" i="3"/>
  <c r="D21" i="3"/>
  <c r="EG35" i="4" l="1"/>
  <c r="EC38" i="4"/>
  <c r="EK33" i="4"/>
  <c r="EJ260" i="4"/>
  <c r="ER260" i="4" s="1"/>
  <c r="EB14" i="4"/>
  <c r="EN14" i="4" s="1"/>
  <c r="EB17" i="4"/>
  <c r="EN17" i="4" s="1"/>
  <c r="EJ13" i="4"/>
  <c r="ER13" i="4" s="1"/>
  <c r="EJ254" i="4"/>
  <c r="ER254" i="4" s="1"/>
  <c r="EF20" i="4"/>
  <c r="EP20" i="4" s="1"/>
  <c r="EB13" i="4"/>
  <c r="EN13" i="4" s="1"/>
  <c r="EB251" i="4"/>
  <c r="EN251" i="4" s="1"/>
  <c r="EJ259" i="4"/>
  <c r="ER259" i="4" s="1"/>
  <c r="EF12" i="4"/>
  <c r="EP12" i="4" s="1"/>
  <c r="EJ19" i="4"/>
  <c r="ER19" i="4" s="1"/>
  <c r="EB22" i="4"/>
  <c r="EN22" i="4" s="1"/>
  <c r="EB254" i="4"/>
  <c r="EN254" i="4" s="1"/>
  <c r="EJ14" i="4"/>
  <c r="ER14" i="4" s="1"/>
  <c r="EJ17" i="4"/>
  <c r="ER17" i="4" s="1"/>
  <c r="EJ20" i="4"/>
  <c r="ER20" i="4" s="1"/>
  <c r="EJ257" i="4"/>
  <c r="ER257" i="4" s="1"/>
  <c r="EB16" i="4"/>
  <c r="EN16" i="4" s="1"/>
  <c r="EJ256" i="4"/>
  <c r="ER256" i="4" s="1"/>
  <c r="EJ258" i="4"/>
  <c r="ER258" i="4" s="1"/>
  <c r="EF10" i="4"/>
  <c r="EP10" i="4" s="1"/>
  <c r="EB10" i="4"/>
  <c r="EN10" i="4" s="1"/>
  <c r="EF257" i="4"/>
  <c r="EP257" i="4" s="1"/>
  <c r="EF253" i="4"/>
  <c r="EP253" i="4" s="1"/>
  <c r="EJ261" i="4"/>
  <c r="ER261" i="4" s="1"/>
  <c r="EJ264" i="4"/>
  <c r="ER264" i="4" s="1"/>
  <c r="EB256" i="4"/>
  <c r="EN256" i="4" s="1"/>
  <c r="EB258" i="4"/>
  <c r="EN258" i="4" s="1"/>
  <c r="EJ10" i="4"/>
  <c r="ER10" i="4" s="1"/>
  <c r="EG239" i="4"/>
  <c r="EB15" i="4"/>
  <c r="EN15" i="4" s="1"/>
  <c r="EB19" i="4"/>
  <c r="EN19" i="4" s="1"/>
  <c r="EF17" i="4"/>
  <c r="EP17" i="4" s="1"/>
  <c r="EB21" i="4"/>
  <c r="EN21" i="4" s="1"/>
  <c r="EF21" i="4"/>
  <c r="EP21" i="4" s="1"/>
  <c r="EF14" i="4"/>
  <c r="EP14" i="4" s="1"/>
  <c r="EF259" i="4"/>
  <c r="EP259" i="4" s="1"/>
  <c r="EF260" i="4"/>
  <c r="EP260" i="4" s="1"/>
  <c r="EF262" i="4"/>
  <c r="EP262" i="4" s="1"/>
  <c r="EF261" i="4"/>
  <c r="EP261" i="4" s="1"/>
  <c r="EF19" i="4"/>
  <c r="EP19" i="4" s="1"/>
  <c r="EF255" i="4"/>
  <c r="EP255" i="4" s="1"/>
  <c r="EF16" i="4"/>
  <c r="EP16" i="4" s="1"/>
  <c r="EF15" i="4"/>
  <c r="EP15" i="4" s="1"/>
  <c r="EJ11" i="4"/>
  <c r="ER11" i="4" s="1"/>
  <c r="EB253" i="4"/>
  <c r="EN253" i="4" s="1"/>
  <c r="EB262" i="4"/>
  <c r="EN262" i="4" s="1"/>
  <c r="EJ12" i="4"/>
  <c r="ER12" i="4" s="1"/>
  <c r="EJ15" i="4"/>
  <c r="ER15" i="4" s="1"/>
  <c r="EJ263" i="4"/>
  <c r="ER263" i="4" s="1"/>
  <c r="EB255" i="4"/>
  <c r="EN255" i="4" s="1"/>
  <c r="EB260" i="4"/>
  <c r="EN260" i="4" s="1"/>
  <c r="EB11" i="4"/>
  <c r="EN11" i="4" s="1"/>
  <c r="EK241" i="4"/>
  <c r="EC236" i="4"/>
  <c r="EF264" i="4"/>
  <c r="EP264" i="4" s="1"/>
  <c r="EJ255" i="4"/>
  <c r="ER255" i="4" s="1"/>
  <c r="EB20" i="4"/>
  <c r="EN20" i="4" s="1"/>
  <c r="EB261" i="4"/>
  <c r="EN261" i="4" s="1"/>
  <c r="EB23" i="4"/>
  <c r="EN23" i="4" s="1"/>
  <c r="EF11" i="4"/>
  <c r="EP11" i="4" s="1"/>
  <c r="EF256" i="4"/>
  <c r="EP256" i="4" s="1"/>
  <c r="EF263" i="4"/>
  <c r="EP263" i="4" s="1"/>
  <c r="EF18" i="4"/>
  <c r="EP18" i="4" s="1"/>
  <c r="EB18" i="4"/>
  <c r="EN18" i="4" s="1"/>
  <c r="EJ18" i="4"/>
  <c r="ER18" i="4" s="1"/>
  <c r="EB263" i="4"/>
  <c r="EN263" i="4" s="1"/>
  <c r="EJ16" i="4"/>
  <c r="ER16" i="4" s="1"/>
  <c r="EJ262" i="4"/>
  <c r="ER262" i="4" s="1"/>
  <c r="EB259" i="4"/>
  <c r="EN259" i="4" s="1"/>
  <c r="EB264" i="4"/>
  <c r="EN264" i="4" s="1"/>
  <c r="EF258" i="4"/>
  <c r="EP258" i="4" s="1"/>
  <c r="EF13" i="4"/>
  <c r="EP13" i="4" s="1"/>
  <c r="EB252" i="4"/>
  <c r="EN252" i="4" s="1"/>
  <c r="EF254" i="4"/>
  <c r="EP254" i="4" s="1"/>
  <c r="EB257" i="4"/>
  <c r="EN257" i="4" s="1"/>
  <c r="EB12" i="4"/>
  <c r="EN12" i="4" s="1"/>
  <c r="F147" i="2"/>
  <c r="S71" i="6" s="1"/>
  <c r="O71" i="6"/>
  <c r="EK60" i="4"/>
  <c r="EM138" i="4"/>
  <c r="EB65" i="4"/>
  <c r="EE97" i="4"/>
  <c r="EK48" i="4"/>
  <c r="EM185" i="4"/>
  <c r="EM87" i="4"/>
  <c r="EM106" i="4"/>
  <c r="EM101" i="4"/>
  <c r="EB243" i="4"/>
  <c r="EN243" i="4" s="1"/>
  <c r="EB205" i="4"/>
  <c r="EB48" i="4"/>
  <c r="EL216" i="4"/>
  <c r="ED151" i="4"/>
  <c r="EB104" i="4"/>
  <c r="EM109" i="4"/>
  <c r="EL64" i="4"/>
  <c r="EK99" i="4"/>
  <c r="EC120" i="4"/>
  <c r="EC104" i="4"/>
  <c r="EM82" i="4"/>
  <c r="EB135" i="4"/>
  <c r="EB25" i="4"/>
  <c r="EN25" i="4" s="1"/>
  <c r="EK232" i="4"/>
  <c r="EL173" i="4"/>
  <c r="EH55" i="4"/>
  <c r="EB202" i="4"/>
  <c r="EB132" i="4"/>
  <c r="EH86" i="4"/>
  <c r="EJ56" i="4"/>
  <c r="EF48" i="4"/>
  <c r="EC108" i="4"/>
  <c r="EF201" i="4"/>
  <c r="EK222" i="4"/>
  <c r="EH149" i="4"/>
  <c r="EG63" i="4"/>
  <c r="EK151" i="4"/>
  <c r="EC69" i="4"/>
  <c r="EF209" i="4"/>
  <c r="EM104" i="4"/>
  <c r="EH143" i="4"/>
  <c r="EJ247" i="4"/>
  <c r="ER247" i="4" s="1"/>
  <c r="EJ113" i="4"/>
  <c r="ED123" i="4"/>
  <c r="EI194" i="4"/>
  <c r="EM171" i="4"/>
  <c r="EM124" i="4"/>
  <c r="EL80" i="4"/>
  <c r="EL185" i="4"/>
  <c r="EJ158" i="4"/>
  <c r="ED96" i="4"/>
  <c r="ED179" i="4"/>
  <c r="EE119" i="4"/>
  <c r="EK157" i="4"/>
  <c r="EG176" i="4"/>
  <c r="EL204" i="4"/>
  <c r="F40" i="3"/>
  <c r="EC57" i="4"/>
  <c r="EM147" i="4"/>
  <c r="EF225" i="4"/>
  <c r="ED144" i="4"/>
  <c r="EI151" i="4"/>
  <c r="EH58" i="4"/>
  <c r="EM129" i="4"/>
  <c r="EI144" i="4"/>
  <c r="EJ188" i="4"/>
  <c r="EI118" i="4"/>
  <c r="EJ175" i="4"/>
  <c r="EJ110" i="4"/>
  <c r="EB198" i="4"/>
  <c r="EB100" i="4"/>
  <c r="EB125" i="4"/>
  <c r="EJ103" i="4"/>
  <c r="EB101" i="4"/>
  <c r="EF113" i="4"/>
  <c r="EI137" i="4"/>
  <c r="EF121" i="4"/>
  <c r="EK80" i="4"/>
  <c r="EI89" i="4"/>
  <c r="ED193" i="4"/>
  <c r="EI178" i="4"/>
  <c r="EM176" i="4"/>
  <c r="EJ74" i="4"/>
  <c r="EE138" i="4"/>
  <c r="EF96" i="4"/>
  <c r="EF187" i="4"/>
  <c r="EB153" i="4"/>
  <c r="EK140" i="4"/>
  <c r="EB72" i="4"/>
  <c r="EF125" i="4"/>
  <c r="EK228" i="4"/>
  <c r="EM163" i="4"/>
  <c r="EB123" i="4"/>
  <c r="EI83" i="4"/>
  <c r="EJ90" i="4"/>
  <c r="EM142" i="4"/>
  <c r="EJ105" i="4"/>
  <c r="EF154" i="4"/>
  <c r="EF42" i="4"/>
  <c r="EF236" i="4"/>
  <c r="EM118" i="4"/>
  <c r="EM158" i="4"/>
  <c r="EE95" i="4"/>
  <c r="EI115" i="4"/>
  <c r="EE145" i="4"/>
  <c r="EI135" i="4"/>
  <c r="EJ69" i="4"/>
  <c r="EB124" i="4"/>
  <c r="EI193" i="4"/>
  <c r="EB168" i="4"/>
  <c r="EF145" i="4"/>
  <c r="EB47" i="4"/>
  <c r="EL74" i="4"/>
  <c r="EE122" i="4"/>
  <c r="EJ125" i="4"/>
  <c r="EL165" i="4"/>
  <c r="EJ153" i="4"/>
  <c r="EF106" i="4"/>
  <c r="EF91" i="4"/>
  <c r="EB210" i="4"/>
  <c r="EJ143" i="4"/>
  <c r="EH64" i="4"/>
  <c r="EK61" i="4"/>
  <c r="EJ73" i="4"/>
  <c r="EL171" i="4"/>
  <c r="ED76" i="4"/>
  <c r="EF123" i="4"/>
  <c r="EJ37" i="4"/>
  <c r="EJ77" i="4"/>
  <c r="EI117" i="4"/>
  <c r="EG100" i="4"/>
  <c r="EE175" i="4"/>
  <c r="EI153" i="4"/>
  <c r="EJ78" i="4"/>
  <c r="EH62" i="4"/>
  <c r="ED114" i="4"/>
  <c r="EG218" i="4"/>
  <c r="EJ242" i="4"/>
  <c r="ER242" i="4" s="1"/>
  <c r="EK130" i="4"/>
  <c r="EC151" i="4"/>
  <c r="EG191" i="4"/>
  <c r="EL200" i="4"/>
  <c r="EC178" i="4"/>
  <c r="EG212" i="4"/>
  <c r="EL166" i="4"/>
  <c r="EF200" i="4"/>
  <c r="EK143" i="4"/>
  <c r="EG97" i="4"/>
  <c r="F38" i="3"/>
  <c r="EE185" i="4"/>
  <c r="EM132" i="4"/>
  <c r="EB29" i="4"/>
  <c r="EN29" i="4" s="1"/>
  <c r="EI130" i="4"/>
  <c r="EE187" i="4"/>
  <c r="EM136" i="4"/>
  <c r="EM88" i="4"/>
  <c r="EB59" i="4"/>
  <c r="EM205" i="4"/>
  <c r="EL83" i="4"/>
  <c r="ED176" i="4"/>
  <c r="EH91" i="4"/>
  <c r="EJ222" i="4"/>
  <c r="EJ179" i="4"/>
  <c r="EJ198" i="4"/>
  <c r="EJ248" i="4"/>
  <c r="ER248" i="4" s="1"/>
  <c r="EM157" i="4"/>
  <c r="EB161" i="4"/>
  <c r="EM95" i="4"/>
  <c r="EJ229" i="4"/>
  <c r="EL167" i="4"/>
  <c r="EI177" i="4"/>
  <c r="EB62" i="4"/>
  <c r="EH63" i="4"/>
  <c r="EH106" i="4"/>
  <c r="EK201" i="4"/>
  <c r="EB190" i="4"/>
  <c r="EJ81" i="4"/>
  <c r="ED140" i="4"/>
  <c r="EI167" i="4"/>
  <c r="EL195" i="4"/>
  <c r="EE169" i="4"/>
  <c r="ED195" i="4"/>
  <c r="EL194" i="4"/>
  <c r="EI94" i="4"/>
  <c r="EL114" i="4"/>
  <c r="EF226" i="4"/>
  <c r="EB148" i="4"/>
  <c r="EK37" i="4"/>
  <c r="EJ236" i="4"/>
  <c r="EE167" i="4"/>
  <c r="ED128" i="4"/>
  <c r="EH88" i="4"/>
  <c r="ED81" i="4"/>
  <c r="EB247" i="4"/>
  <c r="EN247" i="4" s="1"/>
  <c r="EF73" i="4"/>
  <c r="EL164" i="4"/>
  <c r="EC137" i="4"/>
  <c r="EM173" i="4"/>
  <c r="ED100" i="4"/>
  <c r="EH168" i="4"/>
  <c r="EH220" i="4"/>
  <c r="EB24" i="4"/>
  <c r="EN24" i="4" s="1"/>
  <c r="EE103" i="4"/>
  <c r="EF198" i="4"/>
  <c r="EG203" i="4"/>
  <c r="EM103" i="4"/>
  <c r="EB160" i="4"/>
  <c r="ED62" i="4"/>
  <c r="EH208" i="4"/>
  <c r="ED109" i="4"/>
  <c r="EL158" i="4"/>
  <c r="EB152" i="4"/>
  <c r="EC123" i="4"/>
  <c r="EC192" i="4"/>
  <c r="EG131" i="4"/>
  <c r="EI125" i="4"/>
  <c r="EK182" i="4"/>
  <c r="EC40" i="4"/>
  <c r="EG199" i="4"/>
  <c r="EE106" i="4"/>
  <c r="EC85" i="4"/>
  <c r="EC93" i="4"/>
  <c r="EK238" i="4"/>
  <c r="EE142" i="4"/>
  <c r="EE85" i="4"/>
  <c r="ED127" i="4"/>
  <c r="EK163" i="4"/>
  <c r="EI154" i="4"/>
  <c r="EE139" i="4"/>
  <c r="EE186" i="4"/>
  <c r="EB35" i="4"/>
  <c r="EN35" i="4" s="1"/>
  <c r="EI157" i="4"/>
  <c r="EL95" i="4"/>
  <c r="EL209" i="4"/>
  <c r="EF194" i="4"/>
  <c r="EB191" i="4"/>
  <c r="EM140" i="4"/>
  <c r="ED98" i="4"/>
  <c r="EL151" i="4"/>
  <c r="EI107" i="4"/>
  <c r="EJ190" i="4"/>
  <c r="EI99" i="4"/>
  <c r="EL96" i="4"/>
  <c r="ED80" i="4"/>
  <c r="EI146" i="4"/>
  <c r="EB226" i="4"/>
  <c r="ED191" i="4"/>
  <c r="EF22" i="4"/>
  <c r="EP22" i="4" s="1"/>
  <c r="EK120" i="4"/>
  <c r="EJ92" i="4"/>
  <c r="EB34" i="4"/>
  <c r="EN34" i="4" s="1"/>
  <c r="EJ45" i="4"/>
  <c r="EM162" i="4"/>
  <c r="EB108" i="4"/>
  <c r="EM116" i="4"/>
  <c r="EL211" i="4"/>
  <c r="EJ249" i="4"/>
  <c r="ER249" i="4" s="1"/>
  <c r="EE141" i="4"/>
  <c r="EL196" i="4"/>
  <c r="EF189" i="4"/>
  <c r="EM107" i="4"/>
  <c r="EK199" i="4"/>
  <c r="EL210" i="4"/>
  <c r="ED200" i="4"/>
  <c r="ED209" i="4"/>
  <c r="EH164" i="4"/>
  <c r="EB56" i="4"/>
  <c r="EL189" i="4"/>
  <c r="EH152" i="4"/>
  <c r="EJ194" i="4"/>
  <c r="EK125" i="4"/>
  <c r="EI134" i="4"/>
  <c r="ED161" i="4"/>
  <c r="EF45" i="4"/>
  <c r="EJ42" i="4"/>
  <c r="ED207" i="4"/>
  <c r="EF90" i="4"/>
  <c r="EF56" i="4"/>
  <c r="EC182" i="4"/>
  <c r="EI198" i="4"/>
  <c r="EL101" i="4"/>
  <c r="EM70" i="4"/>
  <c r="EH127" i="4"/>
  <c r="EB31" i="4"/>
  <c r="EN31" i="4" s="1"/>
  <c r="EH191" i="4"/>
  <c r="EB38" i="4"/>
  <c r="EF240" i="4"/>
  <c r="EP240" i="4" s="1"/>
  <c r="EK89" i="4"/>
  <c r="EG165" i="4"/>
  <c r="EI103" i="4"/>
  <c r="EC73" i="4"/>
  <c r="EK95" i="4"/>
  <c r="EC168" i="4"/>
  <c r="EM152" i="4"/>
  <c r="EK229" i="4"/>
  <c r="EK135" i="4"/>
  <c r="EK119" i="4"/>
  <c r="EC172" i="4"/>
  <c r="EK53" i="4"/>
  <c r="EF61" i="4"/>
  <c r="EH114" i="4"/>
  <c r="EJ243" i="4"/>
  <c r="ER243" i="4" s="1"/>
  <c r="ED129" i="4"/>
  <c r="EL193" i="4"/>
  <c r="ED120" i="4"/>
  <c r="EE191" i="4"/>
  <c r="EF142" i="4"/>
  <c r="EJ67" i="4"/>
  <c r="EB36" i="4"/>
  <c r="EN36" i="4" s="1"/>
  <c r="EL140" i="4"/>
  <c r="EH207" i="4"/>
  <c r="ED64" i="4"/>
  <c r="EC141" i="4"/>
  <c r="EC209" i="4"/>
  <c r="EC103" i="4"/>
  <c r="EK186" i="4"/>
  <c r="EG184" i="4"/>
  <c r="EG40" i="4"/>
  <c r="EK75" i="4"/>
  <c r="EK121" i="4"/>
  <c r="EC84" i="4"/>
  <c r="EK209" i="4"/>
  <c r="EK86" i="4"/>
  <c r="EG155" i="4"/>
  <c r="EC133" i="4"/>
  <c r="EC127" i="4"/>
  <c r="EK104" i="4"/>
  <c r="EG94" i="4"/>
  <c r="EC233" i="4"/>
  <c r="EK90" i="4"/>
  <c r="EF84" i="4"/>
  <c r="EB181" i="4"/>
  <c r="EB102" i="4"/>
  <c r="EL137" i="4"/>
  <c r="EM120" i="4"/>
  <c r="EE172" i="4"/>
  <c r="EM71" i="4"/>
  <c r="EF105" i="4"/>
  <c r="ED160" i="4"/>
  <c r="EJ213" i="4"/>
  <c r="EC76" i="4"/>
  <c r="EG237" i="4"/>
  <c r="EK36" i="4"/>
  <c r="EK46" i="4"/>
  <c r="EG133" i="4"/>
  <c r="EG53" i="4"/>
  <c r="EK234" i="4"/>
  <c r="EK68" i="4"/>
  <c r="EC130" i="4"/>
  <c r="EG190" i="4"/>
  <c r="EG163" i="4"/>
  <c r="EC217" i="4"/>
  <c r="EC47" i="4"/>
  <c r="EC67" i="4"/>
  <c r="EC167" i="4"/>
  <c r="EG99" i="4"/>
  <c r="EG236" i="4"/>
  <c r="EK118" i="4"/>
  <c r="EC174" i="4"/>
  <c r="EK216" i="4"/>
  <c r="EH195" i="4"/>
  <c r="EH154" i="4"/>
  <c r="EL183" i="4"/>
  <c r="EL63" i="4"/>
  <c r="EB249" i="4"/>
  <c r="EN249" i="4" s="1"/>
  <c r="EM143" i="4"/>
  <c r="EM146" i="4"/>
  <c r="EH190" i="4"/>
  <c r="EJ136" i="4"/>
  <c r="EL89" i="4"/>
  <c r="EC102" i="4"/>
  <c r="EG183" i="4"/>
  <c r="EC185" i="4"/>
  <c r="EC89" i="4"/>
  <c r="EJ146" i="4"/>
  <c r="EJ168" i="4"/>
  <c r="EF130" i="4"/>
  <c r="EF214" i="4"/>
  <c r="EJ84" i="4"/>
  <c r="EJ53" i="4"/>
  <c r="EB151" i="4"/>
  <c r="EI183" i="4"/>
  <c r="EH161" i="4"/>
  <c r="EH133" i="4"/>
  <c r="EL145" i="4"/>
  <c r="EL157" i="4"/>
  <c r="EL217" i="4"/>
  <c r="EF170" i="4"/>
  <c r="EH174" i="4"/>
  <c r="EB64" i="4"/>
  <c r="EL214" i="4"/>
  <c r="ED77" i="4"/>
  <c r="EH139" i="4"/>
  <c r="EF181" i="4"/>
  <c r="EH90" i="4"/>
  <c r="EB235" i="4"/>
  <c r="EB225" i="4"/>
  <c r="EL139" i="4"/>
  <c r="EJ94" i="4"/>
  <c r="EJ108" i="4"/>
  <c r="EJ30" i="4"/>
  <c r="ER30" i="4" s="1"/>
  <c r="EB90" i="4"/>
  <c r="EM189" i="4"/>
  <c r="EI175" i="4"/>
  <c r="EI116" i="4"/>
  <c r="EB136" i="4"/>
  <c r="EE144" i="4"/>
  <c r="EJ86" i="4"/>
  <c r="EB227" i="4"/>
  <c r="EJ205" i="4"/>
  <c r="ED61" i="4"/>
  <c r="EL123" i="4"/>
  <c r="EJ46" i="4"/>
  <c r="EJ119" i="4"/>
  <c r="EE182" i="4"/>
  <c r="EE84" i="4"/>
  <c r="EM165" i="4"/>
  <c r="EM73" i="4"/>
  <c r="EE159" i="4"/>
  <c r="EC156" i="4"/>
  <c r="EG140" i="4"/>
  <c r="EC53" i="4"/>
  <c r="EK168" i="4"/>
  <c r="EG143" i="4"/>
  <c r="EC131" i="4"/>
  <c r="EG128" i="4"/>
  <c r="EF184" i="4"/>
  <c r="EL97" i="4"/>
  <c r="EJ226" i="4"/>
  <c r="EI77" i="4"/>
  <c r="EF233" i="4"/>
  <c r="EF109" i="4"/>
  <c r="EF33" i="4"/>
  <c r="EP33" i="4" s="1"/>
  <c r="ED111" i="4"/>
  <c r="EL134" i="4"/>
  <c r="EB27" i="4"/>
  <c r="EN27" i="4" s="1"/>
  <c r="EL99" i="4"/>
  <c r="ED139" i="4"/>
  <c r="EE143" i="4"/>
  <c r="EM204" i="4"/>
  <c r="EF215" i="4"/>
  <c r="EF76" i="4"/>
  <c r="EF152" i="4"/>
  <c r="EF31" i="4"/>
  <c r="EP31" i="4" s="1"/>
  <c r="ED104" i="4"/>
  <c r="ED164" i="4"/>
  <c r="EJ178" i="4"/>
  <c r="EJ207" i="4"/>
  <c r="EJ24" i="4"/>
  <c r="ER24" i="4" s="1"/>
  <c r="EF135" i="4"/>
  <c r="EH211" i="4"/>
  <c r="EF81" i="4"/>
  <c r="EF124" i="4"/>
  <c r="EH96" i="4"/>
  <c r="EH213" i="4"/>
  <c r="EH166" i="4"/>
  <c r="EL162" i="4"/>
  <c r="EB94" i="4"/>
  <c r="EL176" i="4"/>
  <c r="EL135" i="4"/>
  <c r="ED188" i="4"/>
  <c r="EF166" i="4"/>
  <c r="EF228" i="4"/>
  <c r="EF241" i="4"/>
  <c r="EP241" i="4" s="1"/>
  <c r="EF57" i="4"/>
  <c r="EH173" i="4"/>
  <c r="EF220" i="4"/>
  <c r="ED196" i="4"/>
  <c r="EJ203" i="4"/>
  <c r="EB109" i="4"/>
  <c r="EL218" i="4"/>
  <c r="EL111" i="4"/>
  <c r="ED117" i="4"/>
  <c r="EL52" i="4"/>
  <c r="EL104" i="4"/>
  <c r="EL121" i="4"/>
  <c r="EL62" i="4"/>
  <c r="EJ202" i="4"/>
  <c r="EJ91" i="4"/>
  <c r="EL179" i="4"/>
  <c r="EI164" i="4"/>
  <c r="EC158" i="4"/>
  <c r="EK205" i="4"/>
  <c r="EG51" i="4"/>
  <c r="EC44" i="4"/>
  <c r="EG205" i="4"/>
  <c r="EK145" i="4"/>
  <c r="EG134" i="4"/>
  <c r="EK74" i="4"/>
  <c r="EH116" i="4"/>
  <c r="EB28" i="4"/>
  <c r="EN28" i="4" s="1"/>
  <c r="EH197" i="4"/>
  <c r="EF112" i="4"/>
  <c r="EF169" i="4"/>
  <c r="EB57" i="4"/>
  <c r="EJ250" i="4"/>
  <c r="ER250" i="4" s="1"/>
  <c r="EB165" i="4"/>
  <c r="EB155" i="4"/>
  <c r="ED110" i="4"/>
  <c r="ED115" i="4"/>
  <c r="EJ162" i="4"/>
  <c r="EM145" i="4"/>
  <c r="EM141" i="4"/>
  <c r="EF36" i="4"/>
  <c r="EH178" i="4"/>
  <c r="EF79" i="4"/>
  <c r="EH156" i="4"/>
  <c r="ED68" i="4"/>
  <c r="ED184" i="4"/>
  <c r="ED142" i="4"/>
  <c r="EB95" i="4"/>
  <c r="EB73" i="4"/>
  <c r="EJ58" i="4"/>
  <c r="EF143" i="4"/>
  <c r="EH176" i="4"/>
  <c r="EF126" i="4"/>
  <c r="EF192" i="4"/>
  <c r="EH115" i="4"/>
  <c r="EH221" i="4"/>
  <c r="EH216" i="4"/>
  <c r="EB207" i="4"/>
  <c r="EJ137" i="4"/>
  <c r="EL105" i="4"/>
  <c r="EJ120" i="4"/>
  <c r="EH87" i="4"/>
  <c r="EH83" i="4"/>
  <c r="EH84" i="4"/>
  <c r="EH70" i="4"/>
  <c r="EH204" i="4"/>
  <c r="EH202" i="4"/>
  <c r="EB234" i="4"/>
  <c r="ED187" i="4"/>
  <c r="F49" i="3"/>
  <c r="F27" i="3"/>
  <c r="F32" i="3"/>
  <c r="F52" i="3"/>
  <c r="EC184" i="4"/>
  <c r="EG238" i="4"/>
  <c r="EG70" i="4"/>
  <c r="EC63" i="4"/>
  <c r="EK159" i="4"/>
  <c r="EG231" i="4"/>
  <c r="EC219" i="4"/>
  <c r="EC128" i="4"/>
  <c r="EK96" i="4"/>
  <c r="EG52" i="4"/>
  <c r="EG120" i="4"/>
  <c r="EK217" i="4"/>
  <c r="EK139" i="4"/>
  <c r="EK49" i="4"/>
  <c r="EG141" i="4"/>
  <c r="EG177" i="4"/>
  <c r="EK102" i="4"/>
  <c r="EK236" i="4"/>
  <c r="EC87" i="4"/>
  <c r="EH217" i="4"/>
  <c r="EH65" i="4"/>
  <c r="EL220" i="4"/>
  <c r="EL144" i="4"/>
  <c r="EJ142" i="4"/>
  <c r="EB122" i="4"/>
  <c r="EM149" i="4"/>
  <c r="EH111" i="4"/>
  <c r="EH60" i="4"/>
  <c r="EL116" i="4"/>
  <c r="ED65" i="4"/>
  <c r="EH146" i="4"/>
  <c r="EL202" i="4"/>
  <c r="EG78" i="4"/>
  <c r="EG68" i="4"/>
  <c r="EK141" i="4"/>
  <c r="EC147" i="4"/>
  <c r="EG105" i="4"/>
  <c r="EG59" i="4"/>
  <c r="EK197" i="4"/>
  <c r="EC196" i="4"/>
  <c r="EC58" i="4"/>
  <c r="EC208" i="4"/>
  <c r="EC95" i="4"/>
  <c r="EG72" i="4"/>
  <c r="EC193" i="4"/>
  <c r="EK50" i="4"/>
  <c r="EC136" i="4"/>
  <c r="EG171" i="4"/>
  <c r="EC159" i="4"/>
  <c r="EK93" i="4"/>
  <c r="EF172" i="4"/>
  <c r="EB105" i="4"/>
  <c r="EB162" i="4"/>
  <c r="EL54" i="4"/>
  <c r="EJ235" i="4"/>
  <c r="EI143" i="4"/>
  <c r="EE179" i="4"/>
  <c r="EF78" i="4"/>
  <c r="ED167" i="4"/>
  <c r="EB137" i="4"/>
  <c r="EC181" i="4"/>
  <c r="EG210" i="4"/>
  <c r="EK128" i="4"/>
  <c r="EC225" i="4"/>
  <c r="EG82" i="4"/>
  <c r="EG223" i="4"/>
  <c r="EK221" i="4"/>
  <c r="EK73" i="4"/>
  <c r="EC189" i="4"/>
  <c r="EC223" i="4"/>
  <c r="EG157" i="4"/>
  <c r="EK225" i="4"/>
  <c r="EC153" i="4"/>
  <c r="EK106" i="4"/>
  <c r="EC117" i="4"/>
  <c r="EG138" i="4"/>
  <c r="EG154" i="4"/>
  <c r="EC82" i="4"/>
  <c r="EC162" i="4"/>
  <c r="EC145" i="4"/>
  <c r="EF30" i="4"/>
  <c r="EP30" i="4" s="1"/>
  <c r="EH73" i="4"/>
  <c r="EL161" i="4"/>
  <c r="EB86" i="4"/>
  <c r="EL213" i="4"/>
  <c r="EE102" i="4"/>
  <c r="EI191" i="4"/>
  <c r="EH177" i="4"/>
  <c r="ED107" i="4"/>
  <c r="EB194" i="4"/>
  <c r="EC86" i="4"/>
  <c r="EG130" i="4"/>
  <c r="EK113" i="4"/>
  <c r="EC202" i="4"/>
  <c r="EJ197" i="4"/>
  <c r="EB113" i="4"/>
  <c r="EB230" i="4"/>
  <c r="EH144" i="4"/>
  <c r="EL133" i="4"/>
  <c r="EB145" i="4"/>
  <c r="EB189" i="4"/>
  <c r="EI88" i="4"/>
  <c r="EH184" i="4"/>
  <c r="EF237" i="4"/>
  <c r="EJ231" i="4"/>
  <c r="EB217" i="4"/>
  <c r="EL102" i="4"/>
  <c r="EH179" i="4"/>
  <c r="EH122" i="4"/>
  <c r="EH100" i="4"/>
  <c r="EL153" i="4"/>
  <c r="ED205" i="4"/>
  <c r="EH72" i="4"/>
  <c r="EF163" i="4"/>
  <c r="EF49" i="4"/>
  <c r="EL85" i="4"/>
  <c r="EB33" i="4"/>
  <c r="EN33" i="4" s="1"/>
  <c r="ED126" i="4"/>
  <c r="EL124" i="4"/>
  <c r="EB208" i="4"/>
  <c r="EJ145" i="4"/>
  <c r="EB75" i="4"/>
  <c r="EE180" i="4"/>
  <c r="EM175" i="4"/>
  <c r="EE124" i="4"/>
  <c r="EL222" i="4"/>
  <c r="EB103" i="4"/>
  <c r="EL138" i="4"/>
  <c r="EJ95" i="4"/>
  <c r="EJ61" i="4"/>
  <c r="EJ245" i="4"/>
  <c r="ER245" i="4" s="1"/>
  <c r="EJ41" i="4"/>
  <c r="EJ147" i="4"/>
  <c r="EJ148" i="4"/>
  <c r="EL148" i="4"/>
  <c r="EE176" i="4"/>
  <c r="EE168" i="4"/>
  <c r="EE173" i="4"/>
  <c r="EI176" i="4"/>
  <c r="EK134" i="4"/>
  <c r="EG206" i="4"/>
  <c r="EK219" i="4"/>
  <c r="EC121" i="4"/>
  <c r="EG142" i="4"/>
  <c r="EK84" i="4"/>
  <c r="EG113" i="4"/>
  <c r="EK71" i="4"/>
  <c r="EB52" i="4"/>
  <c r="EL199" i="4"/>
  <c r="EI85" i="4"/>
  <c r="EH95" i="4"/>
  <c r="ED105" i="4"/>
  <c r="EH97" i="4"/>
  <c r="EH163" i="4"/>
  <c r="EJ219" i="4"/>
  <c r="EB182" i="4"/>
  <c r="EL71" i="4"/>
  <c r="EJ216" i="4"/>
  <c r="EE83" i="4"/>
  <c r="EJ140" i="4"/>
  <c r="EE156" i="4"/>
  <c r="EH128" i="4"/>
  <c r="EH118" i="4"/>
  <c r="EF97" i="4"/>
  <c r="EB228" i="4"/>
  <c r="EJ51" i="4"/>
  <c r="EB76" i="4"/>
  <c r="EL143" i="4"/>
  <c r="EL205" i="4"/>
  <c r="EH71" i="4"/>
  <c r="EF74" i="4"/>
  <c r="EF89" i="4"/>
  <c r="EF175" i="4"/>
  <c r="EF206" i="4"/>
  <c r="EF100" i="4"/>
  <c r="EH94" i="4"/>
  <c r="EL88" i="4"/>
  <c r="ED152" i="4"/>
  <c r="ED213" i="4"/>
  <c r="EJ221" i="4"/>
  <c r="EB163" i="4"/>
  <c r="EF235" i="4"/>
  <c r="EH150" i="4"/>
  <c r="EF158" i="4"/>
  <c r="EF242" i="4"/>
  <c r="EP242" i="4" s="1"/>
  <c r="EH199" i="4"/>
  <c r="EH54" i="4"/>
  <c r="EB196" i="4"/>
  <c r="EN196" i="4" s="1"/>
  <c r="EL190" i="4"/>
  <c r="EL127" i="4"/>
  <c r="EB219" i="4"/>
  <c r="EN219" i="4" s="1"/>
  <c r="EJ184" i="4"/>
  <c r="EE162" i="4"/>
  <c r="EB80" i="4"/>
  <c r="EB119" i="4"/>
  <c r="EM98" i="4"/>
  <c r="ED189" i="4"/>
  <c r="EB41" i="4"/>
  <c r="EB201" i="4"/>
  <c r="EJ80" i="4"/>
  <c r="EI155" i="4"/>
  <c r="EC132" i="4"/>
  <c r="EK196" i="4"/>
  <c r="EG145" i="4"/>
  <c r="EC228" i="4"/>
  <c r="EK110" i="4"/>
  <c r="EC215" i="4"/>
  <c r="EK58" i="4"/>
  <c r="EK138" i="4"/>
  <c r="EH209" i="4"/>
  <c r="ED162" i="4"/>
  <c r="EF80" i="4"/>
  <c r="EF27" i="4"/>
  <c r="EP27" i="4" s="1"/>
  <c r="EF67" i="4"/>
  <c r="ED75" i="4"/>
  <c r="ED177" i="4"/>
  <c r="EB176" i="4"/>
  <c r="EJ27" i="4"/>
  <c r="ER27" i="4" s="1"/>
  <c r="EB37" i="4"/>
  <c r="EN37" i="4" s="1"/>
  <c r="ED93" i="4"/>
  <c r="EB91" i="4"/>
  <c r="EM117" i="4"/>
  <c r="EE118" i="4"/>
  <c r="EH75" i="4"/>
  <c r="EH201" i="4"/>
  <c r="EF146" i="4"/>
  <c r="EF183" i="4"/>
  <c r="EJ48" i="4"/>
  <c r="EL154" i="4"/>
  <c r="EL68" i="4"/>
  <c r="ED148" i="4"/>
  <c r="EJ167" i="4"/>
  <c r="EJ159" i="4"/>
  <c r="ED89" i="4"/>
  <c r="EF197" i="4"/>
  <c r="EF186" i="4"/>
  <c r="EH158" i="4"/>
  <c r="EF204" i="4"/>
  <c r="EF193" i="4"/>
  <c r="EH206" i="4"/>
  <c r="EL92" i="4"/>
  <c r="ED155" i="4"/>
  <c r="EJ180" i="4"/>
  <c r="EB203" i="4"/>
  <c r="EF176" i="4"/>
  <c r="EH130" i="4"/>
  <c r="EF167" i="4"/>
  <c r="EI148" i="4"/>
  <c r="EH157" i="4"/>
  <c r="EF117" i="4"/>
  <c r="EF252" i="4"/>
  <c r="EP252" i="4" s="1"/>
  <c r="EB51" i="4"/>
  <c r="F46" i="3"/>
  <c r="F51" i="3"/>
  <c r="EG222" i="4"/>
  <c r="EK230" i="4"/>
  <c r="EG41" i="4"/>
  <c r="EK237" i="4"/>
  <c r="EG79" i="4"/>
  <c r="EC173" i="4"/>
  <c r="EC155" i="4"/>
  <c r="EG214" i="4"/>
  <c r="EK116" i="4"/>
  <c r="EK235" i="4"/>
  <c r="EH82" i="4"/>
  <c r="EJ101" i="4"/>
  <c r="EI123" i="4"/>
  <c r="EH80" i="4"/>
  <c r="EJ233" i="4"/>
  <c r="EB138" i="4"/>
  <c r="EK66" i="4"/>
  <c r="EC230" i="4"/>
  <c r="EG39" i="4"/>
  <c r="EK153" i="4"/>
  <c r="EK124" i="4"/>
  <c r="EG108" i="4"/>
  <c r="EC126" i="4"/>
  <c r="EG226" i="4"/>
  <c r="EK111" i="4"/>
  <c r="EF60" i="4"/>
  <c r="EB67" i="4"/>
  <c r="EI159" i="4"/>
  <c r="EI132" i="4"/>
  <c r="ED112" i="4"/>
  <c r="EG49" i="4"/>
  <c r="EC194" i="4"/>
  <c r="EG169" i="4"/>
  <c r="EC227" i="4"/>
  <c r="EC169" i="4"/>
  <c r="EG198" i="4"/>
  <c r="EK103" i="4"/>
  <c r="EG173" i="4"/>
  <c r="EC142" i="4"/>
  <c r="EK129" i="4"/>
  <c r="EF115" i="4"/>
  <c r="EL110" i="4"/>
  <c r="EM121" i="4"/>
  <c r="EF246" i="4"/>
  <c r="EP246" i="4" s="1"/>
  <c r="EJ127" i="4"/>
  <c r="EK56" i="4"/>
  <c r="EC94" i="4"/>
  <c r="EI98" i="4"/>
  <c r="EF249" i="4"/>
  <c r="EP249" i="4" s="1"/>
  <c r="EJ165" i="4"/>
  <c r="ED71" i="4"/>
  <c r="EF210" i="4"/>
  <c r="EB178" i="4"/>
  <c r="EF55" i="4"/>
  <c r="EF207" i="4"/>
  <c r="EB188" i="4"/>
  <c r="EF162" i="4"/>
  <c r="ED95" i="4"/>
  <c r="EL206" i="4"/>
  <c r="EL172" i="4"/>
  <c r="EB134" i="4"/>
  <c r="EM113" i="4"/>
  <c r="ED121" i="4"/>
  <c r="EB32" i="4"/>
  <c r="EN32" i="4" s="1"/>
  <c r="EL180" i="4"/>
  <c r="ED141" i="4"/>
  <c r="EJ39" i="4"/>
  <c r="EE113" i="4"/>
  <c r="EI97" i="4"/>
  <c r="EG69" i="4"/>
  <c r="EG197" i="4"/>
  <c r="EG159" i="4"/>
  <c r="EC191" i="4"/>
  <c r="EF238" i="4"/>
  <c r="EM179" i="4"/>
  <c r="EJ68" i="4"/>
  <c r="EH219" i="4"/>
  <c r="EJ156" i="4"/>
  <c r="EM187" i="4"/>
  <c r="EJ234" i="4"/>
  <c r="EH66" i="4"/>
  <c r="EF93" i="4"/>
  <c r="EB233" i="4"/>
  <c r="EN233" i="4" s="1"/>
  <c r="ED166" i="4"/>
  <c r="EF46" i="4"/>
  <c r="EF222" i="4"/>
  <c r="EF164" i="4"/>
  <c r="EH102" i="4"/>
  <c r="EJ230" i="4"/>
  <c r="EL129" i="4"/>
  <c r="EL132" i="4"/>
  <c r="EH108" i="4"/>
  <c r="EH119" i="4"/>
  <c r="EF75" i="4"/>
  <c r="ED145" i="4"/>
  <c r="ED60" i="4"/>
  <c r="EJ32" i="4"/>
  <c r="ER32" i="4" s="1"/>
  <c r="EL77" i="4"/>
  <c r="EB107" i="4"/>
  <c r="EJ237" i="4"/>
  <c r="ER237" i="4" s="1"/>
  <c r="EC96" i="4"/>
  <c r="EG122" i="4"/>
  <c r="EK137" i="4"/>
  <c r="EC140" i="4"/>
  <c r="EC99" i="4"/>
  <c r="EI169" i="4"/>
  <c r="EI108" i="4"/>
  <c r="EJ191" i="4"/>
  <c r="EJ138" i="4"/>
  <c r="EL70" i="4"/>
  <c r="EL198" i="4"/>
  <c r="EF217" i="4"/>
  <c r="EF59" i="4"/>
  <c r="EB54" i="4"/>
  <c r="EL118" i="4"/>
  <c r="EJ63" i="4"/>
  <c r="EL56" i="4"/>
  <c r="EF161" i="4"/>
  <c r="EF156" i="4"/>
  <c r="EF250" i="4"/>
  <c r="EP250" i="4" s="1"/>
  <c r="ED212" i="4"/>
  <c r="ED116" i="4"/>
  <c r="EF196" i="4"/>
  <c r="EH101" i="4"/>
  <c r="EH89" i="4"/>
  <c r="EB43" i="4"/>
  <c r="ED185" i="4"/>
  <c r="EJ206" i="4"/>
  <c r="EJ252" i="4"/>
  <c r="ER252" i="4" s="1"/>
  <c r="EL223" i="4"/>
  <c r="EL212" i="4"/>
  <c r="EL61" i="4"/>
  <c r="ED125" i="4"/>
  <c r="EJ193" i="4"/>
  <c r="EJ85" i="4"/>
  <c r="ED215" i="4"/>
  <c r="EJ218" i="4"/>
  <c r="EM202" i="4"/>
  <c r="EM133" i="4"/>
  <c r="EG85" i="4"/>
  <c r="EC190" i="4"/>
  <c r="EJ47" i="4"/>
  <c r="EF224" i="4"/>
  <c r="ED138" i="4"/>
  <c r="EE178" i="4"/>
  <c r="EF171" i="4"/>
  <c r="ED180" i="4"/>
  <c r="EF165" i="4"/>
  <c r="EF82" i="4"/>
  <c r="EF104" i="4"/>
  <c r="EF85" i="4"/>
  <c r="EH151" i="4"/>
  <c r="EB220" i="4"/>
  <c r="EM76" i="4"/>
  <c r="EM123" i="4"/>
  <c r="EM192" i="4"/>
  <c r="EE147" i="4"/>
  <c r="EE125" i="4"/>
  <c r="EI165" i="4"/>
  <c r="EJ151" i="4"/>
  <c r="EJ29" i="4"/>
  <c r="ER29" i="4" s="1"/>
  <c r="EJ57" i="4"/>
  <c r="ED165" i="4"/>
  <c r="ED113" i="4"/>
  <c r="EB130" i="4"/>
  <c r="EJ150" i="4"/>
  <c r="EL131" i="4"/>
  <c r="EE174" i="4"/>
  <c r="EM197" i="4"/>
  <c r="EI168" i="4"/>
  <c r="EE163" i="4"/>
  <c r="EJ204" i="4"/>
  <c r="EB242" i="4"/>
  <c r="EN242" i="4" s="1"/>
  <c r="EE158" i="4"/>
  <c r="EI140" i="4"/>
  <c r="EI188" i="4"/>
  <c r="EM84" i="4"/>
  <c r="EE111" i="4"/>
  <c r="EB87" i="4"/>
  <c r="EF179" i="4"/>
  <c r="EE151" i="4"/>
  <c r="EM119" i="4"/>
  <c r="EJ83" i="4"/>
  <c r="EB110" i="4"/>
  <c r="EB44" i="4"/>
  <c r="EI122" i="4"/>
  <c r="EM180" i="4"/>
  <c r="EI102" i="4"/>
  <c r="ED133" i="4"/>
  <c r="EE86" i="4"/>
  <c r="EM148" i="4"/>
  <c r="EK223" i="4"/>
  <c r="EF53" i="4"/>
  <c r="EH68" i="4"/>
  <c r="EL187" i="4"/>
  <c r="EE177" i="4"/>
  <c r="EF160" i="4"/>
  <c r="EB214" i="4"/>
  <c r="EH85" i="4"/>
  <c r="EH134" i="4"/>
  <c r="ED84" i="4"/>
  <c r="EF92" i="4"/>
  <c r="EH210" i="4"/>
  <c r="EB245" i="4"/>
  <c r="EN245" i="4" s="1"/>
  <c r="ED216" i="4"/>
  <c r="ED178" i="4"/>
  <c r="EB174" i="4"/>
  <c r="EM91" i="4"/>
  <c r="EM170" i="4"/>
  <c r="EI163" i="4"/>
  <c r="EI131" i="4"/>
  <c r="EJ215" i="4"/>
  <c r="ED73" i="4"/>
  <c r="EJ34" i="4"/>
  <c r="ED91" i="4"/>
  <c r="EJ253" i="4"/>
  <c r="ER253" i="4" s="1"/>
  <c r="EM194" i="4"/>
  <c r="EM164" i="4"/>
  <c r="EE89" i="4"/>
  <c r="EM92" i="4"/>
  <c r="EI120" i="4"/>
  <c r="EJ72" i="4"/>
  <c r="EJ128" i="4"/>
  <c r="EB154" i="4"/>
  <c r="EJ161" i="4"/>
  <c r="EM169" i="4"/>
  <c r="EE114" i="4"/>
  <c r="EM89" i="4"/>
  <c r="EE91" i="4"/>
  <c r="EI182" i="4"/>
  <c r="EG121" i="4"/>
  <c r="EF39" i="4"/>
  <c r="EL136" i="4"/>
  <c r="EF118" i="4"/>
  <c r="EL208" i="4"/>
  <c r="EF23" i="4"/>
  <c r="EP23" i="4" s="1"/>
  <c r="EE96" i="4"/>
  <c r="EJ79" i="4"/>
  <c r="ED69" i="4"/>
  <c r="EM155" i="4"/>
  <c r="EM166" i="4"/>
  <c r="EK189" i="4"/>
  <c r="EC211" i="4"/>
  <c r="EF174" i="4"/>
  <c r="EF212" i="4"/>
  <c r="EB82" i="4"/>
  <c r="EL159" i="4"/>
  <c r="EM112" i="4"/>
  <c r="EH218" i="4"/>
  <c r="ED78" i="4"/>
  <c r="EH167" i="4"/>
  <c r="EH155" i="4"/>
  <c r="EJ176" i="4"/>
  <c r="EH107" i="4"/>
  <c r="ED108" i="4"/>
  <c r="EJ187" i="4"/>
  <c r="EJ123" i="4"/>
  <c r="EJ107" i="4"/>
  <c r="EI129" i="4"/>
  <c r="EM75" i="4"/>
  <c r="EJ192" i="4"/>
  <c r="EB117" i="4"/>
  <c r="EL53" i="4"/>
  <c r="ED106" i="4"/>
  <c r="EJ22" i="4"/>
  <c r="ER22" i="4" s="1"/>
  <c r="EL75" i="4"/>
  <c r="EE184" i="4"/>
  <c r="EM86" i="4"/>
  <c r="EM198" i="4"/>
  <c r="EE107" i="4"/>
  <c r="EI195" i="4"/>
  <c r="EB237" i="4"/>
  <c r="EN237" i="4" s="1"/>
  <c r="EM191" i="4"/>
  <c r="EB131" i="4"/>
  <c r="EJ76" i="4"/>
  <c r="EM77" i="4"/>
  <c r="EE116" i="4"/>
  <c r="EI171" i="4"/>
  <c r="EM96" i="4"/>
  <c r="EI187" i="4"/>
  <c r="EC61" i="4"/>
  <c r="EG211" i="4"/>
  <c r="EK195" i="4"/>
  <c r="EH159" i="4"/>
  <c r="EF127" i="4"/>
  <c r="EL225" i="4"/>
  <c r="EH189" i="4"/>
  <c r="EE161" i="4"/>
  <c r="ED102" i="4"/>
  <c r="EB143" i="4"/>
  <c r="EI95" i="4"/>
  <c r="EI119" i="4"/>
  <c r="EM196" i="4"/>
  <c r="F54" i="3"/>
  <c r="F28" i="3"/>
  <c r="EG87" i="4"/>
  <c r="EG153" i="4"/>
  <c r="EC49" i="4"/>
  <c r="EG207" i="4"/>
  <c r="EK123" i="4"/>
  <c r="EG93" i="4"/>
  <c r="EC70" i="4"/>
  <c r="EC80" i="4"/>
  <c r="EG66" i="4"/>
  <c r="EK192" i="4"/>
  <c r="EF24" i="4"/>
  <c r="EP24" i="4" s="1"/>
  <c r="EL160" i="4"/>
  <c r="EE131" i="4"/>
  <c r="EI142" i="4"/>
  <c r="EJ70" i="4"/>
  <c r="EF132" i="4"/>
  <c r="EG96" i="4"/>
  <c r="EG129" i="4"/>
  <c r="EC138" i="4"/>
  <c r="EC43" i="4"/>
  <c r="EC75" i="4"/>
  <c r="EC45" i="4"/>
  <c r="EK105" i="4"/>
  <c r="EC207" i="4"/>
  <c r="EK81" i="4"/>
  <c r="EC39" i="4"/>
  <c r="ED97" i="4"/>
  <c r="EE93" i="4"/>
  <c r="EI128" i="4"/>
  <c r="EH183" i="4"/>
  <c r="EG158" i="4"/>
  <c r="EG58" i="4"/>
  <c r="EG109" i="4"/>
  <c r="EG187" i="4"/>
  <c r="EK170" i="4"/>
  <c r="EG77" i="4"/>
  <c r="EK180" i="4"/>
  <c r="EK156" i="4"/>
  <c r="EG132" i="4"/>
  <c r="EC200" i="4"/>
  <c r="EK44" i="4"/>
  <c r="EL87" i="4"/>
  <c r="EJ212" i="4"/>
  <c r="EM150" i="4"/>
  <c r="ED197" i="4"/>
  <c r="EG46" i="4"/>
  <c r="EC231" i="4"/>
  <c r="EL146" i="4"/>
  <c r="EJ122" i="4"/>
  <c r="EF72" i="4"/>
  <c r="EB170" i="4"/>
  <c r="EF98" i="4"/>
  <c r="EL168" i="4"/>
  <c r="EB179" i="4"/>
  <c r="EH103" i="4"/>
  <c r="EB240" i="4"/>
  <c r="EN240" i="4" s="1"/>
  <c r="EF102" i="4"/>
  <c r="EH76" i="4"/>
  <c r="EL174" i="4"/>
  <c r="EJ43" i="4"/>
  <c r="EL73" i="4"/>
  <c r="EJ214" i="4"/>
  <c r="EM190" i="4"/>
  <c r="EB197" i="4"/>
  <c r="EB140" i="4"/>
  <c r="EB81" i="4"/>
  <c r="EJ144" i="4"/>
  <c r="EL67" i="4"/>
  <c r="EE137" i="4"/>
  <c r="EM177" i="4"/>
  <c r="EC144" i="4"/>
  <c r="EC164" i="4"/>
  <c r="EG37" i="4"/>
  <c r="EC229" i="4"/>
  <c r="EJ131" i="4"/>
  <c r="EM168" i="4"/>
  <c r="EH182" i="4"/>
  <c r="ED149" i="4"/>
  <c r="EJ211" i="4"/>
  <c r="ED99" i="4"/>
  <c r="EM203" i="4"/>
  <c r="EF245" i="4"/>
  <c r="EP245" i="4" s="1"/>
  <c r="ED159" i="4"/>
  <c r="EB218" i="4"/>
  <c r="EJ71" i="4"/>
  <c r="EF52" i="4"/>
  <c r="EF234" i="4"/>
  <c r="EF199" i="4"/>
  <c r="EF159" i="4"/>
  <c r="EP159" i="4" s="1"/>
  <c r="EB53" i="4"/>
  <c r="EB172" i="4"/>
  <c r="EF95" i="4"/>
  <c r="EF35" i="4"/>
  <c r="EF244" i="4"/>
  <c r="EP244" i="4" s="1"/>
  <c r="EB111" i="4"/>
  <c r="EB209" i="4"/>
  <c r="EB167" i="4"/>
  <c r="EB63" i="4"/>
  <c r="EJ149" i="4"/>
  <c r="ED182" i="4"/>
  <c r="EE100" i="4"/>
  <c r="EG227" i="4"/>
  <c r="EG196" i="4"/>
  <c r="EG235" i="4"/>
  <c r="EC235" i="4"/>
  <c r="EH175" i="4"/>
  <c r="EF65" i="4"/>
  <c r="EF103" i="4"/>
  <c r="ED206" i="4"/>
  <c r="EJ124" i="4"/>
  <c r="EB192" i="4"/>
  <c r="EI105" i="4"/>
  <c r="EF43" i="4"/>
  <c r="EF83" i="4"/>
  <c r="EL203" i="4"/>
  <c r="ED92" i="4"/>
  <c r="ED63" i="4"/>
  <c r="EF153" i="4"/>
  <c r="EF231" i="4"/>
  <c r="EF87" i="4"/>
  <c r="EJ88" i="4"/>
  <c r="EL188" i="4"/>
  <c r="EJ38" i="4"/>
  <c r="EH140" i="4"/>
  <c r="EF141" i="4"/>
  <c r="EF88" i="4"/>
  <c r="ED101" i="4"/>
  <c r="EB231" i="4"/>
  <c r="EL84" i="4"/>
  <c r="EB244" i="4"/>
  <c r="EN244" i="4" s="1"/>
  <c r="ED86" i="4"/>
  <c r="EL103" i="4"/>
  <c r="EB211" i="4"/>
  <c r="EB187" i="4"/>
  <c r="EB49" i="4"/>
  <c r="EN49" i="4" s="1"/>
  <c r="EB239" i="4"/>
  <c r="EN239" i="4" s="1"/>
  <c r="ED208" i="4"/>
  <c r="EM172" i="4"/>
  <c r="EI173" i="4"/>
  <c r="EE146" i="4"/>
  <c r="EG67" i="4"/>
  <c r="EG117" i="4"/>
  <c r="EF151" i="4"/>
  <c r="EF155" i="4"/>
  <c r="EB180" i="4"/>
  <c r="EH104" i="4"/>
  <c r="EL130" i="4"/>
  <c r="EF182" i="4"/>
  <c r="EI101" i="4"/>
  <c r="EH145" i="4"/>
  <c r="EH125" i="4"/>
  <c r="EF216" i="4"/>
  <c r="EB60" i="4"/>
  <c r="ED131" i="4"/>
  <c r="EJ152" i="4"/>
  <c r="EM161" i="4"/>
  <c r="EI181" i="4"/>
  <c r="EI86" i="4"/>
  <c r="EE133" i="4"/>
  <c r="EE127" i="4"/>
  <c r="EJ89" i="4"/>
  <c r="EJ166" i="4"/>
  <c r="ED119" i="4"/>
  <c r="EL93" i="4"/>
  <c r="EL221" i="4"/>
  <c r="EB83" i="4"/>
  <c r="EB229" i="4"/>
  <c r="EM188" i="4"/>
  <c r="EM105" i="4"/>
  <c r="EI152" i="4"/>
  <c r="EI111" i="4"/>
  <c r="EI161" i="4"/>
  <c r="EB45" i="4"/>
  <c r="EJ129" i="4"/>
  <c r="EE101" i="4"/>
  <c r="EI189" i="4"/>
  <c r="EI96" i="4"/>
  <c r="EE128" i="4"/>
  <c r="EE109" i="4"/>
  <c r="EB250" i="4"/>
  <c r="EN250" i="4" s="1"/>
  <c r="EH169" i="4"/>
  <c r="EM102" i="4"/>
  <c r="EJ200" i="4"/>
  <c r="EB40" i="4"/>
  <c r="EL109" i="4"/>
  <c r="EJ228" i="4"/>
  <c r="EM153" i="4"/>
  <c r="EI109" i="4"/>
  <c r="EB129" i="4"/>
  <c r="EM184" i="4"/>
  <c r="EM78" i="4"/>
  <c r="EG219" i="4"/>
  <c r="EG136" i="4"/>
  <c r="EJ87" i="4"/>
  <c r="EL120" i="4"/>
  <c r="EL117" i="4"/>
  <c r="EF205" i="4"/>
  <c r="EL90" i="4"/>
  <c r="ED183" i="4"/>
  <c r="EF168" i="4"/>
  <c r="EF119" i="4"/>
  <c r="EJ96" i="4"/>
  <c r="EH120" i="4"/>
  <c r="EH215" i="4"/>
  <c r="EJ246" i="4"/>
  <c r="ER246" i="4" s="1"/>
  <c r="EB241" i="4"/>
  <c r="EN241" i="4" s="1"/>
  <c r="EJ186" i="4"/>
  <c r="EI156" i="4"/>
  <c r="EM199" i="4"/>
  <c r="EE87" i="4"/>
  <c r="EE88" i="4"/>
  <c r="EB142" i="4"/>
  <c r="EJ126" i="4"/>
  <c r="EB42" i="4"/>
  <c r="EJ100" i="4"/>
  <c r="EJ185" i="4"/>
  <c r="EJ116" i="4"/>
  <c r="EM139" i="4"/>
  <c r="EI141" i="4"/>
  <c r="EI113" i="4"/>
  <c r="EM130" i="4"/>
  <c r="ED130" i="4"/>
  <c r="EJ109" i="4"/>
  <c r="EJ115" i="4"/>
  <c r="EJ223" i="4"/>
  <c r="EB85" i="4"/>
  <c r="EM126" i="4"/>
  <c r="EM69" i="4"/>
  <c r="EE148" i="4"/>
  <c r="EI104" i="4"/>
  <c r="EI76" i="4"/>
  <c r="EK155" i="4"/>
  <c r="EH132" i="4"/>
  <c r="EM137" i="4"/>
  <c r="EF208" i="4"/>
  <c r="EJ225" i="4"/>
  <c r="ED132" i="4"/>
  <c r="ED137" i="4"/>
  <c r="EL169" i="4"/>
  <c r="EM79" i="4"/>
  <c r="EM193" i="4"/>
  <c r="EI186" i="4"/>
  <c r="EG61" i="4"/>
  <c r="EG148" i="4"/>
  <c r="EL112" i="4"/>
  <c r="EH203" i="4"/>
  <c r="ED198" i="4"/>
  <c r="EJ173" i="4"/>
  <c r="EH110" i="4"/>
  <c r="EB39" i="4"/>
  <c r="EN39" i="4" s="1"/>
  <c r="EL128" i="4"/>
  <c r="EH180" i="4"/>
  <c r="EJ232" i="4"/>
  <c r="EL122" i="4"/>
  <c r="EH212" i="4"/>
  <c r="ED158" i="4"/>
  <c r="ED201" i="4"/>
  <c r="ED181" i="4"/>
  <c r="EM93" i="4"/>
  <c r="EI75" i="4"/>
  <c r="EM100" i="4"/>
  <c r="EL141" i="4"/>
  <c r="EJ31" i="4"/>
  <c r="ER31" i="4" s="1"/>
  <c r="EJ227" i="4"/>
  <c r="EL108" i="4"/>
  <c r="EM128" i="4"/>
  <c r="EE165" i="4"/>
  <c r="EM110" i="4"/>
  <c r="EI100" i="4"/>
  <c r="EM94" i="4"/>
  <c r="EM181" i="4"/>
  <c r="ED83" i="4"/>
  <c r="EB66" i="4"/>
  <c r="EB96" i="4"/>
  <c r="EB158" i="4"/>
  <c r="EB156" i="4"/>
  <c r="EE189" i="4"/>
  <c r="EM135" i="4"/>
  <c r="EI87" i="4"/>
  <c r="EE120" i="4"/>
  <c r="EE108" i="4"/>
  <c r="EC183" i="4"/>
  <c r="EK149" i="4"/>
  <c r="EC52" i="4"/>
  <c r="ED88" i="4"/>
  <c r="EL55" i="4"/>
  <c r="EB221" i="4"/>
  <c r="EF188" i="4"/>
  <c r="EE140" i="4"/>
  <c r="EJ157" i="4"/>
  <c r="EE170" i="4"/>
  <c r="EB175" i="4"/>
  <c r="EI93" i="4"/>
  <c r="EM108" i="4"/>
  <c r="ER37" i="4"/>
  <c r="EI192" i="4"/>
  <c r="EJ65" i="4"/>
  <c r="ED143" i="4"/>
  <c r="EJ160" i="4"/>
  <c r="EF37" i="4"/>
  <c r="EB112" i="4"/>
  <c r="EK82" i="4"/>
  <c r="EI139" i="4"/>
  <c r="EM111" i="4"/>
  <c r="EL58" i="4"/>
  <c r="ED82" i="4"/>
  <c r="EL76" i="4"/>
  <c r="EI158" i="4"/>
  <c r="EM151" i="4"/>
  <c r="EB224" i="4"/>
  <c r="EB61" i="4"/>
  <c r="EL149" i="4"/>
  <c r="EE171" i="4"/>
  <c r="ED147" i="4"/>
  <c r="EL163" i="4"/>
  <c r="EF211" i="4"/>
  <c r="EH81" i="4"/>
  <c r="EB223" i="4"/>
  <c r="EJ102" i="4"/>
  <c r="EF219" i="4"/>
  <c r="EK184" i="4"/>
  <c r="EI184" i="4"/>
  <c r="EM115" i="4"/>
  <c r="EL94" i="4"/>
  <c r="ED150" i="4"/>
  <c r="EJ130" i="4"/>
  <c r="EF110" i="4"/>
  <c r="EI166" i="4"/>
  <c r="EE112" i="4"/>
  <c r="EJ50" i="4"/>
  <c r="EJ220" i="4"/>
  <c r="EB169" i="4"/>
  <c r="EI138" i="4"/>
  <c r="EE150" i="4"/>
  <c r="EB115" i="4"/>
  <c r="EL192" i="4"/>
  <c r="EJ111" i="4"/>
  <c r="EE136" i="4"/>
  <c r="EE132" i="4"/>
  <c r="EB84" i="4"/>
  <c r="EL215" i="4"/>
  <c r="EJ82" i="4"/>
  <c r="EF101" i="4"/>
  <c r="EB184" i="4"/>
  <c r="ED175" i="4"/>
  <c r="EE115" i="4"/>
  <c r="EK55" i="4"/>
  <c r="EE110" i="4"/>
  <c r="EE152" i="4"/>
  <c r="ED199" i="4"/>
  <c r="EJ170" i="4"/>
  <c r="EB185" i="4"/>
  <c r="EH193" i="4"/>
  <c r="EI197" i="4"/>
  <c r="EE164" i="4"/>
  <c r="EJ154" i="4"/>
  <c r="ED170" i="4"/>
  <c r="EI145" i="4"/>
  <c r="EI121" i="4"/>
  <c r="EJ44" i="4"/>
  <c r="EL182" i="4"/>
  <c r="EJ62" i="4"/>
  <c r="EE135" i="4"/>
  <c r="EI127" i="4"/>
  <c r="EM122" i="4"/>
  <c r="ED66" i="4"/>
  <c r="EH112" i="4"/>
  <c r="ED174" i="4"/>
  <c r="EF157" i="4"/>
  <c r="EF144" i="4"/>
  <c r="EB93" i="4"/>
  <c r="EK211" i="4"/>
  <c r="EG172" i="4"/>
  <c r="EM72" i="4"/>
  <c r="EB246" i="4"/>
  <c r="EN246" i="4" s="1"/>
  <c r="EB173" i="4"/>
  <c r="ED134" i="4"/>
  <c r="ED57" i="4"/>
  <c r="EJ240" i="4"/>
  <c r="EH92" i="4"/>
  <c r="EH105" i="4"/>
  <c r="EB88" i="4"/>
  <c r="EF28" i="4"/>
  <c r="EP28" i="4" s="1"/>
  <c r="EF64" i="4"/>
  <c r="EJ196" i="4"/>
  <c r="EH53" i="4"/>
  <c r="EM134" i="4"/>
  <c r="EJ21" i="4"/>
  <c r="ER21" i="4" s="1"/>
  <c r="EF40" i="4"/>
  <c r="EB46" i="4"/>
  <c r="EG204" i="4"/>
  <c r="EC113" i="4"/>
  <c r="EL59" i="4"/>
  <c r="EL181" i="4"/>
  <c r="EJ60" i="4"/>
  <c r="EH205" i="4"/>
  <c r="EF239" i="4"/>
  <c r="EL115" i="4"/>
  <c r="EF149" i="4"/>
  <c r="EH200" i="4"/>
  <c r="EL78" i="4"/>
  <c r="EH137" i="4"/>
  <c r="EL82" i="4"/>
  <c r="EB200" i="4"/>
  <c r="EI106" i="4"/>
  <c r="EK35" i="4"/>
  <c r="EK51" i="4"/>
  <c r="EI185" i="4"/>
  <c r="EJ28" i="4"/>
  <c r="ER28" i="4" s="1"/>
  <c r="ED202" i="4"/>
  <c r="EJ208" i="4"/>
  <c r="ED172" i="4"/>
  <c r="EJ171" i="4"/>
  <c r="EF114" i="4"/>
  <c r="EJ114" i="4"/>
  <c r="ED135" i="4"/>
  <c r="EH57" i="4"/>
  <c r="EF190" i="4"/>
  <c r="EJ189" i="4"/>
  <c r="EC226" i="4"/>
  <c r="EE94" i="4"/>
  <c r="EL81" i="4"/>
  <c r="EC122" i="4"/>
  <c r="EC175" i="4"/>
  <c r="EG229" i="4"/>
  <c r="EG110" i="4"/>
  <c r="EG168" i="4"/>
  <c r="EH194" i="4"/>
  <c r="EB120" i="4"/>
  <c r="EC203" i="4"/>
  <c r="EC197" i="4"/>
  <c r="EC198" i="4"/>
  <c r="EK152" i="4"/>
  <c r="EG167" i="4"/>
  <c r="EH142" i="4"/>
  <c r="EE149" i="4"/>
  <c r="EB193" i="4"/>
  <c r="EC79" i="4"/>
  <c r="EK94" i="4"/>
  <c r="EG98" i="4"/>
  <c r="EC216" i="4"/>
  <c r="EG156" i="4"/>
  <c r="F37" i="3"/>
  <c r="EI78" i="4"/>
  <c r="EM182" i="4"/>
  <c r="EB106" i="4"/>
  <c r="EJ49" i="4"/>
  <c r="EJ40" i="4"/>
  <c r="ED124" i="4"/>
  <c r="EK108" i="4"/>
  <c r="EI124" i="4"/>
  <c r="EI81" i="4"/>
  <c r="ED94" i="4"/>
  <c r="EJ141" i="4"/>
  <c r="EJ117" i="4"/>
  <c r="EI170" i="4"/>
  <c r="EE129" i="4"/>
  <c r="EJ244" i="4"/>
  <c r="ER244" i="4" s="1"/>
  <c r="EL72" i="4"/>
  <c r="EJ121" i="4"/>
  <c r="EM144" i="4"/>
  <c r="ED58" i="4"/>
  <c r="EJ210" i="4"/>
  <c r="EH187" i="4"/>
  <c r="EF51" i="4"/>
  <c r="EJ52" i="4"/>
  <c r="EE105" i="4"/>
  <c r="EH141" i="4"/>
  <c r="EK226" i="4"/>
  <c r="EC88" i="4"/>
  <c r="EI199" i="4"/>
  <c r="EJ36" i="4"/>
  <c r="EH123" i="4"/>
  <c r="EF230" i="4"/>
  <c r="EL65" i="4"/>
  <c r="EI180" i="4"/>
  <c r="EE153" i="4"/>
  <c r="EB98" i="4"/>
  <c r="EJ33" i="4"/>
  <c r="EL184" i="4"/>
  <c r="EM156" i="4"/>
  <c r="EE155" i="4"/>
  <c r="EB248" i="4"/>
  <c r="EN248" i="4" s="1"/>
  <c r="EJ135" i="4"/>
  <c r="EB58" i="4"/>
  <c r="EM159" i="4"/>
  <c r="EM127" i="4"/>
  <c r="EJ251" i="4"/>
  <c r="ER251" i="4" s="1"/>
  <c r="EJ169" i="4"/>
  <c r="EJ163" i="4"/>
  <c r="EF137" i="4"/>
  <c r="EL175" i="4"/>
  <c r="EJ224" i="4"/>
  <c r="EH124" i="4"/>
  <c r="EK150" i="4"/>
  <c r="EM174" i="4"/>
  <c r="EM99" i="4"/>
  <c r="EM83" i="4"/>
  <c r="EJ181" i="4"/>
  <c r="EE154" i="4"/>
  <c r="EB77" i="4"/>
  <c r="EI150" i="4"/>
  <c r="EE92" i="4"/>
  <c r="EE90" i="4"/>
  <c r="EB121" i="4"/>
  <c r="EI190" i="4"/>
  <c r="EI114" i="4"/>
  <c r="EB183" i="4"/>
  <c r="EL219" i="4"/>
  <c r="ED153" i="4"/>
  <c r="EB216" i="4"/>
  <c r="EI179" i="4"/>
  <c r="EM167" i="4"/>
  <c r="EL177" i="4"/>
  <c r="EF136" i="4"/>
  <c r="EB195" i="4"/>
  <c r="EH165" i="4"/>
  <c r="EF133" i="4"/>
  <c r="ED122" i="4"/>
  <c r="EH136" i="4"/>
  <c r="EK177" i="4"/>
  <c r="EE190" i="4"/>
  <c r="EB144" i="4"/>
  <c r="EE123" i="4"/>
  <c r="EL207" i="4"/>
  <c r="EB30" i="4"/>
  <c r="EN30" i="4" s="1"/>
  <c r="EJ201" i="4"/>
  <c r="EB141" i="4"/>
  <c r="EF180" i="4"/>
  <c r="EJ239" i="4"/>
  <c r="EF69" i="4"/>
  <c r="EF129" i="4"/>
  <c r="EB126" i="4"/>
  <c r="EL106" i="4"/>
  <c r="EF86" i="4"/>
  <c r="EL191" i="4"/>
  <c r="EB177" i="4"/>
  <c r="EE160" i="4"/>
  <c r="EC64" i="4"/>
  <c r="EK136" i="4"/>
  <c r="ED163" i="4"/>
  <c r="EL66" i="4"/>
  <c r="ED118" i="4"/>
  <c r="EF94" i="4"/>
  <c r="EH135" i="4"/>
  <c r="EJ97" i="4"/>
  <c r="EH129" i="4"/>
  <c r="EH99" i="4"/>
  <c r="EB26" i="4"/>
  <c r="EN26" i="4" s="1"/>
  <c r="EF150" i="4"/>
  <c r="EJ174" i="4"/>
  <c r="EB71" i="4"/>
  <c r="EF44" i="4"/>
  <c r="EF247" i="4"/>
  <c r="EP247" i="4" s="1"/>
  <c r="EK176" i="4"/>
  <c r="EG80" i="4"/>
  <c r="EM195" i="4"/>
  <c r="EL49" i="4"/>
  <c r="EM80" i="4"/>
  <c r="EM160" i="4"/>
  <c r="EL142" i="4"/>
  <c r="EH117" i="4"/>
  <c r="EJ54" i="4"/>
  <c r="EF227" i="4"/>
  <c r="EF221" i="4"/>
  <c r="ED192" i="4"/>
  <c r="EI80" i="4"/>
  <c r="EK101" i="4"/>
  <c r="EH78" i="4"/>
  <c r="EL170" i="4"/>
  <c r="EC232" i="4"/>
  <c r="EG225" i="4"/>
  <c r="EG152" i="4"/>
  <c r="EK154" i="4"/>
  <c r="EK215" i="4"/>
  <c r="EJ75" i="4"/>
  <c r="EI160" i="4"/>
  <c r="EF62" i="4"/>
  <c r="EG103" i="4"/>
  <c r="EG228" i="4"/>
  <c r="EK214" i="4"/>
  <c r="EK181" i="4"/>
  <c r="EF177" i="4"/>
  <c r="EH192" i="4"/>
  <c r="EB127" i="4"/>
  <c r="EK162" i="4"/>
  <c r="EG147" i="4"/>
  <c r="EK142" i="4"/>
  <c r="EK41" i="4"/>
  <c r="EK98" i="4"/>
  <c r="F29" i="3"/>
  <c r="F26" i="3"/>
  <c r="F45" i="3"/>
  <c r="F34" i="3"/>
  <c r="F43" i="3"/>
  <c r="F36" i="3"/>
  <c r="F42" i="3"/>
  <c r="F25" i="3"/>
  <c r="EG181" i="4"/>
  <c r="EK212" i="4"/>
  <c r="EK109" i="4"/>
  <c r="EG160" i="4"/>
  <c r="EC78" i="4"/>
  <c r="EG178" i="4"/>
  <c r="EG48" i="4"/>
  <c r="EC201" i="4"/>
  <c r="EK188" i="4"/>
  <c r="EC157" i="4"/>
  <c r="EG209" i="4"/>
  <c r="EG91" i="4"/>
  <c r="EG95" i="4"/>
  <c r="EK190" i="4"/>
  <c r="EC118" i="4"/>
  <c r="EC177" i="4"/>
  <c r="EK100" i="4"/>
  <c r="EC46" i="4"/>
  <c r="EC74" i="4"/>
  <c r="EG62" i="4"/>
  <c r="EG216" i="4"/>
  <c r="EG115" i="4"/>
  <c r="EK92" i="4"/>
  <c r="EC50" i="4"/>
  <c r="EC92" i="4"/>
  <c r="EK69" i="4"/>
  <c r="EK164" i="4"/>
  <c r="EC220" i="4"/>
  <c r="EK198" i="4"/>
  <c r="EK72" i="4"/>
  <c r="EG75" i="4"/>
  <c r="EG192" i="4"/>
  <c r="EG54" i="4"/>
  <c r="EK174" i="4"/>
  <c r="EK165" i="4"/>
  <c r="EC98" i="4"/>
  <c r="EK59" i="4"/>
  <c r="EK167" i="4"/>
  <c r="EK173" i="4"/>
  <c r="EC186" i="4"/>
  <c r="EH113" i="4"/>
  <c r="EF41" i="4"/>
  <c r="EF134" i="4"/>
  <c r="EF29" i="4"/>
  <c r="EP29" i="4" s="1"/>
  <c r="EB212" i="4"/>
  <c r="EB133" i="4"/>
  <c r="EJ164" i="4"/>
  <c r="ED87" i="4"/>
  <c r="EB99" i="4"/>
  <c r="EE183" i="4"/>
  <c r="EM200" i="4"/>
  <c r="EE117" i="4"/>
  <c r="EE98" i="4"/>
  <c r="EF66" i="4"/>
  <c r="EI162" i="4"/>
  <c r="EH93" i="4"/>
  <c r="ED171" i="4"/>
  <c r="ED210" i="4"/>
  <c r="EB236" i="4"/>
  <c r="EJ25" i="4"/>
  <c r="ER25" i="4" s="1"/>
  <c r="EF138" i="4"/>
  <c r="EF63" i="4"/>
  <c r="EF173" i="4"/>
  <c r="EL98" i="4"/>
  <c r="EG104" i="4"/>
  <c r="EG38" i="4"/>
  <c r="EC129" i="4"/>
  <c r="EK179" i="4"/>
  <c r="EK38" i="4"/>
  <c r="EG90" i="4"/>
  <c r="EC161" i="4"/>
  <c r="EC81" i="4"/>
  <c r="EC152" i="4"/>
  <c r="EG81" i="4"/>
  <c r="EG102" i="4"/>
  <c r="EG175" i="4"/>
  <c r="EG73" i="4"/>
  <c r="EC115" i="4"/>
  <c r="EC195" i="4"/>
  <c r="EK132" i="4"/>
  <c r="EK114" i="4"/>
  <c r="EK117" i="4"/>
  <c r="EC204" i="4"/>
  <c r="EC124" i="4"/>
  <c r="EC66" i="4"/>
  <c r="EK161" i="4"/>
  <c r="EK183" i="4"/>
  <c r="EG162" i="4"/>
  <c r="EC188" i="4"/>
  <c r="EK65" i="4"/>
  <c r="EC199" i="4"/>
  <c r="EC214" i="4"/>
  <c r="EK42" i="4"/>
  <c r="EK203" i="4"/>
  <c r="EG106" i="4"/>
  <c r="EG221" i="4"/>
  <c r="EG182" i="4"/>
  <c r="EK240" i="4"/>
  <c r="EK122" i="4"/>
  <c r="EC149" i="4"/>
  <c r="EC148" i="4"/>
  <c r="EK147" i="4"/>
  <c r="EF148" i="4"/>
  <c r="EF58" i="4"/>
  <c r="EB150" i="4"/>
  <c r="ED168" i="4"/>
  <c r="EJ66" i="4"/>
  <c r="ED203" i="4"/>
  <c r="EE121" i="4"/>
  <c r="EB116" i="4"/>
  <c r="EM154" i="4"/>
  <c r="EI174" i="4"/>
  <c r="EE134" i="4"/>
  <c r="EI110" i="4"/>
  <c r="EM74" i="4"/>
  <c r="EI92" i="4"/>
  <c r="EF107" i="4"/>
  <c r="EH198" i="4"/>
  <c r="EL201" i="4"/>
  <c r="EB55" i="4"/>
  <c r="EB149" i="4"/>
  <c r="EG193" i="4"/>
  <c r="EC83" i="4"/>
  <c r="EG201" i="4"/>
  <c r="EG230" i="4"/>
  <c r="EG188" i="4"/>
  <c r="EK83" i="4"/>
  <c r="EK233" i="4"/>
  <c r="EK64" i="4"/>
  <c r="EG50" i="4"/>
  <c r="EG71" i="4"/>
  <c r="EG101" i="4"/>
  <c r="EG83" i="4"/>
  <c r="EG179" i="4"/>
  <c r="EC109" i="4"/>
  <c r="EC51" i="4"/>
  <c r="EK144" i="4"/>
  <c r="EK187" i="4"/>
  <c r="EK202" i="4"/>
  <c r="EC163" i="4"/>
  <c r="EG65" i="4"/>
  <c r="EG44" i="4"/>
  <c r="EG200" i="4"/>
  <c r="EK91" i="4"/>
  <c r="EC112" i="4"/>
  <c r="EK127" i="4"/>
  <c r="EK63" i="4"/>
  <c r="EC179" i="4"/>
  <c r="EC170" i="4"/>
  <c r="EC218" i="4"/>
  <c r="EG36" i="4"/>
  <c r="EG149" i="4"/>
  <c r="EG185" i="4"/>
  <c r="EG194" i="4"/>
  <c r="EG56" i="4"/>
  <c r="EK76" i="4"/>
  <c r="EC101" i="4"/>
  <c r="EK231" i="4"/>
  <c r="EK206" i="4"/>
  <c r="EC221" i="4"/>
  <c r="EK40" i="4"/>
  <c r="EK148" i="4"/>
  <c r="EH74" i="4"/>
  <c r="EF111" i="4"/>
  <c r="EH79" i="4"/>
  <c r="EB164" i="4"/>
  <c r="EB89" i="4"/>
  <c r="EJ172" i="4"/>
  <c r="ED214" i="4"/>
  <c r="EL126" i="4"/>
  <c r="ED74" i="4"/>
  <c r="EM201" i="4"/>
  <c r="EI126" i="4"/>
  <c r="EI112" i="4"/>
  <c r="EI147" i="4"/>
  <c r="EF108" i="4"/>
  <c r="EH59" i="4"/>
  <c r="EB147" i="4"/>
  <c r="EL152" i="4"/>
  <c r="EB159" i="4"/>
  <c r="EL50" i="4"/>
  <c r="EG233" i="4"/>
  <c r="EK166" i="4"/>
  <c r="EC41" i="4"/>
  <c r="EG135" i="4"/>
  <c r="EC48" i="4"/>
  <c r="EG234" i="4"/>
  <c r="EC91" i="4"/>
  <c r="EF25" i="4"/>
  <c r="EP25" i="4" s="1"/>
  <c r="EJ59" i="4"/>
  <c r="EM178" i="4"/>
  <c r="EF139" i="4"/>
  <c r="ED169" i="4"/>
  <c r="EJ112" i="4"/>
  <c r="EH138" i="4"/>
  <c r="EI91" i="4"/>
  <c r="EF218" i="4"/>
  <c r="EJ134" i="4"/>
  <c r="EB118" i="4"/>
  <c r="ED217" i="4"/>
  <c r="EJ98" i="4"/>
  <c r="EJ35" i="4"/>
  <c r="EJ183" i="4"/>
  <c r="EE126" i="4"/>
  <c r="EE157" i="4"/>
  <c r="EF202" i="4"/>
  <c r="EF68" i="4"/>
  <c r="EH188" i="4"/>
  <c r="EF195" i="4"/>
  <c r="ED72" i="4"/>
  <c r="EJ118" i="4"/>
  <c r="EJ139" i="4"/>
  <c r="EL86" i="4"/>
  <c r="EJ104" i="4"/>
  <c r="EF99" i="4"/>
  <c r="EH153" i="4"/>
  <c r="EF128" i="4"/>
  <c r="EH147" i="4"/>
  <c r="EF38" i="4"/>
  <c r="EH121" i="4"/>
  <c r="EB199" i="4"/>
  <c r="EL224" i="4"/>
  <c r="EJ209" i="4"/>
  <c r="EJ133" i="4"/>
  <c r="EL91" i="4"/>
  <c r="EH109" i="4"/>
  <c r="EH126" i="4"/>
  <c r="EF147" i="4"/>
  <c r="EH171" i="4"/>
  <c r="EF203" i="4"/>
  <c r="EH172" i="4"/>
  <c r="ED211" i="4"/>
  <c r="ED90" i="4"/>
  <c r="ED154" i="4"/>
  <c r="EB69" i="4"/>
  <c r="EJ93" i="4"/>
  <c r="ED103" i="4"/>
  <c r="EL69" i="4"/>
  <c r="ED136" i="4"/>
  <c r="EJ106" i="4"/>
  <c r="EL107" i="4"/>
  <c r="EE99" i="4"/>
  <c r="EB139" i="4"/>
  <c r="ED146" i="4"/>
  <c r="EJ177" i="4"/>
  <c r="ED67" i="4"/>
  <c r="EM81" i="4"/>
  <c r="EI133" i="4"/>
  <c r="EM85" i="4"/>
  <c r="F35" i="3"/>
  <c r="F33" i="3"/>
  <c r="F47" i="3"/>
  <c r="F50" i="3"/>
  <c r="F48" i="3"/>
  <c r="F39" i="3"/>
  <c r="F30" i="3"/>
  <c r="F53" i="3"/>
  <c r="EG119" i="4"/>
  <c r="EK87" i="4"/>
  <c r="EK131" i="4"/>
  <c r="EG74" i="4"/>
  <c r="EK97" i="4"/>
  <c r="EG180" i="4"/>
  <c r="EG116" i="4"/>
  <c r="EK126" i="4"/>
  <c r="EC107" i="4"/>
  <c r="EC187" i="4"/>
  <c r="EG42" i="4"/>
  <c r="EG170" i="4"/>
  <c r="EG111" i="4"/>
  <c r="EC206" i="4"/>
  <c r="EC143" i="4"/>
  <c r="EK62" i="4"/>
  <c r="EK77" i="4"/>
  <c r="EK107" i="4"/>
  <c r="EC134" i="4"/>
  <c r="EG55" i="4"/>
  <c r="EG144" i="4"/>
  <c r="EG164" i="4"/>
  <c r="EK47" i="4"/>
  <c r="EC59" i="4"/>
  <c r="EC105" i="4"/>
  <c r="EK39" i="4"/>
  <c r="EK171" i="4"/>
  <c r="EC180" i="4"/>
  <c r="EK227" i="4"/>
  <c r="EG215" i="4"/>
  <c r="EG202" i="4"/>
  <c r="EG137" i="4"/>
  <c r="EG195" i="4"/>
  <c r="EC139" i="4"/>
  <c r="EK52" i="4"/>
  <c r="EC165" i="4"/>
  <c r="EK79" i="4"/>
  <c r="EK57" i="4"/>
  <c r="EK239" i="4"/>
  <c r="EC150" i="4"/>
  <c r="EH196" i="4"/>
  <c r="EF54" i="4"/>
  <c r="EH77" i="4"/>
  <c r="EH181" i="4"/>
  <c r="ED190" i="4"/>
  <c r="EB157" i="4"/>
  <c r="ED204" i="4"/>
  <c r="EL100" i="4"/>
  <c r="EB78" i="4"/>
  <c r="EB166" i="4"/>
  <c r="EE104" i="4"/>
  <c r="EE166" i="4"/>
  <c r="EM131" i="4"/>
  <c r="EF77" i="4"/>
  <c r="EF34" i="4"/>
  <c r="EP34" i="4" s="1"/>
  <c r="EF229" i="4"/>
  <c r="ED85" i="4"/>
  <c r="EB68" i="4"/>
  <c r="EL150" i="4"/>
  <c r="EB79" i="4"/>
  <c r="EF50" i="4"/>
  <c r="EP50" i="4" s="1"/>
  <c r="EH160" i="4"/>
  <c r="EH61" i="4"/>
  <c r="EL119" i="4"/>
  <c r="EG166" i="4"/>
  <c r="EG92" i="4"/>
  <c r="EK218" i="4"/>
  <c r="EK160" i="4"/>
  <c r="EG151" i="4"/>
  <c r="EC72" i="4"/>
  <c r="EK43" i="4"/>
  <c r="EC116" i="4"/>
  <c r="EC154" i="4"/>
  <c r="EG45" i="4"/>
  <c r="EG89" i="4"/>
  <c r="EG146" i="4"/>
  <c r="EC60" i="4"/>
  <c r="EC71" i="4"/>
  <c r="EC90" i="4"/>
  <c r="EC62" i="4"/>
  <c r="EC100" i="4"/>
  <c r="EK208" i="4"/>
  <c r="EC160" i="4"/>
  <c r="EK200" i="4"/>
  <c r="EC106" i="4"/>
  <c r="EK175" i="4"/>
  <c r="EG125" i="4"/>
  <c r="EG84" i="4"/>
  <c r="EK204" i="4"/>
  <c r="EC68" i="4"/>
  <c r="EC55" i="4"/>
  <c r="EC166" i="4"/>
  <c r="EC176" i="4"/>
  <c r="EC224" i="4"/>
  <c r="EG161" i="4"/>
  <c r="EG118" i="4"/>
  <c r="EK169" i="4"/>
  <c r="EK193" i="4"/>
  <c r="EK213" i="4"/>
  <c r="EC135" i="4"/>
  <c r="EK70" i="4"/>
  <c r="EK146" i="4"/>
  <c r="EF223" i="4"/>
  <c r="EF47" i="4"/>
  <c r="EL113" i="4"/>
  <c r="EB128" i="4"/>
  <c r="EL79" i="4"/>
  <c r="EB222" i="4"/>
  <c r="EE130" i="4"/>
  <c r="EL51" i="4"/>
  <c r="EI136" i="4"/>
  <c r="EI79" i="4"/>
  <c r="EI90" i="4"/>
  <c r="EM125" i="4"/>
  <c r="EI172" i="4"/>
  <c r="EF120" i="4"/>
  <c r="EI149" i="4"/>
  <c r="EJ26" i="4"/>
  <c r="ER26" i="4" s="1"/>
  <c r="EJ217" i="4"/>
  <c r="EJ195" i="4"/>
  <c r="EG114" i="4"/>
  <c r="EK133" i="4"/>
  <c r="EC56" i="4"/>
  <c r="EG76" i="4"/>
  <c r="EG107" i="4"/>
  <c r="EG189" i="4"/>
  <c r="EC146" i="4"/>
  <c r="EK210" i="4"/>
  <c r="EK45" i="4"/>
  <c r="EG47" i="4"/>
  <c r="EG126" i="4"/>
  <c r="EG224" i="4"/>
  <c r="EG232" i="4"/>
  <c r="EG127" i="4"/>
  <c r="EC114" i="4"/>
  <c r="EC210" i="4"/>
  <c r="EC65" i="4"/>
  <c r="EC110" i="4"/>
  <c r="EK115" i="4"/>
  <c r="EK178" i="4"/>
  <c r="EG174" i="4"/>
  <c r="EG208" i="4"/>
  <c r="EG124" i="4"/>
  <c r="EK54" i="4"/>
  <c r="EK185" i="4"/>
  <c r="EK67" i="4"/>
  <c r="EC171" i="4"/>
  <c r="EK207" i="4"/>
  <c r="EC213" i="4"/>
  <c r="EC222" i="4"/>
  <c r="EG213" i="4"/>
  <c r="EG64" i="4"/>
  <c r="EG88" i="4"/>
  <c r="EG150" i="4"/>
  <c r="EC125" i="4"/>
  <c r="EK191" i="4"/>
  <c r="EC212" i="4"/>
  <c r="EK224" i="4"/>
  <c r="EK194" i="4"/>
  <c r="EC205" i="4"/>
  <c r="EK220" i="4"/>
  <c r="EF116" i="4"/>
  <c r="EF70" i="4"/>
  <c r="EH69" i="4"/>
  <c r="EJ132" i="4"/>
  <c r="ED79" i="4"/>
  <c r="EJ155" i="4"/>
  <c r="EB238" i="4"/>
  <c r="EN238" i="4" s="1"/>
  <c r="EB97" i="4"/>
  <c r="EB232" i="4"/>
  <c r="ED59" i="4"/>
  <c r="EM183" i="4"/>
  <c r="EI84" i="4"/>
  <c r="EI196" i="4"/>
  <c r="EF191" i="4"/>
  <c r="EH186" i="4"/>
  <c r="EF71" i="4"/>
  <c r="EL125" i="4"/>
  <c r="ED157" i="4"/>
  <c r="EB204" i="4"/>
  <c r="EG139" i="4"/>
  <c r="EC54" i="4"/>
  <c r="EC42" i="4"/>
  <c r="EG112" i="4"/>
  <c r="EK88" i="4"/>
  <c r="EK112" i="4"/>
  <c r="EG57" i="4"/>
  <c r="EC97" i="4"/>
  <c r="EF248" i="4"/>
  <c r="EP248" i="4" s="1"/>
  <c r="EB92" i="4"/>
  <c r="EM114" i="4"/>
  <c r="EH170" i="4"/>
  <c r="EB206" i="4"/>
  <c r="EJ55" i="4"/>
  <c r="EF251" i="4"/>
  <c r="EP251" i="4" s="1"/>
  <c r="EH148" i="4"/>
  <c r="EH98" i="4"/>
  <c r="EJ238" i="4"/>
  <c r="EB215" i="4"/>
  <c r="EL57" i="4"/>
  <c r="EM90" i="4"/>
  <c r="EB70" i="4"/>
  <c r="EB74" i="4"/>
  <c r="EI82" i="4"/>
  <c r="EM186" i="4"/>
  <c r="EF140" i="4"/>
  <c r="EF32" i="4"/>
  <c r="EP32" i="4" s="1"/>
  <c r="EF232" i="4"/>
  <c r="EB114" i="4"/>
  <c r="ED70" i="4"/>
  <c r="EJ199" i="4"/>
  <c r="EB146" i="4"/>
  <c r="ED156" i="4"/>
  <c r="EJ23" i="4"/>
  <c r="ER23" i="4" s="1"/>
  <c r="EH185" i="4"/>
  <c r="EH131" i="4"/>
  <c r="EF243" i="4"/>
  <c r="EP243" i="4" s="1"/>
  <c r="EF178" i="4"/>
  <c r="EF26" i="4"/>
  <c r="EP26" i="4" s="1"/>
  <c r="EF213" i="4"/>
  <c r="EL155" i="4"/>
  <c r="EL147" i="4"/>
  <c r="EJ64" i="4"/>
  <c r="EB50" i="4"/>
  <c r="EF185" i="4"/>
  <c r="EF131" i="4"/>
  <c r="EH67" i="4"/>
  <c r="EH214" i="4"/>
  <c r="EH56" i="4"/>
  <c r="EF122" i="4"/>
  <c r="EH162" i="4"/>
  <c r="EL156" i="4"/>
  <c r="ED194" i="4"/>
  <c r="EB186" i="4"/>
  <c r="EL186" i="4"/>
  <c r="EL178" i="4"/>
  <c r="EB171" i="4"/>
  <c r="EL197" i="4"/>
  <c r="EJ99" i="4"/>
  <c r="EJ182" i="4"/>
  <c r="ED173" i="4"/>
  <c r="EB213" i="4"/>
  <c r="EE181" i="4"/>
  <c r="EJ241" i="4"/>
  <c r="ED186" i="4"/>
  <c r="EL60" i="4"/>
  <c r="EM97" i="4"/>
  <c r="EE188" i="4"/>
  <c r="EG123" i="4"/>
  <c r="EG60" i="4"/>
  <c r="EC119" i="4"/>
  <c r="EK158" i="4"/>
  <c r="EC77" i="4"/>
  <c r="EC234" i="4"/>
  <c r="EG186" i="4"/>
  <c r="EK78" i="4"/>
  <c r="EK34" i="4"/>
  <c r="EK172" i="4"/>
  <c r="EG86" i="4"/>
  <c r="EG43" i="4"/>
  <c r="EC111" i="4"/>
  <c r="EG217" i="4"/>
  <c r="EG220" i="4"/>
  <c r="EK85" i="4"/>
  <c r="F55" i="3"/>
  <c r="F44" i="3"/>
  <c r="F41" i="3"/>
  <c r="F31" i="3"/>
  <c r="ER33" i="4" l="1"/>
  <c r="EN236" i="4"/>
  <c r="EN38" i="4"/>
  <c r="ER241" i="4"/>
  <c r="EP239" i="4"/>
  <c r="EP35" i="4"/>
  <c r="EN48" i="4"/>
  <c r="EP225" i="4"/>
  <c r="ER232" i="4"/>
  <c r="ER89" i="4"/>
  <c r="ER42" i="4"/>
  <c r="EP90" i="4"/>
  <c r="EP232" i="4"/>
  <c r="EN123" i="4"/>
  <c r="ER236" i="4"/>
  <c r="ER48" i="4"/>
  <c r="EP154" i="4"/>
  <c r="ER64" i="4"/>
  <c r="ER199" i="4"/>
  <c r="EN59" i="4"/>
  <c r="ER155" i="4"/>
  <c r="EN56" i="4"/>
  <c r="EP223" i="4"/>
  <c r="EP125" i="4"/>
  <c r="EN160" i="4"/>
  <c r="EP42" i="4"/>
  <c r="ER106" i="4"/>
  <c r="ER93" i="4"/>
  <c r="EP121" i="4"/>
  <c r="EP139" i="4"/>
  <c r="EP108" i="4"/>
  <c r="EP201" i="4"/>
  <c r="EP58" i="4"/>
  <c r="EN124" i="4"/>
  <c r="ER179" i="4"/>
  <c r="EN153" i="4"/>
  <c r="ER163" i="4"/>
  <c r="EP230" i="4"/>
  <c r="EN106" i="4"/>
  <c r="EP114" i="4"/>
  <c r="EN46" i="4"/>
  <c r="EP144" i="4"/>
  <c r="ER62" i="4"/>
  <c r="EP145" i="4"/>
  <c r="ER82" i="4"/>
  <c r="ER50" i="4"/>
  <c r="ER130" i="4"/>
  <c r="EN223" i="4"/>
  <c r="EN43" i="4"/>
  <c r="EN52" i="4"/>
  <c r="ER158" i="4"/>
  <c r="EN135" i="4"/>
  <c r="EN65" i="4"/>
  <c r="EP194" i="4"/>
  <c r="EP41" i="4"/>
  <c r="EN198" i="4"/>
  <c r="EN226" i="4"/>
  <c r="EN185" i="4"/>
  <c r="EN184" i="4"/>
  <c r="EN108" i="4"/>
  <c r="EP39" i="4"/>
  <c r="EP226" i="4"/>
  <c r="EN132" i="4"/>
  <c r="EP113" i="4"/>
  <c r="ER222" i="4"/>
  <c r="EN202" i="4"/>
  <c r="EP198" i="4"/>
  <c r="EN210" i="4"/>
  <c r="EN47" i="4"/>
  <c r="ER78" i="4"/>
  <c r="EN205" i="4"/>
  <c r="EN101" i="4"/>
  <c r="ER188" i="4"/>
  <c r="EP140" i="4"/>
  <c r="ER238" i="4"/>
  <c r="ER125" i="4"/>
  <c r="EN69" i="4"/>
  <c r="EP48" i="4"/>
  <c r="EN120" i="4"/>
  <c r="EN96" i="4"/>
  <c r="EN85" i="4"/>
  <c r="ER96" i="4"/>
  <c r="ER228" i="4"/>
  <c r="ER124" i="4"/>
  <c r="EP72" i="4"/>
  <c r="ER161" i="4"/>
  <c r="EN44" i="4"/>
  <c r="ER138" i="4"/>
  <c r="ER230" i="4"/>
  <c r="ER103" i="4"/>
  <c r="EN76" i="4"/>
  <c r="EP49" i="4"/>
  <c r="ER235" i="4"/>
  <c r="EP228" i="4"/>
  <c r="EP233" i="4"/>
  <c r="ER190" i="4"/>
  <c r="ER229" i="4"/>
  <c r="ER153" i="4"/>
  <c r="EP96" i="4"/>
  <c r="EP91" i="4"/>
  <c r="EN62" i="4"/>
  <c r="EP128" i="4"/>
  <c r="EN148" i="4"/>
  <c r="EP73" i="4"/>
  <c r="EN152" i="4"/>
  <c r="ER157" i="4"/>
  <c r="EN42" i="4"/>
  <c r="ER90" i="4"/>
  <c r="ER129" i="4"/>
  <c r="EP88" i="4"/>
  <c r="EP153" i="4"/>
  <c r="EP83" i="4"/>
  <c r="EN63" i="4"/>
  <c r="EN53" i="4"/>
  <c r="EP52" i="4"/>
  <c r="EN81" i="4"/>
  <c r="EN179" i="4"/>
  <c r="EP187" i="4"/>
  <c r="ER123" i="4"/>
  <c r="ER176" i="4"/>
  <c r="EP212" i="4"/>
  <c r="ER194" i="4"/>
  <c r="EP53" i="4"/>
  <c r="EN220" i="4"/>
  <c r="EP82" i="4"/>
  <c r="EN190" i="4"/>
  <c r="ER218" i="4"/>
  <c r="EN125" i="4"/>
  <c r="EP59" i="4"/>
  <c r="EN191" i="4"/>
  <c r="ER127" i="4"/>
  <c r="EP115" i="4"/>
  <c r="EP167" i="4"/>
  <c r="EP197" i="4"/>
  <c r="EN201" i="4"/>
  <c r="EN119" i="4"/>
  <c r="EP100" i="4"/>
  <c r="EN103" i="4"/>
  <c r="EN57" i="4"/>
  <c r="ER91" i="4"/>
  <c r="EP220" i="4"/>
  <c r="ER45" i="4"/>
  <c r="EN100" i="4"/>
  <c r="EN164" i="4"/>
  <c r="EN168" i="4"/>
  <c r="EP63" i="4"/>
  <c r="EN200" i="4"/>
  <c r="ER44" i="4"/>
  <c r="EP37" i="4"/>
  <c r="EN158" i="4"/>
  <c r="ER100" i="4"/>
  <c r="EP151" i="4"/>
  <c r="ER38" i="4"/>
  <c r="EP231" i="4"/>
  <c r="EP65" i="4"/>
  <c r="EN111" i="4"/>
  <c r="EN172" i="4"/>
  <c r="ER211" i="4"/>
  <c r="ER212" i="4"/>
  <c r="ER105" i="4"/>
  <c r="ER70" i="4"/>
  <c r="ER34" i="4"/>
  <c r="ER77" i="4"/>
  <c r="EP238" i="4"/>
  <c r="EP55" i="4"/>
  <c r="ER56" i="4"/>
  <c r="ER110" i="4"/>
  <c r="ER80" i="4"/>
  <c r="ER143" i="4"/>
  <c r="ER140" i="4"/>
  <c r="EN208" i="4"/>
  <c r="EP237" i="4"/>
  <c r="EN145" i="4"/>
  <c r="EN113" i="4"/>
  <c r="ER73" i="4"/>
  <c r="EP109" i="4"/>
  <c r="EN235" i="4"/>
  <c r="EP170" i="4"/>
  <c r="EN213" i="4"/>
  <c r="EN186" i="4"/>
  <c r="EP122" i="4"/>
  <c r="EP131" i="4"/>
  <c r="EP178" i="4"/>
  <c r="ER55" i="4"/>
  <c r="EN92" i="4"/>
  <c r="EN232" i="4"/>
  <c r="EP116" i="4"/>
  <c r="EP189" i="4"/>
  <c r="EN128" i="4"/>
  <c r="ER175" i="4"/>
  <c r="EP45" i="4"/>
  <c r="EN72" i="4"/>
  <c r="EP77" i="4"/>
  <c r="EN166" i="4"/>
  <c r="EN157" i="4"/>
  <c r="EP54" i="4"/>
  <c r="ER209" i="4"/>
  <c r="EP38" i="4"/>
  <c r="EP99" i="4"/>
  <c r="ER118" i="4"/>
  <c r="EP68" i="4"/>
  <c r="ER183" i="4"/>
  <c r="EN118" i="4"/>
  <c r="EN89" i="4"/>
  <c r="EP56" i="4"/>
  <c r="EP200" i="4"/>
  <c r="ER74" i="4"/>
  <c r="ER66" i="4"/>
  <c r="EP148" i="4"/>
  <c r="EP106" i="4"/>
  <c r="EN161" i="4"/>
  <c r="EP173" i="4"/>
  <c r="ER164" i="4"/>
  <c r="EP134" i="4"/>
  <c r="ER92" i="4"/>
  <c r="EP209" i="4"/>
  <c r="EN127" i="4"/>
  <c r="EP221" i="4"/>
  <c r="EP44" i="4"/>
  <c r="EN177" i="4"/>
  <c r="EN126" i="4"/>
  <c r="EN121" i="4"/>
  <c r="EN77" i="4"/>
  <c r="ER169" i="4"/>
  <c r="EN58" i="4"/>
  <c r="EP123" i="4"/>
  <c r="EP51" i="4"/>
  <c r="EN193" i="4"/>
  <c r="ER171" i="4"/>
  <c r="EP40" i="4"/>
  <c r="ER196" i="4"/>
  <c r="EP157" i="4"/>
  <c r="ER111" i="4"/>
  <c r="ER65" i="4"/>
  <c r="EN142" i="4"/>
  <c r="EN40" i="4"/>
  <c r="EN209" i="4"/>
  <c r="ER95" i="4"/>
  <c r="ER113" i="4"/>
  <c r="EN104" i="4"/>
  <c r="EP236" i="4"/>
  <c r="EN70" i="4"/>
  <c r="EN68" i="4"/>
  <c r="EN139" i="4"/>
  <c r="EP180" i="4"/>
  <c r="ER87" i="4"/>
  <c r="ER166" i="4"/>
  <c r="EN187" i="4"/>
  <c r="ER214" i="4"/>
  <c r="EP127" i="4"/>
  <c r="EP160" i="4"/>
  <c r="EN130" i="4"/>
  <c r="EP162" i="4"/>
  <c r="ER180" i="4"/>
  <c r="EP183" i="4"/>
  <c r="EP74" i="4"/>
  <c r="ER219" i="4"/>
  <c r="ER197" i="4"/>
  <c r="EN95" i="4"/>
  <c r="EP152" i="4"/>
  <c r="EP184" i="4"/>
  <c r="ER94" i="4"/>
  <c r="ER84" i="4"/>
  <c r="ER146" i="4"/>
  <c r="EP84" i="4"/>
  <c r="EP142" i="4"/>
  <c r="EN74" i="4"/>
  <c r="EP191" i="4"/>
  <c r="ER217" i="4"/>
  <c r="EP147" i="4"/>
  <c r="ER139" i="4"/>
  <c r="EN159" i="4"/>
  <c r="EP111" i="4"/>
  <c r="EP150" i="4"/>
  <c r="EP133" i="4"/>
  <c r="EN98" i="4"/>
  <c r="ER52" i="4"/>
  <c r="EP190" i="4"/>
  <c r="EN221" i="4"/>
  <c r="ER109" i="4"/>
  <c r="ER200" i="4"/>
  <c r="ER152" i="4"/>
  <c r="EN192" i="4"/>
  <c r="EP234" i="4"/>
  <c r="EN170" i="4"/>
  <c r="EN143" i="4"/>
  <c r="EN131" i="4"/>
  <c r="EN117" i="4"/>
  <c r="EN82" i="4"/>
  <c r="ER79" i="4"/>
  <c r="ER72" i="4"/>
  <c r="EP92" i="4"/>
  <c r="ER150" i="4"/>
  <c r="EP171" i="4"/>
  <c r="EP161" i="4"/>
  <c r="EP75" i="4"/>
  <c r="EP93" i="4"/>
  <c r="EN203" i="4"/>
  <c r="ER167" i="4"/>
  <c r="ER184" i="4"/>
  <c r="ER221" i="4"/>
  <c r="EP97" i="4"/>
  <c r="EN182" i="4"/>
  <c r="ER41" i="4"/>
  <c r="EN86" i="4"/>
  <c r="ER142" i="4"/>
  <c r="ER120" i="4"/>
  <c r="EP126" i="4"/>
  <c r="ER207" i="4"/>
  <c r="ER86" i="4"/>
  <c r="ER108" i="4"/>
  <c r="ER168" i="4"/>
  <c r="ER67" i="4"/>
  <c r="EP61" i="4"/>
  <c r="ER182" i="4"/>
  <c r="EN50" i="4"/>
  <c r="EP213" i="4"/>
  <c r="EN146" i="4"/>
  <c r="EN204" i="4"/>
  <c r="ER195" i="4"/>
  <c r="EP120" i="4"/>
  <c r="EN222" i="4"/>
  <c r="EP47" i="4"/>
  <c r="EN79" i="4"/>
  <c r="EP229" i="4"/>
  <c r="ER177" i="4"/>
  <c r="EN199" i="4"/>
  <c r="EP195" i="4"/>
  <c r="ER98" i="4"/>
  <c r="EP218" i="4"/>
  <c r="EN149" i="4"/>
  <c r="EP107" i="4"/>
  <c r="EN150" i="4"/>
  <c r="EP138" i="4"/>
  <c r="EN99" i="4"/>
  <c r="EN212" i="4"/>
  <c r="ER198" i="4"/>
  <c r="EP177" i="4"/>
  <c r="ER54" i="4"/>
  <c r="ER174" i="4"/>
  <c r="EP86" i="4"/>
  <c r="EP69" i="4"/>
  <c r="ER201" i="4"/>
  <c r="EN144" i="4"/>
  <c r="EP136" i="4"/>
  <c r="EN216" i="4"/>
  <c r="ER181" i="4"/>
  <c r="EP137" i="4"/>
  <c r="ER210" i="4"/>
  <c r="ER117" i="4"/>
  <c r="ER49" i="4"/>
  <c r="ER189" i="4"/>
  <c r="ER114" i="4"/>
  <c r="ER208" i="4"/>
  <c r="EP149" i="4"/>
  <c r="ER60" i="4"/>
  <c r="ER240" i="4"/>
  <c r="EN93" i="4"/>
  <c r="ER170" i="4"/>
  <c r="EP101" i="4"/>
  <c r="EN115" i="4"/>
  <c r="ER220" i="4"/>
  <c r="EP110" i="4"/>
  <c r="ER102" i="4"/>
  <c r="EN61" i="4"/>
  <c r="ER160" i="4"/>
  <c r="EN175" i="4"/>
  <c r="EP188" i="4"/>
  <c r="EN156" i="4"/>
  <c r="ER227" i="4"/>
  <c r="ER173" i="4"/>
  <c r="ER225" i="4"/>
  <c r="ER115" i="4"/>
  <c r="ER185" i="4"/>
  <c r="EP168" i="4"/>
  <c r="EP216" i="4"/>
  <c r="EP182" i="4"/>
  <c r="EP155" i="4"/>
  <c r="EN231" i="4"/>
  <c r="EP87" i="4"/>
  <c r="EP103" i="4"/>
  <c r="EP95" i="4"/>
  <c r="EP199" i="4"/>
  <c r="EN218" i="4"/>
  <c r="EN197" i="4"/>
  <c r="ER43" i="4"/>
  <c r="EP98" i="4"/>
  <c r="EP132" i="4"/>
  <c r="ER76" i="4"/>
  <c r="ER128" i="4"/>
  <c r="EN174" i="4"/>
  <c r="ER83" i="4"/>
  <c r="EN87" i="4"/>
  <c r="EP85" i="4"/>
  <c r="EP224" i="4"/>
  <c r="ER85" i="4"/>
  <c r="EP196" i="4"/>
  <c r="EP156" i="4"/>
  <c r="EN107" i="4"/>
  <c r="EP164" i="4"/>
  <c r="ER39" i="4"/>
  <c r="EP207" i="4"/>
  <c r="EN67" i="4"/>
  <c r="ER233" i="4"/>
  <c r="EP176" i="4"/>
  <c r="ER159" i="4"/>
  <c r="EN91" i="4"/>
  <c r="EN176" i="4"/>
  <c r="EN163" i="4"/>
  <c r="EP175" i="4"/>
  <c r="EN228" i="4"/>
  <c r="ER147" i="4"/>
  <c r="ER145" i="4"/>
  <c r="ER231" i="4"/>
  <c r="EN189" i="4"/>
  <c r="EN230" i="4"/>
  <c r="EN162" i="4"/>
  <c r="EN122" i="4"/>
  <c r="EN207" i="4"/>
  <c r="EP192" i="4"/>
  <c r="ER58" i="4"/>
  <c r="ER162" i="4"/>
  <c r="EN165" i="4"/>
  <c r="EP112" i="4"/>
  <c r="ER203" i="4"/>
  <c r="EP57" i="4"/>
  <c r="EP124" i="4"/>
  <c r="EP215" i="4"/>
  <c r="ER226" i="4"/>
  <c r="ER46" i="4"/>
  <c r="EN227" i="4"/>
  <c r="EN225" i="4"/>
  <c r="EN151" i="4"/>
  <c r="EP130" i="4"/>
  <c r="ER136" i="4"/>
  <c r="EN102" i="4"/>
  <c r="ER224" i="4"/>
  <c r="EN112" i="4"/>
  <c r="EN83" i="4"/>
  <c r="ER192" i="4"/>
  <c r="EP46" i="4"/>
  <c r="EN134" i="4"/>
  <c r="EN178" i="4"/>
  <c r="EP193" i="4"/>
  <c r="EP172" i="4"/>
  <c r="EN234" i="4"/>
  <c r="ER178" i="4"/>
  <c r="ER99" i="4"/>
  <c r="EN215" i="4"/>
  <c r="EP70" i="4"/>
  <c r="ER133" i="4"/>
  <c r="ER172" i="4"/>
  <c r="EN55" i="4"/>
  <c r="EP62" i="4"/>
  <c r="ER97" i="4"/>
  <c r="ER239" i="4"/>
  <c r="ER141" i="4"/>
  <c r="EN88" i="4"/>
  <c r="EN224" i="4"/>
  <c r="EP208" i="4"/>
  <c r="ER186" i="4"/>
  <c r="EN229" i="4"/>
  <c r="ER149" i="4"/>
  <c r="ER131" i="4"/>
  <c r="ER144" i="4"/>
  <c r="ER107" i="4"/>
  <c r="EP118" i="4"/>
  <c r="EN214" i="4"/>
  <c r="ER57" i="4"/>
  <c r="EP104" i="4"/>
  <c r="ER47" i="4"/>
  <c r="ER193" i="4"/>
  <c r="EN54" i="4"/>
  <c r="EP222" i="4"/>
  <c r="ER156" i="4"/>
  <c r="ER165" i="4"/>
  <c r="EP60" i="4"/>
  <c r="EN51" i="4"/>
  <c r="EP186" i="4"/>
  <c r="EP80" i="4"/>
  <c r="EP158" i="4"/>
  <c r="EP89" i="4"/>
  <c r="EN137" i="4"/>
  <c r="EN105" i="4"/>
  <c r="EN73" i="4"/>
  <c r="EP36" i="4"/>
  <c r="EP81" i="4"/>
  <c r="ER53" i="4"/>
  <c r="ER213" i="4"/>
  <c r="EN181" i="4"/>
  <c r="EN171" i="4"/>
  <c r="EP185" i="4"/>
  <c r="EN114" i="4"/>
  <c r="EN206" i="4"/>
  <c r="EP71" i="4"/>
  <c r="EN97" i="4"/>
  <c r="ER132" i="4"/>
  <c r="EN78" i="4"/>
  <c r="EP203" i="4"/>
  <c r="ER104" i="4"/>
  <c r="EP202" i="4"/>
  <c r="ER35" i="4"/>
  <c r="ER134" i="4"/>
  <c r="ER112" i="4"/>
  <c r="ER59" i="4"/>
  <c r="EN147" i="4"/>
  <c r="EN116" i="4"/>
  <c r="EP66" i="4"/>
  <c r="EN133" i="4"/>
  <c r="ER69" i="4"/>
  <c r="ER75" i="4"/>
  <c r="EP227" i="4"/>
  <c r="EN71" i="4"/>
  <c r="EP94" i="4"/>
  <c r="EP129" i="4"/>
  <c r="EN141" i="4"/>
  <c r="EN195" i="4"/>
  <c r="EN183" i="4"/>
  <c r="ER135" i="4"/>
  <c r="ER36" i="4"/>
  <c r="ER121" i="4"/>
  <c r="ER40" i="4"/>
  <c r="EP64" i="4"/>
  <c r="EN173" i="4"/>
  <c r="ER154" i="4"/>
  <c r="EN84" i="4"/>
  <c r="EN169" i="4"/>
  <c r="EP219" i="4"/>
  <c r="EP211" i="4"/>
  <c r="EN66" i="4"/>
  <c r="ER223" i="4"/>
  <c r="ER116" i="4"/>
  <c r="ER126" i="4"/>
  <c r="EP119" i="4"/>
  <c r="EP205" i="4"/>
  <c r="EN129" i="4"/>
  <c r="EN45" i="4"/>
  <c r="EN60" i="4"/>
  <c r="EN180" i="4"/>
  <c r="EN211" i="4"/>
  <c r="EP141" i="4"/>
  <c r="ER88" i="4"/>
  <c r="EP43" i="4"/>
  <c r="EN167" i="4"/>
  <c r="ER71" i="4"/>
  <c r="EN140" i="4"/>
  <c r="EP102" i="4"/>
  <c r="ER122" i="4"/>
  <c r="ER81" i="4"/>
  <c r="ER187" i="4"/>
  <c r="EP174" i="4"/>
  <c r="EN154" i="4"/>
  <c r="ER215" i="4"/>
  <c r="EN110" i="4"/>
  <c r="EP179" i="4"/>
  <c r="ER204" i="4"/>
  <c r="ER151" i="4"/>
  <c r="EP165" i="4"/>
  <c r="ER206" i="4"/>
  <c r="ER63" i="4"/>
  <c r="EP217" i="4"/>
  <c r="ER191" i="4"/>
  <c r="ER234" i="4"/>
  <c r="ER68" i="4"/>
  <c r="EN188" i="4"/>
  <c r="EP210" i="4"/>
  <c r="EN138" i="4"/>
  <c r="ER101" i="4"/>
  <c r="EP117" i="4"/>
  <c r="EP204" i="4"/>
  <c r="EP146" i="4"/>
  <c r="EP67" i="4"/>
  <c r="EN41" i="4"/>
  <c r="EN80" i="4"/>
  <c r="EP235" i="4"/>
  <c r="EP206" i="4"/>
  <c r="ER51" i="4"/>
  <c r="ER216" i="4"/>
  <c r="ER148" i="4"/>
  <c r="ER61" i="4"/>
  <c r="EN75" i="4"/>
  <c r="EP163" i="4"/>
  <c r="EN217" i="4"/>
  <c r="EN194" i="4"/>
  <c r="EP78" i="4"/>
  <c r="ER137" i="4"/>
  <c r="EP143" i="4"/>
  <c r="EP79" i="4"/>
  <c r="EN155" i="4"/>
  <c r="EP169" i="4"/>
  <c r="ER202" i="4"/>
  <c r="EN109" i="4"/>
  <c r="EP166" i="4"/>
  <c r="EN94" i="4"/>
  <c r="EP135" i="4"/>
  <c r="EP76" i="4"/>
  <c r="ER119" i="4"/>
  <c r="ER205" i="4"/>
  <c r="EN136" i="4"/>
  <c r="EN90" i="4"/>
  <c r="EP181" i="4"/>
  <c r="EN64" i="4"/>
  <c r="EP214" i="4"/>
  <c r="EP105" i="4"/>
  <c r="EO2" i="4" l="1"/>
  <c r="EO261" i="4" s="1"/>
  <c r="EQ2" i="4"/>
  <c r="ES119" i="4" s="1"/>
  <c r="EP4" i="4"/>
  <c r="E132" i="2" s="1"/>
  <c r="EO4" i="4"/>
  <c r="D132" i="2" s="1"/>
  <c r="EP2" i="4"/>
  <c r="EQ132" i="4" s="1"/>
  <c r="EQ4" i="4"/>
  <c r="F132" i="2" s="1"/>
  <c r="ES41" i="4" l="1"/>
  <c r="EO95" i="4"/>
  <c r="ES63" i="4"/>
  <c r="EQ130" i="4"/>
  <c r="EO143" i="4"/>
  <c r="EO118" i="4"/>
  <c r="EO115" i="4"/>
  <c r="ES162" i="4"/>
  <c r="EO117" i="4"/>
  <c r="ES97" i="4"/>
  <c r="EO126" i="4"/>
  <c r="EO238" i="4"/>
  <c r="ES239" i="4"/>
  <c r="EO221" i="4"/>
  <c r="ES159" i="4"/>
  <c r="EQ94" i="4"/>
  <c r="EQ219" i="4"/>
  <c r="ES187" i="4"/>
  <c r="EO106" i="4"/>
  <c r="EO128" i="4"/>
  <c r="EO68" i="4"/>
  <c r="ES220" i="4"/>
  <c r="ES35" i="4"/>
  <c r="ES59" i="4"/>
  <c r="ES182" i="4"/>
  <c r="EQ89" i="4"/>
  <c r="EO90" i="4"/>
  <c r="ES117" i="4"/>
  <c r="ES210" i="4"/>
  <c r="EO167" i="4"/>
  <c r="ES217" i="4"/>
  <c r="EO137" i="4"/>
  <c r="EO37" i="4"/>
  <c r="EO70" i="4"/>
  <c r="EQ190" i="4"/>
  <c r="EQ69" i="4"/>
  <c r="EO174" i="4"/>
  <c r="EO227" i="4"/>
  <c r="EO214" i="4"/>
  <c r="EO129" i="4"/>
  <c r="EQ79" i="4"/>
  <c r="EQ135" i="4"/>
  <c r="EO150" i="4"/>
  <c r="EO207" i="4"/>
  <c r="EO105" i="4"/>
  <c r="EO64" i="4"/>
  <c r="EO99" i="4"/>
  <c r="EO119" i="4"/>
  <c r="EQ191" i="4"/>
  <c r="EQ177" i="4"/>
  <c r="EQ98" i="4"/>
  <c r="ES58" i="4"/>
  <c r="EO55" i="4"/>
  <c r="EO78" i="4"/>
  <c r="EO66" i="4"/>
  <c r="EO194" i="4"/>
  <c r="EQ185" i="4"/>
  <c r="EO217" i="4"/>
  <c r="EO199" i="4"/>
  <c r="ES145" i="4"/>
  <c r="EO51" i="4"/>
  <c r="EO94" i="4"/>
  <c r="EO222" i="4"/>
  <c r="EO163" i="4"/>
  <c r="ES107" i="4"/>
  <c r="EO139" i="4"/>
  <c r="ES195" i="4"/>
  <c r="EO102" i="4"/>
  <c r="EO71" i="4"/>
  <c r="ES208" i="4"/>
  <c r="EO169" i="4"/>
  <c r="EO122" i="4"/>
  <c r="EO123" i="4"/>
  <c r="EO201" i="4"/>
  <c r="EO246" i="4"/>
  <c r="EO58" i="4"/>
  <c r="EO101" i="4"/>
  <c r="EO245" i="4"/>
  <c r="EO69" i="4"/>
  <c r="EO159" i="4"/>
  <c r="EO79" i="4"/>
  <c r="EO83" i="4"/>
  <c r="ES215" i="4"/>
  <c r="EO165" i="4"/>
  <c r="ES191" i="4"/>
  <c r="EO76" i="4"/>
  <c r="EO125" i="4"/>
  <c r="EO30" i="4"/>
  <c r="EO132" i="4"/>
  <c r="EO32" i="4"/>
  <c r="EO38" i="4"/>
  <c r="EO203" i="4"/>
  <c r="EQ142" i="4"/>
  <c r="ES150" i="4"/>
  <c r="EQ229" i="4"/>
  <c r="EO156" i="4"/>
  <c r="EO162" i="4"/>
  <c r="ES178" i="4"/>
  <c r="EQ71" i="4"/>
  <c r="EO183" i="4"/>
  <c r="EQ210" i="4"/>
  <c r="EQ105" i="4"/>
  <c r="EO60" i="4"/>
  <c r="EO74" i="4"/>
  <c r="EO231" i="4"/>
  <c r="EO215" i="4"/>
  <c r="EO138" i="4"/>
  <c r="EQ171" i="4"/>
  <c r="ES83" i="4"/>
  <c r="EO234" i="4"/>
  <c r="EO110" i="4"/>
  <c r="ES184" i="4"/>
  <c r="EO61" i="4"/>
  <c r="EO229" i="4"/>
  <c r="ES174" i="4"/>
  <c r="EO206" i="4"/>
  <c r="ES167" i="4"/>
  <c r="EO241" i="4"/>
  <c r="EO142" i="4"/>
  <c r="EO77" i="4"/>
  <c r="EO237" i="4"/>
  <c r="EO120" i="4"/>
  <c r="EO124" i="4"/>
  <c r="EO111" i="4"/>
  <c r="EQ84" i="4"/>
  <c r="EQ85" i="4"/>
  <c r="EQ152" i="4"/>
  <c r="EQ216" i="4"/>
  <c r="EQ222" i="4"/>
  <c r="EQ169" i="4"/>
  <c r="EO31" i="4"/>
  <c r="EO15" i="4"/>
  <c r="EO254" i="4"/>
  <c r="EO256" i="4"/>
  <c r="EO16" i="4"/>
  <c r="EO255" i="4"/>
  <c r="EO21" i="4"/>
  <c r="EO262" i="4"/>
  <c r="EO264" i="4"/>
  <c r="EO218" i="4"/>
  <c r="EQ172" i="4"/>
  <c r="EO147" i="4"/>
  <c r="EQ67" i="4"/>
  <c r="EQ235" i="4"/>
  <c r="EO144" i="4"/>
  <c r="EO116" i="4"/>
  <c r="EO197" i="4"/>
  <c r="EO45" i="4"/>
  <c r="EO146" i="4"/>
  <c r="EQ70" i="4"/>
  <c r="EQ47" i="4"/>
  <c r="EO230" i="4"/>
  <c r="EQ118" i="4"/>
  <c r="EO50" i="4"/>
  <c r="EO91" i="4"/>
  <c r="EO112" i="4"/>
  <c r="EQ66" i="4"/>
  <c r="EO154" i="4"/>
  <c r="EO81" i="4"/>
  <c r="EO47" i="4"/>
  <c r="EO65" i="4"/>
  <c r="EO210" i="4"/>
  <c r="EO249" i="4"/>
  <c r="EO202" i="4"/>
  <c r="EO104" i="4"/>
  <c r="EO158" i="4"/>
  <c r="EO85" i="4"/>
  <c r="EO240" i="4"/>
  <c r="EO52" i="4"/>
  <c r="EO177" i="4"/>
  <c r="EO148" i="4"/>
  <c r="EO96" i="4"/>
  <c r="EO250" i="4"/>
  <c r="EO226" i="4"/>
  <c r="EO179" i="4"/>
  <c r="EO186" i="4"/>
  <c r="EO205" i="4"/>
  <c r="EO233" i="4"/>
  <c r="EO236" i="4"/>
  <c r="EO145" i="4"/>
  <c r="EO172" i="4"/>
  <c r="EO42" i="4"/>
  <c r="EO108" i="4"/>
  <c r="EO127" i="4"/>
  <c r="EO152" i="4"/>
  <c r="EO29" i="4"/>
  <c r="EO260" i="4"/>
  <c r="EO19" i="4"/>
  <c r="EO24" i="4"/>
  <c r="EO18" i="4"/>
  <c r="EO251" i="4"/>
  <c r="EO20" i="4"/>
  <c r="EO265" i="4"/>
  <c r="EO22" i="4"/>
  <c r="D130" i="2"/>
  <c r="O13" i="6" s="1"/>
  <c r="O15" i="6" s="1"/>
  <c r="EQ81" i="4"/>
  <c r="EQ181" i="4"/>
  <c r="EQ107" i="4"/>
  <c r="EQ129" i="4"/>
  <c r="EQ204" i="4"/>
  <c r="EQ74" i="4"/>
  <c r="EQ133" i="4"/>
  <c r="EQ61" i="4"/>
  <c r="EO149" i="4"/>
  <c r="EO93" i="4"/>
  <c r="EQ207" i="4"/>
  <c r="EQ215" i="4"/>
  <c r="EQ208" i="4"/>
  <c r="EO181" i="4"/>
  <c r="EQ211" i="4"/>
  <c r="EQ43" i="4"/>
  <c r="EQ76" i="4"/>
  <c r="EO73" i="4"/>
  <c r="EQ64" i="4"/>
  <c r="EO187" i="4"/>
  <c r="EQ213" i="4"/>
  <c r="EO176" i="4"/>
  <c r="EO225" i="4"/>
  <c r="EQ104" i="4"/>
  <c r="EQ163" i="4"/>
  <c r="EO98" i="4"/>
  <c r="EO204" i="4"/>
  <c r="EO54" i="4"/>
  <c r="EO75" i="4"/>
  <c r="EQ184" i="4"/>
  <c r="EO170" i="4"/>
  <c r="EQ136" i="4"/>
  <c r="EQ182" i="4"/>
  <c r="EO151" i="4"/>
  <c r="EQ202" i="4"/>
  <c r="EQ214" i="4"/>
  <c r="EO175" i="4"/>
  <c r="EO141" i="4"/>
  <c r="EQ183" i="4"/>
  <c r="EQ111" i="4"/>
  <c r="EO82" i="4"/>
  <c r="EO86" i="4"/>
  <c r="EQ195" i="4"/>
  <c r="EO216" i="4"/>
  <c r="EQ155" i="4"/>
  <c r="EO107" i="4"/>
  <c r="EO178" i="4"/>
  <c r="EQ62" i="4"/>
  <c r="EQ36" i="4"/>
  <c r="EO173" i="4"/>
  <c r="EO180" i="4"/>
  <c r="EQ117" i="4"/>
  <c r="EO109" i="4"/>
  <c r="EQ186" i="4"/>
  <c r="EO195" i="4"/>
  <c r="EQ174" i="4"/>
  <c r="EO136" i="4"/>
  <c r="EO182" i="4"/>
  <c r="EO212" i="4"/>
  <c r="EO87" i="4"/>
  <c r="EQ124" i="4"/>
  <c r="EO224" i="4"/>
  <c r="EO171" i="4"/>
  <c r="EO80" i="4"/>
  <c r="EQ160" i="4"/>
  <c r="EQ93" i="4"/>
  <c r="EO189" i="4"/>
  <c r="EO84" i="4"/>
  <c r="EO41" i="4"/>
  <c r="EO130" i="4"/>
  <c r="EO192" i="4"/>
  <c r="EQ86" i="4"/>
  <c r="EQ168" i="4"/>
  <c r="EO228" i="4"/>
  <c r="EO134" i="4"/>
  <c r="EQ158" i="4"/>
  <c r="EO188" i="4"/>
  <c r="EO131" i="4"/>
  <c r="EQ175" i="4"/>
  <c r="EO88" i="4"/>
  <c r="EO133" i="4"/>
  <c r="EQ179" i="4"/>
  <c r="EO67" i="4"/>
  <c r="EO97" i="4"/>
  <c r="EO140" i="4"/>
  <c r="EO223" i="4"/>
  <c r="EO239" i="4"/>
  <c r="EO196" i="4"/>
  <c r="EO63" i="4"/>
  <c r="EO92" i="4"/>
  <c r="EO43" i="4"/>
  <c r="EO56" i="4"/>
  <c r="EO27" i="4"/>
  <c r="EO53" i="4"/>
  <c r="EO33" i="4"/>
  <c r="EO113" i="4"/>
  <c r="EO219" i="4"/>
  <c r="EO198" i="4"/>
  <c r="EO46" i="4"/>
  <c r="EO209" i="4"/>
  <c r="EO49" i="4"/>
  <c r="EO190" i="4"/>
  <c r="EO166" i="4"/>
  <c r="EO100" i="4"/>
  <c r="EO39" i="4"/>
  <c r="EO242" i="4"/>
  <c r="EO168" i="4"/>
  <c r="EO235" i="4"/>
  <c r="EO244" i="4"/>
  <c r="EO40" i="4"/>
  <c r="EO193" i="4"/>
  <c r="EO153" i="4"/>
  <c r="EO25" i="4"/>
  <c r="EO35" i="4"/>
  <c r="EO258" i="4"/>
  <c r="EO257" i="4"/>
  <c r="EO34" i="4"/>
  <c r="EO259" i="4"/>
  <c r="EO17" i="4"/>
  <c r="EO12" i="4"/>
  <c r="EO9" i="4"/>
  <c r="EO13" i="4"/>
  <c r="EQ161" i="4"/>
  <c r="EQ176" i="4"/>
  <c r="EQ137" i="4"/>
  <c r="EQ95" i="4"/>
  <c r="EQ119" i="4"/>
  <c r="ES170" i="4"/>
  <c r="EQ57" i="4"/>
  <c r="EO114" i="4"/>
  <c r="EO211" i="4"/>
  <c r="EO155" i="4"/>
  <c r="EO26" i="4"/>
  <c r="EO200" i="4"/>
  <c r="EO220" i="4"/>
  <c r="EO157" i="4"/>
  <c r="EO48" i="4"/>
  <c r="EO232" i="4"/>
  <c r="EO185" i="4"/>
  <c r="EO103" i="4"/>
  <c r="EO89" i="4"/>
  <c r="EO248" i="4"/>
  <c r="EO57" i="4"/>
  <c r="EO160" i="4"/>
  <c r="EO164" i="4"/>
  <c r="EO161" i="4"/>
  <c r="EO208" i="4"/>
  <c r="EO191" i="4"/>
  <c r="EO121" i="4"/>
  <c r="EO72" i="4"/>
  <c r="EO28" i="4"/>
  <c r="EO135" i="4"/>
  <c r="EO62" i="4"/>
  <c r="EO184" i="4"/>
  <c r="EO44" i="4"/>
  <c r="EO36" i="4"/>
  <c r="EO59" i="4"/>
  <c r="EO213" i="4"/>
  <c r="EO243" i="4"/>
  <c r="EO247" i="4"/>
  <c r="EO11" i="4"/>
  <c r="EO14" i="4"/>
  <c r="EO253" i="4"/>
  <c r="EO263" i="4"/>
  <c r="EO10" i="4"/>
  <c r="EO23" i="4"/>
  <c r="EO252" i="4"/>
  <c r="EQ196" i="4"/>
  <c r="ES186" i="4"/>
  <c r="ES135" i="4"/>
  <c r="EQ102" i="4"/>
  <c r="ES216" i="4"/>
  <c r="ES181" i="4"/>
  <c r="ES133" i="4"/>
  <c r="ES134" i="4"/>
  <c r="ES68" i="4"/>
  <c r="ES9" i="4"/>
  <c r="F130" i="2"/>
  <c r="Q13" i="6" s="1"/>
  <c r="Q15" i="6" s="1"/>
  <c r="ES11" i="4"/>
  <c r="ES13" i="4"/>
  <c r="ES259" i="4"/>
  <c r="ES255" i="4"/>
  <c r="ES257" i="4"/>
  <c r="ES17" i="4"/>
  <c r="ES261" i="4"/>
  <c r="ES262" i="4"/>
  <c r="ES15" i="4"/>
  <c r="ES14" i="4"/>
  <c r="ES19" i="4"/>
  <c r="ES258" i="4"/>
  <c r="ES18" i="4"/>
  <c r="ES265" i="4"/>
  <c r="ES12" i="4"/>
  <c r="ES260" i="4"/>
  <c r="ES10" i="4"/>
  <c r="ES256" i="4"/>
  <c r="ES20" i="4"/>
  <c r="ES16" i="4"/>
  <c r="ES254" i="4"/>
  <c r="ES263" i="4"/>
  <c r="ES264" i="4"/>
  <c r="ES229" i="4"/>
  <c r="ES249" i="4"/>
  <c r="ES242" i="4"/>
  <c r="ES248" i="4"/>
  <c r="ES247" i="4"/>
  <c r="ES45" i="4"/>
  <c r="ES105" i="4"/>
  <c r="ES110" i="4"/>
  <c r="ES78" i="4"/>
  <c r="ES153" i="4"/>
  <c r="ES228" i="4"/>
  <c r="ES123" i="4"/>
  <c r="ES230" i="4"/>
  <c r="ES91" i="4"/>
  <c r="ES70" i="4"/>
  <c r="ES250" i="4"/>
  <c r="ES33" i="4"/>
  <c r="ES66" i="4"/>
  <c r="ES92" i="4"/>
  <c r="ES157" i="4"/>
  <c r="ES176" i="4"/>
  <c r="ES252" i="4"/>
  <c r="ES64" i="4"/>
  <c r="ES106" i="4"/>
  <c r="ES163" i="4"/>
  <c r="ES130" i="4"/>
  <c r="ES48" i="4"/>
  <c r="ES73" i="4"/>
  <c r="ES237" i="4"/>
  <c r="ES27" i="4"/>
  <c r="ES42" i="4"/>
  <c r="ES169" i="4"/>
  <c r="ES65" i="4"/>
  <c r="ES138" i="4"/>
  <c r="ES211" i="4"/>
  <c r="ES161" i="4"/>
  <c r="ES179" i="4"/>
  <c r="ES89" i="4"/>
  <c r="ES125" i="4"/>
  <c r="ES113" i="4"/>
  <c r="ES194" i="4"/>
  <c r="ES55" i="4"/>
  <c r="ES111" i="4"/>
  <c r="ES190" i="4"/>
  <c r="ES124" i="4"/>
  <c r="ES235" i="4"/>
  <c r="ES199" i="4"/>
  <c r="ES155" i="4"/>
  <c r="ES31" i="4"/>
  <c r="ES127" i="4"/>
  <c r="ES100" i="4"/>
  <c r="ES38" i="4"/>
  <c r="ES143" i="4"/>
  <c r="ES251" i="4"/>
  <c r="ES44" i="4"/>
  <c r="ES232" i="4"/>
  <c r="ES103" i="4"/>
  <c r="ES56" i="4"/>
  <c r="ES175" i="4"/>
  <c r="ES74" i="4"/>
  <c r="ES188" i="4"/>
  <c r="ES222" i="4"/>
  <c r="ES22" i="4"/>
  <c r="ES32" i="4"/>
  <c r="ES236" i="4"/>
  <c r="ES93" i="4"/>
  <c r="ES244" i="4"/>
  <c r="ES50" i="4"/>
  <c r="ES241" i="4"/>
  <c r="ES24" i="4"/>
  <c r="ES21" i="4"/>
  <c r="ES23" i="4"/>
  <c r="ES26" i="4"/>
  <c r="ES209" i="4"/>
  <c r="ES164" i="4"/>
  <c r="ES196" i="4"/>
  <c r="ES218" i="4"/>
  <c r="ES82" i="4"/>
  <c r="ES212" i="4"/>
  <c r="ES34" i="4"/>
  <c r="ES77" i="4"/>
  <c r="ES118" i="4"/>
  <c r="ES171" i="4"/>
  <c r="ES96" i="4"/>
  <c r="ES245" i="4"/>
  <c r="ES158" i="4"/>
  <c r="ES62" i="4"/>
  <c r="ES80" i="4"/>
  <c r="ES183" i="4"/>
  <c r="ES28" i="4"/>
  <c r="ES129" i="4"/>
  <c r="ES140" i="4"/>
  <c r="ES37" i="4"/>
  <c r="ES253" i="4"/>
  <c r="ES90" i="4"/>
  <c r="ES25" i="4"/>
  <c r="ES95" i="4"/>
  <c r="ES30" i="4"/>
  <c r="ES238" i="4"/>
  <c r="ES29" i="4"/>
  <c r="ES246" i="4"/>
  <c r="ES243" i="4"/>
  <c r="D133" i="2"/>
  <c r="EQ259" i="4"/>
  <c r="EQ18" i="4"/>
  <c r="EQ11" i="4"/>
  <c r="EQ262" i="4"/>
  <c r="EQ257" i="4"/>
  <c r="EQ10" i="4"/>
  <c r="EQ14" i="4"/>
  <c r="EQ265" i="4"/>
  <c r="EQ21" i="4"/>
  <c r="EQ260" i="4"/>
  <c r="EQ253" i="4"/>
  <c r="EQ263" i="4"/>
  <c r="EQ13" i="4"/>
  <c r="EQ261" i="4"/>
  <c r="EQ17" i="4"/>
  <c r="EQ16" i="4"/>
  <c r="EQ254" i="4"/>
  <c r="E130" i="2"/>
  <c r="P13" i="6" s="1"/>
  <c r="P15" i="6" s="1"/>
  <c r="EQ9" i="4"/>
  <c r="EQ255" i="4"/>
  <c r="EQ240" i="4"/>
  <c r="EQ20" i="4"/>
  <c r="EQ258" i="4"/>
  <c r="EQ264" i="4"/>
  <c r="EQ15" i="4"/>
  <c r="EQ22" i="4"/>
  <c r="EQ12" i="4"/>
  <c r="EQ256" i="4"/>
  <c r="EQ19" i="4"/>
  <c r="EQ45" i="4"/>
  <c r="EQ106" i="4"/>
  <c r="EQ123" i="4"/>
  <c r="EQ187" i="4"/>
  <c r="EQ121" i="4"/>
  <c r="EQ200" i="4"/>
  <c r="EQ40" i="4"/>
  <c r="EQ153" i="4"/>
  <c r="EQ82" i="4"/>
  <c r="EQ115" i="4"/>
  <c r="EQ26" i="4"/>
  <c r="EQ232" i="4"/>
  <c r="EQ242" i="4"/>
  <c r="EQ23" i="4"/>
  <c r="EQ140" i="4"/>
  <c r="EQ99" i="4"/>
  <c r="EQ157" i="4"/>
  <c r="EQ245" i="4"/>
  <c r="EQ223" i="4"/>
  <c r="EQ114" i="4"/>
  <c r="EQ151" i="4"/>
  <c r="EQ24" i="4"/>
  <c r="EQ243" i="4"/>
  <c r="EQ63" i="4"/>
  <c r="EQ39" i="4"/>
  <c r="EQ50" i="4"/>
  <c r="EQ41" i="4"/>
  <c r="EQ154" i="4"/>
  <c r="EQ159" i="4"/>
  <c r="EQ250" i="4"/>
  <c r="EQ131" i="4"/>
  <c r="EQ54" i="4"/>
  <c r="EQ139" i="4"/>
  <c r="EQ238" i="4"/>
  <c r="EQ65" i="4"/>
  <c r="EQ35" i="4"/>
  <c r="EQ209" i="4"/>
  <c r="EQ201" i="4"/>
  <c r="EQ226" i="4"/>
  <c r="EQ38" i="4"/>
  <c r="EQ148" i="4"/>
  <c r="EQ221" i="4"/>
  <c r="EQ252" i="4"/>
  <c r="EQ228" i="4"/>
  <c r="EQ96" i="4"/>
  <c r="EQ144" i="4"/>
  <c r="EQ241" i="4"/>
  <c r="EQ28" i="4"/>
  <c r="EQ33" i="4"/>
  <c r="EQ83" i="4"/>
  <c r="EQ212" i="4"/>
  <c r="EQ59" i="4"/>
  <c r="EQ125" i="4"/>
  <c r="EQ58" i="4"/>
  <c r="EQ247" i="4"/>
  <c r="EQ246" i="4"/>
  <c r="EQ236" i="4"/>
  <c r="EQ91" i="4"/>
  <c r="EQ178" i="4"/>
  <c r="EQ116" i="4"/>
  <c r="EQ134" i="4"/>
  <c r="EQ51" i="4"/>
  <c r="EQ239" i="4"/>
  <c r="EQ90" i="4"/>
  <c r="EQ88" i="4"/>
  <c r="EQ52" i="4"/>
  <c r="EQ249" i="4"/>
  <c r="EQ197" i="4"/>
  <c r="EQ49" i="4"/>
  <c r="EQ225" i="4"/>
  <c r="EQ251" i="4"/>
  <c r="EQ55" i="4"/>
  <c r="EQ109" i="4"/>
  <c r="EQ198" i="4"/>
  <c r="EQ128" i="4"/>
  <c r="EQ25" i="4"/>
  <c r="EQ73" i="4"/>
  <c r="EQ27" i="4"/>
  <c r="EQ30" i="4"/>
  <c r="EQ145" i="4"/>
  <c r="EQ53" i="4"/>
  <c r="EQ220" i="4"/>
  <c r="EQ42" i="4"/>
  <c r="EQ29" i="4"/>
  <c r="EQ248" i="4"/>
  <c r="EQ194" i="4"/>
  <c r="EQ189" i="4"/>
  <c r="EQ56" i="4"/>
  <c r="EQ48" i="4"/>
  <c r="EQ113" i="4"/>
  <c r="EQ44" i="4"/>
  <c r="EQ244" i="4"/>
  <c r="EQ231" i="4"/>
  <c r="EQ237" i="4"/>
  <c r="EQ122" i="4"/>
  <c r="EQ173" i="4"/>
  <c r="EQ72" i="4"/>
  <c r="EQ167" i="4"/>
  <c r="EQ34" i="4"/>
  <c r="EQ108" i="4"/>
  <c r="EQ31" i="4"/>
  <c r="EQ77" i="4"/>
  <c r="EQ68" i="4"/>
  <c r="EQ100" i="4"/>
  <c r="EQ233" i="4"/>
  <c r="EQ32" i="4"/>
  <c r="EQ230" i="4"/>
  <c r="EQ170" i="4"/>
  <c r="EQ37" i="4"/>
  <c r="ES57" i="4"/>
  <c r="ES51" i="4"/>
  <c r="ES221" i="4"/>
  <c r="ES115" i="4"/>
  <c r="ES151" i="4"/>
  <c r="ES47" i="4"/>
  <c r="ES122" i="4"/>
  <c r="ES146" i="4"/>
  <c r="ES72" i="4"/>
  <c r="ES173" i="4"/>
  <c r="ES141" i="4"/>
  <c r="ES112" i="4"/>
  <c r="ES223" i="4"/>
  <c r="ES166" i="4"/>
  <c r="ES139" i="4"/>
  <c r="ES201" i="4"/>
  <c r="ES128" i="4"/>
  <c r="ES46" i="4"/>
  <c r="ES192" i="4"/>
  <c r="ES88" i="4"/>
  <c r="ES202" i="4"/>
  <c r="ES120" i="4"/>
  <c r="ES233" i="4"/>
  <c r="ES226" i="4"/>
  <c r="ES104" i="4"/>
  <c r="ES137" i="4"/>
  <c r="ES79" i="4"/>
  <c r="ES177" i="4"/>
  <c r="ES114" i="4"/>
  <c r="ES85" i="4"/>
  <c r="ES131" i="4"/>
  <c r="ES214" i="4"/>
  <c r="ES94" i="4"/>
  <c r="ES152" i="4"/>
  <c r="ES86" i="4"/>
  <c r="ES60" i="4"/>
  <c r="ES231" i="4"/>
  <c r="ES165" i="4"/>
  <c r="ES69" i="4"/>
  <c r="ES81" i="4"/>
  <c r="ES61" i="4"/>
  <c r="ES149" i="4"/>
  <c r="ES213" i="4"/>
  <c r="ES36" i="4"/>
  <c r="ES101" i="4"/>
  <c r="ES109" i="4"/>
  <c r="ES168" i="4"/>
  <c r="ES102" i="4"/>
  <c r="ES132" i="4"/>
  <c r="ES154" i="4"/>
  <c r="ES84" i="4"/>
  <c r="ES108" i="4"/>
  <c r="ES227" i="4"/>
  <c r="EQ80" i="4"/>
  <c r="EQ217" i="4"/>
  <c r="EQ166" i="4"/>
  <c r="ES200" i="4"/>
  <c r="EQ92" i="4"/>
  <c r="ES67" i="4"/>
  <c r="ES198" i="4"/>
  <c r="EQ149" i="4"/>
  <c r="ES225" i="4"/>
  <c r="EQ199" i="4"/>
  <c r="ES39" i="4"/>
  <c r="EQ112" i="4"/>
  <c r="ES99" i="4"/>
  <c r="ES156" i="4"/>
  <c r="ES116" i="4"/>
  <c r="ES148" i="4"/>
  <c r="EQ162" i="4"/>
  <c r="EQ180" i="4"/>
  <c r="ES197" i="4"/>
  <c r="EQ147" i="4"/>
  <c r="EQ75" i="4"/>
  <c r="EQ120" i="4"/>
  <c r="EQ138" i="4"/>
  <c r="ES189" i="4"/>
  <c r="ES160" i="4"/>
  <c r="EQ103" i="4"/>
  <c r="EQ224" i="4"/>
  <c r="ES147" i="4"/>
  <c r="ES203" i="4"/>
  <c r="ES224" i="4"/>
  <c r="ES193" i="4"/>
  <c r="ES121" i="4"/>
  <c r="ES126" i="4"/>
  <c r="ES71" i="4"/>
  <c r="ES234" i="4"/>
  <c r="EQ206" i="4"/>
  <c r="ES172" i="4"/>
  <c r="EQ205" i="4"/>
  <c r="ES204" i="4"/>
  <c r="EQ143" i="4"/>
  <c r="ES180" i="4"/>
  <c r="ES52" i="4"/>
  <c r="ES207" i="4"/>
  <c r="ES240" i="4"/>
  <c r="ES43" i="4"/>
  <c r="EQ46" i="4"/>
  <c r="ES144" i="4"/>
  <c r="EQ227" i="4"/>
  <c r="ES206" i="4"/>
  <c r="ES219" i="4"/>
  <c r="EQ234" i="4"/>
  <c r="EQ97" i="4"/>
  <c r="ES98" i="4"/>
  <c r="EQ110" i="4"/>
  <c r="EQ164" i="4"/>
  <c r="ES136" i="4"/>
  <c r="ES75" i="4"/>
  <c r="EQ78" i="4"/>
  <c r="ES87" i="4"/>
  <c r="EQ126" i="4"/>
  <c r="ES49" i="4"/>
  <c r="EQ188" i="4"/>
  <c r="EQ87" i="4"/>
  <c r="EQ156" i="4"/>
  <c r="EQ192" i="4"/>
  <c r="EQ193" i="4"/>
  <c r="EQ127" i="4"/>
  <c r="EQ150" i="4"/>
  <c r="EQ218" i="4"/>
  <c r="EQ101" i="4"/>
  <c r="ES76" i="4"/>
  <c r="ES53" i="4"/>
  <c r="EQ141" i="4"/>
  <c r="EQ146" i="4"/>
  <c r="ES205" i="4"/>
  <c r="ES142" i="4"/>
  <c r="ES54" i="4"/>
  <c r="ES185" i="4"/>
  <c r="EQ60" i="4"/>
  <c r="EQ203" i="4"/>
  <c r="ES40" i="4"/>
  <c r="EQ165" i="4"/>
  <c r="EO3" i="4" l="1"/>
  <c r="D131" i="2" s="1"/>
  <c r="O27" i="6" s="1"/>
  <c r="F133" i="2"/>
  <c r="EP3" i="4"/>
  <c r="E131" i="2" s="1"/>
  <c r="P27" i="6" s="1"/>
  <c r="EQ3" i="4"/>
  <c r="F131" i="2" s="1"/>
  <c r="Q27" i="6" s="1"/>
  <c r="E133" i="2"/>
</calcChain>
</file>

<file path=xl/sharedStrings.xml><?xml version="1.0" encoding="utf-8"?>
<sst xmlns="http://schemas.openxmlformats.org/spreadsheetml/2006/main" count="838" uniqueCount="487">
  <si>
    <t>W</t>
  </si>
  <si>
    <t>Hz</t>
  </si>
  <si>
    <t>System spec</t>
  </si>
  <si>
    <t>V</t>
  </si>
  <si>
    <t>mA</t>
  </si>
  <si>
    <t>Lm</t>
  </si>
  <si>
    <t>Parameter</t>
  </si>
  <si>
    <t>Number</t>
  </si>
  <si>
    <t>Unit</t>
  </si>
  <si>
    <t>Note</t>
  </si>
  <si>
    <t>RMS input current</t>
  </si>
  <si>
    <t>RMS input current per chip</t>
  </si>
  <si>
    <t>pieces</t>
  </si>
  <si>
    <t>Ω</t>
  </si>
  <si>
    <t>Current sensing</t>
  </si>
  <si>
    <t>General Crest Factor</t>
  </si>
  <si>
    <t>Recommedned Driver quantity</t>
  </si>
  <si>
    <t>Recommended Rcs</t>
  </si>
  <si>
    <t>Rough VF3</t>
  </si>
  <si>
    <t>Rough VF4</t>
  </si>
  <si>
    <t>Rough VF2</t>
  </si>
  <si>
    <t>Rough VF1</t>
  </si>
  <si>
    <t>Message</t>
  </si>
  <si>
    <t>ILED1</t>
  </si>
  <si>
    <t>ILED2</t>
  </si>
  <si>
    <t>ILED3</t>
  </si>
  <si>
    <t>ILED4</t>
  </si>
  <si>
    <t>VREF1</t>
  </si>
  <si>
    <t>VREF2</t>
  </si>
  <si>
    <t>VREF4</t>
  </si>
  <si>
    <t>VREF3</t>
  </si>
  <si>
    <t>Vin.peak</t>
  </si>
  <si>
    <t>Rough T1</t>
  </si>
  <si>
    <t>ms</t>
  </si>
  <si>
    <t>Rough T2</t>
  </si>
  <si>
    <t>Rough T3</t>
  </si>
  <si>
    <t>Rough T4</t>
  </si>
  <si>
    <t>Rough IF1.avg</t>
  </si>
  <si>
    <t>Rough IF2.avg</t>
  </si>
  <si>
    <t>Rough IF3.avg</t>
  </si>
  <si>
    <t>Rough IF4.avg</t>
  </si>
  <si>
    <t>Rough ILED1.avg</t>
  </si>
  <si>
    <t>Rough ILED2.avg</t>
  </si>
  <si>
    <t>Rough ILED3.avg</t>
  </si>
  <si>
    <t>Rough ILED4.avg</t>
  </si>
  <si>
    <t>P1 based on average current</t>
  </si>
  <si>
    <t>P2 based on average current</t>
  </si>
  <si>
    <t>P3 based on average current</t>
  </si>
  <si>
    <t>P4 based on average current</t>
  </si>
  <si>
    <t>P1~4 based on peak current</t>
  </si>
  <si>
    <t>Recommended P1</t>
  </si>
  <si>
    <t>Recommended S1+S2+S3+S4</t>
  </si>
  <si>
    <t>Recommended P2</t>
  </si>
  <si>
    <t>Recommended P3</t>
  </si>
  <si>
    <t>Recommended P4</t>
  </si>
  <si>
    <t>Total LED quantity</t>
  </si>
  <si>
    <t>IF(mA)</t>
  </si>
  <si>
    <t>VF(V)</t>
  </si>
  <si>
    <t>Flux (Lm)</t>
  </si>
  <si>
    <t>a0</t>
  </si>
  <si>
    <t>a3</t>
  </si>
  <si>
    <t>a2</t>
  </si>
  <si>
    <t>a1</t>
  </si>
  <si>
    <t>b3</t>
  </si>
  <si>
    <t>b2</t>
  </si>
  <si>
    <t>b1</t>
  </si>
  <si>
    <t>b0</t>
  </si>
  <si>
    <t>Rds.on of LED1</t>
  </si>
  <si>
    <t>Rds.on of LED2</t>
  </si>
  <si>
    <t>Rds.on of LED3</t>
  </si>
  <si>
    <t>Rds.on of LED4</t>
  </si>
  <si>
    <t>VF1</t>
  </si>
  <si>
    <t>VF1'</t>
  </si>
  <si>
    <t>VF1''</t>
  </si>
  <si>
    <t>VF1'''</t>
  </si>
  <si>
    <t>VF2</t>
  </si>
  <si>
    <t>VF2'</t>
  </si>
  <si>
    <t>VF2''</t>
  </si>
  <si>
    <t>VF3</t>
  </si>
  <si>
    <t>VF3'</t>
  </si>
  <si>
    <t>VF4</t>
  </si>
  <si>
    <t>points</t>
  </si>
  <si>
    <t>VIN.LED1</t>
  </si>
  <si>
    <t>VIN.LED2</t>
  </si>
  <si>
    <t>VIN.LED3</t>
  </si>
  <si>
    <t>VIN.LED4</t>
  </si>
  <si>
    <t>kΩ</t>
  </si>
  <si>
    <t>ILED4 (mA)</t>
  </si>
  <si>
    <t>ILED1.temp (mA)</t>
  </si>
  <si>
    <t>ILED2.temp (mA)</t>
  </si>
  <si>
    <t>ILED3.temp (mA)</t>
  </si>
  <si>
    <t>ILED4.temp (mA)</t>
  </si>
  <si>
    <t>Time (sec)</t>
  </si>
  <si>
    <t>ILED1 (mA)</t>
  </si>
  <si>
    <t>ILED2 (mA)</t>
  </si>
  <si>
    <t>ILED3 (mA)</t>
  </si>
  <si>
    <t>IF1 (mA)</t>
  </si>
  <si>
    <t>IF2 (mA)</t>
  </si>
  <si>
    <t>IF3 (mA)</t>
  </si>
  <si>
    <t>IF4 (mA)</t>
  </si>
  <si>
    <t>VF1 (V)</t>
  </si>
  <si>
    <t>VF2 (V)</t>
  </si>
  <si>
    <t>VF3 (V)</t>
  </si>
  <si>
    <t>VF4 (V)</t>
  </si>
  <si>
    <t>S1</t>
  </si>
  <si>
    <t>S2</t>
  </si>
  <si>
    <t>S3</t>
  </si>
  <si>
    <t>S4</t>
  </si>
  <si>
    <t>P1</t>
  </si>
  <si>
    <t>P2</t>
  </si>
  <si>
    <t>P3</t>
  </si>
  <si>
    <t>P4</t>
  </si>
  <si>
    <t>fAC</t>
  </si>
  <si>
    <t>VLED1 (V)</t>
  </si>
  <si>
    <t>VLED4 (V)</t>
  </si>
  <si>
    <t>VLED3 (V)</t>
  </si>
  <si>
    <t>VLED2 (V)</t>
  </si>
  <si>
    <t>Pbridge (W)</t>
  </si>
  <si>
    <t>P_F2 (W)</t>
  </si>
  <si>
    <t>P_F1 (W)</t>
  </si>
  <si>
    <t>P_F3 (W)</t>
  </si>
  <si>
    <t>P_F4 (W)</t>
  </si>
  <si>
    <t>E_F1 (mJ)</t>
  </si>
  <si>
    <t>E_F2 (mJ)</t>
  </si>
  <si>
    <t>E_F3 (mJ)</t>
  </si>
  <si>
    <t>E_F4 (mJ)</t>
  </si>
  <si>
    <t>E_LED1 (mJ)</t>
  </si>
  <si>
    <t>E_LED2 (mJ)</t>
  </si>
  <si>
    <t>E_LED3 (mJ)</t>
  </si>
  <si>
    <t>E_LED4 (mJ)</t>
  </si>
  <si>
    <t>P_LED1 (W)</t>
  </si>
  <si>
    <t>P_LED3 (W)</t>
  </si>
  <si>
    <t>P_LED4(W)</t>
  </si>
  <si>
    <t>P_LED2 (W)</t>
  </si>
  <si>
    <t>PLED(W)</t>
  </si>
  <si>
    <t>Pdriver(W)</t>
  </si>
  <si>
    <t>Flux_F1 (Lm)</t>
  </si>
  <si>
    <t>Flux_F4 (Lm)</t>
  </si>
  <si>
    <t>Flux_F3 (Lm)</t>
  </si>
  <si>
    <t>Flux_F2 (Lm)</t>
  </si>
  <si>
    <t>Total Flux (Lm)</t>
  </si>
  <si>
    <t>LOP (Lm)</t>
  </si>
  <si>
    <t>Efficiency</t>
  </si>
  <si>
    <t>%</t>
  </si>
  <si>
    <t>Efficacy</t>
  </si>
  <si>
    <t>Lm/W</t>
  </si>
  <si>
    <t>Cosine integration</t>
  </si>
  <si>
    <t>Sine integration</t>
  </si>
  <si>
    <t>Iin.rms (mA)</t>
  </si>
  <si>
    <t>Iin.1st (mA)</t>
  </si>
  <si>
    <t>Iin.1st.square integration</t>
  </si>
  <si>
    <t>Iin.square integration</t>
  </si>
  <si>
    <t>Iin.1st.rms (mA)</t>
  </si>
  <si>
    <t>PF</t>
  </si>
  <si>
    <t>THD</t>
  </si>
  <si>
    <t>THD (%)</t>
  </si>
  <si>
    <t>unitless</t>
  </si>
  <si>
    <t>System Spec</t>
  </si>
  <si>
    <t>Design Process</t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</si>
  <si>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Choice:</t>
    </r>
  </si>
  <si>
    <t>RESULT</t>
  </si>
  <si>
    <t>Design Result</t>
  </si>
  <si>
    <t>Vin.rms.max</t>
  </si>
  <si>
    <t>Vin.rms.typ</t>
  </si>
  <si>
    <t>Vin.rms.min</t>
  </si>
  <si>
    <t>Vbridge</t>
  </si>
  <si>
    <t>Vin.typ (V)</t>
  </si>
  <si>
    <t>Vin.min (V)</t>
  </si>
  <si>
    <t>Input voltages</t>
  </si>
  <si>
    <t>Calculate IC driving current (typ)</t>
  </si>
  <si>
    <t>Calculate IC driving current (min)</t>
  </si>
  <si>
    <t>Calculate IC driving current (max)</t>
  </si>
  <si>
    <t>Vin.max (V)</t>
  </si>
  <si>
    <t>Iin.typ (mA)</t>
  </si>
  <si>
    <t>Iin.max (mA)</t>
  </si>
  <si>
    <t>Iin.min (mA)</t>
  </si>
  <si>
    <t>Input current</t>
  </si>
  <si>
    <t>LED group current (typ)</t>
  </si>
  <si>
    <t>LED group current (min)</t>
  </si>
  <si>
    <t>LED group current (max)</t>
  </si>
  <si>
    <t>LED group voltage (typ)</t>
  </si>
  <si>
    <t>LED group voltage (max)</t>
  </si>
  <si>
    <t>LED group voltage (min)</t>
  </si>
  <si>
    <t>IC pin voltage (min)</t>
  </si>
  <si>
    <t>IC pin voltage (typ)</t>
  </si>
  <si>
    <t>IC pin voltage (max)</t>
  </si>
  <si>
    <t>Input Energy</t>
  </si>
  <si>
    <t>Ein.min (mJ)</t>
  </si>
  <si>
    <t>Ein.typ (mJ)</t>
  </si>
  <si>
    <t>Ein.max (mJ)</t>
  </si>
  <si>
    <t>Bridge power dissipation</t>
  </si>
  <si>
    <t>Ebridge.typ (mJ)</t>
  </si>
  <si>
    <t>Ebridge.min (mJ)</t>
  </si>
  <si>
    <t>Ebridge.max (mJ)</t>
  </si>
  <si>
    <t>LED group energy (min)</t>
  </si>
  <si>
    <t>LED group energy (typ)</t>
  </si>
  <si>
    <t>LED group energy (max)</t>
  </si>
  <si>
    <t>Pin (W)</t>
  </si>
  <si>
    <t>min</t>
  </si>
  <si>
    <t>typ</t>
  </si>
  <si>
    <t>max</t>
  </si>
  <si>
    <t>IC driver energy (min)</t>
  </si>
  <si>
    <t>IC driver energy (typ)</t>
  </si>
  <si>
    <t>IC driver energy (max)</t>
  </si>
  <si>
    <t>IC driving current (min)</t>
  </si>
  <si>
    <t>IC driving current (typ)</t>
  </si>
  <si>
    <t>IC driving current (max)</t>
  </si>
  <si>
    <t>Flux (min)</t>
  </si>
  <si>
    <t>Flux (typ)</t>
  </si>
  <si>
    <t>Flux (max)</t>
  </si>
  <si>
    <t>Total Flux (min)</t>
  </si>
  <si>
    <t>Total Flux (typ)</t>
  </si>
  <si>
    <t>Total Flux (max)</t>
  </si>
  <si>
    <t>Input current (mA)</t>
  </si>
  <si>
    <t>Power on each LED in gourp 1</t>
  </si>
  <si>
    <t>Power on each LED in gourp 2</t>
  </si>
  <si>
    <t>Power on each LED in gourp 3</t>
  </si>
  <si>
    <t>Power on each LED in gourp 4</t>
  </si>
  <si>
    <t>Current of each LED (min)</t>
  </si>
  <si>
    <t>Current of each LED (typ)</t>
  </si>
  <si>
    <t>Current of each LED (max)</t>
  </si>
  <si>
    <t>IF1/P1 (mA)</t>
  </si>
  <si>
    <t>IF2/P2 (mA)</t>
  </si>
  <si>
    <t>IF3/P3 (mA)</t>
  </si>
  <si>
    <t>IF4/P4 (mA)</t>
  </si>
  <si>
    <t>LED4 in conduction</t>
  </si>
  <si>
    <t>Average Current in each LED of F1</t>
  </si>
  <si>
    <t>Average Current in each LED of F3</t>
  </si>
  <si>
    <t>Average Current in each LED of F2</t>
  </si>
  <si>
    <t>Average Current in each LED of F4</t>
  </si>
  <si>
    <t>FL77904</t>
  </si>
  <si>
    <t>FL77944</t>
  </si>
  <si>
    <t>FL77905</t>
  </si>
  <si>
    <t>Driver IC</t>
  </si>
  <si>
    <t>IC Spec</t>
  </si>
  <si>
    <t>Iin.rms.max</t>
  </si>
  <si>
    <t>Crest Factor</t>
  </si>
  <si>
    <t>Step 1: Calculate IC Number Rcs value</t>
  </si>
  <si>
    <t>Pin/Vin.rms</t>
  </si>
  <si>
    <t>IC Parm</t>
  </si>
  <si>
    <t>Experienced Value</t>
  </si>
  <si>
    <t>Step 2: Evaluate required S1~S4 and P1~P4</t>
  </si>
  <si>
    <t>1.2*Vin.rms/VF.typ</t>
  </si>
  <si>
    <t>Based on actually chosen S1~S4</t>
  </si>
  <si>
    <t>S4 need to be zero when applying FL77905</t>
  </si>
  <si>
    <t>Forward voltage of first group is recommended to be higher than 20V</t>
  </si>
  <si>
    <t>Some LEDs may not be turned on</t>
  </si>
  <si>
    <t>Peak and average current are both exceed rating</t>
  </si>
  <si>
    <t>OK</t>
  </si>
  <si>
    <t>VREF/"actually chosen Rcs"</t>
  </si>
  <si>
    <t>Rdson.1</t>
  </si>
  <si>
    <t>Rdson.2</t>
  </si>
  <si>
    <t>Rdson.3</t>
  </si>
  <si>
    <t>Rdson.4</t>
  </si>
  <si>
    <t>Calculate forward voltage of each step of driving current.</t>
  </si>
  <si>
    <t>Calculate turning point of driving current.</t>
  </si>
  <si>
    <t>LED3 in conduction</t>
  </si>
  <si>
    <t>Duty cycle of Last group</t>
  </si>
  <si>
    <t>Step 3: Calculate turning points for generating time-domain current waveform</t>
  </si>
  <si>
    <t>Duty of LED3-pin</t>
  </si>
  <si>
    <t>Vin.min</t>
  </si>
  <si>
    <t>Vin.typ</t>
  </si>
  <si>
    <t>Vin.max</t>
  </si>
  <si>
    <t>Duty of LED4-pin</t>
  </si>
  <si>
    <t>Duty of "last" group</t>
  </si>
  <si>
    <t>Altoran says to have around 37% for last group is recommended</t>
  </si>
  <si>
    <t>Average current of group 1</t>
  </si>
  <si>
    <t>Average current of group 2</t>
  </si>
  <si>
    <t>Average current of group 3</t>
  </si>
  <si>
    <t>Average current of group 4</t>
  </si>
  <si>
    <t>Peak current of group 1</t>
  </si>
  <si>
    <t>Peak current of group 2</t>
  </si>
  <si>
    <t>Peak current of group 3</t>
  </si>
  <si>
    <t>Peak current of group 4</t>
  </si>
  <si>
    <t>Peak current per LED of group 1</t>
  </si>
  <si>
    <t>Peak current per LED of group 2</t>
  </si>
  <si>
    <t>Peak current per LED of group 3</t>
  </si>
  <si>
    <t>Peak current per LED of group 4</t>
  </si>
  <si>
    <t>Average current per LED of group 1</t>
  </si>
  <si>
    <t>Average current per LED of group 4</t>
  </si>
  <si>
    <t>Average current per LED of group 3</t>
  </si>
  <si>
    <t>Average current per LED of group 2</t>
  </si>
  <si>
    <t>Step 4: Calculate LED currents from time-domain waveforms</t>
  </si>
  <si>
    <t>Step 5: Calculate LED and IC power from integration of time-domain waveforms</t>
  </si>
  <si>
    <t>per group</t>
  </si>
  <si>
    <t>per LED</t>
  </si>
  <si>
    <t>Total power in LED group 1</t>
  </si>
  <si>
    <t>Total power in LED group 2</t>
  </si>
  <si>
    <t>Total power in LED group 3</t>
  </si>
  <si>
    <t>Total power in LED group 4</t>
  </si>
  <si>
    <t>Power per LED in group 1</t>
  </si>
  <si>
    <t>Power per LED in group 2</t>
  </si>
  <si>
    <t>Power per LED in group 3</t>
  </si>
  <si>
    <t>Power per LED in group 4</t>
  </si>
  <si>
    <t>Total power in pin LED1</t>
  </si>
  <si>
    <t>Total power in pin LED2</t>
  </si>
  <si>
    <t>Total power in pin LED3</t>
  </si>
  <si>
    <t>Total power in pin LED4</t>
  </si>
  <si>
    <t>Power in each driver IC</t>
  </si>
  <si>
    <t>Power dissipated in bridge diode</t>
  </si>
  <si>
    <t>Total power in LEDs</t>
  </si>
  <si>
    <t>Summation of consumed power</t>
  </si>
  <si>
    <t>Total power in Driver Ics</t>
  </si>
  <si>
    <t>Input power</t>
  </si>
  <si>
    <t>Ideally, these two parameters should be the same</t>
  </si>
  <si>
    <t>Step 6: Calculate total performance</t>
  </si>
  <si>
    <t>Flux above average</t>
  </si>
  <si>
    <t>F.I.</t>
  </si>
  <si>
    <t>percent flicker</t>
  </si>
  <si>
    <t>Light output (Lm)</t>
  </si>
  <si>
    <t>Flicker index</t>
  </si>
  <si>
    <t>Unitless</t>
  </si>
  <si>
    <t>Percent Flicker</t>
  </si>
  <si>
    <t>Refer to "THD" tab</t>
  </si>
  <si>
    <t>Light!</t>
  </si>
  <si>
    <t>Power!</t>
  </si>
  <si>
    <t>Power Quality</t>
  </si>
  <si>
    <t>Input in "Design" tab</t>
  </si>
  <si>
    <t>Calculate coefficients</t>
  </si>
  <si>
    <t>Draw Trendline from calculated coefficients</t>
  </si>
  <si>
    <r>
      <rPr>
        <sz val="11"/>
        <color theme="1"/>
        <rFont val="Times New Roman"/>
        <family val="1"/>
      </rPr>
      <t>θ</t>
    </r>
    <r>
      <rPr>
        <sz val="11"/>
        <color theme="1"/>
        <rFont val="Calibri"/>
        <family val="2"/>
        <charset val="136"/>
      </rPr>
      <t>JA (1S)</t>
    </r>
  </si>
  <si>
    <r>
      <rPr>
        <sz val="11"/>
        <color theme="1"/>
        <rFont val="Times New Roman"/>
        <family val="1"/>
      </rPr>
      <t>θ</t>
    </r>
    <r>
      <rPr>
        <sz val="11"/>
        <color theme="1"/>
        <rFont val="Calibri"/>
        <family val="2"/>
        <charset val="136"/>
      </rPr>
      <t>JA (2S2P)</t>
    </r>
  </si>
  <si>
    <t>Thermal Check</t>
  </si>
  <si>
    <t>Board type</t>
  </si>
  <si>
    <t>2S2P PCB (JESD51 std.)</t>
  </si>
  <si>
    <t>1S PCB (JESD51 std.)</t>
  </si>
  <si>
    <t>Other</t>
  </si>
  <si>
    <t>θJA if FL77904</t>
  </si>
  <si>
    <t>θJA if FL77944</t>
  </si>
  <si>
    <t>θJA if FL77905</t>
  </si>
  <si>
    <t>Ambient Temperature</t>
  </si>
  <si>
    <t>°C</t>
  </si>
  <si>
    <t>°C/W</t>
  </si>
  <si>
    <t>TJ (Vin.typ)</t>
  </si>
  <si>
    <t>TJ (Vin.min)</t>
  </si>
  <si>
    <t>TJ (Vin.max)</t>
  </si>
  <si>
    <r>
      <t xml:space="preserve">Please specify thermal impedance from junction to ambient </t>
    </r>
    <r>
      <rPr>
        <sz val="11"/>
        <color theme="1"/>
        <rFont val="Calibri"/>
        <family val="2"/>
      </rPr>
      <t>→</t>
    </r>
  </si>
  <si>
    <t>OTP will be triggered</t>
  </si>
  <si>
    <t>Toperating.max</t>
  </si>
  <si>
    <t>Totp</t>
  </si>
  <si>
    <t>1.2*Vin.rms</t>
  </si>
  <si>
    <t>Recommended total VF</t>
  </si>
  <si>
    <t>Special arrangement of opening LEDx pins</t>
  </si>
  <si>
    <t>LED_pin</t>
  </si>
  <si>
    <t>Connected</t>
  </si>
  <si>
    <t>Opened</t>
  </si>
  <si>
    <t>Current^2 of each LED (min)</t>
  </si>
  <si>
    <t>Current^2 of each LED (typ)</t>
  </si>
  <si>
    <t>Current^2 of each LED (max)</t>
  </si>
  <si>
    <t>RMS current per LED of group 1</t>
  </si>
  <si>
    <t>RMS current per LED of group 2</t>
  </si>
  <si>
    <t>RMS current per LED of group 3</t>
  </si>
  <si>
    <t>RMS current per LED of group 4</t>
  </si>
  <si>
    <t>Peak input current</t>
  </si>
  <si>
    <t>Average input current</t>
  </si>
  <si>
    <t>Input current^2</t>
  </si>
  <si>
    <t>Step 7: Thermal check</t>
  </si>
  <si>
    <t>θJA of the chosen IC</t>
  </si>
  <si>
    <t>List</t>
  </si>
  <si>
    <t>N/A</t>
  </si>
  <si>
    <t>This raw is added to make Lm(IF=0)=0</t>
  </si>
  <si>
    <t>From user input</t>
  </si>
  <si>
    <t>AC-Input Frequency</t>
  </si>
  <si>
    <t>Device Spec</t>
  </si>
  <si>
    <t>Input: Enter values by user</t>
  </si>
  <si>
    <t>Select: Select through drop-down list</t>
  </si>
  <si>
    <t>Recommend: Recommended value for guiding a design</t>
  </si>
  <si>
    <t>Basic LED Spec</t>
  </si>
  <si>
    <r>
      <t>Rated V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</si>
  <si>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Min. V</t>
    </r>
    <r>
      <rPr>
        <vertAlign val="subscript"/>
        <sz val="11"/>
        <color theme="1"/>
        <rFont val="맑은 고딕"/>
        <family val="2"/>
        <scheme val="minor"/>
      </rPr>
      <t>IN</t>
    </r>
  </si>
  <si>
    <r>
      <t>Rated V</t>
    </r>
    <r>
      <rPr>
        <vertAlign val="subscript"/>
        <sz val="11"/>
        <color theme="1"/>
        <rFont val="맑은 고딕"/>
        <family val="2"/>
        <scheme val="minor"/>
      </rPr>
      <t>IN</t>
    </r>
  </si>
  <si>
    <r>
      <t>Max. V</t>
    </r>
    <r>
      <rPr>
        <vertAlign val="subscript"/>
        <sz val="11"/>
        <color theme="1"/>
        <rFont val="맑은 고딕"/>
        <family val="2"/>
        <scheme val="minor"/>
      </rPr>
      <t>IN</t>
    </r>
  </si>
  <si>
    <r>
      <t>Rated P</t>
    </r>
    <r>
      <rPr>
        <vertAlign val="subscript"/>
        <sz val="11"/>
        <color theme="1"/>
        <rFont val="맑은 고딕"/>
        <family val="2"/>
        <scheme val="minor"/>
      </rPr>
      <t>IN</t>
    </r>
  </si>
  <si>
    <t>Time &gt; 5ms, duty &gt; 50%</t>
  </si>
  <si>
    <t>Output: Calculation result</t>
  </si>
  <si>
    <t>Detailed LED Model</t>
  </si>
  <si>
    <r>
      <t>Max. I</t>
    </r>
    <r>
      <rPr>
        <vertAlign val="subscript"/>
        <sz val="11"/>
        <color theme="1"/>
        <rFont val="맑은 고딕"/>
        <family val="2"/>
        <scheme val="minor"/>
      </rPr>
      <t>F</t>
    </r>
  </si>
  <si>
    <t>Lm degradation due to temperature rise or cover transparency.</t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</si>
  <si>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@ 25%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</si>
  <si>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@ 50%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</si>
  <si>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@ 75%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</si>
  <si>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@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</si>
  <si>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@ Max. pulsed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</si>
  <si>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Max. pulsed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</si>
  <si>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Lm @ 25%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</si>
  <si>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Lm @ 50%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</si>
  <si>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Lm @ 75% of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</si>
  <si>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Lm @ Max. I</t>
    </r>
    <r>
      <rPr>
        <vertAlign val="subscript"/>
        <sz val="11"/>
        <color theme="1"/>
        <rFont val="맑은 고딕"/>
        <family val="2"/>
        <scheme val="minor"/>
      </rPr>
      <t>F</t>
    </r>
  </si>
  <si>
    <r>
      <t>Lm @ Max. pulsed I</t>
    </r>
    <r>
      <rPr>
        <vertAlign val="subscript"/>
        <sz val="11"/>
        <color theme="1"/>
        <rFont val="맑은 고딕"/>
        <family val="2"/>
        <scheme val="minor"/>
      </rPr>
      <t>F</t>
    </r>
  </si>
  <si>
    <t>Lm Degradation</t>
  </si>
  <si>
    <t>LED Direct-AC Driver Design Tool for FL77904/FL77944/FL77905</t>
  </si>
  <si>
    <r>
      <t>V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of input rectifier</t>
    </r>
  </si>
  <si>
    <t>Two diodes</t>
  </si>
  <si>
    <t>Based on current capability of drivers. Possibly more IC is reuiqred if temperature is too high.</t>
  </si>
  <si>
    <t>Same Rcs value for each driver IC</t>
  </si>
  <si>
    <r>
      <t>Recommended R</t>
    </r>
    <r>
      <rPr>
        <vertAlign val="subscript"/>
        <sz val="11"/>
        <color theme="1"/>
        <rFont val="맑은 고딕"/>
        <family val="2"/>
        <scheme val="minor"/>
      </rPr>
      <t>CS</t>
    </r>
  </si>
  <si>
    <t>Recommended number of driver IC=</t>
  </si>
  <si>
    <t>Driver part</t>
  </si>
  <si>
    <t>LED series numbers (S1, S2, S3, S4)</t>
  </si>
  <si>
    <r>
      <t>Recommended total V</t>
    </r>
    <r>
      <rPr>
        <vertAlign val="subscript"/>
        <sz val="11"/>
        <color theme="1"/>
        <rFont val="맑은 고딕"/>
        <family val="2"/>
        <scheme val="minor"/>
      </rPr>
      <t>F</t>
    </r>
  </si>
  <si>
    <t>LED parallel numbers (P1, P2, P3, P4)</t>
  </si>
  <si>
    <r>
      <t>1.2 x Rated V</t>
    </r>
    <r>
      <rPr>
        <vertAlign val="subscript"/>
        <sz val="11"/>
        <color theme="1"/>
        <rFont val="맑은 고딕"/>
        <family val="2"/>
        <scheme val="minor"/>
      </rPr>
      <t>IN</t>
    </r>
  </si>
  <si>
    <r>
      <t>1.2 x Rated V</t>
    </r>
    <r>
      <rPr>
        <vertAlign val="subscript"/>
        <sz val="11"/>
        <color theme="1"/>
        <rFont val="맑은 고딕"/>
        <family val="2"/>
        <scheme val="minor"/>
      </rPr>
      <t>IN</t>
    </r>
    <r>
      <rPr>
        <sz val="11"/>
        <color theme="1"/>
        <rFont val="맑은 고딕"/>
        <family val="2"/>
        <scheme val="minor"/>
      </rPr>
      <t xml:space="preserve"> / V</t>
    </r>
    <r>
      <rPr>
        <vertAlign val="subscript"/>
        <sz val="11"/>
        <color theme="1"/>
        <rFont val="맑은 고딕"/>
        <family val="2"/>
        <scheme val="minor"/>
      </rPr>
      <t>F(LED)</t>
    </r>
  </si>
  <si>
    <t>Stack LEDs to be comparable with input voltage. Stacks more LEDs for better efficiency.</t>
  </si>
  <si>
    <t>→Your Choice of S2</t>
  </si>
  <si>
    <t>→Your Choice of S3</t>
  </si>
  <si>
    <t>→Your Choice of S4</t>
  </si>
  <si>
    <t>→Your Choice of S1</t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</si>
  <si>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</si>
  <si>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 of P1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</si>
  <si>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 of P2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</si>
  <si>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 of P3</t>
    </r>
  </si>
  <si>
    <r>
      <rPr>
        <sz val="11"/>
        <color theme="1"/>
        <rFont val="Calibri"/>
        <family val="2"/>
      </rPr>
      <t>→</t>
    </r>
    <r>
      <rPr>
        <sz val="11"/>
        <color theme="1"/>
        <rFont val="맑은 고딕"/>
        <family val="2"/>
        <charset val="136"/>
        <scheme val="minor"/>
      </rPr>
      <t>Your Choice of P4</t>
    </r>
  </si>
  <si>
    <t>In special consideration, some LEDx pins may be desired to be opened. Relative step of input current will be omitted.</t>
  </si>
  <si>
    <t>LED1 pin</t>
  </si>
  <si>
    <t>LED2 pin</t>
  </si>
  <si>
    <t>LED3 pin</t>
  </si>
  <si>
    <t>LED4 pin</t>
  </si>
  <si>
    <r>
      <t>P</t>
    </r>
    <r>
      <rPr>
        <vertAlign val="subscript"/>
        <sz val="11"/>
        <color theme="1"/>
        <rFont val="맑은 고딕"/>
        <family val="2"/>
        <scheme val="minor"/>
      </rPr>
      <t>IN</t>
    </r>
  </si>
  <si>
    <t>Power on LEDs</t>
  </si>
  <si>
    <t>Total Luminous Flux</t>
  </si>
  <si>
    <t>Check if junction temperature and current of LEDs exceeds its maximum rating. If it is exceeded, please increase P1, P2, P3, and/or P4.</t>
  </si>
  <si>
    <r>
      <rPr>
        <sz val="11"/>
        <color theme="1"/>
        <rFont val="Times New Roman"/>
        <family val="1"/>
      </rPr>
      <t>θ</t>
    </r>
    <r>
      <rPr>
        <sz val="7.7"/>
        <color theme="1"/>
        <rFont val="Calibri"/>
        <family val="2"/>
        <charset val="136"/>
      </rPr>
      <t>JA</t>
    </r>
    <r>
      <rPr>
        <sz val="11"/>
        <color theme="1"/>
        <rFont val="Calibri"/>
        <family val="2"/>
      </rPr>
      <t xml:space="preserve"> of "Other" board type</t>
    </r>
  </si>
  <si>
    <t>Select thermal impedance based on JESD51 test condition. You can also enter by yourself.</t>
  </si>
  <si>
    <r>
      <t xml:space="preserve"> I</t>
    </r>
    <r>
      <rPr>
        <vertAlign val="subscript"/>
        <sz val="11"/>
        <color theme="1"/>
        <rFont val="맑은 고딕"/>
        <family val="2"/>
        <scheme val="minor"/>
      </rPr>
      <t>IN</t>
    </r>
    <r>
      <rPr>
        <sz val="11"/>
        <color theme="1"/>
        <rFont val="맑은 고딕"/>
        <family val="2"/>
        <scheme val="minor"/>
      </rPr>
      <t xml:space="preserve"> (peak/avg./rms)</t>
    </r>
  </si>
  <si>
    <r>
      <t>I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on each LED in group 1 (peak/avg./rms)</t>
    </r>
  </si>
  <si>
    <r>
      <t>I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on each LED in group 2 (peak/avg./rms)</t>
    </r>
  </si>
  <si>
    <r>
      <t>I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on each LED in group 3 (peak/avg./rms)</t>
    </r>
  </si>
  <si>
    <r>
      <t>I</t>
    </r>
    <r>
      <rPr>
        <vertAlign val="subscript"/>
        <sz val="11"/>
        <color theme="1"/>
        <rFont val="맑은 고딕"/>
        <family val="2"/>
        <scheme val="minor"/>
      </rPr>
      <t>F</t>
    </r>
    <r>
      <rPr>
        <sz val="11"/>
        <color theme="1"/>
        <rFont val="맑은 고딕"/>
        <family val="2"/>
        <charset val="136"/>
        <scheme val="minor"/>
      </rPr>
      <t xml:space="preserve"> on each LED in group 4 (peak/avg./rms)</t>
    </r>
  </si>
  <si>
    <t>Just for checking. Nice to have around 37%</t>
  </si>
  <si>
    <t>Note Area</t>
  </si>
  <si>
    <r>
      <t>V</t>
    </r>
    <r>
      <rPr>
        <vertAlign val="subscript"/>
        <sz val="11"/>
        <color theme="1"/>
        <rFont val="맑은 고딕"/>
        <family val="2"/>
        <scheme val="minor"/>
      </rPr>
      <t>RMS</t>
    </r>
  </si>
  <si>
    <t>Have a nice day~</t>
  </si>
  <si>
    <t>Power on each Driver IC</t>
  </si>
  <si>
    <t>Exceeded recommended temperature</t>
  </si>
  <si>
    <t>RMS Current in each LED of F1</t>
  </si>
  <si>
    <t>RMS Current in each LED of F2</t>
  </si>
  <si>
    <t>RMS Current in each LED of F3</t>
  </si>
  <si>
    <t>RMS Current in each LED of F4</t>
  </si>
  <si>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charset val="136"/>
      </rPr>
      <t>Go to Time-domain!</t>
    </r>
  </si>
  <si>
    <t>Same equation in DS</t>
  </si>
  <si>
    <t>sqrt(2)*Vin</t>
  </si>
  <si>
    <t>Calculation of this part is based on rated value. It is a rough calculation for deciding S1-S4 and P1-P4. Formulas are same as equations on application note AN-5088.</t>
  </si>
  <si>
    <t>Number of driver ICs</t>
  </si>
  <si>
    <t>Peak current / Max pulsed IF</t>
  </si>
  <si>
    <t>Average current / Max IF</t>
  </si>
  <si>
    <t>Bigger one of the above</t>
  </si>
  <si>
    <t>INPUT</t>
  </si>
  <si>
    <t>Calculation</t>
  </si>
  <si>
    <t>Based on ILED=0, ILED1, ILED2, ILED3</t>
  </si>
  <si>
    <t>ILED=0</t>
  </si>
  <si>
    <t>ILED=0, ILED2, ILED3</t>
  </si>
  <si>
    <t>ILED=0, ILED3</t>
  </si>
  <si>
    <t>Rds.on of IC + Rcs, parallel connected result if more than one driver IC</t>
  </si>
  <si>
    <t>To simulate rising/falling slope of driving current.</t>
  </si>
  <si>
    <t>summation of all driver IC</t>
  </si>
  <si>
    <t>Each IC</t>
  </si>
  <si>
    <t>Warning</t>
  </si>
  <si>
    <t>Limit</t>
  </si>
  <si>
    <t>Junction Temperature</t>
  </si>
  <si>
    <t>Thermal impedance</t>
  </si>
  <si>
    <t>S1~S4</t>
  </si>
  <si>
    <t>P1~P4</t>
  </si>
  <si>
    <t>Last group duty cycle</t>
  </si>
  <si>
    <t>average current</t>
  </si>
  <si>
    <t>peak current</t>
  </si>
  <si>
    <t>RMS current</t>
  </si>
  <si>
    <t>LED power</t>
  </si>
  <si>
    <t>Driver power dissipation</t>
  </si>
  <si>
    <t>Updated: July 7th, 2016.</t>
  </si>
  <si>
    <t>Lm=b3*IF^3+b2*IF^2+b1*IF^1+b0</t>
  </si>
  <si>
    <t>VF=a3*IF^3+a2*IF^2+a1*IF^1+a0</t>
  </si>
  <si>
    <t>Ratio to Max. pulsed IF</t>
  </si>
  <si>
    <t>For calculating IC driving current</t>
  </si>
  <si>
    <t>Predicted IC driving current</t>
  </si>
  <si>
    <t>Last driving pin's duty cycle</t>
  </si>
  <si>
    <t>For RMS</t>
  </si>
  <si>
    <t>VIN - LED group voltage</t>
  </si>
  <si>
    <t>VF(IF)</t>
  </si>
  <si>
    <t>Integration of Vin(t)*Iin(t)</t>
  </si>
  <si>
    <t>Integration of Vbridge*Iin(t)</t>
  </si>
  <si>
    <t>Integration of VF(t)*IF(t)</t>
  </si>
  <si>
    <t>LED group current IF</t>
  </si>
  <si>
    <t>IF/P1~4</t>
  </si>
  <si>
    <t>Integration of (IC pin voltage) * (pin driving current)</t>
  </si>
  <si>
    <t>Lm(IF) of each LED group</t>
  </si>
  <si>
    <t>Summation of Lm of each LED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</si>
</sst>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맑은 고딕"/>
      <family val="2"/>
      <charset val="136"/>
      <scheme val="minor"/>
    </font>
    <font>
      <sz val="11"/>
      <color theme="1"/>
      <name val="맑은 고딕"/>
      <family val="2"/>
      <scheme val="minor"/>
    </font>
    <font>
      <sz val="11"/>
      <color rgb="FFFF0000"/>
      <name val="맑은 고딕"/>
      <family val="2"/>
      <charset val="136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맑은 고딕"/>
      <family val="2"/>
      <scheme val="minor"/>
    </font>
    <font>
      <b/>
      <sz val="11"/>
      <color theme="5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name val="맑은 고딕"/>
      <family val="2"/>
      <charset val="136"/>
      <scheme val="minor"/>
    </font>
    <font>
      <sz val="11"/>
      <color theme="1"/>
      <name val="Calibri"/>
      <family val="2"/>
      <charset val="136"/>
    </font>
    <font>
      <vertAlign val="subscript"/>
      <sz val="11"/>
      <color theme="1"/>
      <name val="맑은 고딕"/>
      <family val="2"/>
      <scheme val="minor"/>
    </font>
    <font>
      <b/>
      <sz val="11"/>
      <name val="맑은 고딕"/>
      <family val="2"/>
      <scheme val="minor"/>
    </font>
    <font>
      <b/>
      <sz val="11"/>
      <color theme="9" tint="0.39997558519241921"/>
      <name val="맑은 고딕"/>
      <family val="2"/>
      <scheme val="minor"/>
    </font>
    <font>
      <sz val="11"/>
      <name val="맑은 고딕"/>
      <family val="2"/>
      <scheme val="minor"/>
    </font>
    <font>
      <sz val="7.7"/>
      <color theme="1"/>
      <name val="Calibri"/>
      <family val="2"/>
      <charset val="136"/>
    </font>
    <font>
      <b/>
      <sz val="11"/>
      <color theme="7" tint="-0.249977111117893"/>
      <name val="맑은 고딕"/>
      <family val="2"/>
      <scheme val="minor"/>
    </font>
    <font>
      <b/>
      <sz val="15"/>
      <color theme="1"/>
      <name val="맑은 고딕"/>
      <family val="2"/>
      <scheme val="minor"/>
    </font>
    <font>
      <sz val="11"/>
      <color theme="0" tint="-0.499984740745262"/>
      <name val="맑은 고딕"/>
      <family val="2"/>
      <charset val="136"/>
      <scheme val="minor"/>
    </font>
    <font>
      <sz val="8"/>
      <name val="맑은 고딕"/>
      <family val="3"/>
      <charset val="129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</borders>
  <cellStyleXfs count="1">
    <xf numFmtId="0" fontId="0" fillId="0" borderId="0"/>
  </cellStyleXfs>
  <cellXfs count="208">
    <xf numFmtId="0" fontId="0" fillId="0" borderId="0" xfId="0"/>
    <xf numFmtId="0" fontId="0" fillId="0" borderId="0" xfId="0" quotePrefix="1"/>
    <xf numFmtId="0" fontId="0" fillId="8" borderId="0" xfId="0" applyFill="1"/>
    <xf numFmtId="0" fontId="0" fillId="16" borderId="0" xfId="0" applyFill="1" applyAlignment="1"/>
    <xf numFmtId="0" fontId="0" fillId="5" borderId="0" xfId="0" applyFill="1"/>
    <xf numFmtId="0" fontId="0" fillId="24" borderId="0" xfId="0" applyFill="1"/>
    <xf numFmtId="0" fontId="8" fillId="0" borderId="0" xfId="0" applyFont="1"/>
    <xf numFmtId="0" fontId="0" fillId="13" borderId="0" xfId="0" applyFill="1" applyAlignment="1"/>
    <xf numFmtId="0" fontId="9" fillId="0" borderId="0" xfId="0" applyFont="1"/>
    <xf numFmtId="0" fontId="0" fillId="27" borderId="0" xfId="0" applyFill="1"/>
    <xf numFmtId="0" fontId="0" fillId="22" borderId="0" xfId="0" applyFill="1"/>
    <xf numFmtId="0" fontId="0" fillId="0" borderId="0" xfId="0" applyBorder="1" applyProtection="1"/>
    <xf numFmtId="0" fontId="0" fillId="0" borderId="0" xfId="0" applyBorder="1" applyAlignment="1" applyProtection="1">
      <alignment horizontal="center" vertical="center"/>
    </xf>
    <xf numFmtId="0" fontId="0" fillId="31" borderId="0" xfId="0" applyFill="1" applyBorder="1" applyAlignment="1" applyProtection="1"/>
    <xf numFmtId="0" fontId="0" fillId="0" borderId="0" xfId="0" applyFill="1" applyBorder="1" applyAlignment="1" applyProtection="1">
      <alignment vertical="center" wrapText="1"/>
    </xf>
    <xf numFmtId="0" fontId="0" fillId="28" borderId="3" xfId="0" applyFill="1" applyBorder="1" applyAlignment="1" applyProtection="1">
      <alignment horizontal="center" vertical="top"/>
    </xf>
    <xf numFmtId="0" fontId="0" fillId="28" borderId="4" xfId="0" applyFill="1" applyBorder="1" applyAlignment="1" applyProtection="1">
      <alignment horizontal="center" vertical="top"/>
    </xf>
    <xf numFmtId="0" fontId="0" fillId="30" borderId="3" xfId="0" applyFill="1" applyBorder="1" applyAlignment="1" applyProtection="1">
      <alignment horizontal="center" vertical="top"/>
    </xf>
    <xf numFmtId="0" fontId="0" fillId="28" borderId="6" xfId="0" applyFill="1" applyBorder="1" applyAlignment="1" applyProtection="1">
      <alignment horizontal="center" vertical="top"/>
    </xf>
    <xf numFmtId="0" fontId="0" fillId="31" borderId="4" xfId="0" applyFill="1" applyBorder="1" applyProtection="1"/>
    <xf numFmtId="0" fontId="0" fillId="31" borderId="4" xfId="0" applyFill="1" applyBorder="1" applyAlignment="1" applyProtection="1">
      <alignment vertical="center" wrapText="1"/>
    </xf>
    <xf numFmtId="0" fontId="0" fillId="31" borderId="4" xfId="0" applyFill="1" applyBorder="1" applyAlignment="1" applyProtection="1">
      <alignment wrapText="1"/>
    </xf>
    <xf numFmtId="0" fontId="0" fillId="21" borderId="7" xfId="0" applyFill="1" applyBorder="1" applyAlignment="1" applyProtection="1"/>
    <xf numFmtId="0" fontId="6" fillId="4" borderId="8" xfId="0" applyFont="1" applyFill="1" applyBorder="1" applyAlignment="1" applyProtection="1">
      <alignment horizontal="center" vertical="center"/>
    </xf>
    <xf numFmtId="0" fontId="5" fillId="28" borderId="12" xfId="0" applyFont="1" applyFill="1" applyBorder="1" applyAlignment="1" applyProtection="1">
      <alignment horizontal="right"/>
    </xf>
    <xf numFmtId="0" fontId="5" fillId="28" borderId="3" xfId="0" applyFont="1" applyFill="1" applyBorder="1" applyAlignment="1" applyProtection="1">
      <alignment horizontal="right"/>
    </xf>
    <xf numFmtId="0" fontId="0" fillId="28" borderId="3" xfId="0" applyFill="1" applyBorder="1" applyAlignment="1" applyProtection="1">
      <alignment horizontal="right"/>
    </xf>
    <xf numFmtId="0" fontId="0" fillId="6" borderId="3" xfId="0" applyFill="1" applyBorder="1" applyAlignment="1" applyProtection="1"/>
    <xf numFmtId="0" fontId="0" fillId="31" borderId="9" xfId="0" applyFill="1" applyBorder="1" applyAlignment="1" applyProtection="1">
      <alignment vertical="center" wrapText="1"/>
    </xf>
    <xf numFmtId="0" fontId="5" fillId="28" borderId="10" xfId="0" applyFont="1" applyFill="1" applyBorder="1" applyAlignment="1" applyProtection="1">
      <alignment horizontal="right"/>
    </xf>
    <xf numFmtId="0" fontId="6" fillId="31" borderId="4" xfId="0" applyFont="1" applyFill="1" applyBorder="1" applyAlignment="1" applyProtection="1">
      <alignment wrapText="1"/>
    </xf>
    <xf numFmtId="0" fontId="0" fillId="30" borderId="3" xfId="0" applyFill="1" applyBorder="1" applyAlignment="1" applyProtection="1"/>
    <xf numFmtId="0" fontId="15" fillId="31" borderId="2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/>
    </xf>
    <xf numFmtId="0" fontId="0" fillId="30" borderId="4" xfId="0" applyFill="1" applyBorder="1" applyProtection="1"/>
    <xf numFmtId="0" fontId="9" fillId="28" borderId="3" xfId="0" applyFont="1" applyFill="1" applyBorder="1" applyProtection="1"/>
    <xf numFmtId="0" fontId="0" fillId="28" borderId="3" xfId="0" applyFill="1" applyBorder="1" applyAlignment="1" applyProtection="1"/>
    <xf numFmtId="0" fontId="0" fillId="6" borderId="3" xfId="0" applyFill="1" applyBorder="1" applyAlignment="1" applyProtection="1">
      <alignment wrapText="1"/>
    </xf>
    <xf numFmtId="0" fontId="0" fillId="28" borderId="4" xfId="0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/>
    </xf>
    <xf numFmtId="0" fontId="3" fillId="21" borderId="8" xfId="0" applyFont="1" applyFill="1" applyBorder="1" applyAlignment="1" applyProtection="1">
      <alignment horizontal="center" vertical="center"/>
    </xf>
    <xf numFmtId="0" fontId="3" fillId="28" borderId="1" xfId="0" applyFont="1" applyFill="1" applyBorder="1" applyAlignment="1" applyProtection="1">
      <alignment horizontal="center" vertical="center"/>
    </xf>
    <xf numFmtId="0" fontId="11" fillId="23" borderId="6" xfId="0" applyFont="1" applyFill="1" applyBorder="1" applyAlignment="1" applyProtection="1">
      <alignment horizontal="center" vertical="center"/>
      <protection locked="0"/>
    </xf>
    <xf numFmtId="0" fontId="0" fillId="28" borderId="6" xfId="0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30" borderId="3" xfId="0" applyFill="1" applyBorder="1" applyAlignment="1" applyProtection="1">
      <alignment horizontal="center" vertical="center"/>
    </xf>
    <xf numFmtId="0" fontId="7" fillId="23" borderId="1" xfId="0" applyFont="1" applyFill="1" applyBorder="1" applyAlignment="1" applyProtection="1">
      <alignment horizontal="center" vertical="center"/>
      <protection locked="0"/>
    </xf>
    <xf numFmtId="0" fontId="0" fillId="28" borderId="0" xfId="0" applyFill="1" applyBorder="1" applyAlignment="1" applyProtection="1">
      <alignment horizontal="center" vertical="center"/>
    </xf>
    <xf numFmtId="0" fontId="0" fillId="28" borderId="1" xfId="0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</xf>
    <xf numFmtId="0" fontId="7" fillId="17" borderId="6" xfId="0" applyFont="1" applyFill="1" applyBorder="1" applyAlignment="1" applyProtection="1">
      <alignment horizontal="center" vertical="center"/>
    </xf>
    <xf numFmtId="0" fontId="7" fillId="23" borderId="6" xfId="0" applyFont="1" applyFill="1" applyBorder="1" applyAlignment="1" applyProtection="1">
      <alignment horizontal="center" vertical="center"/>
      <protection locked="0"/>
    </xf>
    <xf numFmtId="0" fontId="7" fillId="17" borderId="2" xfId="0" applyFont="1" applyFill="1" applyBorder="1" applyAlignment="1" applyProtection="1">
      <alignment horizontal="center" vertical="center"/>
    </xf>
    <xf numFmtId="0" fontId="0" fillId="21" borderId="8" xfId="0" applyFill="1" applyBorder="1" applyAlignment="1" applyProtection="1">
      <alignment horizontal="center" vertical="center"/>
    </xf>
    <xf numFmtId="0" fontId="11" fillId="23" borderId="0" xfId="0" applyFont="1" applyFill="1" applyBorder="1" applyAlignment="1" applyProtection="1">
      <alignment horizontal="center" vertical="center"/>
      <protection locked="0"/>
    </xf>
    <xf numFmtId="0" fontId="11" fillId="23" borderId="1" xfId="0" applyFont="1" applyFill="1" applyBorder="1" applyAlignment="1" applyProtection="1">
      <alignment horizontal="center" vertical="center"/>
      <protection locked="0"/>
    </xf>
    <xf numFmtId="0" fontId="0" fillId="31" borderId="11" xfId="0" applyFill="1" applyBorder="1" applyAlignment="1" applyProtection="1"/>
    <xf numFmtId="0" fontId="0" fillId="31" borderId="11" xfId="0" applyFill="1" applyBorder="1" applyAlignment="1" applyProtection="1">
      <alignment vertical="center" wrapText="1"/>
    </xf>
    <xf numFmtId="0" fontId="0" fillId="31" borderId="11" xfId="0" applyFill="1" applyBorder="1" applyProtection="1"/>
    <xf numFmtId="0" fontId="2" fillId="31" borderId="11" xfId="0" applyFont="1" applyFill="1" applyBorder="1" applyAlignment="1" applyProtection="1">
      <alignment wrapText="1"/>
    </xf>
    <xf numFmtId="0" fontId="0" fillId="31" borderId="10" xfId="0" applyFill="1" applyBorder="1" applyAlignment="1" applyProtection="1"/>
    <xf numFmtId="0" fontId="0" fillId="6" borderId="10" xfId="0" applyFill="1" applyBorder="1" applyAlignment="1" applyProtection="1">
      <alignment horizontal="center"/>
    </xf>
    <xf numFmtId="0" fontId="0" fillId="6" borderId="2" xfId="0" applyFill="1" applyBorder="1" applyAlignment="1" applyProtection="1">
      <alignment horizontal="center" vertical="center"/>
    </xf>
    <xf numFmtId="0" fontId="17" fillId="0" borderId="0" xfId="0" applyFont="1" applyBorder="1" applyProtection="1"/>
    <xf numFmtId="0" fontId="4" fillId="0" borderId="0" xfId="0" applyFont="1"/>
    <xf numFmtId="0" fontId="0" fillId="0" borderId="24" xfId="0" applyBorder="1"/>
    <xf numFmtId="0" fontId="0" fillId="5" borderId="24" xfId="0" applyFill="1" applyBorder="1"/>
    <xf numFmtId="0" fontId="0" fillId="24" borderId="24" xfId="0" applyFill="1" applyBorder="1"/>
    <xf numFmtId="0" fontId="3" fillId="0" borderId="24" xfId="0" applyFont="1" applyBorder="1" applyAlignment="1"/>
    <xf numFmtId="0" fontId="0" fillId="6" borderId="0" xfId="0" applyFill="1"/>
    <xf numFmtId="0" fontId="0" fillId="18" borderId="0" xfId="0" applyFill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4" xfId="0" applyBorder="1" applyAlignment="1">
      <alignment horizontal="center"/>
    </xf>
    <xf numFmtId="0" fontId="0" fillId="18" borderId="24" xfId="0" applyFill="1" applyBorder="1"/>
    <xf numFmtId="0" fontId="0" fillId="6" borderId="24" xfId="0" applyFill="1" applyBorder="1"/>
    <xf numFmtId="0" fontId="0" fillId="0" borderId="24" xfId="0" applyBorder="1" applyAlignment="1">
      <alignment vertical="center" wrapText="1"/>
    </xf>
    <xf numFmtId="0" fontId="8" fillId="6" borderId="24" xfId="0" applyFont="1" applyFill="1" applyBorder="1"/>
    <xf numFmtId="0" fontId="3" fillId="0" borderId="24" xfId="0" applyFont="1" applyFill="1" applyBorder="1" applyAlignment="1"/>
    <xf numFmtId="0" fontId="0" fillId="17" borderId="24" xfId="0" applyFill="1" applyBorder="1"/>
    <xf numFmtId="0" fontId="0" fillId="0" borderId="24" xfId="0" applyBorder="1" applyAlignment="1"/>
    <xf numFmtId="0" fontId="0" fillId="0" borderId="24" xfId="0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24" xfId="0" applyFill="1" applyBorder="1" applyAlignment="1">
      <alignment horizontal="center"/>
    </xf>
    <xf numFmtId="0" fontId="0" fillId="25" borderId="24" xfId="0" applyFill="1" applyBorder="1"/>
    <xf numFmtId="0" fontId="0" fillId="22" borderId="24" xfId="0" applyFill="1" applyBorder="1"/>
    <xf numFmtId="0" fontId="12" fillId="29" borderId="2" xfId="0" applyFont="1" applyFill="1" applyBorder="1" applyAlignment="1" applyProtection="1">
      <alignment horizontal="center"/>
    </xf>
    <xf numFmtId="0" fontId="0" fillId="31" borderId="9" xfId="0" applyFill="1" applyBorder="1" applyAlignment="1" applyProtection="1">
      <alignment horizontal="left" vertical="center" wrapText="1"/>
    </xf>
    <xf numFmtId="0" fontId="0" fillId="31" borderId="11" xfId="0" applyFill="1" applyBorder="1" applyAlignment="1" applyProtection="1">
      <alignment horizontal="left" vertical="center" wrapText="1"/>
    </xf>
    <xf numFmtId="0" fontId="6" fillId="31" borderId="9" xfId="0" applyFont="1" applyFill="1" applyBorder="1" applyAlignment="1" applyProtection="1">
      <alignment horizontal="left" vertical="top" wrapText="1"/>
    </xf>
    <xf numFmtId="0" fontId="6" fillId="31" borderId="13" xfId="0" applyFont="1" applyFill="1" applyBorder="1" applyAlignment="1" applyProtection="1">
      <alignment horizontal="left" vertical="top" wrapText="1"/>
    </xf>
    <xf numFmtId="0" fontId="0" fillId="21" borderId="8" xfId="0" applyFill="1" applyBorder="1" applyAlignment="1" applyProtection="1">
      <alignment horizontal="center" vertical="center"/>
    </xf>
    <xf numFmtId="0" fontId="0" fillId="21" borderId="0" xfId="0" applyFill="1" applyBorder="1" applyAlignment="1" applyProtection="1">
      <alignment horizontal="center" vertical="center"/>
    </xf>
    <xf numFmtId="0" fontId="0" fillId="28" borderId="0" xfId="0" applyFill="1" applyBorder="1" applyAlignment="1" applyProtection="1">
      <alignment horizontal="center" vertical="center"/>
    </xf>
    <xf numFmtId="0" fontId="0" fillId="28" borderId="1" xfId="0" applyFill="1" applyBorder="1" applyAlignment="1" applyProtection="1">
      <alignment horizontal="center" vertical="center"/>
    </xf>
    <xf numFmtId="0" fontId="11" fillId="23" borderId="0" xfId="0" applyFont="1" applyFill="1" applyBorder="1" applyAlignment="1" applyProtection="1">
      <alignment horizontal="center" vertical="center"/>
      <protection locked="0"/>
    </xf>
    <xf numFmtId="0" fontId="11" fillId="23" borderId="1" xfId="0" applyFont="1" applyFill="1" applyBorder="1" applyAlignment="1" applyProtection="1">
      <alignment horizontal="center" vertical="center"/>
      <protection locked="0"/>
    </xf>
    <xf numFmtId="0" fontId="5" fillId="28" borderId="10" xfId="0" applyFont="1" applyFill="1" applyBorder="1" applyAlignment="1" applyProtection="1">
      <alignment horizontal="right" vertical="center"/>
    </xf>
    <xf numFmtId="0" fontId="5" fillId="28" borderId="12" xfId="0" applyFont="1" applyFill="1" applyBorder="1" applyAlignment="1" applyProtection="1">
      <alignment horizontal="right" vertical="center"/>
    </xf>
    <xf numFmtId="0" fontId="16" fillId="0" borderId="16" xfId="0" applyFont="1" applyBorder="1" applyAlignment="1" applyProtection="1">
      <alignment horizontal="center" vertical="center" wrapText="1"/>
    </xf>
    <xf numFmtId="0" fontId="16" fillId="0" borderId="17" xfId="0" applyFont="1" applyBorder="1" applyAlignment="1" applyProtection="1">
      <alignment horizontal="center" vertical="center" wrapText="1"/>
    </xf>
    <xf numFmtId="0" fontId="16" fillId="0" borderId="18" xfId="0" applyFont="1" applyBorder="1" applyAlignment="1" applyProtection="1">
      <alignment horizontal="center" vertical="center" wrapText="1"/>
    </xf>
    <xf numFmtId="0" fontId="16" fillId="0" borderId="19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7" fillId="17" borderId="6" xfId="0" applyFont="1" applyFill="1" applyBorder="1" applyAlignment="1" applyProtection="1">
      <alignment horizontal="center" vertical="center"/>
    </xf>
    <xf numFmtId="0" fontId="12" fillId="29" borderId="10" xfId="0" applyFont="1" applyFill="1" applyBorder="1" applyAlignment="1" applyProtection="1">
      <alignment horizontal="center"/>
    </xf>
    <xf numFmtId="0" fontId="12" fillId="29" borderId="0" xfId="0" applyFont="1" applyFill="1" applyBorder="1" applyAlignment="1" applyProtection="1">
      <alignment horizontal="center"/>
    </xf>
    <xf numFmtId="0" fontId="12" fillId="29" borderId="11" xfId="0" applyFont="1" applyFill="1" applyBorder="1" applyAlignment="1" applyProtection="1">
      <alignment horizontal="center"/>
    </xf>
    <xf numFmtId="0" fontId="0" fillId="31" borderId="5" xfId="0" applyFill="1" applyBorder="1" applyAlignment="1" applyProtection="1">
      <alignment horizontal="left" vertical="center" wrapText="1"/>
    </xf>
    <xf numFmtId="0" fontId="0" fillId="31" borderId="14" xfId="0" applyFill="1" applyBorder="1" applyAlignment="1" applyProtection="1">
      <alignment horizontal="left" vertical="center" wrapText="1"/>
    </xf>
    <xf numFmtId="0" fontId="0" fillId="31" borderId="15" xfId="0" applyFill="1" applyBorder="1" applyAlignment="1" applyProtection="1">
      <alignment horizontal="left" vertical="center" wrapText="1"/>
    </xf>
    <xf numFmtId="0" fontId="7" fillId="23" borderId="6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 applyProtection="1">
      <alignment horizontal="center" vertical="center"/>
      <protection locked="0"/>
    </xf>
    <xf numFmtId="0" fontId="0" fillId="31" borderId="2" xfId="0" applyFill="1" applyBorder="1" applyAlignment="1" applyProtection="1">
      <alignment horizontal="left" vertical="center" wrapText="1"/>
    </xf>
    <xf numFmtId="0" fontId="0" fillId="31" borderId="5" xfId="0" applyFill="1" applyBorder="1" applyAlignment="1" applyProtection="1">
      <alignment horizontal="left" wrapText="1"/>
    </xf>
    <xf numFmtId="0" fontId="0" fillId="31" borderId="15" xfId="0" applyFill="1" applyBorder="1" applyAlignment="1" applyProtection="1">
      <alignment horizontal="left" wrapText="1"/>
    </xf>
    <xf numFmtId="0" fontId="0" fillId="6" borderId="2" xfId="0" applyFill="1" applyBorder="1" applyAlignment="1" applyProtection="1">
      <alignment horizontal="center" vertical="center"/>
    </xf>
    <xf numFmtId="0" fontId="7" fillId="17" borderId="2" xfId="0" applyFont="1" applyFill="1" applyBorder="1" applyAlignment="1" applyProtection="1">
      <alignment horizontal="center" vertical="center"/>
    </xf>
    <xf numFmtId="0" fontId="11" fillId="3" borderId="6" xfId="0" applyFont="1" applyFill="1" applyBorder="1" applyAlignment="1" applyProtection="1">
      <alignment horizontal="center" vertical="center"/>
      <protection locked="0"/>
    </xf>
    <xf numFmtId="0" fontId="11" fillId="3" borderId="4" xfId="0" applyFont="1" applyFill="1" applyBorder="1" applyAlignment="1" applyProtection="1">
      <alignment horizontal="center" vertical="center"/>
      <protection locked="0"/>
    </xf>
    <xf numFmtId="0" fontId="0" fillId="31" borderId="14" xfId="0" applyFill="1" applyBorder="1" applyAlignment="1" applyProtection="1">
      <alignment horizontal="left" wrapText="1"/>
    </xf>
    <xf numFmtId="0" fontId="12" fillId="29" borderId="2" xfId="0" applyFont="1" applyFill="1" applyBorder="1" applyAlignment="1" applyProtection="1">
      <alignment horizontal="center" vertical="top"/>
    </xf>
    <xf numFmtId="0" fontId="13" fillId="31" borderId="5" xfId="0" applyFont="1" applyFill="1" applyBorder="1" applyAlignment="1" applyProtection="1">
      <alignment horizontal="left"/>
    </xf>
    <xf numFmtId="0" fontId="0" fillId="31" borderId="7" xfId="0" applyFill="1" applyBorder="1" applyAlignment="1" applyProtection="1">
      <alignment horizontal="left" wrapText="1"/>
    </xf>
    <xf numFmtId="0" fontId="0" fillId="31" borderId="8" xfId="0" applyFill="1" applyBorder="1" applyAlignment="1" applyProtection="1">
      <alignment horizontal="left" wrapText="1"/>
    </xf>
    <xf numFmtId="0" fontId="0" fillId="31" borderId="9" xfId="0" applyFill="1" applyBorder="1" applyAlignment="1" applyProtection="1">
      <alignment horizontal="left" wrapText="1"/>
    </xf>
    <xf numFmtId="0" fontId="0" fillId="31" borderId="12" xfId="0" applyFill="1" applyBorder="1" applyAlignment="1" applyProtection="1">
      <alignment horizontal="left" wrapText="1"/>
    </xf>
    <xf numFmtId="0" fontId="0" fillId="31" borderId="1" xfId="0" applyFill="1" applyBorder="1" applyAlignment="1" applyProtection="1">
      <alignment horizontal="left" wrapText="1"/>
    </xf>
    <xf numFmtId="0" fontId="0" fillId="31" borderId="13" xfId="0" applyFill="1" applyBorder="1" applyAlignment="1" applyProtection="1">
      <alignment horizontal="left" wrapText="1"/>
    </xf>
    <xf numFmtId="0" fontId="5" fillId="31" borderId="9" xfId="0" applyFont="1" applyFill="1" applyBorder="1" applyAlignment="1" applyProtection="1">
      <alignment horizontal="left" vertical="center" wrapText="1"/>
    </xf>
    <xf numFmtId="0" fontId="5" fillId="31" borderId="11" xfId="0" applyFont="1" applyFill="1" applyBorder="1" applyAlignment="1" applyProtection="1">
      <alignment horizontal="left" vertical="center" wrapText="1"/>
    </xf>
    <xf numFmtId="0" fontId="5" fillId="31" borderId="13" xfId="0" applyFont="1" applyFill="1" applyBorder="1" applyAlignment="1" applyProtection="1">
      <alignment horizontal="left" vertical="center" wrapText="1"/>
    </xf>
    <xf numFmtId="0" fontId="0" fillId="31" borderId="13" xfId="0" applyFill="1" applyBorder="1" applyAlignment="1" applyProtection="1">
      <alignment horizontal="left" vertical="center" wrapText="1"/>
    </xf>
    <xf numFmtId="0" fontId="0" fillId="21" borderId="7" xfId="0" applyFill="1" applyBorder="1" applyAlignment="1" applyProtection="1">
      <alignment horizontal="left" wrapText="1"/>
    </xf>
    <xf numFmtId="0" fontId="0" fillId="21" borderId="10" xfId="0" applyFill="1" applyBorder="1" applyAlignment="1" applyProtection="1">
      <alignment horizontal="left" wrapText="1"/>
    </xf>
    <xf numFmtId="0" fontId="11" fillId="4" borderId="8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0" fillId="28" borderId="7" xfId="0" applyFill="1" applyBorder="1" applyAlignment="1" applyProtection="1">
      <alignment horizontal="center" vertical="center"/>
    </xf>
    <xf numFmtId="0" fontId="0" fillId="28" borderId="10" xfId="0" applyFill="1" applyBorder="1" applyAlignment="1" applyProtection="1">
      <alignment horizontal="center" vertical="center"/>
    </xf>
    <xf numFmtId="0" fontId="0" fillId="28" borderId="12" xfId="0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 vertical="center"/>
      <protection locked="0"/>
    </xf>
    <xf numFmtId="0" fontId="7" fillId="23" borderId="0" xfId="0" applyFont="1" applyFill="1" applyBorder="1" applyAlignment="1" applyProtection="1">
      <alignment horizontal="center" vertical="center"/>
      <protection locked="0"/>
    </xf>
    <xf numFmtId="0" fontId="7" fillId="23" borderId="1" xfId="0" applyFont="1" applyFill="1" applyBorder="1" applyAlignment="1" applyProtection="1">
      <alignment horizontal="center" vertical="center"/>
      <protection locked="0"/>
    </xf>
    <xf numFmtId="0" fontId="0" fillId="28" borderId="8" xfId="0" applyFill="1" applyBorder="1" applyAlignment="1" applyProtection="1">
      <alignment horizontal="center" vertical="center"/>
    </xf>
    <xf numFmtId="0" fontId="6" fillId="31" borderId="9" xfId="0" applyFont="1" applyFill="1" applyBorder="1" applyAlignment="1" applyProtection="1">
      <alignment horizontal="left" vertical="center" wrapText="1"/>
    </xf>
    <xf numFmtId="0" fontId="6" fillId="31" borderId="11" xfId="0" applyFont="1" applyFill="1" applyBorder="1" applyAlignment="1" applyProtection="1">
      <alignment horizontal="left" vertical="center" wrapText="1"/>
    </xf>
    <xf numFmtId="0" fontId="6" fillId="31" borderId="13" xfId="0" applyFont="1" applyFill="1" applyBorder="1" applyAlignment="1" applyProtection="1">
      <alignment horizontal="left" vertical="center" wrapText="1"/>
    </xf>
    <xf numFmtId="0" fontId="5" fillId="28" borderId="15" xfId="0" applyFont="1" applyFill="1" applyBorder="1" applyAlignment="1" applyProtection="1">
      <alignment horizontal="left" vertical="center"/>
    </xf>
    <xf numFmtId="0" fontId="5" fillId="28" borderId="12" xfId="0" applyFont="1" applyFill="1" applyBorder="1" applyAlignment="1" applyProtection="1">
      <alignment horizontal="left" vertical="center"/>
    </xf>
    <xf numFmtId="0" fontId="5" fillId="6" borderId="5" xfId="0" applyFont="1" applyFill="1" applyBorder="1" applyAlignment="1" applyProtection="1">
      <alignment horizontal="left" vertical="center"/>
    </xf>
    <xf numFmtId="0" fontId="5" fillId="6" borderId="7" xfId="0" applyFont="1" applyFill="1" applyBorder="1" applyAlignment="1" applyProtection="1">
      <alignment horizontal="left" vertical="center"/>
    </xf>
    <xf numFmtId="0" fontId="5" fillId="21" borderId="2" xfId="0" applyFont="1" applyFill="1" applyBorder="1" applyAlignment="1" applyProtection="1">
      <alignment horizontal="left" vertical="center"/>
    </xf>
    <xf numFmtId="0" fontId="5" fillId="21" borderId="3" xfId="0" applyFont="1" applyFill="1" applyBorder="1" applyAlignment="1" applyProtection="1">
      <alignment horizontal="left" vertical="center"/>
    </xf>
    <xf numFmtId="0" fontId="7" fillId="3" borderId="6" xfId="0" applyFont="1" applyFill="1" applyBorder="1" applyAlignment="1" applyProtection="1">
      <alignment horizontal="center" vertical="top"/>
      <protection locked="0"/>
    </xf>
    <xf numFmtId="0" fontId="7" fillId="3" borderId="4" xfId="0" applyFont="1" applyFill="1" applyBorder="1" applyAlignment="1" applyProtection="1">
      <alignment horizontal="center" vertical="top"/>
      <protection locked="0"/>
    </xf>
    <xf numFmtId="0" fontId="0" fillId="25" borderId="16" xfId="0" applyFill="1" applyBorder="1" applyAlignment="1" applyProtection="1">
      <alignment horizontal="center"/>
    </xf>
    <xf numFmtId="0" fontId="0" fillId="25" borderId="17" xfId="0" applyFill="1" applyBorder="1" applyAlignment="1" applyProtection="1">
      <alignment horizontal="center"/>
    </xf>
    <xf numFmtId="0" fontId="0" fillId="25" borderId="18" xfId="0" applyFill="1" applyBorder="1" applyAlignment="1" applyProtection="1">
      <alignment horizontal="center"/>
    </xf>
    <xf numFmtId="0" fontId="0" fillId="32" borderId="16" xfId="0" applyFill="1" applyBorder="1" applyAlignment="1" applyProtection="1">
      <alignment horizontal="left" vertical="top"/>
      <protection locked="0"/>
    </xf>
    <xf numFmtId="0" fontId="0" fillId="32" borderId="17" xfId="0" applyFill="1" applyBorder="1" applyAlignment="1" applyProtection="1">
      <alignment horizontal="left" vertical="top"/>
      <protection locked="0"/>
    </xf>
    <xf numFmtId="0" fontId="0" fillId="32" borderId="18" xfId="0" applyFill="1" applyBorder="1" applyAlignment="1" applyProtection="1">
      <alignment horizontal="left" vertical="top"/>
      <protection locked="0"/>
    </xf>
    <xf numFmtId="0" fontId="0" fillId="32" borderId="22" xfId="0" applyFill="1" applyBorder="1" applyAlignment="1" applyProtection="1">
      <alignment horizontal="left" vertical="top"/>
      <protection locked="0"/>
    </xf>
    <xf numFmtId="0" fontId="0" fillId="32" borderId="0" xfId="0" applyFill="1" applyBorder="1" applyAlignment="1" applyProtection="1">
      <alignment horizontal="left" vertical="top"/>
      <protection locked="0"/>
    </xf>
    <xf numFmtId="0" fontId="0" fillId="32" borderId="23" xfId="0" applyFill="1" applyBorder="1" applyAlignment="1" applyProtection="1">
      <alignment horizontal="left" vertical="top"/>
      <protection locked="0"/>
    </xf>
    <xf numFmtId="0" fontId="0" fillId="32" borderId="19" xfId="0" applyFill="1" applyBorder="1" applyAlignment="1" applyProtection="1">
      <alignment horizontal="left" vertical="top"/>
      <protection locked="0"/>
    </xf>
    <xf numFmtId="0" fontId="0" fillId="32" borderId="20" xfId="0" applyFill="1" applyBorder="1" applyAlignment="1" applyProtection="1">
      <alignment horizontal="left" vertical="top"/>
      <protection locked="0"/>
    </xf>
    <xf numFmtId="0" fontId="0" fillId="32" borderId="21" xfId="0" applyFill="1" applyBorder="1" applyAlignment="1" applyProtection="1">
      <alignment horizontal="left" vertical="top"/>
      <protection locked="0"/>
    </xf>
    <xf numFmtId="0" fontId="5" fillId="30" borderId="2" xfId="0" applyFont="1" applyFill="1" applyBorder="1" applyAlignment="1" applyProtection="1">
      <alignment horizontal="left" vertical="center"/>
    </xf>
    <xf numFmtId="0" fontId="5" fillId="30" borderId="3" xfId="0" applyFont="1" applyFill="1" applyBorder="1" applyAlignment="1" applyProtection="1">
      <alignment horizontal="left" vertical="center"/>
    </xf>
    <xf numFmtId="0" fontId="12" fillId="29" borderId="3" xfId="0" applyFont="1" applyFill="1" applyBorder="1" applyAlignment="1" applyProtection="1">
      <alignment horizontal="center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wrapText="1"/>
    </xf>
    <xf numFmtId="0" fontId="0" fillId="0" borderId="24" xfId="0" applyBorder="1" applyAlignment="1">
      <alignment horizontal="left"/>
    </xf>
    <xf numFmtId="0" fontId="0" fillId="0" borderId="2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4" xfId="0" applyBorder="1" applyAlignment="1">
      <alignment horizontal="center" wrapText="1"/>
    </xf>
    <xf numFmtId="0" fontId="0" fillId="26" borderId="0" xfId="0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24" xfId="0" applyBorder="1" applyAlignment="1">
      <alignment horizontal="center" vertical="center"/>
    </xf>
    <xf numFmtId="0" fontId="4" fillId="33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10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3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LED</a:t>
            </a:r>
            <a:r>
              <a:rPr lang="en-US" sz="1400" baseline="0"/>
              <a:t> V</a:t>
            </a:r>
            <a:r>
              <a:rPr lang="en-US" sz="1400" baseline="-25000"/>
              <a:t>F</a:t>
            </a:r>
            <a:r>
              <a:rPr lang="en-US" sz="1400" baseline="0"/>
              <a:t> to I</a:t>
            </a:r>
            <a:r>
              <a:rPr lang="en-US" sz="1400" baseline="-25000"/>
              <a:t>F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7819958616300971"/>
          <c:y val="0.20769832066450886"/>
          <c:w val="0.7517796814549581"/>
          <c:h val="0.578150575267982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12.5</c:v>
                </c:pt>
                <c:pt idx="1">
                  <c:v>25</c:v>
                </c:pt>
                <c:pt idx="2">
                  <c:v>37.5</c:v>
                </c:pt>
                <c:pt idx="3">
                  <c:v>50</c:v>
                </c:pt>
                <c:pt idx="4">
                  <c:v>60</c:v>
                </c:pt>
              </c:numCache>
            </c:numRef>
          </c:xVal>
          <c:yVal>
            <c:numRef>
              <c:f>'LED Curve'!$D$7:$D$11</c:f>
              <c:numCache>
                <c:formatCode>General</c:formatCode>
                <c:ptCount val="5"/>
                <c:pt idx="0">
                  <c:v>28.5</c:v>
                </c:pt>
                <c:pt idx="1">
                  <c:v>30.5</c:v>
                </c:pt>
                <c:pt idx="2">
                  <c:v>31.5</c:v>
                </c:pt>
                <c:pt idx="3">
                  <c:v>32.5</c:v>
                </c:pt>
                <c:pt idx="4">
                  <c:v>33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2.4</c:v>
                </c:pt>
                <c:pt idx="2">
                  <c:v>4.8</c:v>
                </c:pt>
                <c:pt idx="3">
                  <c:v>7.1999999999999993</c:v>
                </c:pt>
                <c:pt idx="4">
                  <c:v>9.6</c:v>
                </c:pt>
                <c:pt idx="5">
                  <c:v>12</c:v>
                </c:pt>
                <c:pt idx="6">
                  <c:v>14.399999999999999</c:v>
                </c:pt>
                <c:pt idx="7">
                  <c:v>16.8</c:v>
                </c:pt>
                <c:pt idx="8">
                  <c:v>19.2</c:v>
                </c:pt>
                <c:pt idx="9">
                  <c:v>21.599999999999998</c:v>
                </c:pt>
                <c:pt idx="10">
                  <c:v>24</c:v>
                </c:pt>
                <c:pt idx="11">
                  <c:v>26.4</c:v>
                </c:pt>
                <c:pt idx="12">
                  <c:v>28.799999999999997</c:v>
                </c:pt>
                <c:pt idx="13">
                  <c:v>31.200000000000003</c:v>
                </c:pt>
                <c:pt idx="14">
                  <c:v>33.6</c:v>
                </c:pt>
                <c:pt idx="15">
                  <c:v>36</c:v>
                </c:pt>
                <c:pt idx="16">
                  <c:v>38.4</c:v>
                </c:pt>
                <c:pt idx="17">
                  <c:v>40.800000000000004</c:v>
                </c:pt>
                <c:pt idx="18">
                  <c:v>43.199999999999996</c:v>
                </c:pt>
                <c:pt idx="19">
                  <c:v>45.6</c:v>
                </c:pt>
                <c:pt idx="20">
                  <c:v>48</c:v>
                </c:pt>
                <c:pt idx="21">
                  <c:v>50.4</c:v>
                </c:pt>
                <c:pt idx="22">
                  <c:v>52.8</c:v>
                </c:pt>
                <c:pt idx="23">
                  <c:v>55.2</c:v>
                </c:pt>
                <c:pt idx="24">
                  <c:v>57.599999999999994</c:v>
                </c:pt>
                <c:pt idx="25">
                  <c:v>60</c:v>
                </c:pt>
                <c:pt idx="26">
                  <c:v>62.400000000000006</c:v>
                </c:pt>
                <c:pt idx="27">
                  <c:v>64.800000000000011</c:v>
                </c:pt>
                <c:pt idx="28">
                  <c:v>67.2</c:v>
                </c:pt>
                <c:pt idx="29">
                  <c:v>69.599999999999994</c:v>
                </c:pt>
                <c:pt idx="30">
                  <c:v>72</c:v>
                </c:pt>
              </c:numCache>
            </c:numRef>
          </c:xVal>
          <c:yVal>
            <c:numRef>
              <c:f>'LED Curve'!$E$25:$E$55</c:f>
              <c:numCache>
                <c:formatCode>General</c:formatCode>
                <c:ptCount val="31"/>
                <c:pt idx="0">
                  <c:v>25.526298829635479</c:v>
                </c:pt>
                <c:pt idx="1">
                  <c:v>26.200844267768396</c:v>
                </c:pt>
                <c:pt idx="2">
                  <c:v>26.825095253666966</c:v>
                </c:pt>
                <c:pt idx="3">
                  <c:v>27.401540701278289</c:v>
                </c:pt>
                <c:pt idx="4">
                  <c:v>27.932669524549468</c:v>
                </c:pt>
                <c:pt idx="5">
                  <c:v>28.420970637427601</c:v>
                </c:pt>
                <c:pt idx="6">
                  <c:v>28.868932953859794</c:v>
                </c:pt>
                <c:pt idx="7">
                  <c:v>29.279045387793147</c:v>
                </c:pt>
                <c:pt idx="8">
                  <c:v>29.653796853174761</c:v>
                </c:pt>
                <c:pt idx="9">
                  <c:v>29.99567626395174</c:v>
                </c:pt>
                <c:pt idx="10">
                  <c:v>30.307172534071182</c:v>
                </c:pt>
                <c:pt idx="11">
                  <c:v>30.59077457748019</c:v>
                </c:pt>
                <c:pt idx="12">
                  <c:v>30.848971308125869</c:v>
                </c:pt>
                <c:pt idx="13">
                  <c:v>31.084251639955312</c:v>
                </c:pt>
                <c:pt idx="14">
                  <c:v>31.299104486915631</c:v>
                </c:pt>
                <c:pt idx="15">
                  <c:v>31.49601876295392</c:v>
                </c:pt>
                <c:pt idx="16">
                  <c:v>31.677483382017286</c:v>
                </c:pt>
                <c:pt idx="17">
                  <c:v>31.845987258052826</c:v>
                </c:pt>
                <c:pt idx="18">
                  <c:v>32.004019305007645</c:v>
                </c:pt>
                <c:pt idx="19">
                  <c:v>32.154068436828837</c:v>
                </c:pt>
                <c:pt idx="20">
                  <c:v>32.298623567463515</c:v>
                </c:pt>
                <c:pt idx="21">
                  <c:v>32.440173610858778</c:v>
                </c:pt>
                <c:pt idx="22">
                  <c:v>32.581207480961723</c:v>
                </c:pt>
                <c:pt idx="23">
                  <c:v>32.724214091719453</c:v>
                </c:pt>
                <c:pt idx="24">
                  <c:v>32.871682357079067</c:v>
                </c:pt>
                <c:pt idx="25">
                  <c:v>33.026101190987674</c:v>
                </c:pt>
                <c:pt idx="26">
                  <c:v>33.189959507392373</c:v>
                </c:pt>
                <c:pt idx="27">
                  <c:v>33.365746220240254</c:v>
                </c:pt>
                <c:pt idx="28">
                  <c:v>33.555950243478435</c:v>
                </c:pt>
                <c:pt idx="29">
                  <c:v>33.763060491054013</c:v>
                </c:pt>
                <c:pt idx="30">
                  <c:v>33.989565876914085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6320"/>
        <c:axId val="401793184"/>
      </c:scatterChart>
      <c:valAx>
        <c:axId val="40179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3184"/>
        <c:crosses val="autoZero"/>
        <c:crossBetween val="midCat"/>
      </c:valAx>
      <c:valAx>
        <c:axId val="401793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</a:t>
                </a:r>
                <a:r>
                  <a:rPr lang="en-US" baseline="-25000"/>
                  <a:t>F</a:t>
                </a:r>
                <a:r>
                  <a:rPr lang="en-US"/>
                  <a:t>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6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289959487750062"/>
          <c:y val="0.60797617920922542"/>
          <c:w val="0.41650889384736955"/>
          <c:h val="0.167434383202103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US" sz="1400" b="1" i="0" baseline="0"/>
              <a:t>Current in each LED at max. V</a:t>
            </a:r>
            <a:r>
              <a:rPr lang="en-US" sz="1400" b="1" i="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766857164846666"/>
          <c:y val="0.15876532567049953"/>
          <c:w val="0.78336663530968742"/>
          <c:h val="0.68886111111111115"/>
        </c:manualLayout>
      </c:layout>
      <c:scatterChart>
        <c:scatterStyle val="smoothMarker"/>
        <c:varyColors val="0"/>
        <c:ser>
          <c:idx val="0"/>
          <c:order val="0"/>
          <c:tx>
            <c:v>IF1/P1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'Time-domain'!$BJ$9:$BJ$265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7.1263858579647468E-2</c:v>
                </c:pt>
                <c:pt idx="13">
                  <c:v>3.2637678606311495</c:v>
                </c:pt>
                <c:pt idx="14">
                  <c:v>6.4499742207195263</c:v>
                </c:pt>
                <c:pt idx="15">
                  <c:v>8.8235294117647047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8.8235294117647047</c:v>
                </c:pt>
                <c:pt idx="242">
                  <c:v>6.449974220719521</c:v>
                </c:pt>
                <c:pt idx="243">
                  <c:v>3.2637678606310421</c:v>
                </c:pt>
                <c:pt idx="244">
                  <c:v>7.1263858579662734E-2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IF2/P2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'Time-domain'!$BK$9:$BK$265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1.9133952910394552</c:v>
                </c:pt>
                <c:pt idx="26">
                  <c:v>6.8548503382731738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6.8548503382733053</c:v>
                </c:pt>
                <c:pt idx="231">
                  <c:v>1.913395291039439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IF3/P3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'Time-domain'!$BL$9:$BL$265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1.5550576088541626</c:v>
                </c:pt>
                <c:pt idx="41">
                  <c:v>5.6407030597391694</c:v>
                </c:pt>
                <c:pt idx="42">
                  <c:v>9.6988451646088603</c:v>
                </c:pt>
                <c:pt idx="43">
                  <c:v>13.728872782189184</c:v>
                </c:pt>
                <c:pt idx="44">
                  <c:v>17.730179005144585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17.730179005144585</c:v>
                </c:pt>
                <c:pt idx="213">
                  <c:v>13.728872782189242</c:v>
                </c:pt>
                <c:pt idx="214">
                  <c:v>9.6988451646087714</c:v>
                </c:pt>
                <c:pt idx="215">
                  <c:v>5.6407030597392582</c:v>
                </c:pt>
                <c:pt idx="216">
                  <c:v>1.5550576088540458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IF4/P4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'Time-domain'!$BM$9:$BM$265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9.8039955428333183</c:v>
                </c:pt>
                <c:pt idx="61">
                  <c:v>25.726978014104535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25.726978014104944</c:v>
                </c:pt>
                <c:pt idx="196">
                  <c:v>9.8039955428330448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0400"/>
        <c:axId val="404486672"/>
      </c:scatterChart>
      <c:valAx>
        <c:axId val="40448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6672"/>
        <c:crosses val="autoZero"/>
        <c:crossBetween val="midCat"/>
      </c:valAx>
      <c:valAx>
        <c:axId val="404486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04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Driving Current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368596006828944E-2"/>
          <c:y val="5.1400343061247876E-2"/>
          <c:w val="0.85746981627296592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'Time-domain'!$V$8</c:f>
              <c:strCache>
                <c:ptCount val="1"/>
                <c:pt idx="0">
                  <c:v>ILED1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'Time-domain'!$V$9:$V$265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22.913627287235553</c:v>
                </c:pt>
                <c:pt idx="28">
                  <c:v>9.3423793277866132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9.342379327786368</c:v>
                </c:pt>
                <c:pt idx="229">
                  <c:v>22.913627287235748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'Time-domain'!$W$8</c:f>
              <c:strCache>
                <c:ptCount val="1"/>
                <c:pt idx="0">
                  <c:v>ILED2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'Time-domain'!$W$9:$W$265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3.5569609480585638</c:v>
                </c:pt>
                <c:pt idx="28">
                  <c:v>17.128208907507503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46.156399092876356</c:v>
                </c:pt>
                <c:pt idx="45">
                  <c:v>35.157063641497643</c:v>
                </c:pt>
                <c:pt idx="46">
                  <c:v>24.240589507923062</c:v>
                </c:pt>
                <c:pt idx="47">
                  <c:v>13.408620673003163</c:v>
                </c:pt>
                <c:pt idx="48">
                  <c:v>2.6627883914014987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2.6627883914014987</c:v>
                </c:pt>
                <c:pt idx="209">
                  <c:v>13.408620673002986</c:v>
                </c:pt>
                <c:pt idx="210">
                  <c:v>24.240589507923147</c:v>
                </c:pt>
                <c:pt idx="211">
                  <c:v>35.157063641497643</c:v>
                </c:pt>
                <c:pt idx="212">
                  <c:v>46.156399092876356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17.128208907507748</c:v>
                </c:pt>
                <c:pt idx="229">
                  <c:v>3.5569609480583675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'Time-domain'!$X$8</c:f>
              <c:strCache>
                <c:ptCount val="1"/>
                <c:pt idx="0">
                  <c:v>ILED3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'Time-domain'!$X$9:$X$265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8.2553656130059974</c:v>
                </c:pt>
                <c:pt idx="45">
                  <c:v>19.254701064384715</c:v>
                </c:pt>
                <c:pt idx="46">
                  <c:v>30.171175197959293</c:v>
                </c:pt>
                <c:pt idx="47">
                  <c:v>41.003144032879192</c:v>
                </c:pt>
                <c:pt idx="48">
                  <c:v>51.748976314480856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108.61827304499482</c:v>
                </c:pt>
                <c:pt idx="67">
                  <c:v>67.619789215367518</c:v>
                </c:pt>
                <c:pt idx="68">
                  <c:v>27.159365067498442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27.159365067499252</c:v>
                </c:pt>
                <c:pt idx="189">
                  <c:v>67.619789215367916</c:v>
                </c:pt>
                <c:pt idx="190">
                  <c:v>108.61827304499482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51.748976314480856</c:v>
                </c:pt>
                <c:pt idx="209">
                  <c:v>41.003144032879369</c:v>
                </c:pt>
                <c:pt idx="210">
                  <c:v>30.171175197959208</c:v>
                </c:pt>
                <c:pt idx="211">
                  <c:v>19.254701064384715</c:v>
                </c:pt>
                <c:pt idx="212">
                  <c:v>8.2553656130059974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'Time-domain'!$Y$8</c:f>
              <c:strCache>
                <c:ptCount val="1"/>
                <c:pt idx="0">
                  <c:v>ILED4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'Time-domain'!$Y$9:$Y$265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13.440550484416944</c:v>
                </c:pt>
                <c:pt idx="67">
                  <c:v>54.43903431404425</c:v>
                </c:pt>
                <c:pt idx="68">
                  <c:v>94.899458461913326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94.899458461912516</c:v>
                </c:pt>
                <c:pt idx="189">
                  <c:v>54.439034314043845</c:v>
                </c:pt>
                <c:pt idx="190">
                  <c:v>13.440550484416944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7064"/>
        <c:axId val="404487456"/>
      </c:scatterChart>
      <c:valAx>
        <c:axId val="40448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87456"/>
        <c:crosses val="autoZero"/>
        <c:crossBetween val="midCat"/>
      </c:valAx>
      <c:valAx>
        <c:axId val="40448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4487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LED Group</a:t>
            </a:r>
            <a:r>
              <a:rPr lang="en-US" baseline="0"/>
              <a:t> Current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3148381452319753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'Time-domain'!$AP$8</c:f>
              <c:strCache>
                <c:ptCount val="1"/>
                <c:pt idx="0">
                  <c:v>IF1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'Time-domain'!$AT$9:$AT$265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'Time-domain'!$AQ$8</c:f>
              <c:strCache>
                <c:ptCount val="1"/>
                <c:pt idx="0">
                  <c:v>IF2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'Time-domain'!$AU$9:$AU$265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3.5569609480585638</c:v>
                </c:pt>
                <c:pt idx="28">
                  <c:v>17.128208907507503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17.128208907507748</c:v>
                </c:pt>
                <c:pt idx="229">
                  <c:v>3.5569609480583675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'Time-domain'!$AR$8</c:f>
              <c:strCache>
                <c:ptCount val="1"/>
                <c:pt idx="0">
                  <c:v>IF3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'Time-domain'!$AV$9:$AV$265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8.2553656130059974</c:v>
                </c:pt>
                <c:pt idx="45">
                  <c:v>19.254701064384715</c:v>
                </c:pt>
                <c:pt idx="46">
                  <c:v>30.171175197959293</c:v>
                </c:pt>
                <c:pt idx="47">
                  <c:v>41.003144032879192</c:v>
                </c:pt>
                <c:pt idx="48">
                  <c:v>51.748976314480856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51.748976314480856</c:v>
                </c:pt>
                <c:pt idx="209">
                  <c:v>41.003144032879369</c:v>
                </c:pt>
                <c:pt idx="210">
                  <c:v>30.171175197959208</c:v>
                </c:pt>
                <c:pt idx="211">
                  <c:v>19.254701064384715</c:v>
                </c:pt>
                <c:pt idx="212">
                  <c:v>8.2553656130059974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'Time-domain'!$AS$8</c:f>
              <c:strCache>
                <c:ptCount val="1"/>
                <c:pt idx="0">
                  <c:v>IF4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'Time-domain'!$AW$9:$AW$265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13.440550484416944</c:v>
                </c:pt>
                <c:pt idx="67">
                  <c:v>54.43903431404425</c:v>
                </c:pt>
                <c:pt idx="68">
                  <c:v>94.899458461913326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94.899458461912516</c:v>
                </c:pt>
                <c:pt idx="189">
                  <c:v>54.439034314043845</c:v>
                </c:pt>
                <c:pt idx="190">
                  <c:v>13.440550484416944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7104"/>
        <c:axId val="401797496"/>
      </c:scatterChart>
      <c:valAx>
        <c:axId val="40179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797496"/>
        <c:crosses val="autoZero"/>
        <c:crossBetween val="midCat"/>
      </c:valAx>
      <c:valAx>
        <c:axId val="401797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797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Input Voltage and Current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4639198551271791E-2"/>
          <c:y val="5.1338679484003412E-2"/>
          <c:w val="0.83946762904636096"/>
          <c:h val="0.8329197184410626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'Time-domain'!$D$8</c:f>
              <c:strCache>
                <c:ptCount val="1"/>
                <c:pt idx="0">
                  <c:v>Vin.typ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'Time-domain'!$D$9:$D$265</c:f>
              <c:numCache>
                <c:formatCode>General</c:formatCode>
                <c:ptCount val="257"/>
                <c:pt idx="0">
                  <c:v>0</c:v>
                </c:pt>
                <c:pt idx="1">
                  <c:v>0.68254910498149624</c:v>
                </c:pt>
                <c:pt idx="2">
                  <c:v>2.7647845857279996</c:v>
                </c:pt>
                <c:pt idx="3">
                  <c:v>4.846392865235174</c:v>
                </c:pt>
                <c:pt idx="4">
                  <c:v>6.9270604609528821</c:v>
                </c:pt>
                <c:pt idx="5">
                  <c:v>9.0064740319945091</c:v>
                </c:pt>
                <c:pt idx="6">
                  <c:v>11.084320426324934</c:v>
                </c:pt>
                <c:pt idx="7">
                  <c:v>13.160286727920099</c:v>
                </c:pt>
                <c:pt idx="8">
                  <c:v>15.234060303890976</c:v>
                </c:pt>
                <c:pt idx="9">
                  <c:v>17.305328851564973</c:v>
                </c:pt>
                <c:pt idx="10">
                  <c:v>19.373780445517536</c:v>
                </c:pt>
                <c:pt idx="11">
                  <c:v>21.439103584546967</c:v>
                </c:pt>
                <c:pt idx="12">
                  <c:v>23.500987238585388</c:v>
                </c:pt>
                <c:pt idx="13">
                  <c:v>25.559120895538715</c:v>
                </c:pt>
                <c:pt idx="14">
                  <c:v>27.613194608048612</c:v>
                </c:pt>
                <c:pt idx="15">
                  <c:v>29.662899040169453</c:v>
                </c:pt>
                <c:pt idx="16">
                  <c:v>31.707925513953164</c:v>
                </c:pt>
                <c:pt idx="17">
                  <c:v>33.747966055935002</c:v>
                </c:pt>
                <c:pt idx="18">
                  <c:v>35.782713443513188</c:v>
                </c:pt>
                <c:pt idx="19">
                  <c:v>37.811861251215554</c:v>
                </c:pt>
                <c:pt idx="20">
                  <c:v>39.835103896846043</c:v>
                </c:pt>
                <c:pt idx="21">
                  <c:v>41.852136687504306</c:v>
                </c:pt>
                <c:pt idx="22">
                  <c:v>43.862655865471297</c:v>
                </c:pt>
                <c:pt idx="23">
                  <c:v>45.866358653954066</c:v>
                </c:pt>
                <c:pt idx="24">
                  <c:v>47.862943302682886</c:v>
                </c:pt>
                <c:pt idx="25">
                  <c:v>49.852109133353679</c:v>
                </c:pt>
                <c:pt idx="26">
                  <c:v>51.833556584909054</c:v>
                </c:pt>
                <c:pt idx="27">
                  <c:v>53.806987258651155</c:v>
                </c:pt>
                <c:pt idx="28">
                  <c:v>55.772103963179362</c:v>
                </c:pt>
                <c:pt idx="29">
                  <c:v>57.728610759146228</c:v>
                </c:pt>
                <c:pt idx="30">
                  <c:v>59.676213003824898</c:v>
                </c:pt>
                <c:pt idx="31">
                  <c:v>61.614617395481162</c:v>
                </c:pt>
                <c:pt idx="32">
                  <c:v>63.543532017543647</c:v>
                </c:pt>
                <c:pt idx="33">
                  <c:v>65.462666382565359</c:v>
                </c:pt>
                <c:pt idx="34">
                  <c:v>67.37173147597008</c:v>
                </c:pt>
                <c:pt idx="35">
                  <c:v>69.270439799576835</c:v>
                </c:pt>
                <c:pt idx="36">
                  <c:v>71.158505414896084</c:v>
                </c:pt>
                <c:pt idx="37">
                  <c:v>73.035643986191005</c:v>
                </c:pt>
                <c:pt idx="38">
                  <c:v>74.901572823297414</c:v>
                </c:pt>
                <c:pt idx="39">
                  <c:v>76.756010924195891</c:v>
                </c:pt>
                <c:pt idx="40">
                  <c:v>78.598679017329587</c:v>
                </c:pt>
                <c:pt idx="41">
                  <c:v>80.429299603661519</c:v>
                </c:pt>
                <c:pt idx="42">
                  <c:v>82.247596998464971</c:v>
                </c:pt>
                <c:pt idx="43">
                  <c:v>84.053297372840504</c:v>
                </c:pt>
                <c:pt idx="44">
                  <c:v>85.846128794953614</c:v>
                </c:pt>
                <c:pt idx="45">
                  <c:v>87.625821270986691</c:v>
                </c:pt>
                <c:pt idx="46">
                  <c:v>89.392106785799058</c:v>
                </c:pt>
                <c:pt idx="47">
                  <c:v>91.144719343289097</c:v>
                </c:pt>
                <c:pt idx="48">
                  <c:v>92.883395006452247</c:v>
                </c:pt>
                <c:pt idx="49">
                  <c:v>94.607871937129048</c:v>
                </c:pt>
                <c:pt idx="50">
                  <c:v>96.317890435436809</c:v>
                </c:pt>
                <c:pt idx="51">
                  <c:v>98.01319297887963</c:v>
                </c:pt>
                <c:pt idx="52">
                  <c:v>99.693524261130307</c:v>
                </c:pt>
                <c:pt idx="53">
                  <c:v>101.35863123047847</c:v>
                </c:pt>
                <c:pt idx="54">
                  <c:v>103.00826312793927</c:v>
                </c:pt>
                <c:pt idx="55">
                  <c:v>104.64217152501675</c:v>
                </c:pt>
                <c:pt idx="56">
                  <c:v>106.26011036111638</c:v>
                </c:pt>
                <c:pt idx="57">
                  <c:v>107.86183598060056</c:v>
                </c:pt>
                <c:pt idx="58">
                  <c:v>109.44710716948273</c:v>
                </c:pt>
                <c:pt idx="59">
                  <c:v>111.01568519175288</c:v>
                </c:pt>
                <c:pt idx="60">
                  <c:v>112.56733382533054</c:v>
                </c:pt>
                <c:pt idx="61">
                  <c:v>114.10181939763888</c:v>
                </c:pt>
                <c:pt idx="62">
                  <c:v>115.61891082079504</c:v>
                </c:pt>
                <c:pt idx="63">
                  <c:v>117.11837962641096</c:v>
                </c:pt>
                <c:pt idx="64">
                  <c:v>118.6</c:v>
                </c:pt>
                <c:pt idx="65">
                  <c:v>120.06354881498375</c:v>
                </c:pt>
                <c:pt idx="66">
                  <c:v>121.50880566629398</c:v>
                </c:pt>
                <c:pt idx="67">
                  <c:v>122.93555290356501</c:v>
                </c:pt>
                <c:pt idx="68">
                  <c:v>124.34357566391085</c:v>
                </c:pt>
                <c:pt idx="69">
                  <c:v>125.73266190428292</c:v>
                </c:pt>
                <c:pt idx="70">
                  <c:v>127.10260243340289</c:v>
                </c:pt>
                <c:pt idx="71">
                  <c:v>128.45319094326615</c:v>
                </c:pt>
                <c:pt idx="72">
                  <c:v>129.78422404021092</c:v>
                </c:pt>
                <c:pt idx="73">
                  <c:v>131.09550127554868</c:v>
                </c:pt>
                <c:pt idx="74">
                  <c:v>132.38682517575114</c:v>
                </c:pt>
                <c:pt idx="75">
                  <c:v>133.65800127218873</c:v>
                </c:pt>
                <c:pt idx="76">
                  <c:v>134.90883813041714</c:v>
                </c:pt>
                <c:pt idx="77">
                  <c:v>136.13914737900637</c:v>
                </c:pt>
                <c:pt idx="78">
                  <c:v>137.3487437379091</c:v>
                </c:pt>
                <c:pt idx="79">
                  <c:v>138.53744504636288</c:v>
                </c:pt>
                <c:pt idx="80">
                  <c:v>139.70507229032305</c:v>
                </c:pt>
                <c:pt idx="81">
                  <c:v>140.85144962942155</c:v>
                </c:pt>
                <c:pt idx="82">
                  <c:v>141.97640442344778</c:v>
                </c:pt>
                <c:pt idx="83">
                  <c:v>143.07976725834777</c:v>
                </c:pt>
                <c:pt idx="84">
                  <c:v>144.16137197173694</c:v>
                </c:pt>
                <c:pt idx="85">
                  <c:v>145.221055677924</c:v>
                </c:pt>
                <c:pt idx="86">
                  <c:v>146.25865879244057</c:v>
                </c:pt>
                <c:pt idx="87">
                  <c:v>147.27402505607429</c:v>
                </c:pt>
                <c:pt idx="88">
                  <c:v>148.26700155840055</c:v>
                </c:pt>
                <c:pt idx="89">
                  <c:v>149.23743876081062</c:v>
                </c:pt>
                <c:pt idx="90">
                  <c:v>150.18519051903138</c:v>
                </c:pt>
                <c:pt idx="91">
                  <c:v>151.1101141051341</c:v>
                </c:pt>
                <c:pt idx="92">
                  <c:v>152.01207022902889</c:v>
                </c:pt>
                <c:pt idx="93">
                  <c:v>152.89092305944115</c:v>
                </c:pt>
                <c:pt idx="94">
                  <c:v>153.74654024436725</c:v>
                </c:pt>
                <c:pt idx="95">
                  <c:v>154.57879293100638</c:v>
                </c:pt>
                <c:pt idx="96">
                  <c:v>155.38755578516518</c:v>
                </c:pt>
                <c:pt idx="97">
                  <c:v>156.17270701013268</c:v>
                </c:pt>
                <c:pt idx="98">
                  <c:v>156.93412836502247</c:v>
                </c:pt>
                <c:pt idx="99">
                  <c:v>157.67170518257916</c:v>
                </c:pt>
                <c:pt idx="100">
                  <c:v>158.38532638644705</c:v>
                </c:pt>
                <c:pt idx="101">
                  <c:v>159.07488450789776</c:v>
                </c:pt>
                <c:pt idx="102">
                  <c:v>159.74027570201463</c:v>
                </c:pt>
                <c:pt idx="103">
                  <c:v>160.38139976333127</c:v>
                </c:pt>
                <c:pt idx="104">
                  <c:v>160.99816014092232</c:v>
                </c:pt>
                <c:pt idx="105">
                  <c:v>161.59046395294351</c:v>
                </c:pt>
                <c:pt idx="106">
                  <c:v>162.15822200061945</c:v>
                </c:pt>
                <c:pt idx="107">
                  <c:v>162.70134878167653</c:v>
                </c:pt>
                <c:pt idx="108">
                  <c:v>163.21976250321924</c:v>
                </c:pt>
                <c:pt idx="109">
                  <c:v>163.71338509404808</c:v>
                </c:pt>
                <c:pt idx="110">
                  <c:v>164.18214221641651</c:v>
                </c:pt>
                <c:pt idx="111">
                  <c:v>164.62596327722613</c:v>
                </c:pt>
                <c:pt idx="112">
                  <c:v>165.04478143865768</c:v>
                </c:pt>
                <c:pt idx="113">
                  <c:v>165.4385336282366</c:v>
                </c:pt>
                <c:pt idx="114">
                  <c:v>165.80716054833147</c:v>
                </c:pt>
                <c:pt idx="115">
                  <c:v>166.15060668508403</c:v>
                </c:pt>
                <c:pt idx="116">
                  <c:v>166.46882031676941</c:v>
                </c:pt>
                <c:pt idx="117">
                  <c:v>166.76175352158509</c:v>
                </c:pt>
                <c:pt idx="118">
                  <c:v>167.02936218486798</c:v>
                </c:pt>
                <c:pt idx="119">
                  <c:v>167.27160600573771</c:v>
                </c:pt>
                <c:pt idx="120">
                  <c:v>167.4884485031659</c:v>
                </c:pt>
                <c:pt idx="121">
                  <c:v>167.67985702147004</c:v>
                </c:pt>
                <c:pt idx="122">
                  <c:v>167.84580273523136</c:v>
                </c:pt>
                <c:pt idx="123">
                  <c:v>167.98626065363572</c:v>
                </c:pt>
                <c:pt idx="124">
                  <c:v>168.1012096242373</c:v>
                </c:pt>
                <c:pt idx="125">
                  <c:v>168.19063233614392</c:v>
                </c:pt>
                <c:pt idx="126">
                  <c:v>168.25451532262406</c:v>
                </c:pt>
                <c:pt idx="127">
                  <c:v>168.29284896313499</c:v>
                </c:pt>
                <c:pt idx="128">
                  <c:v>168.30562748477141</c:v>
                </c:pt>
                <c:pt idx="129">
                  <c:v>168.29284896313499</c:v>
                </c:pt>
                <c:pt idx="130">
                  <c:v>168.25451532262406</c:v>
                </c:pt>
                <c:pt idx="131">
                  <c:v>168.19063233614392</c:v>
                </c:pt>
                <c:pt idx="132">
                  <c:v>168.1012096242373</c:v>
                </c:pt>
                <c:pt idx="133">
                  <c:v>167.98626065363572</c:v>
                </c:pt>
                <c:pt idx="134">
                  <c:v>167.84580273523136</c:v>
                </c:pt>
                <c:pt idx="135">
                  <c:v>167.67985702147004</c:v>
                </c:pt>
                <c:pt idx="136">
                  <c:v>167.4884485031659</c:v>
                </c:pt>
                <c:pt idx="137">
                  <c:v>167.27160600573771</c:v>
                </c:pt>
                <c:pt idx="138">
                  <c:v>167.02936218486798</c:v>
                </c:pt>
                <c:pt idx="139">
                  <c:v>166.76175352158509</c:v>
                </c:pt>
                <c:pt idx="140">
                  <c:v>166.46882031676941</c:v>
                </c:pt>
                <c:pt idx="141">
                  <c:v>166.15060668508406</c:v>
                </c:pt>
                <c:pt idx="142">
                  <c:v>165.80716054833147</c:v>
                </c:pt>
                <c:pt idx="143">
                  <c:v>165.4385336282366</c:v>
                </c:pt>
                <c:pt idx="144">
                  <c:v>165.04478143865768</c:v>
                </c:pt>
                <c:pt idx="145">
                  <c:v>164.62596327722613</c:v>
                </c:pt>
                <c:pt idx="146">
                  <c:v>164.18214221641651</c:v>
                </c:pt>
                <c:pt idx="147">
                  <c:v>163.71338509404808</c:v>
                </c:pt>
                <c:pt idx="148">
                  <c:v>163.21976250321924</c:v>
                </c:pt>
                <c:pt idx="149">
                  <c:v>162.7013487816765</c:v>
                </c:pt>
                <c:pt idx="150">
                  <c:v>162.15822200061945</c:v>
                </c:pt>
                <c:pt idx="151">
                  <c:v>161.59046395294351</c:v>
                </c:pt>
                <c:pt idx="152">
                  <c:v>160.99816014092232</c:v>
                </c:pt>
                <c:pt idx="153">
                  <c:v>160.38139976333127</c:v>
                </c:pt>
                <c:pt idx="154">
                  <c:v>159.74027570201463</c:v>
                </c:pt>
                <c:pt idx="155">
                  <c:v>159.07488450789776</c:v>
                </c:pt>
                <c:pt idx="156">
                  <c:v>158.38532638644705</c:v>
                </c:pt>
                <c:pt idx="157">
                  <c:v>157.67170518257916</c:v>
                </c:pt>
                <c:pt idx="158">
                  <c:v>156.93412836502245</c:v>
                </c:pt>
                <c:pt idx="159">
                  <c:v>156.17270701013268</c:v>
                </c:pt>
                <c:pt idx="160">
                  <c:v>155.38755578516518</c:v>
                </c:pt>
                <c:pt idx="161">
                  <c:v>154.57879293100635</c:v>
                </c:pt>
                <c:pt idx="162">
                  <c:v>153.74654024436722</c:v>
                </c:pt>
                <c:pt idx="163">
                  <c:v>152.89092305944115</c:v>
                </c:pt>
                <c:pt idx="164">
                  <c:v>152.01207022902892</c:v>
                </c:pt>
                <c:pt idx="165">
                  <c:v>151.11011410513413</c:v>
                </c:pt>
                <c:pt idx="166">
                  <c:v>150.18519051903135</c:v>
                </c:pt>
                <c:pt idx="167">
                  <c:v>149.23743876081062</c:v>
                </c:pt>
                <c:pt idx="168">
                  <c:v>148.26700155840055</c:v>
                </c:pt>
                <c:pt idx="169">
                  <c:v>147.27402505607427</c:v>
                </c:pt>
                <c:pt idx="170">
                  <c:v>146.2586587924406</c:v>
                </c:pt>
                <c:pt idx="171">
                  <c:v>145.221055677924</c:v>
                </c:pt>
                <c:pt idx="172">
                  <c:v>144.16137197173694</c:v>
                </c:pt>
                <c:pt idx="173">
                  <c:v>143.07976725834777</c:v>
                </c:pt>
                <c:pt idx="174">
                  <c:v>141.97640442344778</c:v>
                </c:pt>
                <c:pt idx="175">
                  <c:v>140.85144962942152</c:v>
                </c:pt>
                <c:pt idx="176">
                  <c:v>139.70507229032302</c:v>
                </c:pt>
                <c:pt idx="177">
                  <c:v>138.53744504636285</c:v>
                </c:pt>
                <c:pt idx="178">
                  <c:v>137.3487437379091</c:v>
                </c:pt>
                <c:pt idx="179">
                  <c:v>136.13914737900637</c:v>
                </c:pt>
                <c:pt idx="180">
                  <c:v>134.90883813041714</c:v>
                </c:pt>
                <c:pt idx="181">
                  <c:v>133.65800127218876</c:v>
                </c:pt>
                <c:pt idx="182">
                  <c:v>132.38682517575117</c:v>
                </c:pt>
                <c:pt idx="183">
                  <c:v>131.09550127554866</c:v>
                </c:pt>
                <c:pt idx="184">
                  <c:v>129.78422404021086</c:v>
                </c:pt>
                <c:pt idx="185">
                  <c:v>128.45319094326612</c:v>
                </c:pt>
                <c:pt idx="186">
                  <c:v>127.10260243340289</c:v>
                </c:pt>
                <c:pt idx="187">
                  <c:v>125.73266190428292</c:v>
                </c:pt>
                <c:pt idx="188">
                  <c:v>124.34357566391083</c:v>
                </c:pt>
                <c:pt idx="189">
                  <c:v>122.935552903565</c:v>
                </c:pt>
                <c:pt idx="190">
                  <c:v>121.50880566629398</c:v>
                </c:pt>
                <c:pt idx="191">
                  <c:v>120.06354881498375</c:v>
                </c:pt>
                <c:pt idx="192">
                  <c:v>118.60000000000001</c:v>
                </c:pt>
                <c:pt idx="193">
                  <c:v>117.11837962641096</c:v>
                </c:pt>
                <c:pt idx="194">
                  <c:v>115.61891082079505</c:v>
                </c:pt>
                <c:pt idx="195">
                  <c:v>114.10181939763891</c:v>
                </c:pt>
                <c:pt idx="196">
                  <c:v>112.56733382533049</c:v>
                </c:pt>
                <c:pt idx="197">
                  <c:v>111.01568519175287</c:v>
                </c:pt>
                <c:pt idx="198">
                  <c:v>109.44710716948272</c:v>
                </c:pt>
                <c:pt idx="199">
                  <c:v>107.86183598060056</c:v>
                </c:pt>
                <c:pt idx="200">
                  <c:v>106.26011036111635</c:v>
                </c:pt>
                <c:pt idx="201">
                  <c:v>104.64217152501675</c:v>
                </c:pt>
                <c:pt idx="202">
                  <c:v>103.00826312793927</c:v>
                </c:pt>
                <c:pt idx="203">
                  <c:v>101.35863123047848</c:v>
                </c:pt>
                <c:pt idx="204">
                  <c:v>99.693524261130321</c:v>
                </c:pt>
                <c:pt idx="205">
                  <c:v>98.013192978879644</c:v>
                </c:pt>
                <c:pt idx="206">
                  <c:v>96.317890435436766</c:v>
                </c:pt>
                <c:pt idx="207">
                  <c:v>94.60787193712909</c:v>
                </c:pt>
                <c:pt idx="208">
                  <c:v>92.883395006452247</c:v>
                </c:pt>
                <c:pt idx="209">
                  <c:v>91.144719343289125</c:v>
                </c:pt>
                <c:pt idx="210">
                  <c:v>89.392106785799044</c:v>
                </c:pt>
                <c:pt idx="211">
                  <c:v>87.625821270986691</c:v>
                </c:pt>
                <c:pt idx="212">
                  <c:v>85.846128794953614</c:v>
                </c:pt>
                <c:pt idx="213">
                  <c:v>84.053297372840518</c:v>
                </c:pt>
                <c:pt idx="214">
                  <c:v>82.247596998464928</c:v>
                </c:pt>
                <c:pt idx="215">
                  <c:v>80.429299603661548</c:v>
                </c:pt>
                <c:pt idx="216">
                  <c:v>78.598679017329545</c:v>
                </c:pt>
                <c:pt idx="217">
                  <c:v>76.75601092419592</c:v>
                </c:pt>
                <c:pt idx="218">
                  <c:v>74.9015728232974</c:v>
                </c:pt>
                <c:pt idx="219">
                  <c:v>73.035643986190991</c:v>
                </c:pt>
                <c:pt idx="220">
                  <c:v>71.158505414896069</c:v>
                </c:pt>
                <c:pt idx="221">
                  <c:v>69.270439799576835</c:v>
                </c:pt>
                <c:pt idx="222">
                  <c:v>67.371731475970023</c:v>
                </c:pt>
                <c:pt idx="223">
                  <c:v>65.462666382565374</c:v>
                </c:pt>
                <c:pt idx="224">
                  <c:v>63.54353201754359</c:v>
                </c:pt>
                <c:pt idx="225">
                  <c:v>61.61461739548119</c:v>
                </c:pt>
                <c:pt idx="226">
                  <c:v>59.676213003824927</c:v>
                </c:pt>
                <c:pt idx="227">
                  <c:v>57.7286107591462</c:v>
                </c:pt>
                <c:pt idx="228">
                  <c:v>55.772103963179397</c:v>
                </c:pt>
                <c:pt idx="229">
                  <c:v>53.806987258651127</c:v>
                </c:pt>
                <c:pt idx="230">
                  <c:v>51.833556584909104</c:v>
                </c:pt>
                <c:pt idx="231">
                  <c:v>49.852109133353665</c:v>
                </c:pt>
                <c:pt idx="232">
                  <c:v>47.862943302682893</c:v>
                </c:pt>
                <c:pt idx="233">
                  <c:v>45.86635865395408</c:v>
                </c:pt>
                <c:pt idx="234">
                  <c:v>43.862655865471304</c:v>
                </c:pt>
                <c:pt idx="235">
                  <c:v>41.852136687504249</c:v>
                </c:pt>
                <c:pt idx="236">
                  <c:v>39.835103896846071</c:v>
                </c:pt>
                <c:pt idx="237">
                  <c:v>37.811861251215511</c:v>
                </c:pt>
                <c:pt idx="238">
                  <c:v>35.782713443513231</c:v>
                </c:pt>
                <c:pt idx="239">
                  <c:v>33.747966055934974</c:v>
                </c:pt>
                <c:pt idx="240">
                  <c:v>31.70792551395315</c:v>
                </c:pt>
                <c:pt idx="241">
                  <c:v>29.662899040169439</c:v>
                </c:pt>
                <c:pt idx="242">
                  <c:v>27.613194608048609</c:v>
                </c:pt>
                <c:pt idx="243">
                  <c:v>25.559120895538644</c:v>
                </c:pt>
                <c:pt idx="244">
                  <c:v>23.500987238585399</c:v>
                </c:pt>
                <c:pt idx="245">
                  <c:v>21.43910358454691</c:v>
                </c:pt>
                <c:pt idx="246">
                  <c:v>19.373780445517557</c:v>
                </c:pt>
                <c:pt idx="247">
                  <c:v>17.305328851564934</c:v>
                </c:pt>
                <c:pt idx="248">
                  <c:v>15.23406030389094</c:v>
                </c:pt>
                <c:pt idx="249">
                  <c:v>13.160286727920065</c:v>
                </c:pt>
                <c:pt idx="250">
                  <c:v>11.084320426324911</c:v>
                </c:pt>
                <c:pt idx="251">
                  <c:v>9.0064740319945678</c:v>
                </c:pt>
                <c:pt idx="252">
                  <c:v>6.927060460952875</c:v>
                </c:pt>
                <c:pt idx="253">
                  <c:v>4.8463928652352486</c:v>
                </c:pt>
                <c:pt idx="254">
                  <c:v>2.7647845857280067</c:v>
                </c:pt>
                <c:pt idx="255">
                  <c:v>0.68254910498151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6352"/>
        <c:axId val="401603216"/>
      </c:scatterChart>
      <c:scatterChart>
        <c:scatterStyle val="smoothMarker"/>
        <c:varyColors val="0"/>
        <c:ser>
          <c:idx val="1"/>
          <c:order val="1"/>
          <c:tx>
            <c:strRef>
              <c:f>'Time-domain'!$AK$8</c:f>
              <c:strCache>
                <c:ptCount val="1"/>
                <c:pt idx="0">
                  <c:v>Iin.typ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'Time-domain'!$AK$9:$AK$265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2432"/>
        <c:axId val="401607136"/>
      </c:scatterChart>
      <c:valAx>
        <c:axId val="40160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3216"/>
        <c:crosses val="autoZero"/>
        <c:crossBetween val="midCat"/>
      </c:valAx>
      <c:valAx>
        <c:axId val="40160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6352"/>
        <c:crosses val="autoZero"/>
        <c:crossBetween val="midCat"/>
      </c:valAx>
      <c:valAx>
        <c:axId val="40160713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401602432"/>
        <c:crosses val="max"/>
        <c:crossBetween val="midCat"/>
      </c:valAx>
      <c:valAx>
        <c:axId val="40160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1607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per LED @</a:t>
            </a:r>
            <a:r>
              <a:rPr lang="en-US" baseline="0"/>
              <a:t> Vin.min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766857164846666"/>
          <c:y val="6.2183491619681598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'Time-domain'!$BB$8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'Time-domain'!$BB$9:$BB$265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2.2165310574453789</c:v>
                </c:pt>
                <c:pt idx="16">
                  <c:v>4.9006771069419415</c:v>
                </c:pt>
                <c:pt idx="17">
                  <c:v>7.5782790019639199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8.8235294117647047</c:v>
                </c:pt>
                <c:pt idx="30">
                  <c:v>8.8235294117647047</c:v>
                </c:pt>
                <c:pt idx="31">
                  <c:v>8.8235294117647047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8.8235294117647047</c:v>
                </c:pt>
                <c:pt idx="226">
                  <c:v>8.8235294117647047</c:v>
                </c:pt>
                <c:pt idx="227">
                  <c:v>8.8235294117647047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7.5782790019638888</c:v>
                </c:pt>
                <c:pt idx="240">
                  <c:v>4.900677106941921</c:v>
                </c:pt>
                <c:pt idx="241">
                  <c:v>2.2165310574453634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'Time-domain'!$BC$8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'Time-domain'!$BC$9:$BC$265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2.9801778855138514</c:v>
                </c:pt>
                <c:pt idx="31">
                  <c:v>7.0705800318112084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7.0705800318112741</c:v>
                </c:pt>
                <c:pt idx="226">
                  <c:v>2.9801778855139163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'Time-domain'!$BD$8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'Time-domain'!$BD$9:$BD$265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1.0631124511989885</c:v>
                </c:pt>
                <c:pt idx="49">
                  <c:v>4.319747226203245</c:v>
                </c:pt>
                <c:pt idx="50">
                  <c:v>7.5490775862817365</c:v>
                </c:pt>
                <c:pt idx="51">
                  <c:v>10.750617206160735</c:v>
                </c:pt>
                <c:pt idx="52">
                  <c:v>13.923883945749621</c:v>
                </c:pt>
                <c:pt idx="53">
                  <c:v>17.068399922749649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17.068399922749681</c:v>
                </c:pt>
                <c:pt idx="204">
                  <c:v>13.923883945749678</c:v>
                </c:pt>
                <c:pt idx="205">
                  <c:v>10.750617206160763</c:v>
                </c:pt>
                <c:pt idx="206">
                  <c:v>7.5490775862816788</c:v>
                </c:pt>
                <c:pt idx="207">
                  <c:v>4.3197472262033036</c:v>
                </c:pt>
                <c:pt idx="208">
                  <c:v>1.0631124511989885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'Time-domain'!$BE$8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'Time-domain'!$BE$9:$BE$265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1.8855226852069993</c:v>
                </c:pt>
                <c:pt idx="75">
                  <c:v>13.04687091382567</c:v>
                </c:pt>
                <c:pt idx="76">
                  <c:v>24.029633877197686</c:v>
                </c:pt>
                <c:pt idx="77">
                  <c:v>34.832157611617838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34.832157611617838</c:v>
                </c:pt>
                <c:pt idx="180">
                  <c:v>24.029633877197686</c:v>
                </c:pt>
                <c:pt idx="181">
                  <c:v>13.046870913825806</c:v>
                </c:pt>
                <c:pt idx="182">
                  <c:v>1.8855226852071354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2824"/>
        <c:axId val="401606744"/>
      </c:scatterChart>
      <c:valAx>
        <c:axId val="40160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6744"/>
        <c:crosses val="autoZero"/>
        <c:crossBetween val="midCat"/>
      </c:valAx>
      <c:valAx>
        <c:axId val="401606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2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per LED @ Vin.typ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766857164846666"/>
          <c:y val="6.2183491619681633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'Time-domain'!$BF$8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'Time-domain'!$BF$9:$BF$265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4.6996085199364414E-2</c:v>
                </c:pt>
                <c:pt idx="14">
                  <c:v>2.9881096483578653</c:v>
                </c:pt>
                <c:pt idx="15">
                  <c:v>5.9229670826660561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5.9229670826660366</c:v>
                </c:pt>
                <c:pt idx="242">
                  <c:v>2.98810964835786</c:v>
                </c:pt>
                <c:pt idx="243">
                  <c:v>4.6996085199262676E-2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'Time-domain'!$BG$8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'Time-domain'!$BG$9:$BG$265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1.1856536493528547</c:v>
                </c:pt>
                <c:pt idx="28">
                  <c:v>5.7094029691691679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5.7094029691692496</c:v>
                </c:pt>
                <c:pt idx="229">
                  <c:v>1.1856536493527892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'Time-domain'!$BH$8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'Time-domain'!$BH$9:$BH$265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2.7517885376686659</c:v>
                </c:pt>
                <c:pt idx="45">
                  <c:v>6.4182336881282387</c:v>
                </c:pt>
                <c:pt idx="46">
                  <c:v>10.057058399319764</c:v>
                </c:pt>
                <c:pt idx="47">
                  <c:v>13.667714677626398</c:v>
                </c:pt>
                <c:pt idx="48">
                  <c:v>17.249658771493618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17.249658771493618</c:v>
                </c:pt>
                <c:pt idx="209">
                  <c:v>13.667714677626456</c:v>
                </c:pt>
                <c:pt idx="210">
                  <c:v>10.057058399319736</c:v>
                </c:pt>
                <c:pt idx="211">
                  <c:v>6.4182336881282387</c:v>
                </c:pt>
                <c:pt idx="212">
                  <c:v>2.7517885376686659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'Time-domain'!$BI$8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'Time-domain'!$BI$9:$BI$265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4.4801834948056483</c:v>
                </c:pt>
                <c:pt idx="67">
                  <c:v>18.146344771348083</c:v>
                </c:pt>
                <c:pt idx="68">
                  <c:v>31.633152820637775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31.633152820637505</c:v>
                </c:pt>
                <c:pt idx="189">
                  <c:v>18.146344771347948</c:v>
                </c:pt>
                <c:pt idx="190">
                  <c:v>4.4801834948056483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7920"/>
        <c:axId val="401605176"/>
      </c:scatterChart>
      <c:valAx>
        <c:axId val="40160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5176"/>
        <c:crosses val="autoZero"/>
        <c:crossBetween val="midCat"/>
      </c:valAx>
      <c:valAx>
        <c:axId val="401605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7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per LED @ Vin.max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766857164846666"/>
          <c:y val="6.2183491619681633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'Time-domain'!$BJ$8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'Time-domain'!$BJ$9:$BJ$265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7.1263858579647468E-2</c:v>
                </c:pt>
                <c:pt idx="13">
                  <c:v>3.2637678606311495</c:v>
                </c:pt>
                <c:pt idx="14">
                  <c:v>6.4499742207195263</c:v>
                </c:pt>
                <c:pt idx="15">
                  <c:v>8.8235294117647047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8.8235294117647047</c:v>
                </c:pt>
                <c:pt idx="242">
                  <c:v>6.449974220719521</c:v>
                </c:pt>
                <c:pt idx="243">
                  <c:v>3.2637678606310421</c:v>
                </c:pt>
                <c:pt idx="244">
                  <c:v>7.1263858579662734E-2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'Time-domain'!$BK$8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'Time-domain'!$BK$9:$BK$265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1.9133952910394552</c:v>
                </c:pt>
                <c:pt idx="26">
                  <c:v>6.8548503382731738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6.8548503382733053</c:v>
                </c:pt>
                <c:pt idx="231">
                  <c:v>1.913395291039439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'Time-domain'!$BL$8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'Time-domain'!$BL$9:$BL$265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1.5550576088541626</c:v>
                </c:pt>
                <c:pt idx="41">
                  <c:v>5.6407030597391694</c:v>
                </c:pt>
                <c:pt idx="42">
                  <c:v>9.6988451646088603</c:v>
                </c:pt>
                <c:pt idx="43">
                  <c:v>13.728872782189184</c:v>
                </c:pt>
                <c:pt idx="44">
                  <c:v>17.730179005144585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17.730179005144585</c:v>
                </c:pt>
                <c:pt idx="213">
                  <c:v>13.728872782189242</c:v>
                </c:pt>
                <c:pt idx="214">
                  <c:v>9.6988451646087714</c:v>
                </c:pt>
                <c:pt idx="215">
                  <c:v>5.6407030597392582</c:v>
                </c:pt>
                <c:pt idx="216">
                  <c:v>1.5550576088540458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'Time-domain'!$BM$8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'Time-domain'!$BM$9:$BM$265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9.8039955428333183</c:v>
                </c:pt>
                <c:pt idx="61">
                  <c:v>25.726978014104535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25.726978014104944</c:v>
                </c:pt>
                <c:pt idx="196">
                  <c:v>9.8039955428330448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0864"/>
        <c:axId val="401601648"/>
      </c:scatterChart>
      <c:valAx>
        <c:axId val="4016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1648"/>
        <c:crosses val="autoZero"/>
        <c:crossBetween val="midCat"/>
      </c:valAx>
      <c:valAx>
        <c:axId val="40160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0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THD!$D$7:$D$519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-0.14098825559809325</c:v>
                </c:pt>
                <c:pt idx="14">
                  <c:v>-8.9643289450735963</c:v>
                </c:pt>
                <c:pt idx="15">
                  <c:v>-17.768901247998169</c:v>
                </c:pt>
                <c:pt idx="16">
                  <c:v>-26.470588235294116</c:v>
                </c:pt>
                <c:pt idx="17">
                  <c:v>-26.470588235294116</c:v>
                </c:pt>
                <c:pt idx="18">
                  <c:v>-26.470588235294116</c:v>
                </c:pt>
                <c:pt idx="19">
                  <c:v>-26.470588235294116</c:v>
                </c:pt>
                <c:pt idx="20">
                  <c:v>-26.470588235294116</c:v>
                </c:pt>
                <c:pt idx="21">
                  <c:v>-26.470588235294116</c:v>
                </c:pt>
                <c:pt idx="22">
                  <c:v>-26.470588235294116</c:v>
                </c:pt>
                <c:pt idx="23">
                  <c:v>-26.470588235294116</c:v>
                </c:pt>
                <c:pt idx="24">
                  <c:v>-26.470588235294116</c:v>
                </c:pt>
                <c:pt idx="25">
                  <c:v>-26.470588235294116</c:v>
                </c:pt>
                <c:pt idx="26">
                  <c:v>-26.470588235294116</c:v>
                </c:pt>
                <c:pt idx="27">
                  <c:v>-26.470588235294116</c:v>
                </c:pt>
                <c:pt idx="28">
                  <c:v>-26.470588235294116</c:v>
                </c:pt>
                <c:pt idx="29">
                  <c:v>-30.639996172472053</c:v>
                </c:pt>
                <c:pt idx="30">
                  <c:v>-44.090287917490492</c:v>
                </c:pt>
                <c:pt idx="31">
                  <c:v>-54.411764705882355</c:v>
                </c:pt>
                <c:pt idx="32">
                  <c:v>-54.411764705882355</c:v>
                </c:pt>
                <c:pt idx="33">
                  <c:v>-54.411764705882355</c:v>
                </c:pt>
                <c:pt idx="34">
                  <c:v>-54.411764705882355</c:v>
                </c:pt>
                <c:pt idx="35">
                  <c:v>-54.411764705882355</c:v>
                </c:pt>
                <c:pt idx="36">
                  <c:v>-54.411764705882355</c:v>
                </c:pt>
                <c:pt idx="37">
                  <c:v>-54.411764705882355</c:v>
                </c:pt>
                <c:pt idx="38">
                  <c:v>-54.411764705882355</c:v>
                </c:pt>
                <c:pt idx="39">
                  <c:v>-54.411764705882355</c:v>
                </c:pt>
                <c:pt idx="40">
                  <c:v>-54.411764705882355</c:v>
                </c:pt>
                <c:pt idx="41">
                  <c:v>-54.411764705882355</c:v>
                </c:pt>
                <c:pt idx="42">
                  <c:v>-54.411764705882355</c:v>
                </c:pt>
                <c:pt idx="43">
                  <c:v>-54.411764705882355</c:v>
                </c:pt>
                <c:pt idx="44">
                  <c:v>-54.411764705882355</c:v>
                </c:pt>
                <c:pt idx="45">
                  <c:v>-54.411764705882362</c:v>
                </c:pt>
                <c:pt idx="46">
                  <c:v>-54.411764705882355</c:v>
                </c:pt>
                <c:pt idx="47">
                  <c:v>-54.411764705882355</c:v>
                </c:pt>
                <c:pt idx="48">
                  <c:v>-54.411764705882355</c:v>
                </c:pt>
                <c:pt idx="49">
                  <c:v>-62.407053759949342</c:v>
                </c:pt>
                <c:pt idx="50">
                  <c:v>-72.975771302024498</c:v>
                </c:pt>
                <c:pt idx="51">
                  <c:v>-83.453537330719314</c:v>
                </c:pt>
                <c:pt idx="52">
                  <c:v>-93.838773933010273</c:v>
                </c:pt>
                <c:pt idx="53">
                  <c:v>-104.1299171304649</c:v>
                </c:pt>
                <c:pt idx="54">
                  <c:v>-114.3254171147715</c:v>
                </c:pt>
                <c:pt idx="55">
                  <c:v>-122.05882352941177</c:v>
                </c:pt>
                <c:pt idx="56">
                  <c:v>-122.05882352941177</c:v>
                </c:pt>
                <c:pt idx="57">
                  <c:v>-122.05882352941177</c:v>
                </c:pt>
                <c:pt idx="58">
                  <c:v>-122.05882352941177</c:v>
                </c:pt>
                <c:pt idx="59">
                  <c:v>-122.05882352941177</c:v>
                </c:pt>
                <c:pt idx="60">
                  <c:v>-122.05882352941177</c:v>
                </c:pt>
                <c:pt idx="61">
                  <c:v>-122.05882352941177</c:v>
                </c:pt>
                <c:pt idx="62">
                  <c:v>-122.05882352941177</c:v>
                </c:pt>
                <c:pt idx="63">
                  <c:v>-122.05882352941177</c:v>
                </c:pt>
                <c:pt idx="64">
                  <c:v>-122.05882352941177</c:v>
                </c:pt>
                <c:pt idx="65">
                  <c:v>-122.05882352941177</c:v>
                </c:pt>
                <c:pt idx="66">
                  <c:v>-122.05882352941177</c:v>
                </c:pt>
                <c:pt idx="67">
                  <c:v>-122.05882352941177</c:v>
                </c:pt>
                <c:pt idx="68">
                  <c:v>-122.05882352941177</c:v>
                </c:pt>
                <c:pt idx="69">
                  <c:v>-134.81572973697271</c:v>
                </c:pt>
                <c:pt idx="70">
                  <c:v>-135.29411764705884</c:v>
                </c:pt>
                <c:pt idx="71">
                  <c:v>-135.29411764705884</c:v>
                </c:pt>
                <c:pt idx="72">
                  <c:v>-135.29411764705884</c:v>
                </c:pt>
                <c:pt idx="73">
                  <c:v>-135.29411764705884</c:v>
                </c:pt>
                <c:pt idx="74">
                  <c:v>-135.29411764705884</c:v>
                </c:pt>
                <c:pt idx="75">
                  <c:v>-135.29411764705884</c:v>
                </c:pt>
                <c:pt idx="76">
                  <c:v>-135.29411764705884</c:v>
                </c:pt>
                <c:pt idx="77">
                  <c:v>-135.29411764705884</c:v>
                </c:pt>
                <c:pt idx="78">
                  <c:v>-135.29411764705884</c:v>
                </c:pt>
                <c:pt idx="79">
                  <c:v>-135.29411764705884</c:v>
                </c:pt>
                <c:pt idx="80">
                  <c:v>-135.29411764705884</c:v>
                </c:pt>
                <c:pt idx="81">
                  <c:v>-135.29411764705884</c:v>
                </c:pt>
                <c:pt idx="82">
                  <c:v>-135.29411764705884</c:v>
                </c:pt>
                <c:pt idx="83">
                  <c:v>-135.29411764705884</c:v>
                </c:pt>
                <c:pt idx="84">
                  <c:v>-135.29411764705884</c:v>
                </c:pt>
                <c:pt idx="85">
                  <c:v>-135.29411764705884</c:v>
                </c:pt>
                <c:pt idx="86">
                  <c:v>-135.29411764705884</c:v>
                </c:pt>
                <c:pt idx="87">
                  <c:v>-135.29411764705884</c:v>
                </c:pt>
                <c:pt idx="88">
                  <c:v>-135.29411764705884</c:v>
                </c:pt>
                <c:pt idx="89">
                  <c:v>-135.29411764705884</c:v>
                </c:pt>
                <c:pt idx="90">
                  <c:v>-135.29411764705884</c:v>
                </c:pt>
                <c:pt idx="91">
                  <c:v>-135.29411764705884</c:v>
                </c:pt>
                <c:pt idx="92">
                  <c:v>-135.29411764705884</c:v>
                </c:pt>
                <c:pt idx="93">
                  <c:v>-135.29411764705884</c:v>
                </c:pt>
                <c:pt idx="94">
                  <c:v>-135.29411764705884</c:v>
                </c:pt>
                <c:pt idx="95">
                  <c:v>-135.29411764705884</c:v>
                </c:pt>
                <c:pt idx="96">
                  <c:v>-135.29411764705884</c:v>
                </c:pt>
                <c:pt idx="97">
                  <c:v>-135.29411764705884</c:v>
                </c:pt>
                <c:pt idx="98">
                  <c:v>-135.29411764705884</c:v>
                </c:pt>
                <c:pt idx="99">
                  <c:v>-135.29411764705884</c:v>
                </c:pt>
                <c:pt idx="100">
                  <c:v>-135.29411764705884</c:v>
                </c:pt>
                <c:pt idx="101">
                  <c:v>-135.29411764705884</c:v>
                </c:pt>
                <c:pt idx="102">
                  <c:v>-135.29411764705884</c:v>
                </c:pt>
                <c:pt idx="103">
                  <c:v>-135.29411764705884</c:v>
                </c:pt>
                <c:pt idx="104">
                  <c:v>-135.29411764705884</c:v>
                </c:pt>
                <c:pt idx="105">
                  <c:v>-135.29411764705884</c:v>
                </c:pt>
                <c:pt idx="106">
                  <c:v>-135.29411764705884</c:v>
                </c:pt>
                <c:pt idx="107">
                  <c:v>-135.29411764705884</c:v>
                </c:pt>
                <c:pt idx="108">
                  <c:v>-135.29411764705884</c:v>
                </c:pt>
                <c:pt idx="109">
                  <c:v>-135.29411764705884</c:v>
                </c:pt>
                <c:pt idx="110">
                  <c:v>-135.29411764705884</c:v>
                </c:pt>
                <c:pt idx="111">
                  <c:v>-135.29411764705884</c:v>
                </c:pt>
                <c:pt idx="112">
                  <c:v>-135.29411764705884</c:v>
                </c:pt>
                <c:pt idx="113">
                  <c:v>-135.29411764705884</c:v>
                </c:pt>
                <c:pt idx="114">
                  <c:v>-135.29411764705884</c:v>
                </c:pt>
                <c:pt idx="115">
                  <c:v>-135.29411764705884</c:v>
                </c:pt>
                <c:pt idx="116">
                  <c:v>-135.29411764705884</c:v>
                </c:pt>
                <c:pt idx="117">
                  <c:v>-135.29411764705884</c:v>
                </c:pt>
                <c:pt idx="118">
                  <c:v>-135.29411764705884</c:v>
                </c:pt>
                <c:pt idx="119">
                  <c:v>-135.29411764705884</c:v>
                </c:pt>
                <c:pt idx="120">
                  <c:v>-135.29411764705884</c:v>
                </c:pt>
                <c:pt idx="121">
                  <c:v>-135.29411764705884</c:v>
                </c:pt>
                <c:pt idx="122">
                  <c:v>-135.29411764705884</c:v>
                </c:pt>
                <c:pt idx="123">
                  <c:v>-135.29411764705884</c:v>
                </c:pt>
                <c:pt idx="124">
                  <c:v>-135.29411764705884</c:v>
                </c:pt>
                <c:pt idx="125">
                  <c:v>-135.29411764705884</c:v>
                </c:pt>
                <c:pt idx="126">
                  <c:v>-135.29411764705884</c:v>
                </c:pt>
                <c:pt idx="127">
                  <c:v>-135.29411764705884</c:v>
                </c:pt>
                <c:pt idx="128">
                  <c:v>-135.29411764705884</c:v>
                </c:pt>
                <c:pt idx="129">
                  <c:v>-135.29411764705884</c:v>
                </c:pt>
                <c:pt idx="130">
                  <c:v>-135.29411764705884</c:v>
                </c:pt>
                <c:pt idx="131">
                  <c:v>-135.29411764705884</c:v>
                </c:pt>
                <c:pt idx="132">
                  <c:v>-135.29411764705884</c:v>
                </c:pt>
                <c:pt idx="133">
                  <c:v>-135.29411764705884</c:v>
                </c:pt>
                <c:pt idx="134">
                  <c:v>-135.29411764705884</c:v>
                </c:pt>
                <c:pt idx="135">
                  <c:v>-135.29411764705884</c:v>
                </c:pt>
                <c:pt idx="136">
                  <c:v>-135.29411764705884</c:v>
                </c:pt>
                <c:pt idx="137">
                  <c:v>-135.29411764705884</c:v>
                </c:pt>
                <c:pt idx="138">
                  <c:v>-135.29411764705884</c:v>
                </c:pt>
                <c:pt idx="139">
                  <c:v>-135.29411764705884</c:v>
                </c:pt>
                <c:pt idx="140">
                  <c:v>-135.29411764705884</c:v>
                </c:pt>
                <c:pt idx="141">
                  <c:v>-135.29411764705884</c:v>
                </c:pt>
                <c:pt idx="142">
                  <c:v>-135.29411764705884</c:v>
                </c:pt>
                <c:pt idx="143">
                  <c:v>-135.29411764705884</c:v>
                </c:pt>
                <c:pt idx="144">
                  <c:v>-135.29411764705884</c:v>
                </c:pt>
                <c:pt idx="145">
                  <c:v>-135.29411764705884</c:v>
                </c:pt>
                <c:pt idx="146">
                  <c:v>-135.29411764705884</c:v>
                </c:pt>
                <c:pt idx="147">
                  <c:v>-135.29411764705884</c:v>
                </c:pt>
                <c:pt idx="148">
                  <c:v>-135.29411764705884</c:v>
                </c:pt>
                <c:pt idx="149">
                  <c:v>-135.29411764705884</c:v>
                </c:pt>
                <c:pt idx="150">
                  <c:v>-135.29411764705884</c:v>
                </c:pt>
                <c:pt idx="151">
                  <c:v>-135.29411764705884</c:v>
                </c:pt>
                <c:pt idx="152">
                  <c:v>-135.29411764705884</c:v>
                </c:pt>
                <c:pt idx="153">
                  <c:v>-135.29411764705884</c:v>
                </c:pt>
                <c:pt idx="154">
                  <c:v>-135.29411764705884</c:v>
                </c:pt>
                <c:pt idx="155">
                  <c:v>-135.29411764705884</c:v>
                </c:pt>
                <c:pt idx="156">
                  <c:v>-135.29411764705884</c:v>
                </c:pt>
                <c:pt idx="157">
                  <c:v>-135.29411764705884</c:v>
                </c:pt>
                <c:pt idx="158">
                  <c:v>-135.29411764705884</c:v>
                </c:pt>
                <c:pt idx="159">
                  <c:v>-135.29411764705884</c:v>
                </c:pt>
                <c:pt idx="160">
                  <c:v>-135.29411764705884</c:v>
                </c:pt>
                <c:pt idx="161">
                  <c:v>-135.29411764705884</c:v>
                </c:pt>
                <c:pt idx="162">
                  <c:v>-135.29411764705884</c:v>
                </c:pt>
                <c:pt idx="163">
                  <c:v>-135.29411764705884</c:v>
                </c:pt>
                <c:pt idx="164">
                  <c:v>-135.29411764705884</c:v>
                </c:pt>
                <c:pt idx="165">
                  <c:v>-135.29411764705884</c:v>
                </c:pt>
                <c:pt idx="166">
                  <c:v>-135.29411764705884</c:v>
                </c:pt>
                <c:pt idx="167">
                  <c:v>-135.29411764705884</c:v>
                </c:pt>
                <c:pt idx="168">
                  <c:v>-135.29411764705884</c:v>
                </c:pt>
                <c:pt idx="169">
                  <c:v>-135.29411764705884</c:v>
                </c:pt>
                <c:pt idx="170">
                  <c:v>-135.29411764705884</c:v>
                </c:pt>
                <c:pt idx="171">
                  <c:v>-135.29411764705884</c:v>
                </c:pt>
                <c:pt idx="172">
                  <c:v>-135.29411764705884</c:v>
                </c:pt>
                <c:pt idx="173">
                  <c:v>-135.29411764705884</c:v>
                </c:pt>
                <c:pt idx="174">
                  <c:v>-135.29411764705884</c:v>
                </c:pt>
                <c:pt idx="175">
                  <c:v>-135.29411764705884</c:v>
                </c:pt>
                <c:pt idx="176">
                  <c:v>-135.29411764705884</c:v>
                </c:pt>
                <c:pt idx="177">
                  <c:v>-135.29411764705884</c:v>
                </c:pt>
                <c:pt idx="178">
                  <c:v>-135.29411764705884</c:v>
                </c:pt>
                <c:pt idx="179">
                  <c:v>-135.29411764705884</c:v>
                </c:pt>
                <c:pt idx="180">
                  <c:v>-135.29411764705884</c:v>
                </c:pt>
                <c:pt idx="181">
                  <c:v>-135.29411764705884</c:v>
                </c:pt>
                <c:pt idx="182">
                  <c:v>-135.29411764705884</c:v>
                </c:pt>
                <c:pt idx="183">
                  <c:v>-135.29411764705884</c:v>
                </c:pt>
                <c:pt idx="184">
                  <c:v>-135.29411764705884</c:v>
                </c:pt>
                <c:pt idx="185">
                  <c:v>-135.29411764705884</c:v>
                </c:pt>
                <c:pt idx="186">
                  <c:v>-135.29411764705884</c:v>
                </c:pt>
                <c:pt idx="187">
                  <c:v>-134.81572973697271</c:v>
                </c:pt>
                <c:pt idx="188">
                  <c:v>-122.05882352941177</c:v>
                </c:pt>
                <c:pt idx="189">
                  <c:v>-122.05882352941177</c:v>
                </c:pt>
                <c:pt idx="190">
                  <c:v>-122.05882352941177</c:v>
                </c:pt>
                <c:pt idx="191">
                  <c:v>-122.05882352941177</c:v>
                </c:pt>
                <c:pt idx="192">
                  <c:v>-122.05882352941177</c:v>
                </c:pt>
                <c:pt idx="193">
                  <c:v>-122.05882352941177</c:v>
                </c:pt>
                <c:pt idx="194">
                  <c:v>-122.05882352941177</c:v>
                </c:pt>
                <c:pt idx="195">
                  <c:v>-122.05882352941177</c:v>
                </c:pt>
                <c:pt idx="196">
                  <c:v>-122.05882352941177</c:v>
                </c:pt>
                <c:pt idx="197">
                  <c:v>-122.05882352941177</c:v>
                </c:pt>
                <c:pt idx="198">
                  <c:v>-122.05882352941177</c:v>
                </c:pt>
                <c:pt idx="199">
                  <c:v>-122.05882352941177</c:v>
                </c:pt>
                <c:pt idx="200">
                  <c:v>-122.05882352941177</c:v>
                </c:pt>
                <c:pt idx="201">
                  <c:v>-122.05882352941177</c:v>
                </c:pt>
                <c:pt idx="202">
                  <c:v>-114.3254171147715</c:v>
                </c:pt>
                <c:pt idx="203">
                  <c:v>-104.12991713046499</c:v>
                </c:pt>
                <c:pt idx="204">
                  <c:v>-93.838773933010359</c:v>
                </c:pt>
                <c:pt idx="205">
                  <c:v>-83.453537330719413</c:v>
                </c:pt>
                <c:pt idx="206">
                  <c:v>-72.975771302024242</c:v>
                </c:pt>
                <c:pt idx="207">
                  <c:v>-62.407053759949605</c:v>
                </c:pt>
                <c:pt idx="208">
                  <c:v>-54.411764705882355</c:v>
                </c:pt>
                <c:pt idx="209">
                  <c:v>-54.411764705882355</c:v>
                </c:pt>
                <c:pt idx="210">
                  <c:v>-54.411764705882355</c:v>
                </c:pt>
                <c:pt idx="211">
                  <c:v>-54.411764705882362</c:v>
                </c:pt>
                <c:pt idx="212">
                  <c:v>-54.411764705882355</c:v>
                </c:pt>
                <c:pt idx="213">
                  <c:v>-54.411764705882355</c:v>
                </c:pt>
                <c:pt idx="214">
                  <c:v>-54.411764705882355</c:v>
                </c:pt>
                <c:pt idx="215">
                  <c:v>-54.411764705882355</c:v>
                </c:pt>
                <c:pt idx="216">
                  <c:v>-54.411764705882355</c:v>
                </c:pt>
                <c:pt idx="217">
                  <c:v>-54.411764705882355</c:v>
                </c:pt>
                <c:pt idx="218">
                  <c:v>-54.411764705882355</c:v>
                </c:pt>
                <c:pt idx="219">
                  <c:v>-54.411764705882355</c:v>
                </c:pt>
                <c:pt idx="220">
                  <c:v>-54.411764705882355</c:v>
                </c:pt>
                <c:pt idx="221">
                  <c:v>-54.411764705882355</c:v>
                </c:pt>
                <c:pt idx="222">
                  <c:v>-54.411764705882355</c:v>
                </c:pt>
                <c:pt idx="223">
                  <c:v>-54.411764705882355</c:v>
                </c:pt>
                <c:pt idx="224">
                  <c:v>-54.411764705882355</c:v>
                </c:pt>
                <c:pt idx="225">
                  <c:v>-54.411764705882355</c:v>
                </c:pt>
                <c:pt idx="226">
                  <c:v>-44.090287917490684</c:v>
                </c:pt>
                <c:pt idx="227">
                  <c:v>-30.639996172471854</c:v>
                </c:pt>
                <c:pt idx="228">
                  <c:v>-26.470588235294116</c:v>
                </c:pt>
                <c:pt idx="229">
                  <c:v>-26.470588235294116</c:v>
                </c:pt>
                <c:pt idx="230">
                  <c:v>-26.470588235294116</c:v>
                </c:pt>
                <c:pt idx="231">
                  <c:v>-26.470588235294116</c:v>
                </c:pt>
                <c:pt idx="232">
                  <c:v>-26.470588235294116</c:v>
                </c:pt>
                <c:pt idx="233">
                  <c:v>-26.470588235294116</c:v>
                </c:pt>
                <c:pt idx="234">
                  <c:v>-26.470588235294116</c:v>
                </c:pt>
                <c:pt idx="235">
                  <c:v>-26.470588235294116</c:v>
                </c:pt>
                <c:pt idx="236">
                  <c:v>-26.470588235294116</c:v>
                </c:pt>
                <c:pt idx="237">
                  <c:v>-26.470588235294116</c:v>
                </c:pt>
                <c:pt idx="238">
                  <c:v>-26.470588235294116</c:v>
                </c:pt>
                <c:pt idx="239">
                  <c:v>-26.470588235294116</c:v>
                </c:pt>
                <c:pt idx="240">
                  <c:v>-26.470588235294116</c:v>
                </c:pt>
                <c:pt idx="241">
                  <c:v>-17.768901247998109</c:v>
                </c:pt>
                <c:pt idx="242">
                  <c:v>-8.9643289450735804</c:v>
                </c:pt>
                <c:pt idx="243">
                  <c:v>-0.14098825559778802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0.14098825559809325</c:v>
                </c:pt>
                <c:pt idx="270">
                  <c:v>8.9643289450735963</c:v>
                </c:pt>
                <c:pt idx="271">
                  <c:v>17.768901247998169</c:v>
                </c:pt>
                <c:pt idx="272">
                  <c:v>26.470588235294116</c:v>
                </c:pt>
                <c:pt idx="273">
                  <c:v>26.470588235294116</c:v>
                </c:pt>
                <c:pt idx="274">
                  <c:v>26.470588235294116</c:v>
                </c:pt>
                <c:pt idx="275">
                  <c:v>26.470588235294116</c:v>
                </c:pt>
                <c:pt idx="276">
                  <c:v>26.470588235294116</c:v>
                </c:pt>
                <c:pt idx="277">
                  <c:v>26.470588235294116</c:v>
                </c:pt>
                <c:pt idx="278">
                  <c:v>26.470588235294116</c:v>
                </c:pt>
                <c:pt idx="279">
                  <c:v>26.470588235294116</c:v>
                </c:pt>
                <c:pt idx="280">
                  <c:v>26.470588235294116</c:v>
                </c:pt>
                <c:pt idx="281">
                  <c:v>26.470588235294116</c:v>
                </c:pt>
                <c:pt idx="282">
                  <c:v>26.470588235294116</c:v>
                </c:pt>
                <c:pt idx="283">
                  <c:v>26.470588235294116</c:v>
                </c:pt>
                <c:pt idx="284">
                  <c:v>26.470588235294116</c:v>
                </c:pt>
                <c:pt idx="285">
                  <c:v>30.639996172472053</c:v>
                </c:pt>
                <c:pt idx="286">
                  <c:v>44.090287917490492</c:v>
                </c:pt>
                <c:pt idx="287">
                  <c:v>54.411764705882355</c:v>
                </c:pt>
                <c:pt idx="288">
                  <c:v>54.411764705882355</c:v>
                </c:pt>
                <c:pt idx="289">
                  <c:v>54.411764705882355</c:v>
                </c:pt>
                <c:pt idx="290">
                  <c:v>54.411764705882355</c:v>
                </c:pt>
                <c:pt idx="291">
                  <c:v>54.411764705882355</c:v>
                </c:pt>
                <c:pt idx="292">
                  <c:v>54.411764705882355</c:v>
                </c:pt>
                <c:pt idx="293">
                  <c:v>54.411764705882355</c:v>
                </c:pt>
                <c:pt idx="294">
                  <c:v>54.411764705882355</c:v>
                </c:pt>
                <c:pt idx="295">
                  <c:v>54.411764705882355</c:v>
                </c:pt>
                <c:pt idx="296">
                  <c:v>54.411764705882355</c:v>
                </c:pt>
                <c:pt idx="297">
                  <c:v>54.411764705882355</c:v>
                </c:pt>
                <c:pt idx="298">
                  <c:v>54.411764705882355</c:v>
                </c:pt>
                <c:pt idx="299">
                  <c:v>54.411764705882355</c:v>
                </c:pt>
                <c:pt idx="300">
                  <c:v>54.411764705882355</c:v>
                </c:pt>
                <c:pt idx="301">
                  <c:v>54.411764705882362</c:v>
                </c:pt>
                <c:pt idx="302">
                  <c:v>54.411764705882355</c:v>
                </c:pt>
                <c:pt idx="303">
                  <c:v>54.411764705882355</c:v>
                </c:pt>
                <c:pt idx="304">
                  <c:v>54.411764705882355</c:v>
                </c:pt>
                <c:pt idx="305">
                  <c:v>62.407053759949342</c:v>
                </c:pt>
                <c:pt idx="306">
                  <c:v>72.975771302024498</c:v>
                </c:pt>
                <c:pt idx="307">
                  <c:v>83.453537330719314</c:v>
                </c:pt>
                <c:pt idx="308">
                  <c:v>93.838773933010273</c:v>
                </c:pt>
                <c:pt idx="309">
                  <c:v>104.1299171304649</c:v>
                </c:pt>
                <c:pt idx="310">
                  <c:v>114.3254171147715</c:v>
                </c:pt>
                <c:pt idx="311">
                  <c:v>122.05882352941177</c:v>
                </c:pt>
                <c:pt idx="312">
                  <c:v>122.05882352941177</c:v>
                </c:pt>
                <c:pt idx="313">
                  <c:v>122.05882352941177</c:v>
                </c:pt>
                <c:pt idx="314">
                  <c:v>122.05882352941177</c:v>
                </c:pt>
                <c:pt idx="315">
                  <c:v>122.05882352941177</c:v>
                </c:pt>
                <c:pt idx="316">
                  <c:v>122.05882352941177</c:v>
                </c:pt>
                <c:pt idx="317">
                  <c:v>122.05882352941177</c:v>
                </c:pt>
                <c:pt idx="318">
                  <c:v>122.05882352941177</c:v>
                </c:pt>
                <c:pt idx="319">
                  <c:v>122.05882352941177</c:v>
                </c:pt>
                <c:pt idx="320">
                  <c:v>122.05882352941177</c:v>
                </c:pt>
                <c:pt idx="321">
                  <c:v>122.05882352941177</c:v>
                </c:pt>
                <c:pt idx="322">
                  <c:v>122.05882352941177</c:v>
                </c:pt>
                <c:pt idx="323">
                  <c:v>122.05882352941177</c:v>
                </c:pt>
                <c:pt idx="324">
                  <c:v>122.05882352941177</c:v>
                </c:pt>
                <c:pt idx="325">
                  <c:v>134.81572973697271</c:v>
                </c:pt>
                <c:pt idx="326">
                  <c:v>135.29411764705884</c:v>
                </c:pt>
                <c:pt idx="327">
                  <c:v>135.29411764705884</c:v>
                </c:pt>
                <c:pt idx="328">
                  <c:v>135.29411764705884</c:v>
                </c:pt>
                <c:pt idx="329">
                  <c:v>135.29411764705884</c:v>
                </c:pt>
                <c:pt idx="330">
                  <c:v>135.29411764705884</c:v>
                </c:pt>
                <c:pt idx="331">
                  <c:v>135.29411764705884</c:v>
                </c:pt>
                <c:pt idx="332">
                  <c:v>135.29411764705884</c:v>
                </c:pt>
                <c:pt idx="333">
                  <c:v>135.29411764705884</c:v>
                </c:pt>
                <c:pt idx="334">
                  <c:v>135.29411764705884</c:v>
                </c:pt>
                <c:pt idx="335">
                  <c:v>135.29411764705884</c:v>
                </c:pt>
                <c:pt idx="336">
                  <c:v>135.29411764705884</c:v>
                </c:pt>
                <c:pt idx="337">
                  <c:v>135.29411764705884</c:v>
                </c:pt>
                <c:pt idx="338">
                  <c:v>135.29411764705884</c:v>
                </c:pt>
                <c:pt idx="339">
                  <c:v>135.29411764705884</c:v>
                </c:pt>
                <c:pt idx="340">
                  <c:v>135.29411764705884</c:v>
                </c:pt>
                <c:pt idx="341">
                  <c:v>135.29411764705884</c:v>
                </c:pt>
                <c:pt idx="342">
                  <c:v>135.29411764705884</c:v>
                </c:pt>
                <c:pt idx="343">
                  <c:v>135.29411764705884</c:v>
                </c:pt>
                <c:pt idx="344">
                  <c:v>135.29411764705884</c:v>
                </c:pt>
                <c:pt idx="345">
                  <c:v>135.29411764705884</c:v>
                </c:pt>
                <c:pt idx="346">
                  <c:v>135.29411764705884</c:v>
                </c:pt>
                <c:pt idx="347">
                  <c:v>135.29411764705884</c:v>
                </c:pt>
                <c:pt idx="348">
                  <c:v>135.29411764705884</c:v>
                </c:pt>
                <c:pt idx="349">
                  <c:v>135.29411764705884</c:v>
                </c:pt>
                <c:pt idx="350">
                  <c:v>135.29411764705884</c:v>
                </c:pt>
                <c:pt idx="351">
                  <c:v>135.29411764705884</c:v>
                </c:pt>
                <c:pt idx="352">
                  <c:v>135.29411764705884</c:v>
                </c:pt>
                <c:pt idx="353">
                  <c:v>135.29411764705884</c:v>
                </c:pt>
                <c:pt idx="354">
                  <c:v>135.29411764705884</c:v>
                </c:pt>
                <c:pt idx="355">
                  <c:v>135.29411764705884</c:v>
                </c:pt>
                <c:pt idx="356">
                  <c:v>135.29411764705884</c:v>
                </c:pt>
                <c:pt idx="357">
                  <c:v>135.29411764705884</c:v>
                </c:pt>
                <c:pt idx="358">
                  <c:v>135.29411764705884</c:v>
                </c:pt>
                <c:pt idx="359">
                  <c:v>135.29411764705884</c:v>
                </c:pt>
                <c:pt idx="360">
                  <c:v>135.29411764705884</c:v>
                </c:pt>
                <c:pt idx="361">
                  <c:v>135.29411764705884</c:v>
                </c:pt>
                <c:pt idx="362">
                  <c:v>135.29411764705884</c:v>
                </c:pt>
                <c:pt idx="363">
                  <c:v>135.29411764705884</c:v>
                </c:pt>
                <c:pt idx="364">
                  <c:v>135.29411764705884</c:v>
                </c:pt>
                <c:pt idx="365">
                  <c:v>135.29411764705884</c:v>
                </c:pt>
                <c:pt idx="366">
                  <c:v>135.29411764705884</c:v>
                </c:pt>
                <c:pt idx="367">
                  <c:v>135.29411764705884</c:v>
                </c:pt>
                <c:pt idx="368">
                  <c:v>135.29411764705884</c:v>
                </c:pt>
                <c:pt idx="369">
                  <c:v>135.29411764705884</c:v>
                </c:pt>
                <c:pt idx="370">
                  <c:v>135.29411764705884</c:v>
                </c:pt>
                <c:pt idx="371">
                  <c:v>135.29411764705884</c:v>
                </c:pt>
                <c:pt idx="372">
                  <c:v>135.29411764705884</c:v>
                </c:pt>
                <c:pt idx="373">
                  <c:v>135.29411764705884</c:v>
                </c:pt>
                <c:pt idx="374">
                  <c:v>135.29411764705884</c:v>
                </c:pt>
                <c:pt idx="375">
                  <c:v>135.29411764705884</c:v>
                </c:pt>
                <c:pt idx="376">
                  <c:v>135.29411764705884</c:v>
                </c:pt>
                <c:pt idx="377">
                  <c:v>135.29411764705884</c:v>
                </c:pt>
                <c:pt idx="378">
                  <c:v>135.29411764705884</c:v>
                </c:pt>
                <c:pt idx="379">
                  <c:v>135.29411764705884</c:v>
                </c:pt>
                <c:pt idx="380">
                  <c:v>135.29411764705884</c:v>
                </c:pt>
                <c:pt idx="381">
                  <c:v>135.29411764705884</c:v>
                </c:pt>
                <c:pt idx="382">
                  <c:v>135.29411764705884</c:v>
                </c:pt>
                <c:pt idx="383">
                  <c:v>135.29411764705884</c:v>
                </c:pt>
                <c:pt idx="384">
                  <c:v>135.29411764705884</c:v>
                </c:pt>
                <c:pt idx="385">
                  <c:v>135.29411764705884</c:v>
                </c:pt>
                <c:pt idx="386">
                  <c:v>135.29411764705884</c:v>
                </c:pt>
                <c:pt idx="387">
                  <c:v>135.29411764705884</c:v>
                </c:pt>
                <c:pt idx="388">
                  <c:v>135.29411764705884</c:v>
                </c:pt>
                <c:pt idx="389">
                  <c:v>135.29411764705884</c:v>
                </c:pt>
                <c:pt idx="390">
                  <c:v>135.29411764705884</c:v>
                </c:pt>
                <c:pt idx="391">
                  <c:v>135.29411764705884</c:v>
                </c:pt>
                <c:pt idx="392">
                  <c:v>135.29411764705884</c:v>
                </c:pt>
                <c:pt idx="393">
                  <c:v>135.29411764705884</c:v>
                </c:pt>
                <c:pt idx="394">
                  <c:v>135.29411764705884</c:v>
                </c:pt>
                <c:pt idx="395">
                  <c:v>135.29411764705884</c:v>
                </c:pt>
                <c:pt idx="396">
                  <c:v>135.29411764705884</c:v>
                </c:pt>
                <c:pt idx="397">
                  <c:v>135.29411764705884</c:v>
                </c:pt>
                <c:pt idx="398">
                  <c:v>135.29411764705884</c:v>
                </c:pt>
                <c:pt idx="399">
                  <c:v>135.29411764705884</c:v>
                </c:pt>
                <c:pt idx="400">
                  <c:v>135.29411764705884</c:v>
                </c:pt>
                <c:pt idx="401">
                  <c:v>135.29411764705884</c:v>
                </c:pt>
                <c:pt idx="402">
                  <c:v>135.29411764705884</c:v>
                </c:pt>
                <c:pt idx="403">
                  <c:v>135.29411764705884</c:v>
                </c:pt>
                <c:pt idx="404">
                  <c:v>135.29411764705884</c:v>
                </c:pt>
                <c:pt idx="405">
                  <c:v>135.29411764705884</c:v>
                </c:pt>
                <c:pt idx="406">
                  <c:v>135.29411764705884</c:v>
                </c:pt>
                <c:pt idx="407">
                  <c:v>135.29411764705884</c:v>
                </c:pt>
                <c:pt idx="408">
                  <c:v>135.29411764705884</c:v>
                </c:pt>
                <c:pt idx="409">
                  <c:v>135.29411764705884</c:v>
                </c:pt>
                <c:pt idx="410">
                  <c:v>135.29411764705884</c:v>
                </c:pt>
                <c:pt idx="411">
                  <c:v>135.29411764705884</c:v>
                </c:pt>
                <c:pt idx="412">
                  <c:v>135.29411764705884</c:v>
                </c:pt>
                <c:pt idx="413">
                  <c:v>135.29411764705884</c:v>
                </c:pt>
                <c:pt idx="414">
                  <c:v>135.29411764705884</c:v>
                </c:pt>
                <c:pt idx="415">
                  <c:v>135.29411764705884</c:v>
                </c:pt>
                <c:pt idx="416">
                  <c:v>135.29411764705884</c:v>
                </c:pt>
                <c:pt idx="417">
                  <c:v>135.29411764705884</c:v>
                </c:pt>
                <c:pt idx="418">
                  <c:v>135.29411764705884</c:v>
                </c:pt>
                <c:pt idx="419">
                  <c:v>135.29411764705884</c:v>
                </c:pt>
                <c:pt idx="420">
                  <c:v>135.29411764705884</c:v>
                </c:pt>
                <c:pt idx="421">
                  <c:v>135.29411764705884</c:v>
                </c:pt>
                <c:pt idx="422">
                  <c:v>135.29411764705884</c:v>
                </c:pt>
                <c:pt idx="423">
                  <c:v>135.29411764705884</c:v>
                </c:pt>
                <c:pt idx="424">
                  <c:v>135.29411764705884</c:v>
                </c:pt>
                <c:pt idx="425">
                  <c:v>135.29411764705884</c:v>
                </c:pt>
                <c:pt idx="426">
                  <c:v>135.29411764705884</c:v>
                </c:pt>
                <c:pt idx="427">
                  <c:v>135.29411764705884</c:v>
                </c:pt>
                <c:pt idx="428">
                  <c:v>135.29411764705884</c:v>
                </c:pt>
                <c:pt idx="429">
                  <c:v>135.29411764705884</c:v>
                </c:pt>
                <c:pt idx="430">
                  <c:v>135.29411764705884</c:v>
                </c:pt>
                <c:pt idx="431">
                  <c:v>135.29411764705884</c:v>
                </c:pt>
                <c:pt idx="432">
                  <c:v>135.29411764705884</c:v>
                </c:pt>
                <c:pt idx="433">
                  <c:v>135.29411764705884</c:v>
                </c:pt>
                <c:pt idx="434">
                  <c:v>135.29411764705884</c:v>
                </c:pt>
                <c:pt idx="435">
                  <c:v>135.29411764705884</c:v>
                </c:pt>
                <c:pt idx="436">
                  <c:v>135.29411764705884</c:v>
                </c:pt>
                <c:pt idx="437">
                  <c:v>135.29411764705884</c:v>
                </c:pt>
                <c:pt idx="438">
                  <c:v>135.29411764705884</c:v>
                </c:pt>
                <c:pt idx="439">
                  <c:v>135.29411764705884</c:v>
                </c:pt>
                <c:pt idx="440">
                  <c:v>135.29411764705884</c:v>
                </c:pt>
                <c:pt idx="441">
                  <c:v>135.29411764705884</c:v>
                </c:pt>
                <c:pt idx="442">
                  <c:v>135.29411764705884</c:v>
                </c:pt>
                <c:pt idx="443">
                  <c:v>134.81572973697271</c:v>
                </c:pt>
                <c:pt idx="444">
                  <c:v>122.05882352941177</c:v>
                </c:pt>
                <c:pt idx="445">
                  <c:v>122.05882352941177</c:v>
                </c:pt>
                <c:pt idx="446">
                  <c:v>122.05882352941177</c:v>
                </c:pt>
                <c:pt idx="447">
                  <c:v>122.05882352941177</c:v>
                </c:pt>
                <c:pt idx="448">
                  <c:v>122.05882352941177</c:v>
                </c:pt>
                <c:pt idx="449">
                  <c:v>122.05882352941177</c:v>
                </c:pt>
                <c:pt idx="450">
                  <c:v>122.05882352941177</c:v>
                </c:pt>
                <c:pt idx="451">
                  <c:v>122.05882352941177</c:v>
                </c:pt>
                <c:pt idx="452">
                  <c:v>122.05882352941177</c:v>
                </c:pt>
                <c:pt idx="453">
                  <c:v>122.05882352941177</c:v>
                </c:pt>
                <c:pt idx="454">
                  <c:v>122.05882352941177</c:v>
                </c:pt>
                <c:pt idx="455">
                  <c:v>122.05882352941177</c:v>
                </c:pt>
                <c:pt idx="456">
                  <c:v>122.05882352941177</c:v>
                </c:pt>
                <c:pt idx="457">
                  <c:v>122.05882352941177</c:v>
                </c:pt>
                <c:pt idx="458">
                  <c:v>114.3254171147715</c:v>
                </c:pt>
                <c:pt idx="459">
                  <c:v>104.12991713046499</c:v>
                </c:pt>
                <c:pt idx="460">
                  <c:v>93.838773933010359</c:v>
                </c:pt>
                <c:pt idx="461">
                  <c:v>83.453537330719413</c:v>
                </c:pt>
                <c:pt idx="462">
                  <c:v>72.975771302024242</c:v>
                </c:pt>
                <c:pt idx="463">
                  <c:v>62.407053759949605</c:v>
                </c:pt>
                <c:pt idx="464">
                  <c:v>54.411764705882355</c:v>
                </c:pt>
                <c:pt idx="465">
                  <c:v>54.411764705882355</c:v>
                </c:pt>
                <c:pt idx="466">
                  <c:v>54.411764705882355</c:v>
                </c:pt>
                <c:pt idx="467">
                  <c:v>54.411764705882362</c:v>
                </c:pt>
                <c:pt idx="468">
                  <c:v>54.411764705882355</c:v>
                </c:pt>
                <c:pt idx="469">
                  <c:v>54.411764705882355</c:v>
                </c:pt>
                <c:pt idx="470">
                  <c:v>54.411764705882355</c:v>
                </c:pt>
                <c:pt idx="471">
                  <c:v>54.411764705882355</c:v>
                </c:pt>
                <c:pt idx="472">
                  <c:v>54.411764705882355</c:v>
                </c:pt>
                <c:pt idx="473">
                  <c:v>54.411764705882355</c:v>
                </c:pt>
                <c:pt idx="474">
                  <c:v>54.411764705882355</c:v>
                </c:pt>
                <c:pt idx="475">
                  <c:v>54.411764705882355</c:v>
                </c:pt>
                <c:pt idx="476">
                  <c:v>54.411764705882355</c:v>
                </c:pt>
                <c:pt idx="477">
                  <c:v>54.411764705882355</c:v>
                </c:pt>
                <c:pt idx="478">
                  <c:v>54.411764705882355</c:v>
                </c:pt>
                <c:pt idx="479">
                  <c:v>54.411764705882355</c:v>
                </c:pt>
                <c:pt idx="480">
                  <c:v>54.411764705882355</c:v>
                </c:pt>
                <c:pt idx="481">
                  <c:v>54.411764705882355</c:v>
                </c:pt>
                <c:pt idx="482">
                  <c:v>44.090287917490684</c:v>
                </c:pt>
                <c:pt idx="483">
                  <c:v>30.639996172471854</c:v>
                </c:pt>
                <c:pt idx="484">
                  <c:v>26.470588235294116</c:v>
                </c:pt>
                <c:pt idx="485">
                  <c:v>26.470588235294116</c:v>
                </c:pt>
                <c:pt idx="486">
                  <c:v>26.470588235294116</c:v>
                </c:pt>
                <c:pt idx="487">
                  <c:v>26.470588235294116</c:v>
                </c:pt>
                <c:pt idx="488">
                  <c:v>26.470588235294116</c:v>
                </c:pt>
                <c:pt idx="489">
                  <c:v>26.470588235294116</c:v>
                </c:pt>
                <c:pt idx="490">
                  <c:v>26.470588235294116</c:v>
                </c:pt>
                <c:pt idx="491">
                  <c:v>26.470588235294116</c:v>
                </c:pt>
                <c:pt idx="492">
                  <c:v>26.470588235294116</c:v>
                </c:pt>
                <c:pt idx="493">
                  <c:v>26.470588235294116</c:v>
                </c:pt>
                <c:pt idx="494">
                  <c:v>26.470588235294116</c:v>
                </c:pt>
                <c:pt idx="495">
                  <c:v>26.470588235294116</c:v>
                </c:pt>
                <c:pt idx="496">
                  <c:v>26.470588235294116</c:v>
                </c:pt>
                <c:pt idx="497">
                  <c:v>17.768901247998109</c:v>
                </c:pt>
                <c:pt idx="498">
                  <c:v>8.9643289450735804</c:v>
                </c:pt>
                <c:pt idx="499">
                  <c:v>0.14098825559778802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THD!$M$7:$M$519</c:f>
              <c:numCache>
                <c:formatCode>General</c:formatCode>
                <c:ptCount val="513"/>
                <c:pt idx="0">
                  <c:v>-1.3047460786791791E-14</c:v>
                </c:pt>
                <c:pt idx="1">
                  <c:v>-1.8055020679203022</c:v>
                </c:pt>
                <c:pt idx="2">
                  <c:v>-3.6107322338703209</c:v>
                </c:pt>
                <c:pt idx="3">
                  <c:v>-5.4154186368273001</c:v>
                </c:pt>
                <c:pt idx="4">
                  <c:v>-7.2192894976569191</c:v>
                </c:pt>
                <c:pt idx="5">
                  <c:v>-9.0220731600429538</c:v>
                </c:pt>
                <c:pt idx="6">
                  <c:v>-10.82349813139675</c:v>
                </c:pt>
                <c:pt idx="7">
                  <c:v>-12.623293123743977</c:v>
                </c:pt>
                <c:pt idx="8">
                  <c:v>-14.421187094578894</c:v>
                </c:pt>
                <c:pt idx="9">
                  <c:v>-16.216909287682661</c:v>
                </c:pt>
                <c:pt idx="10">
                  <c:v>-18.010189273898245</c:v>
                </c:pt>
                <c:pt idx="11">
                  <c:v>-19.800756991855735</c:v>
                </c:pt>
                <c:pt idx="12">
                  <c:v>-21.588342788643285</c:v>
                </c:pt>
                <c:pt idx="13">
                  <c:v>-23.372677460414906</c:v>
                </c:pt>
                <c:pt idx="14">
                  <c:v>-25.153492292932583</c:v>
                </c:pt>
                <c:pt idx="15">
                  <c:v>-26.93051910203269</c:v>
                </c:pt>
                <c:pt idx="16">
                  <c:v>-28.703490274014271</c:v>
                </c:pt>
                <c:pt idx="17">
                  <c:v>-30.472138805940315</c:v>
                </c:pt>
                <c:pt idx="18">
                  <c:v>-32.236198345847583</c:v>
                </c:pt>
                <c:pt idx="19">
                  <c:v>-33.995403232857903</c:v>
                </c:pt>
                <c:pt idx="20">
                  <c:v>-35.749488537186402</c:v>
                </c:pt>
                <c:pt idx="21">
                  <c:v>-37.498190100038016</c:v>
                </c:pt>
                <c:pt idx="22">
                  <c:v>-39.241244573389885</c:v>
                </c:pt>
                <c:pt idx="23">
                  <c:v>-40.978389459649577</c:v>
                </c:pt>
                <c:pt idx="24">
                  <c:v>-42.709363151187013</c:v>
                </c:pt>
                <c:pt idx="25">
                  <c:v>-44.433904969731252</c:v>
                </c:pt>
                <c:pt idx="26">
                  <c:v>-46.151755205627865</c:v>
                </c:pt>
                <c:pt idx="27">
                  <c:v>-47.862655156949891</c:v>
                </c:pt>
                <c:pt idx="28">
                  <c:v>-49.56634716845808</c:v>
                </c:pt>
                <c:pt idx="29">
                  <c:v>-51.262574670401932</c:v>
                </c:pt>
                <c:pt idx="30">
                  <c:v>-52.951082217159104</c:v>
                </c:pt>
                <c:pt idx="31">
                  <c:v>-54.631615525703708</c:v>
                </c:pt>
                <c:pt idx="32">
                  <c:v>-56.303921513900953</c:v>
                </c:pt>
                <c:pt idx="33">
                  <c:v>-57.967748338620424</c:v>
                </c:pt>
                <c:pt idx="34">
                  <c:v>-59.622845433662114</c:v>
                </c:pt>
                <c:pt idx="35">
                  <c:v>-61.268963547491673</c:v>
                </c:pt>
                <c:pt idx="36">
                  <c:v>-62.905854780775883</c:v>
                </c:pt>
                <c:pt idx="37">
                  <c:v>-64.533272623716044</c:v>
                </c:pt>
                <c:pt idx="38">
                  <c:v>-66.150971993171083</c:v>
                </c:pt>
                <c:pt idx="39">
                  <c:v>-67.75870926956641</c:v>
                </c:pt>
                <c:pt idx="40">
                  <c:v>-69.356242333581747</c:v>
                </c:pt>
                <c:pt idx="41">
                  <c:v>-70.943330602614068</c:v>
                </c:pt>
                <c:pt idx="42">
                  <c:v>-72.519735067007602</c:v>
                </c:pt>
                <c:pt idx="43">
                  <c:v>-74.085218326048718</c:v>
                </c:pt>
                <c:pt idx="44">
                  <c:v>-75.639544623716716</c:v>
                </c:pt>
                <c:pt idx="45">
                  <c:v>-77.182479884188496</c:v>
                </c:pt>
                <c:pt idx="46">
                  <c:v>-78.713791747089175</c:v>
                </c:pt>
                <c:pt idx="47">
                  <c:v>-80.233249602484889</c:v>
                </c:pt>
                <c:pt idx="48">
                  <c:v>-81.74062462561146</c:v>
                </c:pt>
                <c:pt idx="49">
                  <c:v>-83.235689811335149</c:v>
                </c:pt>
                <c:pt idx="50">
                  <c:v>-84.718220008338065</c:v>
                </c:pt>
                <c:pt idx="51">
                  <c:v>-86.187991953025957</c:v>
                </c:pt>
                <c:pt idx="52">
                  <c:v>-87.644784303150018</c:v>
                </c:pt>
                <c:pt idx="53">
                  <c:v>-89.088377671140876</c:v>
                </c:pt>
                <c:pt idx="54">
                  <c:v>-90.518554657147263</c:v>
                </c:pt>
                <c:pt idx="55">
                  <c:v>-91.935099881775685</c:v>
                </c:pt>
                <c:pt idx="56">
                  <c:v>-93.337800018525797</c:v>
                </c:pt>
                <c:pt idx="57">
                  <c:v>-94.726443825916533</c:v>
                </c:pt>
                <c:pt idx="58">
                  <c:v>-96.100822179298319</c:v>
                </c:pt>
                <c:pt idx="59">
                  <c:v>-97.460728102346522</c:v>
                </c:pt>
                <c:pt idx="60">
                  <c:v>-98.805956798231236</c:v>
                </c:pt>
                <c:pt idx="61">
                  <c:v>-100.13630568045906</c:v>
                </c:pt>
                <c:pt idx="62">
                  <c:v>-101.45157440338163</c:v>
                </c:pt>
                <c:pt idx="63">
                  <c:v>-102.75156489236727</c:v>
                </c:pt>
                <c:pt idx="64">
                  <c:v>-104.03608137363008</c:v>
                </c:pt>
                <c:pt idx="65">
                  <c:v>-105.30493040371282</c:v>
                </c:pt>
                <c:pt idx="66">
                  <c:v>-106.55792089861872</c:v>
                </c:pt>
                <c:pt idx="67">
                  <c:v>-107.79486416258813</c:v>
                </c:pt>
                <c:pt idx="68">
                  <c:v>-109.01557391651532</c:v>
                </c:pt>
                <c:pt idx="69">
                  <c:v>-110.21986632600149</c:v>
                </c:pt>
                <c:pt idx="70">
                  <c:v>-111.40756002903949</c:v>
                </c:pt>
                <c:pt idx="71">
                  <c:v>-112.57847616332634</c:v>
                </c:pt>
                <c:pt idx="72">
                  <c:v>-113.73243839319915</c:v>
                </c:pt>
                <c:pt idx="73">
                  <c:v>-114.86927293619074</c:v>
                </c:pt>
                <c:pt idx="74">
                  <c:v>-115.98880858920057</c:v>
                </c:pt>
                <c:pt idx="75">
                  <c:v>-117.0908767542772</c:v>
                </c:pt>
                <c:pt idx="76">
                  <c:v>-118.17531146400873</c:v>
                </c:pt>
                <c:pt idx="77">
                  <c:v>-119.24194940651674</c:v>
                </c:pt>
                <c:pt idx="78">
                  <c:v>-120.29062995005049</c:v>
                </c:pt>
                <c:pt idx="79">
                  <c:v>-121.32119516717745</c:v>
                </c:pt>
                <c:pt idx="80">
                  <c:v>-122.33348985856668</c:v>
                </c:pt>
                <c:pt idx="81">
                  <c:v>-123.32736157636116</c:v>
                </c:pt>
                <c:pt idx="82">
                  <c:v>-124.30266064713592</c:v>
                </c:pt>
                <c:pt idx="83">
                  <c:v>-125.25924019443836</c:v>
                </c:pt>
                <c:pt idx="84">
                  <c:v>-126.19695616090719</c:v>
                </c:pt>
                <c:pt idx="85">
                  <c:v>-127.11566732996708</c:v>
                </c:pt>
                <c:pt idx="86">
                  <c:v>-128.01523534709523</c:v>
                </c:pt>
                <c:pt idx="87">
                  <c:v>-128.89552474065718</c:v>
                </c:pt>
                <c:pt idx="88">
                  <c:v>-129.75640294230817</c:v>
                </c:pt>
                <c:pt idx="89">
                  <c:v>-130.5977403069576</c:v>
                </c:pt>
                <c:pt idx="90">
                  <c:v>-131.41941013229305</c:v>
                </c:pt>
                <c:pt idx="91">
                  <c:v>-132.2212886778612</c:v>
                </c:pt>
                <c:pt idx="92">
                  <c:v>-133.00325518370255</c:v>
                </c:pt>
                <c:pt idx="93">
                  <c:v>-133.76519188853766</c:v>
                </c:pt>
                <c:pt idx="94">
                  <c:v>-134.50698404750136</c:v>
                </c:pt>
                <c:pt idx="95">
                  <c:v>-135.22851994942312</c:v>
                </c:pt>
                <c:pt idx="96">
                  <c:v>-135.92969093365008</c:v>
                </c:pt>
                <c:pt idx="97">
                  <c:v>-136.61039140641114</c:v>
                </c:pt>
                <c:pt idx="98">
                  <c:v>-137.27051885671889</c:v>
                </c:pt>
                <c:pt idx="99">
                  <c:v>-137.90997387180749</c:v>
                </c:pt>
                <c:pt idx="100">
                  <c:v>-138.52866015210373</c:v>
                </c:pt>
                <c:pt idx="101">
                  <c:v>-139.12648452572952</c:v>
                </c:pt>
                <c:pt idx="102">
                  <c:v>-139.70335696253318</c:v>
                </c:pt>
                <c:pt idx="103">
                  <c:v>-140.25919058764759</c:v>
                </c:pt>
                <c:pt idx="104">
                  <c:v>-140.79390169457335</c:v>
                </c:pt>
                <c:pt idx="105">
                  <c:v>-141.3074097577846</c:v>
                </c:pt>
                <c:pt idx="106">
                  <c:v>-141.79963744485582</c:v>
                </c:pt>
                <c:pt idx="107">
                  <c:v>-142.2705106281079</c:v>
                </c:pt>
                <c:pt idx="108">
                  <c:v>-142.71995839577147</c:v>
                </c:pt>
                <c:pt idx="109">
                  <c:v>-143.14791306266591</c:v>
                </c:pt>
                <c:pt idx="110">
                  <c:v>-143.55431018039249</c:v>
                </c:pt>
                <c:pt idx="111">
                  <c:v>-143.93908854704014</c:v>
                </c:pt>
                <c:pt idx="112">
                  <c:v>-144.30219021640221</c:v>
                </c:pt>
                <c:pt idx="113">
                  <c:v>-144.64356050670287</c:v>
                </c:pt>
                <c:pt idx="114">
                  <c:v>-144.96314800883204</c:v>
                </c:pt>
                <c:pt idx="115">
                  <c:v>-145.26090459408744</c:v>
                </c:pt>
                <c:pt idx="116">
                  <c:v>-145.53678542142256</c:v>
                </c:pt>
                <c:pt idx="117">
                  <c:v>-145.79074894419958</c:v>
                </c:pt>
                <c:pt idx="118">
                  <c:v>-146.02275691644616</c:v>
                </c:pt>
                <c:pt idx="119">
                  <c:v>-146.23277439861499</c:v>
                </c:pt>
                <c:pt idx="120">
                  <c:v>-146.42076976284585</c:v>
                </c:pt>
                <c:pt idx="121">
                  <c:v>-146.5867146977283</c:v>
                </c:pt>
                <c:pt idx="122">
                  <c:v>-146.73058421256562</c:v>
                </c:pt>
                <c:pt idx="123">
                  <c:v>-146.85235664113802</c:v>
                </c:pt>
                <c:pt idx="124">
                  <c:v>-146.95201364496569</c:v>
                </c:pt>
                <c:pt idx="125">
                  <c:v>-147.02954021607042</c:v>
                </c:pt>
                <c:pt idx="126">
                  <c:v>-147.08492467923574</c:v>
                </c:pt>
                <c:pt idx="127">
                  <c:v>-147.11815869376525</c:v>
                </c:pt>
                <c:pt idx="128">
                  <c:v>-147.1292372547386</c:v>
                </c:pt>
                <c:pt idx="129">
                  <c:v>-147.11815869376525</c:v>
                </c:pt>
                <c:pt idx="130">
                  <c:v>-147.08492467923574</c:v>
                </c:pt>
                <c:pt idx="131">
                  <c:v>-147.02954021607042</c:v>
                </c:pt>
                <c:pt idx="132">
                  <c:v>-146.95201364496569</c:v>
                </c:pt>
                <c:pt idx="133">
                  <c:v>-146.85235664113802</c:v>
                </c:pt>
                <c:pt idx="134">
                  <c:v>-146.73058421256562</c:v>
                </c:pt>
                <c:pt idx="135">
                  <c:v>-146.5867146977283</c:v>
                </c:pt>
                <c:pt idx="136">
                  <c:v>-146.42076976284585</c:v>
                </c:pt>
                <c:pt idx="137">
                  <c:v>-146.23277439861499</c:v>
                </c:pt>
                <c:pt idx="138">
                  <c:v>-146.02275691644616</c:v>
                </c:pt>
                <c:pt idx="139">
                  <c:v>-145.79074894419958</c:v>
                </c:pt>
                <c:pt idx="140">
                  <c:v>-145.53678542142256</c:v>
                </c:pt>
                <c:pt idx="141">
                  <c:v>-145.26090459408741</c:v>
                </c:pt>
                <c:pt idx="142">
                  <c:v>-144.96314800883204</c:v>
                </c:pt>
                <c:pt idx="143">
                  <c:v>-144.64356050670287</c:v>
                </c:pt>
                <c:pt idx="144">
                  <c:v>-144.30219021640221</c:v>
                </c:pt>
                <c:pt idx="145">
                  <c:v>-143.93908854704014</c:v>
                </c:pt>
                <c:pt idx="146">
                  <c:v>-143.55431018039249</c:v>
                </c:pt>
                <c:pt idx="147">
                  <c:v>-143.14791306266591</c:v>
                </c:pt>
                <c:pt idx="148">
                  <c:v>-142.71995839577147</c:v>
                </c:pt>
                <c:pt idx="149">
                  <c:v>-142.27051062810793</c:v>
                </c:pt>
                <c:pt idx="150">
                  <c:v>-141.79963744485582</c:v>
                </c:pt>
                <c:pt idx="151">
                  <c:v>-141.3074097577846</c:v>
                </c:pt>
                <c:pt idx="152">
                  <c:v>-140.79390169457338</c:v>
                </c:pt>
                <c:pt idx="153">
                  <c:v>-140.25919058764759</c:v>
                </c:pt>
                <c:pt idx="154">
                  <c:v>-139.70335696253318</c:v>
                </c:pt>
                <c:pt idx="155">
                  <c:v>-139.12648452572952</c:v>
                </c:pt>
                <c:pt idx="156">
                  <c:v>-138.52866015210373</c:v>
                </c:pt>
                <c:pt idx="157">
                  <c:v>-137.90997387180749</c:v>
                </c:pt>
                <c:pt idx="158">
                  <c:v>-137.27051885671892</c:v>
                </c:pt>
                <c:pt idx="159">
                  <c:v>-136.61039140641114</c:v>
                </c:pt>
                <c:pt idx="160">
                  <c:v>-135.92969093365008</c:v>
                </c:pt>
                <c:pt idx="161">
                  <c:v>-135.22851994942314</c:v>
                </c:pt>
                <c:pt idx="162">
                  <c:v>-134.50698404750139</c:v>
                </c:pt>
                <c:pt idx="163">
                  <c:v>-133.76519188853763</c:v>
                </c:pt>
                <c:pt idx="164">
                  <c:v>-133.00325518370252</c:v>
                </c:pt>
                <c:pt idx="165">
                  <c:v>-132.22128867786117</c:v>
                </c:pt>
                <c:pt idx="166">
                  <c:v>-131.41941013229305</c:v>
                </c:pt>
                <c:pt idx="167">
                  <c:v>-130.5977403069576</c:v>
                </c:pt>
                <c:pt idx="168">
                  <c:v>-129.75640294230817</c:v>
                </c:pt>
                <c:pt idx="169">
                  <c:v>-128.89552474065718</c:v>
                </c:pt>
                <c:pt idx="170">
                  <c:v>-128.01523534709523</c:v>
                </c:pt>
                <c:pt idx="171">
                  <c:v>-127.11566732996707</c:v>
                </c:pt>
                <c:pt idx="172">
                  <c:v>-126.19695616090719</c:v>
                </c:pt>
                <c:pt idx="173">
                  <c:v>-125.25924019443836</c:v>
                </c:pt>
                <c:pt idx="174">
                  <c:v>-124.30266064713592</c:v>
                </c:pt>
                <c:pt idx="175">
                  <c:v>-123.32736157636117</c:v>
                </c:pt>
                <c:pt idx="176">
                  <c:v>-122.33348985856669</c:v>
                </c:pt>
                <c:pt idx="177">
                  <c:v>-121.32119516717746</c:v>
                </c:pt>
                <c:pt idx="178">
                  <c:v>-120.29062995005049</c:v>
                </c:pt>
                <c:pt idx="179">
                  <c:v>-119.24194940651674</c:v>
                </c:pt>
                <c:pt idx="180">
                  <c:v>-118.17531146400873</c:v>
                </c:pt>
                <c:pt idx="181">
                  <c:v>-117.09087675427719</c:v>
                </c:pt>
                <c:pt idx="182">
                  <c:v>-115.98880858920056</c:v>
                </c:pt>
                <c:pt idx="183">
                  <c:v>-114.86927293619077</c:v>
                </c:pt>
                <c:pt idx="184">
                  <c:v>-113.73243839319917</c:v>
                </c:pt>
                <c:pt idx="185">
                  <c:v>-112.57847616332636</c:v>
                </c:pt>
                <c:pt idx="186">
                  <c:v>-111.40756002903949</c:v>
                </c:pt>
                <c:pt idx="187">
                  <c:v>-110.21986632600149</c:v>
                </c:pt>
                <c:pt idx="188">
                  <c:v>-109.01557391651534</c:v>
                </c:pt>
                <c:pt idx="189">
                  <c:v>-107.79486416258815</c:v>
                </c:pt>
                <c:pt idx="190">
                  <c:v>-106.55792089861872</c:v>
                </c:pt>
                <c:pt idx="191">
                  <c:v>-105.30493040371282</c:v>
                </c:pt>
                <c:pt idx="192">
                  <c:v>-104.03608137363007</c:v>
                </c:pt>
                <c:pt idx="193">
                  <c:v>-102.75156489236727</c:v>
                </c:pt>
                <c:pt idx="194">
                  <c:v>-101.45157440338161</c:v>
                </c:pt>
                <c:pt idx="195">
                  <c:v>-100.13630568045903</c:v>
                </c:pt>
                <c:pt idx="196">
                  <c:v>-98.805956798231264</c:v>
                </c:pt>
                <c:pt idx="197">
                  <c:v>-97.460728102346536</c:v>
                </c:pt>
                <c:pt idx="198">
                  <c:v>-96.100822179298333</c:v>
                </c:pt>
                <c:pt idx="199">
                  <c:v>-94.726443825916533</c:v>
                </c:pt>
                <c:pt idx="200">
                  <c:v>-93.337800018525812</c:v>
                </c:pt>
                <c:pt idx="201">
                  <c:v>-91.935099881775685</c:v>
                </c:pt>
                <c:pt idx="202">
                  <c:v>-90.518554657147263</c:v>
                </c:pt>
                <c:pt idx="203">
                  <c:v>-89.088377671140861</c:v>
                </c:pt>
                <c:pt idx="204">
                  <c:v>-87.644784303150004</c:v>
                </c:pt>
                <c:pt idx="205">
                  <c:v>-86.187991953025943</c:v>
                </c:pt>
                <c:pt idx="206">
                  <c:v>-84.718220008338108</c:v>
                </c:pt>
                <c:pt idx="207">
                  <c:v>-83.235689811335121</c:v>
                </c:pt>
                <c:pt idx="208">
                  <c:v>-81.74062462561146</c:v>
                </c:pt>
                <c:pt idx="209">
                  <c:v>-80.233249602484847</c:v>
                </c:pt>
                <c:pt idx="210">
                  <c:v>-78.713791747089189</c:v>
                </c:pt>
                <c:pt idx="211">
                  <c:v>-77.182479884188496</c:v>
                </c:pt>
                <c:pt idx="212">
                  <c:v>-75.639544623716716</c:v>
                </c:pt>
                <c:pt idx="213">
                  <c:v>-74.085218326048704</c:v>
                </c:pt>
                <c:pt idx="214">
                  <c:v>-72.519735067007645</c:v>
                </c:pt>
                <c:pt idx="215">
                  <c:v>-70.943330602614054</c:v>
                </c:pt>
                <c:pt idx="216">
                  <c:v>-69.35624233358179</c:v>
                </c:pt>
                <c:pt idx="217">
                  <c:v>-67.758709269566381</c:v>
                </c:pt>
                <c:pt idx="218">
                  <c:v>-66.150971993171098</c:v>
                </c:pt>
                <c:pt idx="219">
                  <c:v>-64.533272623716059</c:v>
                </c:pt>
                <c:pt idx="220">
                  <c:v>-62.905854780775911</c:v>
                </c:pt>
                <c:pt idx="221">
                  <c:v>-61.268963547491687</c:v>
                </c:pt>
                <c:pt idx="222">
                  <c:v>-59.622845433662185</c:v>
                </c:pt>
                <c:pt idx="223">
                  <c:v>-57.967748338620424</c:v>
                </c:pt>
                <c:pt idx="224">
                  <c:v>-56.303921513901017</c:v>
                </c:pt>
                <c:pt idx="225">
                  <c:v>-54.631615525703701</c:v>
                </c:pt>
                <c:pt idx="226">
                  <c:v>-52.951082217159097</c:v>
                </c:pt>
                <c:pt idx="227">
                  <c:v>-51.262574670401968</c:v>
                </c:pt>
                <c:pt idx="228">
                  <c:v>-49.566347168458059</c:v>
                </c:pt>
                <c:pt idx="229">
                  <c:v>-47.862655156949927</c:v>
                </c:pt>
                <c:pt idx="230">
                  <c:v>-46.151755205627836</c:v>
                </c:pt>
                <c:pt idx="231">
                  <c:v>-44.43390496973128</c:v>
                </c:pt>
                <c:pt idx="232">
                  <c:v>-42.70936315118702</c:v>
                </c:pt>
                <c:pt idx="233">
                  <c:v>-40.978389459649584</c:v>
                </c:pt>
                <c:pt idx="234">
                  <c:v>-39.241244573389892</c:v>
                </c:pt>
                <c:pt idx="235">
                  <c:v>-37.49819010003808</c:v>
                </c:pt>
                <c:pt idx="236">
                  <c:v>-35.749488537186387</c:v>
                </c:pt>
                <c:pt idx="237">
                  <c:v>-33.995403232857953</c:v>
                </c:pt>
                <c:pt idx="238">
                  <c:v>-32.236198345847562</c:v>
                </c:pt>
                <c:pt idx="239">
                  <c:v>-30.472138805940347</c:v>
                </c:pt>
                <c:pt idx="240">
                  <c:v>-28.703490274014289</c:v>
                </c:pt>
                <c:pt idx="241">
                  <c:v>-26.930519102032711</c:v>
                </c:pt>
                <c:pt idx="242">
                  <c:v>-25.153492292932594</c:v>
                </c:pt>
                <c:pt idx="243">
                  <c:v>-23.372677460414977</c:v>
                </c:pt>
                <c:pt idx="244">
                  <c:v>-21.588342788643285</c:v>
                </c:pt>
                <c:pt idx="245">
                  <c:v>-19.800756991855792</c:v>
                </c:pt>
                <c:pt idx="246">
                  <c:v>-18.010189273898231</c:v>
                </c:pt>
                <c:pt idx="247">
                  <c:v>-16.216909287682704</c:v>
                </c:pt>
                <c:pt idx="248">
                  <c:v>-14.421187094578935</c:v>
                </c:pt>
                <c:pt idx="249">
                  <c:v>-12.623293123744018</c:v>
                </c:pt>
                <c:pt idx="250">
                  <c:v>-10.82349813139678</c:v>
                </c:pt>
                <c:pt idx="251">
                  <c:v>-9.0220731600429147</c:v>
                </c:pt>
                <c:pt idx="252">
                  <c:v>-7.2192894976569368</c:v>
                </c:pt>
                <c:pt idx="253">
                  <c:v>-5.4154186368272468</c:v>
                </c:pt>
                <c:pt idx="254">
                  <c:v>-3.6107322338703249</c:v>
                </c:pt>
                <c:pt idx="255">
                  <c:v>-1.8055020679203</c:v>
                </c:pt>
                <c:pt idx="256">
                  <c:v>-4.9780549826608858E-15</c:v>
                </c:pt>
                <c:pt idx="257">
                  <c:v>1.8055020679202902</c:v>
                </c:pt>
                <c:pt idx="258">
                  <c:v>3.6107322338703152</c:v>
                </c:pt>
                <c:pt idx="259">
                  <c:v>5.4154186368272361</c:v>
                </c:pt>
                <c:pt idx="260">
                  <c:v>7.2192894976569262</c:v>
                </c:pt>
                <c:pt idx="261">
                  <c:v>9.022073160042904</c:v>
                </c:pt>
                <c:pt idx="262">
                  <c:v>10.82349813139677</c:v>
                </c:pt>
                <c:pt idx="263">
                  <c:v>12.623293123744007</c:v>
                </c:pt>
                <c:pt idx="264">
                  <c:v>14.421187094578924</c:v>
                </c:pt>
                <c:pt idx="265">
                  <c:v>16.216909287682697</c:v>
                </c:pt>
                <c:pt idx="266">
                  <c:v>18.010189273898224</c:v>
                </c:pt>
                <c:pt idx="267">
                  <c:v>19.800756991855785</c:v>
                </c:pt>
                <c:pt idx="268">
                  <c:v>21.588342788643278</c:v>
                </c:pt>
                <c:pt idx="269">
                  <c:v>23.37267746041497</c:v>
                </c:pt>
                <c:pt idx="270">
                  <c:v>25.153492292932587</c:v>
                </c:pt>
                <c:pt idx="271">
                  <c:v>26.930519102032704</c:v>
                </c:pt>
                <c:pt idx="272">
                  <c:v>28.703490274014282</c:v>
                </c:pt>
                <c:pt idx="273">
                  <c:v>30.47213880594034</c:v>
                </c:pt>
                <c:pt idx="274">
                  <c:v>32.236198345847548</c:v>
                </c:pt>
                <c:pt idx="275">
                  <c:v>33.995403232857939</c:v>
                </c:pt>
                <c:pt idx="276">
                  <c:v>35.749488537186373</c:v>
                </c:pt>
                <c:pt idx="277">
                  <c:v>37.498190100038066</c:v>
                </c:pt>
                <c:pt idx="278">
                  <c:v>39.241244573389878</c:v>
                </c:pt>
                <c:pt idx="279">
                  <c:v>40.97838945964957</c:v>
                </c:pt>
                <c:pt idx="280">
                  <c:v>42.709363151187006</c:v>
                </c:pt>
                <c:pt idx="281">
                  <c:v>44.433904969731266</c:v>
                </c:pt>
                <c:pt idx="282">
                  <c:v>46.151755205627822</c:v>
                </c:pt>
                <c:pt idx="283">
                  <c:v>47.862655156949913</c:v>
                </c:pt>
                <c:pt idx="284">
                  <c:v>49.566347168458044</c:v>
                </c:pt>
                <c:pt idx="285">
                  <c:v>51.262574670401953</c:v>
                </c:pt>
                <c:pt idx="286">
                  <c:v>52.951082217159083</c:v>
                </c:pt>
                <c:pt idx="287">
                  <c:v>54.631615525703687</c:v>
                </c:pt>
                <c:pt idx="288">
                  <c:v>56.303921513901003</c:v>
                </c:pt>
                <c:pt idx="289">
                  <c:v>57.96774833862041</c:v>
                </c:pt>
                <c:pt idx="290">
                  <c:v>59.622845433662171</c:v>
                </c:pt>
                <c:pt idx="291">
                  <c:v>61.268963547491673</c:v>
                </c:pt>
                <c:pt idx="292">
                  <c:v>62.905854780775897</c:v>
                </c:pt>
                <c:pt idx="293">
                  <c:v>64.533272623716059</c:v>
                </c:pt>
                <c:pt idx="294">
                  <c:v>66.150971993171098</c:v>
                </c:pt>
                <c:pt idx="295">
                  <c:v>67.758709269566381</c:v>
                </c:pt>
                <c:pt idx="296">
                  <c:v>69.35624233358179</c:v>
                </c:pt>
                <c:pt idx="297">
                  <c:v>70.943330602614054</c:v>
                </c:pt>
                <c:pt idx="298">
                  <c:v>72.519735067007645</c:v>
                </c:pt>
                <c:pt idx="299">
                  <c:v>74.085218326048704</c:v>
                </c:pt>
                <c:pt idx="300">
                  <c:v>75.639544623716716</c:v>
                </c:pt>
                <c:pt idx="301">
                  <c:v>77.182479884188496</c:v>
                </c:pt>
                <c:pt idx="302">
                  <c:v>78.713791747089189</c:v>
                </c:pt>
                <c:pt idx="303">
                  <c:v>80.233249602484847</c:v>
                </c:pt>
                <c:pt idx="304">
                  <c:v>81.74062462561146</c:v>
                </c:pt>
                <c:pt idx="305">
                  <c:v>83.235689811335121</c:v>
                </c:pt>
                <c:pt idx="306">
                  <c:v>84.718220008338108</c:v>
                </c:pt>
                <c:pt idx="307">
                  <c:v>86.187991953025943</c:v>
                </c:pt>
                <c:pt idx="308">
                  <c:v>87.644784303150004</c:v>
                </c:pt>
                <c:pt idx="309">
                  <c:v>89.088377671140861</c:v>
                </c:pt>
                <c:pt idx="310">
                  <c:v>90.518554657147263</c:v>
                </c:pt>
                <c:pt idx="311">
                  <c:v>91.935099881775685</c:v>
                </c:pt>
                <c:pt idx="312">
                  <c:v>93.337800018525812</c:v>
                </c:pt>
                <c:pt idx="313">
                  <c:v>94.726443825916533</c:v>
                </c:pt>
                <c:pt idx="314">
                  <c:v>96.100822179298333</c:v>
                </c:pt>
                <c:pt idx="315">
                  <c:v>97.460728102346536</c:v>
                </c:pt>
                <c:pt idx="316">
                  <c:v>98.805956798231264</c:v>
                </c:pt>
                <c:pt idx="317">
                  <c:v>100.13630568045903</c:v>
                </c:pt>
                <c:pt idx="318">
                  <c:v>101.45157440338161</c:v>
                </c:pt>
                <c:pt idx="319">
                  <c:v>102.75156489236727</c:v>
                </c:pt>
                <c:pt idx="320">
                  <c:v>104.03608137363007</c:v>
                </c:pt>
                <c:pt idx="321">
                  <c:v>105.30493040371282</c:v>
                </c:pt>
                <c:pt idx="322">
                  <c:v>106.55792089861872</c:v>
                </c:pt>
                <c:pt idx="323">
                  <c:v>107.79486416258815</c:v>
                </c:pt>
                <c:pt idx="324">
                  <c:v>109.01557391651534</c:v>
                </c:pt>
                <c:pt idx="325">
                  <c:v>110.21986632600149</c:v>
                </c:pt>
                <c:pt idx="326">
                  <c:v>111.40756002903949</c:v>
                </c:pt>
                <c:pt idx="327">
                  <c:v>112.57847616332636</c:v>
                </c:pt>
                <c:pt idx="328">
                  <c:v>113.73243839319917</c:v>
                </c:pt>
                <c:pt idx="329">
                  <c:v>114.86927293619077</c:v>
                </c:pt>
                <c:pt idx="330">
                  <c:v>115.98880858920056</c:v>
                </c:pt>
                <c:pt idx="331">
                  <c:v>117.09087675427719</c:v>
                </c:pt>
                <c:pt idx="332">
                  <c:v>118.17531146400873</c:v>
                </c:pt>
                <c:pt idx="333">
                  <c:v>119.24194940651674</c:v>
                </c:pt>
                <c:pt idx="334">
                  <c:v>120.29062995005049</c:v>
                </c:pt>
                <c:pt idx="335">
                  <c:v>121.32119516717746</c:v>
                </c:pt>
                <c:pt idx="336">
                  <c:v>122.33348985856669</c:v>
                </c:pt>
                <c:pt idx="337">
                  <c:v>123.32736157636117</c:v>
                </c:pt>
                <c:pt idx="338">
                  <c:v>124.30266064713592</c:v>
                </c:pt>
                <c:pt idx="339">
                  <c:v>125.25924019443836</c:v>
                </c:pt>
                <c:pt idx="340">
                  <c:v>126.19695616090719</c:v>
                </c:pt>
                <c:pt idx="341">
                  <c:v>127.11566732996707</c:v>
                </c:pt>
                <c:pt idx="342">
                  <c:v>128.01523534709523</c:v>
                </c:pt>
                <c:pt idx="343">
                  <c:v>128.89552474065718</c:v>
                </c:pt>
                <c:pt idx="344">
                  <c:v>129.75640294230817</c:v>
                </c:pt>
                <c:pt idx="345">
                  <c:v>130.5977403069576</c:v>
                </c:pt>
                <c:pt idx="346">
                  <c:v>131.41941013229305</c:v>
                </c:pt>
                <c:pt idx="347">
                  <c:v>132.22128867786117</c:v>
                </c:pt>
                <c:pt idx="348">
                  <c:v>133.00325518370252</c:v>
                </c:pt>
                <c:pt idx="349">
                  <c:v>133.76519188853763</c:v>
                </c:pt>
                <c:pt idx="350">
                  <c:v>134.50698404750139</c:v>
                </c:pt>
                <c:pt idx="351">
                  <c:v>135.22851994942314</c:v>
                </c:pt>
                <c:pt idx="352">
                  <c:v>135.92969093365008</c:v>
                </c:pt>
                <c:pt idx="353">
                  <c:v>136.61039140641114</c:v>
                </c:pt>
                <c:pt idx="354">
                  <c:v>137.27051885671892</c:v>
                </c:pt>
                <c:pt idx="355">
                  <c:v>137.90997387180749</c:v>
                </c:pt>
                <c:pt idx="356">
                  <c:v>138.52866015210373</c:v>
                </c:pt>
                <c:pt idx="357">
                  <c:v>139.12648452572952</c:v>
                </c:pt>
                <c:pt idx="358">
                  <c:v>139.70335696253318</c:v>
                </c:pt>
                <c:pt idx="359">
                  <c:v>140.25919058764759</c:v>
                </c:pt>
                <c:pt idx="360">
                  <c:v>140.79390169457338</c:v>
                </c:pt>
                <c:pt idx="361">
                  <c:v>141.3074097577846</c:v>
                </c:pt>
                <c:pt idx="362">
                  <c:v>141.79963744485582</c:v>
                </c:pt>
                <c:pt idx="363">
                  <c:v>142.27051062810793</c:v>
                </c:pt>
                <c:pt idx="364">
                  <c:v>142.71995839577147</c:v>
                </c:pt>
                <c:pt idx="365">
                  <c:v>143.14791306266591</c:v>
                </c:pt>
                <c:pt idx="366">
                  <c:v>143.55431018039249</c:v>
                </c:pt>
                <c:pt idx="367">
                  <c:v>143.93908854704014</c:v>
                </c:pt>
                <c:pt idx="368">
                  <c:v>144.30219021640221</c:v>
                </c:pt>
                <c:pt idx="369">
                  <c:v>144.64356050670287</c:v>
                </c:pt>
                <c:pt idx="370">
                  <c:v>144.96314800883204</c:v>
                </c:pt>
                <c:pt idx="371">
                  <c:v>145.26090459408741</c:v>
                </c:pt>
                <c:pt idx="372">
                  <c:v>145.53678542142256</c:v>
                </c:pt>
                <c:pt idx="373">
                  <c:v>145.79074894419958</c:v>
                </c:pt>
                <c:pt idx="374">
                  <c:v>146.02275691644616</c:v>
                </c:pt>
                <c:pt idx="375">
                  <c:v>146.23277439861499</c:v>
                </c:pt>
                <c:pt idx="376">
                  <c:v>146.42076976284585</c:v>
                </c:pt>
                <c:pt idx="377">
                  <c:v>146.5867146977283</c:v>
                </c:pt>
                <c:pt idx="378">
                  <c:v>146.73058421256562</c:v>
                </c:pt>
                <c:pt idx="379">
                  <c:v>146.85235664113802</c:v>
                </c:pt>
                <c:pt idx="380">
                  <c:v>146.95201364496569</c:v>
                </c:pt>
                <c:pt idx="381">
                  <c:v>147.02954021607042</c:v>
                </c:pt>
                <c:pt idx="382">
                  <c:v>147.08492467923574</c:v>
                </c:pt>
                <c:pt idx="383">
                  <c:v>147.11815869376525</c:v>
                </c:pt>
                <c:pt idx="384">
                  <c:v>147.1292372547386</c:v>
                </c:pt>
                <c:pt idx="385">
                  <c:v>147.11815869376525</c:v>
                </c:pt>
                <c:pt idx="386">
                  <c:v>147.08492467923574</c:v>
                </c:pt>
                <c:pt idx="387">
                  <c:v>147.02954021607042</c:v>
                </c:pt>
                <c:pt idx="388">
                  <c:v>146.95201364496569</c:v>
                </c:pt>
                <c:pt idx="389">
                  <c:v>146.85235664113802</c:v>
                </c:pt>
                <c:pt idx="390">
                  <c:v>146.73058421256562</c:v>
                </c:pt>
                <c:pt idx="391">
                  <c:v>146.5867146977283</c:v>
                </c:pt>
                <c:pt idx="392">
                  <c:v>146.42076976284585</c:v>
                </c:pt>
                <c:pt idx="393">
                  <c:v>146.23277439861499</c:v>
                </c:pt>
                <c:pt idx="394">
                  <c:v>146.02275691644616</c:v>
                </c:pt>
                <c:pt idx="395">
                  <c:v>145.79074894419958</c:v>
                </c:pt>
                <c:pt idx="396">
                  <c:v>145.53678542142256</c:v>
                </c:pt>
                <c:pt idx="397">
                  <c:v>145.26090459408744</c:v>
                </c:pt>
                <c:pt idx="398">
                  <c:v>144.96314800883204</c:v>
                </c:pt>
                <c:pt idx="399">
                  <c:v>144.64356050670287</c:v>
                </c:pt>
                <c:pt idx="400">
                  <c:v>144.30219021640221</c:v>
                </c:pt>
                <c:pt idx="401">
                  <c:v>143.93908854704014</c:v>
                </c:pt>
                <c:pt idx="402">
                  <c:v>143.55431018039249</c:v>
                </c:pt>
                <c:pt idx="403">
                  <c:v>143.14791306266591</c:v>
                </c:pt>
                <c:pt idx="404">
                  <c:v>142.71995839577147</c:v>
                </c:pt>
                <c:pt idx="405">
                  <c:v>142.2705106281079</c:v>
                </c:pt>
                <c:pt idx="406">
                  <c:v>141.79963744485582</c:v>
                </c:pt>
                <c:pt idx="407">
                  <c:v>141.3074097577846</c:v>
                </c:pt>
                <c:pt idx="408">
                  <c:v>140.79390169457335</c:v>
                </c:pt>
                <c:pt idx="409">
                  <c:v>140.25919058764759</c:v>
                </c:pt>
                <c:pt idx="410">
                  <c:v>139.70335696253318</c:v>
                </c:pt>
                <c:pt idx="411">
                  <c:v>139.12648452572952</c:v>
                </c:pt>
                <c:pt idx="412">
                  <c:v>138.52866015210373</c:v>
                </c:pt>
                <c:pt idx="413">
                  <c:v>137.90997387180749</c:v>
                </c:pt>
                <c:pt idx="414">
                  <c:v>137.27051885671889</c:v>
                </c:pt>
                <c:pt idx="415">
                  <c:v>136.61039140641114</c:v>
                </c:pt>
                <c:pt idx="416">
                  <c:v>135.92969093365008</c:v>
                </c:pt>
                <c:pt idx="417">
                  <c:v>135.22851994942312</c:v>
                </c:pt>
                <c:pt idx="418">
                  <c:v>134.50698404750136</c:v>
                </c:pt>
                <c:pt idx="419">
                  <c:v>133.76519188853766</c:v>
                </c:pt>
                <c:pt idx="420">
                  <c:v>133.00325518370255</c:v>
                </c:pt>
                <c:pt idx="421">
                  <c:v>132.2212886778612</c:v>
                </c:pt>
                <c:pt idx="422">
                  <c:v>131.41941013229305</c:v>
                </c:pt>
                <c:pt idx="423">
                  <c:v>130.5977403069576</c:v>
                </c:pt>
                <c:pt idx="424">
                  <c:v>129.75640294230817</c:v>
                </c:pt>
                <c:pt idx="425">
                  <c:v>128.89552474065718</c:v>
                </c:pt>
                <c:pt idx="426">
                  <c:v>128.01523534709523</c:v>
                </c:pt>
                <c:pt idx="427">
                  <c:v>127.11566732996708</c:v>
                </c:pt>
                <c:pt idx="428">
                  <c:v>126.19695616090719</c:v>
                </c:pt>
                <c:pt idx="429">
                  <c:v>125.25924019443836</c:v>
                </c:pt>
                <c:pt idx="430">
                  <c:v>124.30266064713592</c:v>
                </c:pt>
                <c:pt idx="431">
                  <c:v>123.32736157636116</c:v>
                </c:pt>
                <c:pt idx="432">
                  <c:v>122.33348985856668</c:v>
                </c:pt>
                <c:pt idx="433">
                  <c:v>121.32119516717745</c:v>
                </c:pt>
                <c:pt idx="434">
                  <c:v>120.29062995005049</c:v>
                </c:pt>
                <c:pt idx="435">
                  <c:v>119.24194940651674</c:v>
                </c:pt>
                <c:pt idx="436">
                  <c:v>118.17531146400873</c:v>
                </c:pt>
                <c:pt idx="437">
                  <c:v>117.0908767542772</c:v>
                </c:pt>
                <c:pt idx="438">
                  <c:v>115.98880858920057</c:v>
                </c:pt>
                <c:pt idx="439">
                  <c:v>114.86927293619074</c:v>
                </c:pt>
                <c:pt idx="440">
                  <c:v>113.73243839319915</c:v>
                </c:pt>
                <c:pt idx="441">
                  <c:v>112.57847616332634</c:v>
                </c:pt>
                <c:pt idx="442">
                  <c:v>111.40756002903949</c:v>
                </c:pt>
                <c:pt idx="443">
                  <c:v>110.21986632600149</c:v>
                </c:pt>
                <c:pt idx="444">
                  <c:v>109.01557391651532</c:v>
                </c:pt>
                <c:pt idx="445">
                  <c:v>107.79486416258813</c:v>
                </c:pt>
                <c:pt idx="446">
                  <c:v>106.55792089861872</c:v>
                </c:pt>
                <c:pt idx="447">
                  <c:v>105.30493040371282</c:v>
                </c:pt>
                <c:pt idx="448">
                  <c:v>104.03608137363008</c:v>
                </c:pt>
                <c:pt idx="449">
                  <c:v>102.75156489236727</c:v>
                </c:pt>
                <c:pt idx="450">
                  <c:v>101.45157440338163</c:v>
                </c:pt>
                <c:pt idx="451">
                  <c:v>100.13630568045906</c:v>
                </c:pt>
                <c:pt idx="452">
                  <c:v>98.805956798231236</c:v>
                </c:pt>
                <c:pt idx="453">
                  <c:v>97.460728102346522</c:v>
                </c:pt>
                <c:pt idx="454">
                  <c:v>96.100822179298319</c:v>
                </c:pt>
                <c:pt idx="455">
                  <c:v>94.726443825916533</c:v>
                </c:pt>
                <c:pt idx="456">
                  <c:v>93.337800018525797</c:v>
                </c:pt>
                <c:pt idx="457">
                  <c:v>91.935099881775685</c:v>
                </c:pt>
                <c:pt idx="458">
                  <c:v>90.518554657147263</c:v>
                </c:pt>
                <c:pt idx="459">
                  <c:v>89.088377671140876</c:v>
                </c:pt>
                <c:pt idx="460">
                  <c:v>87.644784303150018</c:v>
                </c:pt>
                <c:pt idx="461">
                  <c:v>86.187991953025957</c:v>
                </c:pt>
                <c:pt idx="462">
                  <c:v>84.718220008338065</c:v>
                </c:pt>
                <c:pt idx="463">
                  <c:v>83.235689811335149</c:v>
                </c:pt>
                <c:pt idx="464">
                  <c:v>81.74062462561146</c:v>
                </c:pt>
                <c:pt idx="465">
                  <c:v>80.233249602484889</c:v>
                </c:pt>
                <c:pt idx="466">
                  <c:v>78.713791747089175</c:v>
                </c:pt>
                <c:pt idx="467">
                  <c:v>77.182479884188496</c:v>
                </c:pt>
                <c:pt idx="468">
                  <c:v>75.639544623716716</c:v>
                </c:pt>
                <c:pt idx="469">
                  <c:v>74.085218326048718</c:v>
                </c:pt>
                <c:pt idx="470">
                  <c:v>72.519735067007602</c:v>
                </c:pt>
                <c:pt idx="471">
                  <c:v>70.943330602614068</c:v>
                </c:pt>
                <c:pt idx="472">
                  <c:v>69.356242333581747</c:v>
                </c:pt>
                <c:pt idx="473">
                  <c:v>67.75870926956641</c:v>
                </c:pt>
                <c:pt idx="474">
                  <c:v>66.150971993171083</c:v>
                </c:pt>
                <c:pt idx="475">
                  <c:v>64.533272623716044</c:v>
                </c:pt>
                <c:pt idx="476">
                  <c:v>62.905854780775897</c:v>
                </c:pt>
                <c:pt idx="477">
                  <c:v>61.268963547491687</c:v>
                </c:pt>
                <c:pt idx="478">
                  <c:v>59.622845433662128</c:v>
                </c:pt>
                <c:pt idx="479">
                  <c:v>57.967748338620439</c:v>
                </c:pt>
                <c:pt idx="480">
                  <c:v>56.303921513900967</c:v>
                </c:pt>
                <c:pt idx="481">
                  <c:v>54.631615525703722</c:v>
                </c:pt>
                <c:pt idx="482">
                  <c:v>52.951082217159119</c:v>
                </c:pt>
                <c:pt idx="483">
                  <c:v>51.262574670401946</c:v>
                </c:pt>
                <c:pt idx="484">
                  <c:v>49.566347168458094</c:v>
                </c:pt>
                <c:pt idx="485">
                  <c:v>47.862655156949906</c:v>
                </c:pt>
                <c:pt idx="486">
                  <c:v>46.151755205627879</c:v>
                </c:pt>
                <c:pt idx="487">
                  <c:v>44.433904969731266</c:v>
                </c:pt>
                <c:pt idx="488">
                  <c:v>42.709363151187027</c:v>
                </c:pt>
                <c:pt idx="489">
                  <c:v>40.978389459649591</c:v>
                </c:pt>
                <c:pt idx="490">
                  <c:v>39.241244573389899</c:v>
                </c:pt>
                <c:pt idx="491">
                  <c:v>37.49819010003803</c:v>
                </c:pt>
                <c:pt idx="492">
                  <c:v>35.749488537186416</c:v>
                </c:pt>
                <c:pt idx="493">
                  <c:v>33.995403232857917</c:v>
                </c:pt>
                <c:pt idx="494">
                  <c:v>32.236198345847598</c:v>
                </c:pt>
                <c:pt idx="495">
                  <c:v>30.472138805940322</c:v>
                </c:pt>
                <c:pt idx="496">
                  <c:v>28.703490274014278</c:v>
                </c:pt>
                <c:pt idx="497">
                  <c:v>26.930519102032697</c:v>
                </c:pt>
                <c:pt idx="498">
                  <c:v>25.15349229293259</c:v>
                </c:pt>
                <c:pt idx="499">
                  <c:v>23.372677460414913</c:v>
                </c:pt>
                <c:pt idx="500">
                  <c:v>21.588342788643292</c:v>
                </c:pt>
                <c:pt idx="501">
                  <c:v>19.800756991855742</c:v>
                </c:pt>
                <c:pt idx="502">
                  <c:v>18.010189273898252</c:v>
                </c:pt>
                <c:pt idx="503">
                  <c:v>16.216909287682668</c:v>
                </c:pt>
                <c:pt idx="504">
                  <c:v>14.421187094578904</c:v>
                </c:pt>
                <c:pt idx="505">
                  <c:v>12.623293123743988</c:v>
                </c:pt>
                <c:pt idx="506">
                  <c:v>10.823498131396761</c:v>
                </c:pt>
                <c:pt idx="507">
                  <c:v>9.0220731600429644</c:v>
                </c:pt>
                <c:pt idx="508">
                  <c:v>7.2192894976569297</c:v>
                </c:pt>
                <c:pt idx="509">
                  <c:v>5.4154186368273107</c:v>
                </c:pt>
                <c:pt idx="510">
                  <c:v>3.6107322338703307</c:v>
                </c:pt>
                <c:pt idx="511">
                  <c:v>1.805502067920312</c:v>
                </c:pt>
                <c:pt idx="512">
                  <c:v>2.3003570752113563E-14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2040"/>
        <c:axId val="401604784"/>
      </c:scatterChart>
      <c:valAx>
        <c:axId val="40160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4784"/>
        <c:crosses val="autoZero"/>
        <c:crossBetween val="midCat"/>
      </c:valAx>
      <c:valAx>
        <c:axId val="40160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20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91014683810012"/>
          <c:y val="2.9795539843186423E-2"/>
          <c:w val="0.811591230047368"/>
          <c:h val="0.86539105015926165"/>
        </c:manualLayout>
      </c:layout>
      <c:scatterChart>
        <c:scatterStyle val="smoothMarker"/>
        <c:varyColors val="0"/>
        <c:ser>
          <c:idx val="0"/>
          <c:order val="0"/>
          <c:tx>
            <c:v>Light output (min)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'Time-domain'!$EN$9:$EN$265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31.235785480567944</c:v>
                </c:pt>
                <c:pt idx="16">
                  <c:v>67.534023455627349</c:v>
                </c:pt>
                <c:pt idx="17">
                  <c:v>103.31224649109757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119.79697581730737</c:v>
                </c:pt>
                <c:pt idx="28">
                  <c:v>119.79697581730737</c:v>
                </c:pt>
                <c:pt idx="29">
                  <c:v>119.79697581730737</c:v>
                </c:pt>
                <c:pt idx="30">
                  <c:v>161.40221621910385</c:v>
                </c:pt>
                <c:pt idx="31">
                  <c:v>216.35968856903526</c:v>
                </c:pt>
                <c:pt idx="32">
                  <c:v>300.40474307685224</c:v>
                </c:pt>
                <c:pt idx="33">
                  <c:v>404.87627268640108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479.36332405687631</c:v>
                </c:pt>
                <c:pt idx="45">
                  <c:v>479.36332405687631</c:v>
                </c:pt>
                <c:pt idx="46">
                  <c:v>479.36332405687631</c:v>
                </c:pt>
                <c:pt idx="47">
                  <c:v>479.36332405687631</c:v>
                </c:pt>
                <c:pt idx="48">
                  <c:v>494.87488775202712</c:v>
                </c:pt>
                <c:pt idx="49">
                  <c:v>539.07711323723106</c:v>
                </c:pt>
                <c:pt idx="50">
                  <c:v>582.28780080368449</c:v>
                </c:pt>
                <c:pt idx="51">
                  <c:v>624.46973313329704</c:v>
                </c:pt>
                <c:pt idx="52">
                  <c:v>665.58841082147774</c:v>
                </c:pt>
                <c:pt idx="53">
                  <c:v>705.6120562965516</c:v>
                </c:pt>
                <c:pt idx="54">
                  <c:v>795.44486843920606</c:v>
                </c:pt>
                <c:pt idx="55">
                  <c:v>908.69225867335535</c:v>
                </c:pt>
                <c:pt idx="56">
                  <c:v>1018.4174761557985</c:v>
                </c:pt>
                <c:pt idx="57">
                  <c:v>1124.5577170896461</c:v>
                </c:pt>
                <c:pt idx="58">
                  <c:v>1227.0582149682846</c:v>
                </c:pt>
                <c:pt idx="59">
                  <c:v>1325.8721784268841</c:v>
                </c:pt>
                <c:pt idx="60">
                  <c:v>1420.9607173028235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1498.3734591287684</c:v>
                </c:pt>
                <c:pt idx="67">
                  <c:v>1498.3734591287684</c:v>
                </c:pt>
                <c:pt idx="68">
                  <c:v>1498.3734591287684</c:v>
                </c:pt>
                <c:pt idx="69">
                  <c:v>1498.3734591287684</c:v>
                </c:pt>
                <c:pt idx="70">
                  <c:v>1498.3734591287684</c:v>
                </c:pt>
                <c:pt idx="71">
                  <c:v>1498.3734591287684</c:v>
                </c:pt>
                <c:pt idx="72">
                  <c:v>1498.3734591287684</c:v>
                </c:pt>
                <c:pt idx="73">
                  <c:v>1498.3734591287684</c:v>
                </c:pt>
                <c:pt idx="74">
                  <c:v>1525.1042803222965</c:v>
                </c:pt>
                <c:pt idx="75">
                  <c:v>1673.3057011887975</c:v>
                </c:pt>
                <c:pt idx="76">
                  <c:v>1810.4490022102354</c:v>
                </c:pt>
                <c:pt idx="77">
                  <c:v>1935.1268800720854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1935.1268800720854</c:v>
                </c:pt>
                <c:pt idx="180">
                  <c:v>1810.4490022102354</c:v>
                </c:pt>
                <c:pt idx="181">
                  <c:v>1673.305701188799</c:v>
                </c:pt>
                <c:pt idx="182">
                  <c:v>1525.1042803222983</c:v>
                </c:pt>
                <c:pt idx="183">
                  <c:v>1498.3734591287684</c:v>
                </c:pt>
                <c:pt idx="184">
                  <c:v>1498.3734591287684</c:v>
                </c:pt>
                <c:pt idx="185">
                  <c:v>1498.3734591287684</c:v>
                </c:pt>
                <c:pt idx="186">
                  <c:v>1498.3734591287684</c:v>
                </c:pt>
                <c:pt idx="187">
                  <c:v>1498.3734591287684</c:v>
                </c:pt>
                <c:pt idx="188">
                  <c:v>1498.3734591287684</c:v>
                </c:pt>
                <c:pt idx="189">
                  <c:v>1498.3734591287684</c:v>
                </c:pt>
                <c:pt idx="190">
                  <c:v>1498.3734591287684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1420.960717302821</c:v>
                </c:pt>
                <c:pt idx="197">
                  <c:v>1325.8721784268832</c:v>
                </c:pt>
                <c:pt idx="198">
                  <c:v>1227.0582149682832</c:v>
                </c:pt>
                <c:pt idx="199">
                  <c:v>1124.5577170896461</c:v>
                </c:pt>
                <c:pt idx="200">
                  <c:v>1018.4174761557974</c:v>
                </c:pt>
                <c:pt idx="201">
                  <c:v>908.69225867335535</c:v>
                </c:pt>
                <c:pt idx="202">
                  <c:v>795.44486843920606</c:v>
                </c:pt>
                <c:pt idx="203">
                  <c:v>705.61205629655205</c:v>
                </c:pt>
                <c:pt idx="204">
                  <c:v>665.58841082147853</c:v>
                </c:pt>
                <c:pt idx="205">
                  <c:v>624.4697331332975</c:v>
                </c:pt>
                <c:pt idx="206">
                  <c:v>582.28780080368369</c:v>
                </c:pt>
                <c:pt idx="207">
                  <c:v>539.07711323723197</c:v>
                </c:pt>
                <c:pt idx="208">
                  <c:v>494.87488775202712</c:v>
                </c:pt>
                <c:pt idx="209">
                  <c:v>479.36332405687631</c:v>
                </c:pt>
                <c:pt idx="210">
                  <c:v>479.36332405687631</c:v>
                </c:pt>
                <c:pt idx="211">
                  <c:v>479.36332405687631</c:v>
                </c:pt>
                <c:pt idx="212">
                  <c:v>479.36332405687631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404.87627268640142</c:v>
                </c:pt>
                <c:pt idx="224">
                  <c:v>300.40474307684929</c:v>
                </c:pt>
                <c:pt idx="225">
                  <c:v>216.35968856903614</c:v>
                </c:pt>
                <c:pt idx="226">
                  <c:v>161.40221621910473</c:v>
                </c:pt>
                <c:pt idx="227">
                  <c:v>119.79697581730737</c:v>
                </c:pt>
                <c:pt idx="228">
                  <c:v>119.79697581730737</c:v>
                </c:pt>
                <c:pt idx="229">
                  <c:v>119.79697581730737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103.31224649109717</c:v>
                </c:pt>
                <c:pt idx="240">
                  <c:v>67.534023455627093</c:v>
                </c:pt>
                <c:pt idx="241">
                  <c:v>31.235785480567735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Light output (typ)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'Time-domain'!$EP$9:$EP$265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1.5987301022499425</c:v>
                </c:pt>
                <c:pt idx="14">
                  <c:v>41.712770062944308</c:v>
                </c:pt>
                <c:pt idx="15">
                  <c:v>81.246228773647474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136.98260361982878</c:v>
                </c:pt>
                <c:pt idx="28">
                  <c:v>198.18388644674229</c:v>
                </c:pt>
                <c:pt idx="29">
                  <c:v>276.15008154812023</c:v>
                </c:pt>
                <c:pt idx="30">
                  <c:v>392.26139092094888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517.87077896723906</c:v>
                </c:pt>
                <c:pt idx="45">
                  <c:v>567.22963797981038</c:v>
                </c:pt>
                <c:pt idx="46">
                  <c:v>615.38956490340263</c:v>
                </c:pt>
                <c:pt idx="47">
                  <c:v>662.29559411513685</c:v>
                </c:pt>
                <c:pt idx="48">
                  <c:v>707.8962959749889</c:v>
                </c:pt>
                <c:pt idx="49">
                  <c:v>818.34142659808504</c:v>
                </c:pt>
                <c:pt idx="50">
                  <c:v>946.89145779938724</c:v>
                </c:pt>
                <c:pt idx="51">
                  <c:v>1071.1268870351951</c:v>
                </c:pt>
                <c:pt idx="52">
                  <c:v>1190.9363727104471</c:v>
                </c:pt>
                <c:pt idx="53">
                  <c:v>1306.2193555184726</c:v>
                </c:pt>
                <c:pt idx="54">
                  <c:v>1416.8860435225595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1498.3734591287684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1560.2489860914216</c:v>
                </c:pt>
                <c:pt idx="67">
                  <c:v>1738.1689760193613</c:v>
                </c:pt>
                <c:pt idx="68">
                  <c:v>1899.3666449140201</c:v>
                </c:pt>
                <c:pt idx="69">
                  <c:v>2170.6112324611145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2170.6112324611145</c:v>
                </c:pt>
                <c:pt idx="188">
                  <c:v>1899.3666449140171</c:v>
                </c:pt>
                <c:pt idx="189">
                  <c:v>1738.1689760193594</c:v>
                </c:pt>
                <c:pt idx="190">
                  <c:v>1560.2489860914216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1498.3734591287684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1416.8860435225595</c:v>
                </c:pt>
                <c:pt idx="203">
                  <c:v>1306.2193555184731</c:v>
                </c:pt>
                <c:pt idx="204">
                  <c:v>1190.9363727104478</c:v>
                </c:pt>
                <c:pt idx="205">
                  <c:v>1071.1268870351964</c:v>
                </c:pt>
                <c:pt idx="206">
                  <c:v>946.89145779938417</c:v>
                </c:pt>
                <c:pt idx="207">
                  <c:v>818.34142659808799</c:v>
                </c:pt>
                <c:pt idx="208">
                  <c:v>707.8962959749889</c:v>
                </c:pt>
                <c:pt idx="209">
                  <c:v>662.29559411513765</c:v>
                </c:pt>
                <c:pt idx="210">
                  <c:v>615.38956490340229</c:v>
                </c:pt>
                <c:pt idx="211">
                  <c:v>567.22963797981038</c:v>
                </c:pt>
                <c:pt idx="212">
                  <c:v>517.87077896723906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392.26139092095059</c:v>
                </c:pt>
                <c:pt idx="227">
                  <c:v>276.15008154811852</c:v>
                </c:pt>
                <c:pt idx="228">
                  <c:v>198.18388644674343</c:v>
                </c:pt>
                <c:pt idx="229">
                  <c:v>136.98260361982787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81.246228773647218</c:v>
                </c:pt>
                <c:pt idx="242">
                  <c:v>41.71277006294423</c:v>
                </c:pt>
                <c:pt idx="243">
                  <c:v>1.5987301022485467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Light output (max)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'Time-domain'!$ER$9:$ER$265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1.9316560561680218</c:v>
                </c:pt>
                <c:pt idx="13">
                  <c:v>45.447575053701208</c:v>
                </c:pt>
                <c:pt idx="14">
                  <c:v>88.290061659606934</c:v>
                </c:pt>
                <c:pt idx="15">
                  <c:v>119.79697581730737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146.90737499948037</c:v>
                </c:pt>
                <c:pt idx="26">
                  <c:v>213.48676126000566</c:v>
                </c:pt>
                <c:pt idx="27">
                  <c:v>316.9491866945271</c:v>
                </c:pt>
                <c:pt idx="28">
                  <c:v>442.61632147370415</c:v>
                </c:pt>
                <c:pt idx="29">
                  <c:v>479.36332405687631</c:v>
                </c:pt>
                <c:pt idx="30">
                  <c:v>479.36332405687631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501.59046579040438</c:v>
                </c:pt>
                <c:pt idx="41">
                  <c:v>556.82984660843204</c:v>
                </c:pt>
                <c:pt idx="42">
                  <c:v>610.68707348027101</c:v>
                </c:pt>
                <c:pt idx="43">
                  <c:v>663.0821569926494</c:v>
                </c:pt>
                <c:pt idx="44">
                  <c:v>713.93952423236851</c:v>
                </c:pt>
                <c:pt idx="45">
                  <c:v>851.47424258698902</c:v>
                </c:pt>
                <c:pt idx="46">
                  <c:v>994.19365908422174</c:v>
                </c:pt>
                <c:pt idx="47">
                  <c:v>1131.7007446543853</c:v>
                </c:pt>
                <c:pt idx="48">
                  <c:v>1263.8231486071786</c:v>
                </c:pt>
                <c:pt idx="49">
                  <c:v>1390.4023475770452</c:v>
                </c:pt>
                <c:pt idx="50">
                  <c:v>1498.3734591287684</c:v>
                </c:pt>
                <c:pt idx="51">
                  <c:v>1498.3734591287684</c:v>
                </c:pt>
                <c:pt idx="52">
                  <c:v>1498.3734591287684</c:v>
                </c:pt>
                <c:pt idx="53">
                  <c:v>1498.3734591287684</c:v>
                </c:pt>
                <c:pt idx="54">
                  <c:v>1498.3734591287684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1631.0784760787465</c:v>
                </c:pt>
                <c:pt idx="61">
                  <c:v>1830.7555125097542</c:v>
                </c:pt>
                <c:pt idx="62">
                  <c:v>2030.2656221028585</c:v>
                </c:pt>
                <c:pt idx="63">
                  <c:v>2176.9297774691272</c:v>
                </c:pt>
                <c:pt idx="64">
                  <c:v>2176.9297774691272</c:v>
                </c:pt>
                <c:pt idx="65">
                  <c:v>2176.9297774691272</c:v>
                </c:pt>
                <c:pt idx="66">
                  <c:v>2176.9297774691272</c:v>
                </c:pt>
                <c:pt idx="67">
                  <c:v>2176.9297774691272</c:v>
                </c:pt>
                <c:pt idx="68">
                  <c:v>2176.9297774691272</c:v>
                </c:pt>
                <c:pt idx="69">
                  <c:v>2176.9297774691272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2176.9297774691272</c:v>
                </c:pt>
                <c:pt idx="188">
                  <c:v>2176.9297774691272</c:v>
                </c:pt>
                <c:pt idx="189">
                  <c:v>2176.9297774691272</c:v>
                </c:pt>
                <c:pt idx="190">
                  <c:v>2176.9297774691272</c:v>
                </c:pt>
                <c:pt idx="191">
                  <c:v>2176.9297774691272</c:v>
                </c:pt>
                <c:pt idx="192">
                  <c:v>2176.9297774691272</c:v>
                </c:pt>
                <c:pt idx="193">
                  <c:v>2176.9297774691272</c:v>
                </c:pt>
                <c:pt idx="194">
                  <c:v>2030.2656221028637</c:v>
                </c:pt>
                <c:pt idx="195">
                  <c:v>1830.755512509759</c:v>
                </c:pt>
                <c:pt idx="196">
                  <c:v>1631.0784760787428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1498.3734591287684</c:v>
                </c:pt>
                <c:pt idx="203">
                  <c:v>1498.3734591287684</c:v>
                </c:pt>
                <c:pt idx="204">
                  <c:v>1498.3734591287684</c:v>
                </c:pt>
                <c:pt idx="205">
                  <c:v>1498.3734591287684</c:v>
                </c:pt>
                <c:pt idx="206">
                  <c:v>1498.3734591287684</c:v>
                </c:pt>
                <c:pt idx="207">
                  <c:v>1390.4023475770482</c:v>
                </c:pt>
                <c:pt idx="208">
                  <c:v>1263.8231486071786</c:v>
                </c:pt>
                <c:pt idx="209">
                  <c:v>1131.7007446543885</c:v>
                </c:pt>
                <c:pt idx="210">
                  <c:v>994.19365908421969</c:v>
                </c:pt>
                <c:pt idx="211">
                  <c:v>851.47424258698902</c:v>
                </c:pt>
                <c:pt idx="212">
                  <c:v>713.93952423236851</c:v>
                </c:pt>
                <c:pt idx="213">
                  <c:v>663.0821569926502</c:v>
                </c:pt>
                <c:pt idx="214">
                  <c:v>610.68707348026976</c:v>
                </c:pt>
                <c:pt idx="215">
                  <c:v>556.82984660843329</c:v>
                </c:pt>
                <c:pt idx="216">
                  <c:v>501.59046579040279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479.36332405687631</c:v>
                </c:pt>
                <c:pt idx="227">
                  <c:v>479.36332405687631</c:v>
                </c:pt>
                <c:pt idx="228">
                  <c:v>442.61632147370659</c:v>
                </c:pt>
                <c:pt idx="229">
                  <c:v>316.94918669452488</c:v>
                </c:pt>
                <c:pt idx="230">
                  <c:v>213.48676126000737</c:v>
                </c:pt>
                <c:pt idx="231">
                  <c:v>146.90737499948017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119.79697581730737</c:v>
                </c:pt>
                <c:pt idx="242">
                  <c:v>88.290061659606863</c:v>
                </c:pt>
                <c:pt idx="243">
                  <c:v>45.447575053699751</c:v>
                </c:pt>
                <c:pt idx="244">
                  <c:v>1.9316560561682317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05568"/>
        <c:axId val="401604392"/>
      </c:scatterChart>
      <c:valAx>
        <c:axId val="4016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04392"/>
        <c:crosses val="autoZero"/>
        <c:crossBetween val="midCat"/>
      </c:valAx>
      <c:valAx>
        <c:axId val="401604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05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9129483814524"/>
          <c:y val="5.1400554097404488E-2"/>
          <c:w val="0.81869903762031426"/>
          <c:h val="0.734448089822105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12.5</c:v>
                </c:pt>
                <c:pt idx="1">
                  <c:v>25</c:v>
                </c:pt>
                <c:pt idx="2">
                  <c:v>37.5</c:v>
                </c:pt>
                <c:pt idx="3">
                  <c:v>50</c:v>
                </c:pt>
                <c:pt idx="4">
                  <c:v>60</c:v>
                </c:pt>
              </c:numCache>
            </c:numRef>
          </c:xVal>
          <c:yVal>
            <c:numRef>
              <c:f>'LED Curve'!$D$7:$D$11</c:f>
              <c:numCache>
                <c:formatCode>General</c:formatCode>
                <c:ptCount val="5"/>
                <c:pt idx="0">
                  <c:v>28.5</c:v>
                </c:pt>
                <c:pt idx="1">
                  <c:v>30.5</c:v>
                </c:pt>
                <c:pt idx="2">
                  <c:v>31.5</c:v>
                </c:pt>
                <c:pt idx="3">
                  <c:v>32.5</c:v>
                </c:pt>
                <c:pt idx="4">
                  <c:v>33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2.4</c:v>
                </c:pt>
                <c:pt idx="2">
                  <c:v>4.8</c:v>
                </c:pt>
                <c:pt idx="3">
                  <c:v>7.1999999999999993</c:v>
                </c:pt>
                <c:pt idx="4">
                  <c:v>9.6</c:v>
                </c:pt>
                <c:pt idx="5">
                  <c:v>12</c:v>
                </c:pt>
                <c:pt idx="6">
                  <c:v>14.399999999999999</c:v>
                </c:pt>
                <c:pt idx="7">
                  <c:v>16.8</c:v>
                </c:pt>
                <c:pt idx="8">
                  <c:v>19.2</c:v>
                </c:pt>
                <c:pt idx="9">
                  <c:v>21.599999999999998</c:v>
                </c:pt>
                <c:pt idx="10">
                  <c:v>24</c:v>
                </c:pt>
                <c:pt idx="11">
                  <c:v>26.4</c:v>
                </c:pt>
                <c:pt idx="12">
                  <c:v>28.799999999999997</c:v>
                </c:pt>
                <c:pt idx="13">
                  <c:v>31.200000000000003</c:v>
                </c:pt>
                <c:pt idx="14">
                  <c:v>33.6</c:v>
                </c:pt>
                <c:pt idx="15">
                  <c:v>36</c:v>
                </c:pt>
                <c:pt idx="16">
                  <c:v>38.4</c:v>
                </c:pt>
                <c:pt idx="17">
                  <c:v>40.800000000000004</c:v>
                </c:pt>
                <c:pt idx="18">
                  <c:v>43.199999999999996</c:v>
                </c:pt>
                <c:pt idx="19">
                  <c:v>45.6</c:v>
                </c:pt>
                <c:pt idx="20">
                  <c:v>48</c:v>
                </c:pt>
                <c:pt idx="21">
                  <c:v>50.4</c:v>
                </c:pt>
                <c:pt idx="22">
                  <c:v>52.8</c:v>
                </c:pt>
                <c:pt idx="23">
                  <c:v>55.2</c:v>
                </c:pt>
                <c:pt idx="24">
                  <c:v>57.599999999999994</c:v>
                </c:pt>
                <c:pt idx="25">
                  <c:v>60</c:v>
                </c:pt>
                <c:pt idx="26">
                  <c:v>62.400000000000006</c:v>
                </c:pt>
                <c:pt idx="27">
                  <c:v>64.800000000000011</c:v>
                </c:pt>
                <c:pt idx="28">
                  <c:v>67.2</c:v>
                </c:pt>
                <c:pt idx="29">
                  <c:v>69.599999999999994</c:v>
                </c:pt>
                <c:pt idx="30">
                  <c:v>72</c:v>
                </c:pt>
              </c:numCache>
            </c:numRef>
          </c:xVal>
          <c:yVal>
            <c:numRef>
              <c:f>'LED Curve'!$E$25:$E$55</c:f>
              <c:numCache>
                <c:formatCode>General</c:formatCode>
                <c:ptCount val="31"/>
                <c:pt idx="0">
                  <c:v>25.526298829635479</c:v>
                </c:pt>
                <c:pt idx="1">
                  <c:v>26.200844267768396</c:v>
                </c:pt>
                <c:pt idx="2">
                  <c:v>26.825095253666966</c:v>
                </c:pt>
                <c:pt idx="3">
                  <c:v>27.401540701278289</c:v>
                </c:pt>
                <c:pt idx="4">
                  <c:v>27.932669524549468</c:v>
                </c:pt>
                <c:pt idx="5">
                  <c:v>28.420970637427601</c:v>
                </c:pt>
                <c:pt idx="6">
                  <c:v>28.868932953859794</c:v>
                </c:pt>
                <c:pt idx="7">
                  <c:v>29.279045387793147</c:v>
                </c:pt>
                <c:pt idx="8">
                  <c:v>29.653796853174761</c:v>
                </c:pt>
                <c:pt idx="9">
                  <c:v>29.99567626395174</c:v>
                </c:pt>
                <c:pt idx="10">
                  <c:v>30.307172534071182</c:v>
                </c:pt>
                <c:pt idx="11">
                  <c:v>30.59077457748019</c:v>
                </c:pt>
                <c:pt idx="12">
                  <c:v>30.848971308125869</c:v>
                </c:pt>
                <c:pt idx="13">
                  <c:v>31.084251639955312</c:v>
                </c:pt>
                <c:pt idx="14">
                  <c:v>31.299104486915631</c:v>
                </c:pt>
                <c:pt idx="15">
                  <c:v>31.49601876295392</c:v>
                </c:pt>
                <c:pt idx="16">
                  <c:v>31.677483382017286</c:v>
                </c:pt>
                <c:pt idx="17">
                  <c:v>31.845987258052826</c:v>
                </c:pt>
                <c:pt idx="18">
                  <c:v>32.004019305007645</c:v>
                </c:pt>
                <c:pt idx="19">
                  <c:v>32.154068436828837</c:v>
                </c:pt>
                <c:pt idx="20">
                  <c:v>32.298623567463515</c:v>
                </c:pt>
                <c:pt idx="21">
                  <c:v>32.440173610858778</c:v>
                </c:pt>
                <c:pt idx="22">
                  <c:v>32.581207480961723</c:v>
                </c:pt>
                <c:pt idx="23">
                  <c:v>32.724214091719453</c:v>
                </c:pt>
                <c:pt idx="24">
                  <c:v>32.871682357079067</c:v>
                </c:pt>
                <c:pt idx="25">
                  <c:v>33.026101190987674</c:v>
                </c:pt>
                <c:pt idx="26">
                  <c:v>33.189959507392373</c:v>
                </c:pt>
                <c:pt idx="27">
                  <c:v>33.365746220240254</c:v>
                </c:pt>
                <c:pt idx="28">
                  <c:v>33.555950243478435</c:v>
                </c:pt>
                <c:pt idx="29">
                  <c:v>33.763060491054013</c:v>
                </c:pt>
                <c:pt idx="30">
                  <c:v>33.989565876914085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90680"/>
        <c:axId val="406293032"/>
      </c:scatterChart>
      <c:valAx>
        <c:axId val="406290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IF (mA)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93032"/>
        <c:crosses val="autoZero"/>
        <c:crossBetween val="midCat"/>
      </c:valAx>
      <c:valAx>
        <c:axId val="406293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VF (V)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90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644444444445403"/>
          <c:y val="0.43017169728784943"/>
          <c:w val="0.22870208464027791"/>
          <c:h val="0.167434383202103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LED Lm to I</a:t>
            </a:r>
            <a:r>
              <a:rPr lang="en-US" sz="1400" baseline="-25000"/>
              <a:t>F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9783848110008626"/>
          <c:y val="0.18894374843814846"/>
          <c:w val="0.73214075813670365"/>
          <c:h val="0.5969046538894591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12.5</c:v>
                </c:pt>
                <c:pt idx="1">
                  <c:v>25</c:v>
                </c:pt>
                <c:pt idx="2">
                  <c:v>37.5</c:v>
                </c:pt>
                <c:pt idx="3">
                  <c:v>50</c:v>
                </c:pt>
                <c:pt idx="4">
                  <c:v>60</c:v>
                </c:pt>
              </c:numCache>
            </c:numRef>
          </c:xVal>
          <c:yVal>
            <c:numRef>
              <c:f>'LED Curve'!$E$7:$E$11</c:f>
              <c:numCache>
                <c:formatCode>General</c:formatCode>
                <c:ptCount val="5"/>
                <c:pt idx="0">
                  <c:v>56.55</c:v>
                </c:pt>
                <c:pt idx="1">
                  <c:v>108.75</c:v>
                </c:pt>
                <c:pt idx="2">
                  <c:v>152.25</c:v>
                </c:pt>
                <c:pt idx="3">
                  <c:v>200</c:v>
                </c:pt>
                <c:pt idx="4">
                  <c:v>225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2.4</c:v>
                </c:pt>
                <c:pt idx="2">
                  <c:v>4.8</c:v>
                </c:pt>
                <c:pt idx="3">
                  <c:v>7.1999999999999993</c:v>
                </c:pt>
                <c:pt idx="4">
                  <c:v>9.6</c:v>
                </c:pt>
                <c:pt idx="5">
                  <c:v>12</c:v>
                </c:pt>
                <c:pt idx="6">
                  <c:v>14.399999999999999</c:v>
                </c:pt>
                <c:pt idx="7">
                  <c:v>16.8</c:v>
                </c:pt>
                <c:pt idx="8">
                  <c:v>19.2</c:v>
                </c:pt>
                <c:pt idx="9">
                  <c:v>21.599999999999998</c:v>
                </c:pt>
                <c:pt idx="10">
                  <c:v>24</c:v>
                </c:pt>
                <c:pt idx="11">
                  <c:v>26.4</c:v>
                </c:pt>
                <c:pt idx="12">
                  <c:v>28.799999999999997</c:v>
                </c:pt>
                <c:pt idx="13">
                  <c:v>31.200000000000003</c:v>
                </c:pt>
                <c:pt idx="14">
                  <c:v>33.6</c:v>
                </c:pt>
                <c:pt idx="15">
                  <c:v>36</c:v>
                </c:pt>
                <c:pt idx="16">
                  <c:v>38.4</c:v>
                </c:pt>
                <c:pt idx="17">
                  <c:v>40.800000000000004</c:v>
                </c:pt>
                <c:pt idx="18">
                  <c:v>43.199999999999996</c:v>
                </c:pt>
                <c:pt idx="19">
                  <c:v>45.6</c:v>
                </c:pt>
                <c:pt idx="20">
                  <c:v>48</c:v>
                </c:pt>
                <c:pt idx="21">
                  <c:v>50.4</c:v>
                </c:pt>
                <c:pt idx="22">
                  <c:v>52.8</c:v>
                </c:pt>
                <c:pt idx="23">
                  <c:v>55.2</c:v>
                </c:pt>
                <c:pt idx="24">
                  <c:v>57.599999999999994</c:v>
                </c:pt>
                <c:pt idx="25">
                  <c:v>60</c:v>
                </c:pt>
                <c:pt idx="26">
                  <c:v>62.400000000000006</c:v>
                </c:pt>
                <c:pt idx="27">
                  <c:v>64.800000000000011</c:v>
                </c:pt>
                <c:pt idx="28">
                  <c:v>67.2</c:v>
                </c:pt>
                <c:pt idx="29">
                  <c:v>69.599999999999994</c:v>
                </c:pt>
                <c:pt idx="30">
                  <c:v>72</c:v>
                </c:pt>
              </c:numCache>
            </c:numRef>
          </c:xVal>
          <c:yVal>
            <c:numRef>
              <c:f>'LED Curve'!$F$25:$F$55</c:f>
              <c:numCache>
                <c:formatCode>General</c:formatCode>
                <c:ptCount val="31"/>
                <c:pt idx="0">
                  <c:v>0.31796952094213005</c:v>
                </c:pt>
                <c:pt idx="1">
                  <c:v>11.243369351739515</c:v>
                </c:pt>
                <c:pt idx="2">
                  <c:v>22.060065381453995</c:v>
                </c:pt>
                <c:pt idx="3">
                  <c:v>32.761607272927826</c:v>
                </c:pt>
                <c:pt idx="4">
                  <c:v>43.341544689003271</c:v>
                </c:pt>
                <c:pt idx="5">
                  <c:v>53.793427292522594</c:v>
                </c:pt>
                <c:pt idx="6">
                  <c:v>64.110804746328057</c:v>
                </c:pt>
                <c:pt idx="7">
                  <c:v>74.287226713261902</c:v>
                </c:pt>
                <c:pt idx="8">
                  <c:v>84.316242856166397</c:v>
                </c:pt>
                <c:pt idx="9">
                  <c:v>94.191402837883814</c:v>
                </c:pt>
                <c:pt idx="10">
                  <c:v>103.90625632125641</c:v>
                </c:pt>
                <c:pt idx="11">
                  <c:v>113.45435296912643</c:v>
                </c:pt>
                <c:pt idx="12">
                  <c:v>122.82924244433617</c:v>
                </c:pt>
                <c:pt idx="13">
                  <c:v>132.02447440972787</c:v>
                </c:pt>
                <c:pt idx="14">
                  <c:v>141.03359852814376</c:v>
                </c:pt>
                <c:pt idx="15">
                  <c:v>149.85016446242614</c:v>
                </c:pt>
                <c:pt idx="16">
                  <c:v>158.46772187541723</c:v>
                </c:pt>
                <c:pt idx="17">
                  <c:v>166.87982042995935</c:v>
                </c:pt>
                <c:pt idx="18">
                  <c:v>175.08000978889467</c:v>
                </c:pt>
                <c:pt idx="19">
                  <c:v>183.06183961506554</c:v>
                </c:pt>
                <c:pt idx="20">
                  <c:v>190.81885957131419</c:v>
                </c:pt>
                <c:pt idx="21">
                  <c:v>198.34461932048288</c:v>
                </c:pt>
                <c:pt idx="22">
                  <c:v>205.63266852541386</c:v>
                </c:pt>
                <c:pt idx="23">
                  <c:v>212.67655684894939</c:v>
                </c:pt>
                <c:pt idx="24">
                  <c:v>219.46983395393175</c:v>
                </c:pt>
                <c:pt idx="25">
                  <c:v>226.00604950320314</c:v>
                </c:pt>
                <c:pt idx="26">
                  <c:v>232.27875315960597</c:v>
                </c:pt>
                <c:pt idx="27">
                  <c:v>238.2814945859823</c:v>
                </c:pt>
                <c:pt idx="28">
                  <c:v>244.00782344517452</c:v>
                </c:pt>
                <c:pt idx="29">
                  <c:v>249.45128940002482</c:v>
                </c:pt>
                <c:pt idx="30">
                  <c:v>254.60544211337555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4360"/>
        <c:axId val="401790832"/>
      </c:scatterChart>
      <c:valAx>
        <c:axId val="40179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0832"/>
        <c:crosses val="autoZero"/>
        <c:crossBetween val="midCat"/>
      </c:valAx>
      <c:valAx>
        <c:axId val="40179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Luminous</a:t>
                </a:r>
                <a:r>
                  <a:rPr lang="en-US" baseline="0"/>
                  <a:t> Flux (Lm)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4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3797614579389852"/>
          <c:y val="0.62208693427564099"/>
          <c:w val="0.42599043270099884"/>
          <c:h val="0.1547041335981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7462817147871"/>
          <c:y val="5.1400554097404488E-2"/>
          <c:w val="0.79906014873139919"/>
          <c:h val="0.73444808982210552"/>
        </c:manualLayout>
      </c:layout>
      <c:scatterChart>
        <c:scatterStyle val="lineMarker"/>
        <c:varyColors val="0"/>
        <c:ser>
          <c:idx val="0"/>
          <c:order val="0"/>
          <c:tx>
            <c:v>Input data</c:v>
          </c:tx>
          <c:spPr>
            <a:ln w="28575">
              <a:noFill/>
            </a:ln>
          </c:spPr>
          <c:xVal>
            <c:numRef>
              <c:f>'LED Curve'!$C$7:$C$11</c:f>
              <c:numCache>
                <c:formatCode>General</c:formatCode>
                <c:ptCount val="5"/>
                <c:pt idx="0">
                  <c:v>12.5</c:v>
                </c:pt>
                <c:pt idx="1">
                  <c:v>25</c:v>
                </c:pt>
                <c:pt idx="2">
                  <c:v>37.5</c:v>
                </c:pt>
                <c:pt idx="3">
                  <c:v>50</c:v>
                </c:pt>
                <c:pt idx="4">
                  <c:v>60</c:v>
                </c:pt>
              </c:numCache>
            </c:numRef>
          </c:xVal>
          <c:yVal>
            <c:numRef>
              <c:f>'LED Curve'!$E$7:$E$11</c:f>
              <c:numCache>
                <c:formatCode>General</c:formatCode>
                <c:ptCount val="5"/>
                <c:pt idx="0">
                  <c:v>56.55</c:v>
                </c:pt>
                <c:pt idx="1">
                  <c:v>108.75</c:v>
                </c:pt>
                <c:pt idx="2">
                  <c:v>152.25</c:v>
                </c:pt>
                <c:pt idx="3">
                  <c:v>200</c:v>
                </c:pt>
                <c:pt idx="4">
                  <c:v>225</c:v>
                </c:pt>
              </c:numCache>
            </c:numRef>
          </c:yVal>
          <c:smooth val="0"/>
        </c:ser>
        <c:ser>
          <c:idx val="1"/>
          <c:order val="1"/>
          <c:tx>
            <c:v>Trendline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'LED Curve'!$D$25:$D$55</c:f>
              <c:numCache>
                <c:formatCode>General</c:formatCode>
                <c:ptCount val="31"/>
                <c:pt idx="0">
                  <c:v>0</c:v>
                </c:pt>
                <c:pt idx="1">
                  <c:v>2.4</c:v>
                </c:pt>
                <c:pt idx="2">
                  <c:v>4.8</c:v>
                </c:pt>
                <c:pt idx="3">
                  <c:v>7.1999999999999993</c:v>
                </c:pt>
                <c:pt idx="4">
                  <c:v>9.6</c:v>
                </c:pt>
                <c:pt idx="5">
                  <c:v>12</c:v>
                </c:pt>
                <c:pt idx="6">
                  <c:v>14.399999999999999</c:v>
                </c:pt>
                <c:pt idx="7">
                  <c:v>16.8</c:v>
                </c:pt>
                <c:pt idx="8">
                  <c:v>19.2</c:v>
                </c:pt>
                <c:pt idx="9">
                  <c:v>21.599999999999998</c:v>
                </c:pt>
                <c:pt idx="10">
                  <c:v>24</c:v>
                </c:pt>
                <c:pt idx="11">
                  <c:v>26.4</c:v>
                </c:pt>
                <c:pt idx="12">
                  <c:v>28.799999999999997</c:v>
                </c:pt>
                <c:pt idx="13">
                  <c:v>31.200000000000003</c:v>
                </c:pt>
                <c:pt idx="14">
                  <c:v>33.6</c:v>
                </c:pt>
                <c:pt idx="15">
                  <c:v>36</c:v>
                </c:pt>
                <c:pt idx="16">
                  <c:v>38.4</c:v>
                </c:pt>
                <c:pt idx="17">
                  <c:v>40.800000000000004</c:v>
                </c:pt>
                <c:pt idx="18">
                  <c:v>43.199999999999996</c:v>
                </c:pt>
                <c:pt idx="19">
                  <c:v>45.6</c:v>
                </c:pt>
                <c:pt idx="20">
                  <c:v>48</c:v>
                </c:pt>
                <c:pt idx="21">
                  <c:v>50.4</c:v>
                </c:pt>
                <c:pt idx="22">
                  <c:v>52.8</c:v>
                </c:pt>
                <c:pt idx="23">
                  <c:v>55.2</c:v>
                </c:pt>
                <c:pt idx="24">
                  <c:v>57.599999999999994</c:v>
                </c:pt>
                <c:pt idx="25">
                  <c:v>60</c:v>
                </c:pt>
                <c:pt idx="26">
                  <c:v>62.400000000000006</c:v>
                </c:pt>
                <c:pt idx="27">
                  <c:v>64.800000000000011</c:v>
                </c:pt>
                <c:pt idx="28">
                  <c:v>67.2</c:v>
                </c:pt>
                <c:pt idx="29">
                  <c:v>69.599999999999994</c:v>
                </c:pt>
                <c:pt idx="30">
                  <c:v>72</c:v>
                </c:pt>
              </c:numCache>
            </c:numRef>
          </c:xVal>
          <c:yVal>
            <c:numRef>
              <c:f>'LED Curve'!$F$25:$F$55</c:f>
              <c:numCache>
                <c:formatCode>General</c:formatCode>
                <c:ptCount val="31"/>
                <c:pt idx="0">
                  <c:v>0.31796952094213005</c:v>
                </c:pt>
                <c:pt idx="1">
                  <c:v>11.243369351739515</c:v>
                </c:pt>
                <c:pt idx="2">
                  <c:v>22.060065381453995</c:v>
                </c:pt>
                <c:pt idx="3">
                  <c:v>32.761607272927826</c:v>
                </c:pt>
                <c:pt idx="4">
                  <c:v>43.341544689003271</c:v>
                </c:pt>
                <c:pt idx="5">
                  <c:v>53.793427292522594</c:v>
                </c:pt>
                <c:pt idx="6">
                  <c:v>64.110804746328057</c:v>
                </c:pt>
                <c:pt idx="7">
                  <c:v>74.287226713261902</c:v>
                </c:pt>
                <c:pt idx="8">
                  <c:v>84.316242856166397</c:v>
                </c:pt>
                <c:pt idx="9">
                  <c:v>94.191402837883814</c:v>
                </c:pt>
                <c:pt idx="10">
                  <c:v>103.90625632125641</c:v>
                </c:pt>
                <c:pt idx="11">
                  <c:v>113.45435296912643</c:v>
                </c:pt>
                <c:pt idx="12">
                  <c:v>122.82924244433617</c:v>
                </c:pt>
                <c:pt idx="13">
                  <c:v>132.02447440972787</c:v>
                </c:pt>
                <c:pt idx="14">
                  <c:v>141.03359852814376</c:v>
                </c:pt>
                <c:pt idx="15">
                  <c:v>149.85016446242614</c:v>
                </c:pt>
                <c:pt idx="16">
                  <c:v>158.46772187541723</c:v>
                </c:pt>
                <c:pt idx="17">
                  <c:v>166.87982042995935</c:v>
                </c:pt>
                <c:pt idx="18">
                  <c:v>175.08000978889467</c:v>
                </c:pt>
                <c:pt idx="19">
                  <c:v>183.06183961506554</c:v>
                </c:pt>
                <c:pt idx="20">
                  <c:v>190.81885957131419</c:v>
                </c:pt>
                <c:pt idx="21">
                  <c:v>198.34461932048288</c:v>
                </c:pt>
                <c:pt idx="22">
                  <c:v>205.63266852541386</c:v>
                </c:pt>
                <c:pt idx="23">
                  <c:v>212.67655684894939</c:v>
                </c:pt>
                <c:pt idx="24">
                  <c:v>219.46983395393175</c:v>
                </c:pt>
                <c:pt idx="25">
                  <c:v>226.00604950320314</c:v>
                </c:pt>
                <c:pt idx="26">
                  <c:v>232.27875315960597</c:v>
                </c:pt>
                <c:pt idx="27">
                  <c:v>238.2814945859823</c:v>
                </c:pt>
                <c:pt idx="28">
                  <c:v>244.00782344517452</c:v>
                </c:pt>
                <c:pt idx="29">
                  <c:v>249.45128940002482</c:v>
                </c:pt>
                <c:pt idx="30">
                  <c:v>254.60544211337555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86368"/>
        <c:axId val="406287152"/>
      </c:scatterChart>
      <c:valAx>
        <c:axId val="40628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IF (mA)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87152"/>
        <c:crosses val="autoZero"/>
        <c:crossBetween val="midCat"/>
      </c:valAx>
      <c:valAx>
        <c:axId val="40628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Luminous</a:t>
                </a:r>
                <a:r>
                  <a:rPr lang="en-US" baseline="0"/>
                  <a:t> Flux (Lm)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86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11045505048151"/>
          <c:y val="8.2137549900766466E-2"/>
          <c:w val="0.77731868588479369"/>
          <c:h val="0.7325278142343022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'Time-domain'!$C$8</c:f>
              <c:strCache>
                <c:ptCount val="1"/>
                <c:pt idx="0">
                  <c:v>Vin.min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'Time-domain'!$C$9:$C$265</c:f>
              <c:numCache>
                <c:formatCode>General</c:formatCode>
                <c:ptCount val="257"/>
                <c:pt idx="0">
                  <c:v>0</c:v>
                </c:pt>
                <c:pt idx="1">
                  <c:v>0.50900334623303811</c:v>
                </c:pt>
                <c:pt idx="2">
                  <c:v>2.4177192035839998</c:v>
                </c:pt>
                <c:pt idx="3">
                  <c:v>4.3258601264655763</c:v>
                </c:pt>
                <c:pt idx="4">
                  <c:v>6.2331387558734761</c:v>
                </c:pt>
                <c:pt idx="5">
                  <c:v>8.139267862661633</c:v>
                </c:pt>
                <c:pt idx="6">
                  <c:v>10.043960390797857</c:v>
                </c:pt>
                <c:pt idx="7">
                  <c:v>11.946929500593424</c:v>
                </c:pt>
                <c:pt idx="8">
                  <c:v>13.847888611900061</c:v>
                </c:pt>
                <c:pt idx="9">
                  <c:v>15.746551447267892</c:v>
                </c:pt>
                <c:pt idx="10">
                  <c:v>17.64263207505774</c:v>
                </c:pt>
                <c:pt idx="11">
                  <c:v>19.535844952501385</c:v>
                </c:pt>
                <c:pt idx="12">
                  <c:v>21.425904968703275</c:v>
                </c:pt>
                <c:pt idx="13">
                  <c:v>23.312527487577157</c:v>
                </c:pt>
                <c:pt idx="14">
                  <c:v>25.195428390711228</c:v>
                </c:pt>
                <c:pt idx="15">
                  <c:v>27.074324120155332</c:v>
                </c:pt>
                <c:pt idx="16">
                  <c:v>28.948931721123731</c:v>
                </c:pt>
                <c:pt idx="17">
                  <c:v>30.818968884607081</c:v>
                </c:pt>
                <c:pt idx="18">
                  <c:v>32.684153989887086</c:v>
                </c:pt>
                <c:pt idx="19">
                  <c:v>34.544206146947595</c:v>
                </c:pt>
                <c:pt idx="20">
                  <c:v>36.398845238775543</c:v>
                </c:pt>
                <c:pt idx="21">
                  <c:v>38.247791963545616</c:v>
                </c:pt>
                <c:pt idx="22">
                  <c:v>40.090767876682023</c:v>
                </c:pt>
                <c:pt idx="23">
                  <c:v>41.927495432791225</c:v>
                </c:pt>
                <c:pt idx="24">
                  <c:v>43.757698027459313</c:v>
                </c:pt>
                <c:pt idx="25">
                  <c:v>45.581100038907536</c:v>
                </c:pt>
                <c:pt idx="26">
                  <c:v>47.397426869499967</c:v>
                </c:pt>
                <c:pt idx="27">
                  <c:v>49.206404987096896</c:v>
                </c:pt>
                <c:pt idx="28">
                  <c:v>51.007761966247749</c:v>
                </c:pt>
                <c:pt idx="29">
                  <c:v>52.801226529217374</c:v>
                </c:pt>
                <c:pt idx="30">
                  <c:v>54.586528586839492</c:v>
                </c:pt>
                <c:pt idx="31">
                  <c:v>56.363399279191064</c:v>
                </c:pt>
                <c:pt idx="32">
                  <c:v>58.131571016081672</c:v>
                </c:pt>
                <c:pt idx="33">
                  <c:v>59.890777517351587</c:v>
                </c:pt>
                <c:pt idx="34">
                  <c:v>61.640753852972587</c:v>
                </c:pt>
                <c:pt idx="35">
                  <c:v>63.381236482945432</c:v>
                </c:pt>
                <c:pt idx="36">
                  <c:v>65.11196329698808</c:v>
                </c:pt>
                <c:pt idx="37">
                  <c:v>66.832673654008417</c:v>
                </c:pt>
                <c:pt idx="38">
                  <c:v>68.543108421355967</c:v>
                </c:pt>
                <c:pt idx="39">
                  <c:v>70.243010013846231</c:v>
                </c:pt>
                <c:pt idx="40">
                  <c:v>71.93212243255212</c:v>
                </c:pt>
                <c:pt idx="41">
                  <c:v>73.610191303356387</c:v>
                </c:pt>
                <c:pt idx="42">
                  <c:v>75.276963915259557</c:v>
                </c:pt>
                <c:pt idx="43">
                  <c:v>76.932189258437134</c:v>
                </c:pt>
                <c:pt idx="44">
                  <c:v>78.575618062040817</c:v>
                </c:pt>
                <c:pt idx="45">
                  <c:v>80.207002831737796</c:v>
                </c:pt>
                <c:pt idx="46">
                  <c:v>81.826097886982467</c:v>
                </c:pt>
                <c:pt idx="47">
                  <c:v>83.432659398015005</c:v>
                </c:pt>
                <c:pt idx="48">
                  <c:v>85.026445422581233</c:v>
                </c:pt>
                <c:pt idx="49">
                  <c:v>86.607215942368299</c:v>
                </c:pt>
                <c:pt idx="50">
                  <c:v>88.174732899150399</c:v>
                </c:pt>
                <c:pt idx="51">
                  <c:v>89.728760230639665</c:v>
                </c:pt>
                <c:pt idx="52">
                  <c:v>91.269063906036109</c:v>
                </c:pt>
                <c:pt idx="53">
                  <c:v>92.795411961271924</c:v>
                </c:pt>
                <c:pt idx="54">
                  <c:v>94.307574533944333</c:v>
                </c:pt>
                <c:pt idx="55">
                  <c:v>95.805323897932027</c:v>
                </c:pt>
                <c:pt idx="56">
                  <c:v>97.288434497690005</c:v>
                </c:pt>
                <c:pt idx="57">
                  <c:v>98.756682982217185</c:v>
                </c:pt>
                <c:pt idx="58">
                  <c:v>100.2098482386925</c:v>
                </c:pt>
                <c:pt idx="59">
                  <c:v>101.64771142577347</c:v>
                </c:pt>
                <c:pt idx="60">
                  <c:v>103.07005600655299</c:v>
                </c:pt>
                <c:pt idx="61">
                  <c:v>104.47666778116897</c:v>
                </c:pt>
                <c:pt idx="62">
                  <c:v>105.86733491906212</c:v>
                </c:pt>
                <c:pt idx="63">
                  <c:v>107.24184799087672</c:v>
                </c:pt>
                <c:pt idx="64">
                  <c:v>108.6</c:v>
                </c:pt>
                <c:pt idx="65">
                  <c:v>109.9415864137351</c:v>
                </c:pt>
                <c:pt idx="66">
                  <c:v>111.26640519410282</c:v>
                </c:pt>
                <c:pt idx="67">
                  <c:v>112.57425682826793</c:v>
                </c:pt>
                <c:pt idx="68">
                  <c:v>113.86494435858495</c:v>
                </c:pt>
                <c:pt idx="69">
                  <c:v>115.13827341225934</c:v>
                </c:pt>
                <c:pt idx="70">
                  <c:v>116.39405223061932</c:v>
                </c:pt>
                <c:pt idx="71">
                  <c:v>117.63209169799397</c:v>
                </c:pt>
                <c:pt idx="72">
                  <c:v>118.85220537019333</c:v>
                </c:pt>
                <c:pt idx="73">
                  <c:v>120.0542095025863</c:v>
                </c:pt>
                <c:pt idx="74">
                  <c:v>121.23792307777188</c:v>
                </c:pt>
                <c:pt idx="75">
                  <c:v>122.40316783283967</c:v>
                </c:pt>
                <c:pt idx="76">
                  <c:v>123.54976828621571</c:v>
                </c:pt>
                <c:pt idx="77">
                  <c:v>124.67755176408917</c:v>
                </c:pt>
                <c:pt idx="78">
                  <c:v>125.78634842641668</c:v>
                </c:pt>
                <c:pt idx="79">
                  <c:v>126.87599129249929</c:v>
                </c:pt>
                <c:pt idx="80">
                  <c:v>127.94631626612946</c:v>
                </c:pt>
                <c:pt idx="81">
                  <c:v>128.99716216030308</c:v>
                </c:pt>
                <c:pt idx="82">
                  <c:v>130.02837072149381</c:v>
                </c:pt>
                <c:pt idx="83">
                  <c:v>131.03978665348544</c:v>
                </c:pt>
                <c:pt idx="84">
                  <c:v>132.03125764075887</c:v>
                </c:pt>
                <c:pt idx="85">
                  <c:v>133.00263437143033</c:v>
                </c:pt>
                <c:pt idx="86">
                  <c:v>133.95377055973719</c:v>
                </c:pt>
                <c:pt idx="87">
                  <c:v>134.8845229680681</c:v>
                </c:pt>
                <c:pt idx="88">
                  <c:v>135.79475142853383</c:v>
                </c:pt>
                <c:pt idx="89">
                  <c:v>136.6843188640764</c:v>
                </c:pt>
                <c:pt idx="90">
                  <c:v>137.55309130911209</c:v>
                </c:pt>
                <c:pt idx="91">
                  <c:v>138.40093792970626</c:v>
                </c:pt>
                <c:pt idx="92">
                  <c:v>139.22773104327649</c:v>
                </c:pt>
                <c:pt idx="93">
                  <c:v>140.03334613782104</c:v>
                </c:pt>
                <c:pt idx="94">
                  <c:v>140.81766189066997</c:v>
                </c:pt>
                <c:pt idx="95">
                  <c:v>141.58056018675583</c:v>
                </c:pt>
                <c:pt idx="96">
                  <c:v>142.3219261364014</c:v>
                </c:pt>
                <c:pt idx="97">
                  <c:v>143.04164809262164</c:v>
                </c:pt>
                <c:pt idx="98">
                  <c:v>143.73961766793727</c:v>
                </c:pt>
                <c:pt idx="99">
                  <c:v>144.41572975069755</c:v>
                </c:pt>
                <c:pt idx="100">
                  <c:v>145.0698825209098</c:v>
                </c:pt>
                <c:pt idx="101">
                  <c:v>145.70197746557295</c:v>
                </c:pt>
                <c:pt idx="102">
                  <c:v>146.31191939351342</c:v>
                </c:pt>
                <c:pt idx="103">
                  <c:v>146.89961644972033</c:v>
                </c:pt>
                <c:pt idx="104">
                  <c:v>147.4649801291788</c:v>
                </c:pt>
                <c:pt idx="105">
                  <c:v>148.00792529019822</c:v>
                </c:pt>
                <c:pt idx="106">
                  <c:v>148.5283701672345</c:v>
                </c:pt>
                <c:pt idx="107">
                  <c:v>149.0262363832035</c:v>
                </c:pt>
                <c:pt idx="108">
                  <c:v>149.50144896128432</c:v>
                </c:pt>
                <c:pt idx="109">
                  <c:v>149.95393633621075</c:v>
                </c:pt>
                <c:pt idx="110">
                  <c:v>150.38363036504848</c:v>
                </c:pt>
                <c:pt idx="111">
                  <c:v>150.7904663374573</c:v>
                </c:pt>
                <c:pt idx="112">
                  <c:v>151.17438298543621</c:v>
                </c:pt>
                <c:pt idx="113">
                  <c:v>151.53532249255022</c:v>
                </c:pt>
                <c:pt idx="114">
                  <c:v>151.8732305026372</c:v>
                </c:pt>
                <c:pt idx="115">
                  <c:v>152.18805612799369</c:v>
                </c:pt>
                <c:pt idx="116">
                  <c:v>152.47975195703862</c:v>
                </c:pt>
                <c:pt idx="117">
                  <c:v>152.748274061453</c:v>
                </c:pt>
                <c:pt idx="118">
                  <c:v>152.99358200279565</c:v>
                </c:pt>
                <c:pt idx="119">
                  <c:v>153.21563883859289</c:v>
                </c:pt>
                <c:pt idx="120">
                  <c:v>153.41441112790207</c:v>
                </c:pt>
                <c:pt idx="121">
                  <c:v>153.58986893634753</c:v>
                </c:pt>
                <c:pt idx="122">
                  <c:v>153.74198584062873</c:v>
                </c:pt>
                <c:pt idx="123">
                  <c:v>153.87073893249942</c:v>
                </c:pt>
                <c:pt idx="124">
                  <c:v>153.97610882221753</c:v>
                </c:pt>
                <c:pt idx="125">
                  <c:v>154.05807964146524</c:v>
                </c:pt>
                <c:pt idx="126">
                  <c:v>154.11663904573874</c:v>
                </c:pt>
                <c:pt idx="127">
                  <c:v>154.15177821620705</c:v>
                </c:pt>
                <c:pt idx="128">
                  <c:v>154.16349186104046</c:v>
                </c:pt>
                <c:pt idx="129">
                  <c:v>154.15177821620705</c:v>
                </c:pt>
                <c:pt idx="130">
                  <c:v>154.11663904573874</c:v>
                </c:pt>
                <c:pt idx="131">
                  <c:v>154.05807964146524</c:v>
                </c:pt>
                <c:pt idx="132">
                  <c:v>153.97610882221753</c:v>
                </c:pt>
                <c:pt idx="133">
                  <c:v>153.87073893249942</c:v>
                </c:pt>
                <c:pt idx="134">
                  <c:v>153.74198584062873</c:v>
                </c:pt>
                <c:pt idx="135">
                  <c:v>153.58986893634753</c:v>
                </c:pt>
                <c:pt idx="136">
                  <c:v>153.41441112790207</c:v>
                </c:pt>
                <c:pt idx="137">
                  <c:v>153.21563883859289</c:v>
                </c:pt>
                <c:pt idx="138">
                  <c:v>152.99358200279565</c:v>
                </c:pt>
                <c:pt idx="139">
                  <c:v>152.748274061453</c:v>
                </c:pt>
                <c:pt idx="140">
                  <c:v>152.47975195703862</c:v>
                </c:pt>
                <c:pt idx="141">
                  <c:v>152.18805612799372</c:v>
                </c:pt>
                <c:pt idx="142">
                  <c:v>151.8732305026372</c:v>
                </c:pt>
                <c:pt idx="143">
                  <c:v>151.53532249255022</c:v>
                </c:pt>
                <c:pt idx="144">
                  <c:v>151.17438298543621</c:v>
                </c:pt>
                <c:pt idx="145">
                  <c:v>150.7904663374573</c:v>
                </c:pt>
                <c:pt idx="146">
                  <c:v>150.38363036504848</c:v>
                </c:pt>
                <c:pt idx="147">
                  <c:v>149.95393633621075</c:v>
                </c:pt>
                <c:pt idx="148">
                  <c:v>149.50144896128432</c:v>
                </c:pt>
                <c:pt idx="149">
                  <c:v>149.02623638320347</c:v>
                </c:pt>
                <c:pt idx="150">
                  <c:v>148.5283701672345</c:v>
                </c:pt>
                <c:pt idx="151">
                  <c:v>148.00792529019822</c:v>
                </c:pt>
                <c:pt idx="152">
                  <c:v>147.4649801291788</c:v>
                </c:pt>
                <c:pt idx="153">
                  <c:v>146.89961644972033</c:v>
                </c:pt>
                <c:pt idx="154">
                  <c:v>146.31191939351342</c:v>
                </c:pt>
                <c:pt idx="155">
                  <c:v>145.70197746557295</c:v>
                </c:pt>
                <c:pt idx="156">
                  <c:v>145.06988252090977</c:v>
                </c:pt>
                <c:pt idx="157">
                  <c:v>144.41572975069755</c:v>
                </c:pt>
                <c:pt idx="158">
                  <c:v>143.73961766793724</c:v>
                </c:pt>
                <c:pt idx="159">
                  <c:v>143.04164809262164</c:v>
                </c:pt>
                <c:pt idx="160">
                  <c:v>142.3219261364014</c:v>
                </c:pt>
                <c:pt idx="161">
                  <c:v>141.58056018675583</c:v>
                </c:pt>
                <c:pt idx="162">
                  <c:v>140.81766189066997</c:v>
                </c:pt>
                <c:pt idx="163">
                  <c:v>140.03334613782107</c:v>
                </c:pt>
                <c:pt idx="164">
                  <c:v>139.22773104327652</c:v>
                </c:pt>
                <c:pt idx="165">
                  <c:v>138.40093792970629</c:v>
                </c:pt>
                <c:pt idx="166">
                  <c:v>137.55309130911209</c:v>
                </c:pt>
                <c:pt idx="167">
                  <c:v>136.6843188640764</c:v>
                </c:pt>
                <c:pt idx="168">
                  <c:v>135.79475142853383</c:v>
                </c:pt>
                <c:pt idx="169">
                  <c:v>134.88452296806807</c:v>
                </c:pt>
                <c:pt idx="170">
                  <c:v>133.95377055973722</c:v>
                </c:pt>
                <c:pt idx="171">
                  <c:v>133.00263437143033</c:v>
                </c:pt>
                <c:pt idx="172">
                  <c:v>132.03125764075887</c:v>
                </c:pt>
                <c:pt idx="173">
                  <c:v>131.03978665348544</c:v>
                </c:pt>
                <c:pt idx="174">
                  <c:v>130.02837072149381</c:v>
                </c:pt>
                <c:pt idx="175">
                  <c:v>128.99716216030308</c:v>
                </c:pt>
                <c:pt idx="176">
                  <c:v>127.94631626612943</c:v>
                </c:pt>
                <c:pt idx="177">
                  <c:v>126.87599129249929</c:v>
                </c:pt>
                <c:pt idx="178">
                  <c:v>125.78634842641668</c:v>
                </c:pt>
                <c:pt idx="179">
                  <c:v>124.67755176408917</c:v>
                </c:pt>
                <c:pt idx="180">
                  <c:v>123.54976828621571</c:v>
                </c:pt>
                <c:pt idx="181">
                  <c:v>122.40316783283969</c:v>
                </c:pt>
                <c:pt idx="182">
                  <c:v>121.2379230777719</c:v>
                </c:pt>
                <c:pt idx="183">
                  <c:v>120.05420950258626</c:v>
                </c:pt>
                <c:pt idx="184">
                  <c:v>118.85220537019329</c:v>
                </c:pt>
                <c:pt idx="185">
                  <c:v>117.63209169799396</c:v>
                </c:pt>
                <c:pt idx="186">
                  <c:v>116.39405223061932</c:v>
                </c:pt>
                <c:pt idx="187">
                  <c:v>115.13827341225934</c:v>
                </c:pt>
                <c:pt idx="188">
                  <c:v>113.86494435858494</c:v>
                </c:pt>
                <c:pt idx="189">
                  <c:v>112.57425682826791</c:v>
                </c:pt>
                <c:pt idx="190">
                  <c:v>111.26640519410282</c:v>
                </c:pt>
                <c:pt idx="191">
                  <c:v>109.9415864137351</c:v>
                </c:pt>
                <c:pt idx="192">
                  <c:v>108.60000000000001</c:v>
                </c:pt>
                <c:pt idx="193">
                  <c:v>107.24184799087672</c:v>
                </c:pt>
                <c:pt idx="194">
                  <c:v>105.86733491906213</c:v>
                </c:pt>
                <c:pt idx="195">
                  <c:v>104.476667781169</c:v>
                </c:pt>
                <c:pt idx="196">
                  <c:v>103.07005600655295</c:v>
                </c:pt>
                <c:pt idx="197">
                  <c:v>101.64771142577345</c:v>
                </c:pt>
                <c:pt idx="198">
                  <c:v>100.20984823869249</c:v>
                </c:pt>
                <c:pt idx="199">
                  <c:v>98.756682982217185</c:v>
                </c:pt>
                <c:pt idx="200">
                  <c:v>97.288434497689991</c:v>
                </c:pt>
                <c:pt idx="201">
                  <c:v>95.805323897932027</c:v>
                </c:pt>
                <c:pt idx="202">
                  <c:v>94.307574533944333</c:v>
                </c:pt>
                <c:pt idx="203">
                  <c:v>92.795411961271938</c:v>
                </c:pt>
                <c:pt idx="204">
                  <c:v>91.269063906036138</c:v>
                </c:pt>
                <c:pt idx="205">
                  <c:v>89.728760230639679</c:v>
                </c:pt>
                <c:pt idx="206">
                  <c:v>88.174732899150371</c:v>
                </c:pt>
                <c:pt idx="207">
                  <c:v>86.607215942368327</c:v>
                </c:pt>
                <c:pt idx="208">
                  <c:v>85.026445422581233</c:v>
                </c:pt>
                <c:pt idx="209">
                  <c:v>83.432659398015034</c:v>
                </c:pt>
                <c:pt idx="210">
                  <c:v>81.826097886982453</c:v>
                </c:pt>
                <c:pt idx="211">
                  <c:v>80.207002831737796</c:v>
                </c:pt>
                <c:pt idx="212">
                  <c:v>78.575618062040817</c:v>
                </c:pt>
                <c:pt idx="213">
                  <c:v>76.932189258437148</c:v>
                </c:pt>
                <c:pt idx="214">
                  <c:v>75.276963915259515</c:v>
                </c:pt>
                <c:pt idx="215">
                  <c:v>73.610191303356416</c:v>
                </c:pt>
                <c:pt idx="216">
                  <c:v>71.932122432552077</c:v>
                </c:pt>
                <c:pt idx="217">
                  <c:v>70.243010013846259</c:v>
                </c:pt>
                <c:pt idx="218">
                  <c:v>68.543108421355953</c:v>
                </c:pt>
                <c:pt idx="219">
                  <c:v>66.832673654008403</c:v>
                </c:pt>
                <c:pt idx="220">
                  <c:v>65.111963296988066</c:v>
                </c:pt>
                <c:pt idx="221">
                  <c:v>63.381236482945432</c:v>
                </c:pt>
                <c:pt idx="222">
                  <c:v>61.640753852972523</c:v>
                </c:pt>
                <c:pt idx="223">
                  <c:v>59.890777517351594</c:v>
                </c:pt>
                <c:pt idx="224">
                  <c:v>58.131571016081622</c:v>
                </c:pt>
                <c:pt idx="225">
                  <c:v>56.363399279191093</c:v>
                </c:pt>
                <c:pt idx="226">
                  <c:v>54.58652858683952</c:v>
                </c:pt>
                <c:pt idx="227">
                  <c:v>52.801226529217345</c:v>
                </c:pt>
                <c:pt idx="228">
                  <c:v>51.007761966247784</c:v>
                </c:pt>
                <c:pt idx="229">
                  <c:v>49.206404987096867</c:v>
                </c:pt>
                <c:pt idx="230">
                  <c:v>47.397426869500009</c:v>
                </c:pt>
                <c:pt idx="231">
                  <c:v>45.581100038907529</c:v>
                </c:pt>
                <c:pt idx="232">
                  <c:v>43.75769802745932</c:v>
                </c:pt>
                <c:pt idx="233">
                  <c:v>41.92749543279124</c:v>
                </c:pt>
                <c:pt idx="234">
                  <c:v>40.09076787668203</c:v>
                </c:pt>
                <c:pt idx="235">
                  <c:v>38.247791963545559</c:v>
                </c:pt>
                <c:pt idx="236">
                  <c:v>36.398845238775564</c:v>
                </c:pt>
                <c:pt idx="237">
                  <c:v>34.544206146947552</c:v>
                </c:pt>
                <c:pt idx="238">
                  <c:v>32.684153989887129</c:v>
                </c:pt>
                <c:pt idx="239">
                  <c:v>30.81896888460706</c:v>
                </c:pt>
                <c:pt idx="240">
                  <c:v>28.948931721123717</c:v>
                </c:pt>
                <c:pt idx="241">
                  <c:v>27.074324120155321</c:v>
                </c:pt>
                <c:pt idx="242">
                  <c:v>25.195428390711225</c:v>
                </c:pt>
                <c:pt idx="243">
                  <c:v>23.312527487577089</c:v>
                </c:pt>
                <c:pt idx="244">
                  <c:v>21.425904968703282</c:v>
                </c:pt>
                <c:pt idx="245">
                  <c:v>19.535844952501336</c:v>
                </c:pt>
                <c:pt idx="246">
                  <c:v>17.642632075057762</c:v>
                </c:pt>
                <c:pt idx="247">
                  <c:v>15.746551447267853</c:v>
                </c:pt>
                <c:pt idx="248">
                  <c:v>13.847888611900029</c:v>
                </c:pt>
                <c:pt idx="249">
                  <c:v>11.946929500593393</c:v>
                </c:pt>
                <c:pt idx="250">
                  <c:v>10.043960390797835</c:v>
                </c:pt>
                <c:pt idx="251">
                  <c:v>8.1392678626616863</c:v>
                </c:pt>
                <c:pt idx="252">
                  <c:v>6.233138755873469</c:v>
                </c:pt>
                <c:pt idx="253">
                  <c:v>4.3258601264656438</c:v>
                </c:pt>
                <c:pt idx="254">
                  <c:v>2.4177192035840056</c:v>
                </c:pt>
                <c:pt idx="255">
                  <c:v>0.50900334623305077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'Time-domain'!$D$8</c:f>
              <c:strCache>
                <c:ptCount val="1"/>
                <c:pt idx="0">
                  <c:v>Vin.typ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'Time-domain'!$D$9:$D$265</c:f>
              <c:numCache>
                <c:formatCode>General</c:formatCode>
                <c:ptCount val="257"/>
                <c:pt idx="0">
                  <c:v>0</c:v>
                </c:pt>
                <c:pt idx="1">
                  <c:v>0.68254910498149624</c:v>
                </c:pt>
                <c:pt idx="2">
                  <c:v>2.7647845857279996</c:v>
                </c:pt>
                <c:pt idx="3">
                  <c:v>4.846392865235174</c:v>
                </c:pt>
                <c:pt idx="4">
                  <c:v>6.9270604609528821</c:v>
                </c:pt>
                <c:pt idx="5">
                  <c:v>9.0064740319945091</c:v>
                </c:pt>
                <c:pt idx="6">
                  <c:v>11.084320426324934</c:v>
                </c:pt>
                <c:pt idx="7">
                  <c:v>13.160286727920099</c:v>
                </c:pt>
                <c:pt idx="8">
                  <c:v>15.234060303890976</c:v>
                </c:pt>
                <c:pt idx="9">
                  <c:v>17.305328851564973</c:v>
                </c:pt>
                <c:pt idx="10">
                  <c:v>19.373780445517536</c:v>
                </c:pt>
                <c:pt idx="11">
                  <c:v>21.439103584546967</c:v>
                </c:pt>
                <c:pt idx="12">
                  <c:v>23.500987238585388</c:v>
                </c:pt>
                <c:pt idx="13">
                  <c:v>25.559120895538715</c:v>
                </c:pt>
                <c:pt idx="14">
                  <c:v>27.613194608048612</c:v>
                </c:pt>
                <c:pt idx="15">
                  <c:v>29.662899040169453</c:v>
                </c:pt>
                <c:pt idx="16">
                  <c:v>31.707925513953164</c:v>
                </c:pt>
                <c:pt idx="17">
                  <c:v>33.747966055935002</c:v>
                </c:pt>
                <c:pt idx="18">
                  <c:v>35.782713443513188</c:v>
                </c:pt>
                <c:pt idx="19">
                  <c:v>37.811861251215554</c:v>
                </c:pt>
                <c:pt idx="20">
                  <c:v>39.835103896846043</c:v>
                </c:pt>
                <c:pt idx="21">
                  <c:v>41.852136687504306</c:v>
                </c:pt>
                <c:pt idx="22">
                  <c:v>43.862655865471297</c:v>
                </c:pt>
                <c:pt idx="23">
                  <c:v>45.866358653954066</c:v>
                </c:pt>
                <c:pt idx="24">
                  <c:v>47.862943302682886</c:v>
                </c:pt>
                <c:pt idx="25">
                  <c:v>49.852109133353679</c:v>
                </c:pt>
                <c:pt idx="26">
                  <c:v>51.833556584909054</c:v>
                </c:pt>
                <c:pt idx="27">
                  <c:v>53.806987258651155</c:v>
                </c:pt>
                <c:pt idx="28">
                  <c:v>55.772103963179362</c:v>
                </c:pt>
                <c:pt idx="29">
                  <c:v>57.728610759146228</c:v>
                </c:pt>
                <c:pt idx="30">
                  <c:v>59.676213003824898</c:v>
                </c:pt>
                <c:pt idx="31">
                  <c:v>61.614617395481162</c:v>
                </c:pt>
                <c:pt idx="32">
                  <c:v>63.543532017543647</c:v>
                </c:pt>
                <c:pt idx="33">
                  <c:v>65.462666382565359</c:v>
                </c:pt>
                <c:pt idx="34">
                  <c:v>67.37173147597008</c:v>
                </c:pt>
                <c:pt idx="35">
                  <c:v>69.270439799576835</c:v>
                </c:pt>
                <c:pt idx="36">
                  <c:v>71.158505414896084</c:v>
                </c:pt>
                <c:pt idx="37">
                  <c:v>73.035643986191005</c:v>
                </c:pt>
                <c:pt idx="38">
                  <c:v>74.901572823297414</c:v>
                </c:pt>
                <c:pt idx="39">
                  <c:v>76.756010924195891</c:v>
                </c:pt>
                <c:pt idx="40">
                  <c:v>78.598679017329587</c:v>
                </c:pt>
                <c:pt idx="41">
                  <c:v>80.429299603661519</c:v>
                </c:pt>
                <c:pt idx="42">
                  <c:v>82.247596998464971</c:v>
                </c:pt>
                <c:pt idx="43">
                  <c:v>84.053297372840504</c:v>
                </c:pt>
                <c:pt idx="44">
                  <c:v>85.846128794953614</c:v>
                </c:pt>
                <c:pt idx="45">
                  <c:v>87.625821270986691</c:v>
                </c:pt>
                <c:pt idx="46">
                  <c:v>89.392106785799058</c:v>
                </c:pt>
                <c:pt idx="47">
                  <c:v>91.144719343289097</c:v>
                </c:pt>
                <c:pt idx="48">
                  <c:v>92.883395006452247</c:v>
                </c:pt>
                <c:pt idx="49">
                  <c:v>94.607871937129048</c:v>
                </c:pt>
                <c:pt idx="50">
                  <c:v>96.317890435436809</c:v>
                </c:pt>
                <c:pt idx="51">
                  <c:v>98.01319297887963</c:v>
                </c:pt>
                <c:pt idx="52">
                  <c:v>99.693524261130307</c:v>
                </c:pt>
                <c:pt idx="53">
                  <c:v>101.35863123047847</c:v>
                </c:pt>
                <c:pt idx="54">
                  <c:v>103.00826312793927</c:v>
                </c:pt>
                <c:pt idx="55">
                  <c:v>104.64217152501675</c:v>
                </c:pt>
                <c:pt idx="56">
                  <c:v>106.26011036111638</c:v>
                </c:pt>
                <c:pt idx="57">
                  <c:v>107.86183598060056</c:v>
                </c:pt>
                <c:pt idx="58">
                  <c:v>109.44710716948273</c:v>
                </c:pt>
                <c:pt idx="59">
                  <c:v>111.01568519175288</c:v>
                </c:pt>
                <c:pt idx="60">
                  <c:v>112.56733382533054</c:v>
                </c:pt>
                <c:pt idx="61">
                  <c:v>114.10181939763888</c:v>
                </c:pt>
                <c:pt idx="62">
                  <c:v>115.61891082079504</c:v>
                </c:pt>
                <c:pt idx="63">
                  <c:v>117.11837962641096</c:v>
                </c:pt>
                <c:pt idx="64">
                  <c:v>118.6</c:v>
                </c:pt>
                <c:pt idx="65">
                  <c:v>120.06354881498375</c:v>
                </c:pt>
                <c:pt idx="66">
                  <c:v>121.50880566629398</c:v>
                </c:pt>
                <c:pt idx="67">
                  <c:v>122.93555290356501</c:v>
                </c:pt>
                <c:pt idx="68">
                  <c:v>124.34357566391085</c:v>
                </c:pt>
                <c:pt idx="69">
                  <c:v>125.73266190428292</c:v>
                </c:pt>
                <c:pt idx="70">
                  <c:v>127.10260243340289</c:v>
                </c:pt>
                <c:pt idx="71">
                  <c:v>128.45319094326615</c:v>
                </c:pt>
                <c:pt idx="72">
                  <c:v>129.78422404021092</c:v>
                </c:pt>
                <c:pt idx="73">
                  <c:v>131.09550127554868</c:v>
                </c:pt>
                <c:pt idx="74">
                  <c:v>132.38682517575114</c:v>
                </c:pt>
                <c:pt idx="75">
                  <c:v>133.65800127218873</c:v>
                </c:pt>
                <c:pt idx="76">
                  <c:v>134.90883813041714</c:v>
                </c:pt>
                <c:pt idx="77">
                  <c:v>136.13914737900637</c:v>
                </c:pt>
                <c:pt idx="78">
                  <c:v>137.3487437379091</c:v>
                </c:pt>
                <c:pt idx="79">
                  <c:v>138.53744504636288</c:v>
                </c:pt>
                <c:pt idx="80">
                  <c:v>139.70507229032305</c:v>
                </c:pt>
                <c:pt idx="81">
                  <c:v>140.85144962942155</c:v>
                </c:pt>
                <c:pt idx="82">
                  <c:v>141.97640442344778</c:v>
                </c:pt>
                <c:pt idx="83">
                  <c:v>143.07976725834777</c:v>
                </c:pt>
                <c:pt idx="84">
                  <c:v>144.16137197173694</c:v>
                </c:pt>
                <c:pt idx="85">
                  <c:v>145.221055677924</c:v>
                </c:pt>
                <c:pt idx="86">
                  <c:v>146.25865879244057</c:v>
                </c:pt>
                <c:pt idx="87">
                  <c:v>147.27402505607429</c:v>
                </c:pt>
                <c:pt idx="88">
                  <c:v>148.26700155840055</c:v>
                </c:pt>
                <c:pt idx="89">
                  <c:v>149.23743876081062</c:v>
                </c:pt>
                <c:pt idx="90">
                  <c:v>150.18519051903138</c:v>
                </c:pt>
                <c:pt idx="91">
                  <c:v>151.1101141051341</c:v>
                </c:pt>
                <c:pt idx="92">
                  <c:v>152.01207022902889</c:v>
                </c:pt>
                <c:pt idx="93">
                  <c:v>152.89092305944115</c:v>
                </c:pt>
                <c:pt idx="94">
                  <c:v>153.74654024436725</c:v>
                </c:pt>
                <c:pt idx="95">
                  <c:v>154.57879293100638</c:v>
                </c:pt>
                <c:pt idx="96">
                  <c:v>155.38755578516518</c:v>
                </c:pt>
                <c:pt idx="97">
                  <c:v>156.17270701013268</c:v>
                </c:pt>
                <c:pt idx="98">
                  <c:v>156.93412836502247</c:v>
                </c:pt>
                <c:pt idx="99">
                  <c:v>157.67170518257916</c:v>
                </c:pt>
                <c:pt idx="100">
                  <c:v>158.38532638644705</c:v>
                </c:pt>
                <c:pt idx="101">
                  <c:v>159.07488450789776</c:v>
                </c:pt>
                <c:pt idx="102">
                  <c:v>159.74027570201463</c:v>
                </c:pt>
                <c:pt idx="103">
                  <c:v>160.38139976333127</c:v>
                </c:pt>
                <c:pt idx="104">
                  <c:v>160.99816014092232</c:v>
                </c:pt>
                <c:pt idx="105">
                  <c:v>161.59046395294351</c:v>
                </c:pt>
                <c:pt idx="106">
                  <c:v>162.15822200061945</c:v>
                </c:pt>
                <c:pt idx="107">
                  <c:v>162.70134878167653</c:v>
                </c:pt>
                <c:pt idx="108">
                  <c:v>163.21976250321924</c:v>
                </c:pt>
                <c:pt idx="109">
                  <c:v>163.71338509404808</c:v>
                </c:pt>
                <c:pt idx="110">
                  <c:v>164.18214221641651</c:v>
                </c:pt>
                <c:pt idx="111">
                  <c:v>164.62596327722613</c:v>
                </c:pt>
                <c:pt idx="112">
                  <c:v>165.04478143865768</c:v>
                </c:pt>
                <c:pt idx="113">
                  <c:v>165.4385336282366</c:v>
                </c:pt>
                <c:pt idx="114">
                  <c:v>165.80716054833147</c:v>
                </c:pt>
                <c:pt idx="115">
                  <c:v>166.15060668508403</c:v>
                </c:pt>
                <c:pt idx="116">
                  <c:v>166.46882031676941</c:v>
                </c:pt>
                <c:pt idx="117">
                  <c:v>166.76175352158509</c:v>
                </c:pt>
                <c:pt idx="118">
                  <c:v>167.02936218486798</c:v>
                </c:pt>
                <c:pt idx="119">
                  <c:v>167.27160600573771</c:v>
                </c:pt>
                <c:pt idx="120">
                  <c:v>167.4884485031659</c:v>
                </c:pt>
                <c:pt idx="121">
                  <c:v>167.67985702147004</c:v>
                </c:pt>
                <c:pt idx="122">
                  <c:v>167.84580273523136</c:v>
                </c:pt>
                <c:pt idx="123">
                  <c:v>167.98626065363572</c:v>
                </c:pt>
                <c:pt idx="124">
                  <c:v>168.1012096242373</c:v>
                </c:pt>
                <c:pt idx="125">
                  <c:v>168.19063233614392</c:v>
                </c:pt>
                <c:pt idx="126">
                  <c:v>168.25451532262406</c:v>
                </c:pt>
                <c:pt idx="127">
                  <c:v>168.29284896313499</c:v>
                </c:pt>
                <c:pt idx="128">
                  <c:v>168.30562748477141</c:v>
                </c:pt>
                <c:pt idx="129">
                  <c:v>168.29284896313499</c:v>
                </c:pt>
                <c:pt idx="130">
                  <c:v>168.25451532262406</c:v>
                </c:pt>
                <c:pt idx="131">
                  <c:v>168.19063233614392</c:v>
                </c:pt>
                <c:pt idx="132">
                  <c:v>168.1012096242373</c:v>
                </c:pt>
                <c:pt idx="133">
                  <c:v>167.98626065363572</c:v>
                </c:pt>
                <c:pt idx="134">
                  <c:v>167.84580273523136</c:v>
                </c:pt>
                <c:pt idx="135">
                  <c:v>167.67985702147004</c:v>
                </c:pt>
                <c:pt idx="136">
                  <c:v>167.4884485031659</c:v>
                </c:pt>
                <c:pt idx="137">
                  <c:v>167.27160600573771</c:v>
                </c:pt>
                <c:pt idx="138">
                  <c:v>167.02936218486798</c:v>
                </c:pt>
                <c:pt idx="139">
                  <c:v>166.76175352158509</c:v>
                </c:pt>
                <c:pt idx="140">
                  <c:v>166.46882031676941</c:v>
                </c:pt>
                <c:pt idx="141">
                  <c:v>166.15060668508406</c:v>
                </c:pt>
                <c:pt idx="142">
                  <c:v>165.80716054833147</c:v>
                </c:pt>
                <c:pt idx="143">
                  <c:v>165.4385336282366</c:v>
                </c:pt>
                <c:pt idx="144">
                  <c:v>165.04478143865768</c:v>
                </c:pt>
                <c:pt idx="145">
                  <c:v>164.62596327722613</c:v>
                </c:pt>
                <c:pt idx="146">
                  <c:v>164.18214221641651</c:v>
                </c:pt>
                <c:pt idx="147">
                  <c:v>163.71338509404808</c:v>
                </c:pt>
                <c:pt idx="148">
                  <c:v>163.21976250321924</c:v>
                </c:pt>
                <c:pt idx="149">
                  <c:v>162.7013487816765</c:v>
                </c:pt>
                <c:pt idx="150">
                  <c:v>162.15822200061945</c:v>
                </c:pt>
                <c:pt idx="151">
                  <c:v>161.59046395294351</c:v>
                </c:pt>
                <c:pt idx="152">
                  <c:v>160.99816014092232</c:v>
                </c:pt>
                <c:pt idx="153">
                  <c:v>160.38139976333127</c:v>
                </c:pt>
                <c:pt idx="154">
                  <c:v>159.74027570201463</c:v>
                </c:pt>
                <c:pt idx="155">
                  <c:v>159.07488450789776</c:v>
                </c:pt>
                <c:pt idx="156">
                  <c:v>158.38532638644705</c:v>
                </c:pt>
                <c:pt idx="157">
                  <c:v>157.67170518257916</c:v>
                </c:pt>
                <c:pt idx="158">
                  <c:v>156.93412836502245</c:v>
                </c:pt>
                <c:pt idx="159">
                  <c:v>156.17270701013268</c:v>
                </c:pt>
                <c:pt idx="160">
                  <c:v>155.38755578516518</c:v>
                </c:pt>
                <c:pt idx="161">
                  <c:v>154.57879293100635</c:v>
                </c:pt>
                <c:pt idx="162">
                  <c:v>153.74654024436722</c:v>
                </c:pt>
                <c:pt idx="163">
                  <c:v>152.89092305944115</c:v>
                </c:pt>
                <c:pt idx="164">
                  <c:v>152.01207022902892</c:v>
                </c:pt>
                <c:pt idx="165">
                  <c:v>151.11011410513413</c:v>
                </c:pt>
                <c:pt idx="166">
                  <c:v>150.18519051903135</c:v>
                </c:pt>
                <c:pt idx="167">
                  <c:v>149.23743876081062</c:v>
                </c:pt>
                <c:pt idx="168">
                  <c:v>148.26700155840055</c:v>
                </c:pt>
                <c:pt idx="169">
                  <c:v>147.27402505607427</c:v>
                </c:pt>
                <c:pt idx="170">
                  <c:v>146.2586587924406</c:v>
                </c:pt>
                <c:pt idx="171">
                  <c:v>145.221055677924</c:v>
                </c:pt>
                <c:pt idx="172">
                  <c:v>144.16137197173694</c:v>
                </c:pt>
                <c:pt idx="173">
                  <c:v>143.07976725834777</c:v>
                </c:pt>
                <c:pt idx="174">
                  <c:v>141.97640442344778</c:v>
                </c:pt>
                <c:pt idx="175">
                  <c:v>140.85144962942152</c:v>
                </c:pt>
                <c:pt idx="176">
                  <c:v>139.70507229032302</c:v>
                </c:pt>
                <c:pt idx="177">
                  <c:v>138.53744504636285</c:v>
                </c:pt>
                <c:pt idx="178">
                  <c:v>137.3487437379091</c:v>
                </c:pt>
                <c:pt idx="179">
                  <c:v>136.13914737900637</c:v>
                </c:pt>
                <c:pt idx="180">
                  <c:v>134.90883813041714</c:v>
                </c:pt>
                <c:pt idx="181">
                  <c:v>133.65800127218876</c:v>
                </c:pt>
                <c:pt idx="182">
                  <c:v>132.38682517575117</c:v>
                </c:pt>
                <c:pt idx="183">
                  <c:v>131.09550127554866</c:v>
                </c:pt>
                <c:pt idx="184">
                  <c:v>129.78422404021086</c:v>
                </c:pt>
                <c:pt idx="185">
                  <c:v>128.45319094326612</c:v>
                </c:pt>
                <c:pt idx="186">
                  <c:v>127.10260243340289</c:v>
                </c:pt>
                <c:pt idx="187">
                  <c:v>125.73266190428292</c:v>
                </c:pt>
                <c:pt idx="188">
                  <c:v>124.34357566391083</c:v>
                </c:pt>
                <c:pt idx="189">
                  <c:v>122.935552903565</c:v>
                </c:pt>
                <c:pt idx="190">
                  <c:v>121.50880566629398</c:v>
                </c:pt>
                <c:pt idx="191">
                  <c:v>120.06354881498375</c:v>
                </c:pt>
                <c:pt idx="192">
                  <c:v>118.60000000000001</c:v>
                </c:pt>
                <c:pt idx="193">
                  <c:v>117.11837962641096</c:v>
                </c:pt>
                <c:pt idx="194">
                  <c:v>115.61891082079505</c:v>
                </c:pt>
                <c:pt idx="195">
                  <c:v>114.10181939763891</c:v>
                </c:pt>
                <c:pt idx="196">
                  <c:v>112.56733382533049</c:v>
                </c:pt>
                <c:pt idx="197">
                  <c:v>111.01568519175287</c:v>
                </c:pt>
                <c:pt idx="198">
                  <c:v>109.44710716948272</c:v>
                </c:pt>
                <c:pt idx="199">
                  <c:v>107.86183598060056</c:v>
                </c:pt>
                <c:pt idx="200">
                  <c:v>106.26011036111635</c:v>
                </c:pt>
                <c:pt idx="201">
                  <c:v>104.64217152501675</c:v>
                </c:pt>
                <c:pt idx="202">
                  <c:v>103.00826312793927</c:v>
                </c:pt>
                <c:pt idx="203">
                  <c:v>101.35863123047848</c:v>
                </c:pt>
                <c:pt idx="204">
                  <c:v>99.693524261130321</c:v>
                </c:pt>
                <c:pt idx="205">
                  <c:v>98.013192978879644</c:v>
                </c:pt>
                <c:pt idx="206">
                  <c:v>96.317890435436766</c:v>
                </c:pt>
                <c:pt idx="207">
                  <c:v>94.60787193712909</c:v>
                </c:pt>
                <c:pt idx="208">
                  <c:v>92.883395006452247</c:v>
                </c:pt>
                <c:pt idx="209">
                  <c:v>91.144719343289125</c:v>
                </c:pt>
                <c:pt idx="210">
                  <c:v>89.392106785799044</c:v>
                </c:pt>
                <c:pt idx="211">
                  <c:v>87.625821270986691</c:v>
                </c:pt>
                <c:pt idx="212">
                  <c:v>85.846128794953614</c:v>
                </c:pt>
                <c:pt idx="213">
                  <c:v>84.053297372840518</c:v>
                </c:pt>
                <c:pt idx="214">
                  <c:v>82.247596998464928</c:v>
                </c:pt>
                <c:pt idx="215">
                  <c:v>80.429299603661548</c:v>
                </c:pt>
                <c:pt idx="216">
                  <c:v>78.598679017329545</c:v>
                </c:pt>
                <c:pt idx="217">
                  <c:v>76.75601092419592</c:v>
                </c:pt>
                <c:pt idx="218">
                  <c:v>74.9015728232974</c:v>
                </c:pt>
                <c:pt idx="219">
                  <c:v>73.035643986190991</c:v>
                </c:pt>
                <c:pt idx="220">
                  <c:v>71.158505414896069</c:v>
                </c:pt>
                <c:pt idx="221">
                  <c:v>69.270439799576835</c:v>
                </c:pt>
                <c:pt idx="222">
                  <c:v>67.371731475970023</c:v>
                </c:pt>
                <c:pt idx="223">
                  <c:v>65.462666382565374</c:v>
                </c:pt>
                <c:pt idx="224">
                  <c:v>63.54353201754359</c:v>
                </c:pt>
                <c:pt idx="225">
                  <c:v>61.61461739548119</c:v>
                </c:pt>
                <c:pt idx="226">
                  <c:v>59.676213003824927</c:v>
                </c:pt>
                <c:pt idx="227">
                  <c:v>57.7286107591462</c:v>
                </c:pt>
                <c:pt idx="228">
                  <c:v>55.772103963179397</c:v>
                </c:pt>
                <c:pt idx="229">
                  <c:v>53.806987258651127</c:v>
                </c:pt>
                <c:pt idx="230">
                  <c:v>51.833556584909104</c:v>
                </c:pt>
                <c:pt idx="231">
                  <c:v>49.852109133353665</c:v>
                </c:pt>
                <c:pt idx="232">
                  <c:v>47.862943302682893</c:v>
                </c:pt>
                <c:pt idx="233">
                  <c:v>45.86635865395408</c:v>
                </c:pt>
                <c:pt idx="234">
                  <c:v>43.862655865471304</c:v>
                </c:pt>
                <c:pt idx="235">
                  <c:v>41.852136687504249</c:v>
                </c:pt>
                <c:pt idx="236">
                  <c:v>39.835103896846071</c:v>
                </c:pt>
                <c:pt idx="237">
                  <c:v>37.811861251215511</c:v>
                </c:pt>
                <c:pt idx="238">
                  <c:v>35.782713443513231</c:v>
                </c:pt>
                <c:pt idx="239">
                  <c:v>33.747966055934974</c:v>
                </c:pt>
                <c:pt idx="240">
                  <c:v>31.70792551395315</c:v>
                </c:pt>
                <c:pt idx="241">
                  <c:v>29.662899040169439</c:v>
                </c:pt>
                <c:pt idx="242">
                  <c:v>27.613194608048609</c:v>
                </c:pt>
                <c:pt idx="243">
                  <c:v>25.559120895538644</c:v>
                </c:pt>
                <c:pt idx="244">
                  <c:v>23.500987238585399</c:v>
                </c:pt>
                <c:pt idx="245">
                  <c:v>21.43910358454691</c:v>
                </c:pt>
                <c:pt idx="246">
                  <c:v>19.373780445517557</c:v>
                </c:pt>
                <c:pt idx="247">
                  <c:v>17.305328851564934</c:v>
                </c:pt>
                <c:pt idx="248">
                  <c:v>15.23406030389094</c:v>
                </c:pt>
                <c:pt idx="249">
                  <c:v>13.160286727920065</c:v>
                </c:pt>
                <c:pt idx="250">
                  <c:v>11.084320426324911</c:v>
                </c:pt>
                <c:pt idx="251">
                  <c:v>9.0064740319945678</c:v>
                </c:pt>
                <c:pt idx="252">
                  <c:v>6.927060460952875</c:v>
                </c:pt>
                <c:pt idx="253">
                  <c:v>4.8463928652352486</c:v>
                </c:pt>
                <c:pt idx="254">
                  <c:v>2.7647845857280067</c:v>
                </c:pt>
                <c:pt idx="255">
                  <c:v>0.68254910498151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'Time-domain'!$E$8</c:f>
              <c:strCache>
                <c:ptCount val="1"/>
                <c:pt idx="0">
                  <c:v>Vin.max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'Time-domain'!$E$9:$E$265</c:f>
              <c:numCache>
                <c:formatCode>General</c:formatCode>
                <c:ptCount val="257"/>
                <c:pt idx="0">
                  <c:v>0</c:v>
                </c:pt>
                <c:pt idx="1">
                  <c:v>0.85609486372995391</c:v>
                </c:pt>
                <c:pt idx="2">
                  <c:v>3.1118499678720002</c:v>
                </c:pt>
                <c:pt idx="3">
                  <c:v>5.3669256040047717</c:v>
                </c:pt>
                <c:pt idx="4">
                  <c:v>7.6209821660322898</c:v>
                </c:pt>
                <c:pt idx="5">
                  <c:v>9.8736802013273852</c:v>
                </c:pt>
                <c:pt idx="6">
                  <c:v>12.124680461852012</c:v>
                </c:pt>
                <c:pt idx="7">
                  <c:v>14.373643955246774</c:v>
                </c:pt>
                <c:pt idx="8">
                  <c:v>16.620231995881891</c:v>
                </c:pt>
                <c:pt idx="9">
                  <c:v>18.864106255862055</c:v>
                </c:pt>
                <c:pt idx="10">
                  <c:v>21.104928815977328</c:v>
                </c:pt>
                <c:pt idx="11">
                  <c:v>23.342362216592548</c:v>
                </c:pt>
                <c:pt idx="12">
                  <c:v>25.576069508467505</c:v>
                </c:pt>
                <c:pt idx="13">
                  <c:v>27.805714303500274</c:v>
                </c:pt>
                <c:pt idx="14">
                  <c:v>30.030960825385996</c:v>
                </c:pt>
                <c:pt idx="15">
                  <c:v>32.251473960183574</c:v>
                </c:pt>
                <c:pt idx="16">
                  <c:v>34.466919306782593</c:v>
                </c:pt>
                <c:pt idx="17">
                  <c:v>36.676963227262917</c:v>
                </c:pt>
                <c:pt idx="18">
                  <c:v>38.881272897139283</c:v>
                </c:pt>
                <c:pt idx="19">
                  <c:v>41.07951635548352</c:v>
                </c:pt>
                <c:pt idx="20">
                  <c:v>43.27136255491655</c:v>
                </c:pt>
                <c:pt idx="21">
                  <c:v>45.456481411462995</c:v>
                </c:pt>
                <c:pt idx="22">
                  <c:v>47.634543854260571</c:v>
                </c:pt>
                <c:pt idx="23">
                  <c:v>49.805221875116906</c:v>
                </c:pt>
                <c:pt idx="24">
                  <c:v>51.968188577906453</c:v>
                </c:pt>
                <c:pt idx="25">
                  <c:v>54.123118227799814</c:v>
                </c:pt>
                <c:pt idx="26">
                  <c:v>56.269686300318142</c:v>
                </c:pt>
                <c:pt idx="27">
                  <c:v>58.407569530205421</c:v>
                </c:pt>
                <c:pt idx="28">
                  <c:v>60.536445960110974</c:v>
                </c:pt>
                <c:pt idx="29">
                  <c:v>62.655994989075076</c:v>
                </c:pt>
                <c:pt idx="30">
                  <c:v>64.765897420810305</c:v>
                </c:pt>
                <c:pt idx="31">
                  <c:v>66.865835511771252</c:v>
                </c:pt>
                <c:pt idx="32">
                  <c:v>68.955493019005601</c:v>
                </c:pt>
                <c:pt idx="33">
                  <c:v>71.034555247779139</c:v>
                </c:pt>
                <c:pt idx="34">
                  <c:v>73.102709098967594</c:v>
                </c:pt>
                <c:pt idx="35">
                  <c:v>75.159643116208244</c:v>
                </c:pt>
                <c:pt idx="36">
                  <c:v>77.205047532804087</c:v>
                </c:pt>
                <c:pt idx="37">
                  <c:v>79.238614318373592</c:v>
                </c:pt>
                <c:pt idx="38">
                  <c:v>81.260037225238875</c:v>
                </c:pt>
                <c:pt idx="39">
                  <c:v>83.269011834545552</c:v>
                </c:pt>
                <c:pt idx="40">
                  <c:v>85.265235602107055</c:v>
                </c:pt>
                <c:pt idx="41">
                  <c:v>87.248407903966637</c:v>
                </c:pt>
                <c:pt idx="42">
                  <c:v>89.218230081670384</c:v>
                </c:pt>
                <c:pt idx="43">
                  <c:v>91.174405487243874</c:v>
                </c:pt>
                <c:pt idx="44">
                  <c:v>93.116639527866425</c:v>
                </c:pt>
                <c:pt idx="45">
                  <c:v>95.044639710235586</c:v>
                </c:pt>
                <c:pt idx="46">
                  <c:v>96.958115684615649</c:v>
                </c:pt>
                <c:pt idx="47">
                  <c:v>98.856779288563189</c:v>
                </c:pt>
                <c:pt idx="48">
                  <c:v>100.74034459032328</c:v>
                </c:pt>
                <c:pt idx="49">
                  <c:v>102.6085279318898</c:v>
                </c:pt>
                <c:pt idx="50">
                  <c:v>104.4610479717232</c:v>
                </c:pt>
                <c:pt idx="51">
                  <c:v>106.29762572711959</c:v>
                </c:pt>
                <c:pt idx="52">
                  <c:v>108.1179846162245</c:v>
                </c:pt>
                <c:pt idx="53">
                  <c:v>109.92185049968501</c:v>
                </c:pt>
                <c:pt idx="54">
                  <c:v>111.70895172193421</c:v>
                </c:pt>
                <c:pt idx="55">
                  <c:v>113.47901915210149</c:v>
                </c:pt>
                <c:pt idx="56">
                  <c:v>115.23178622454273</c:v>
                </c:pt>
                <c:pt idx="57">
                  <c:v>116.96698897898393</c:v>
                </c:pt>
                <c:pt idx="58">
                  <c:v>118.68436610027295</c:v>
                </c:pt>
                <c:pt idx="59">
                  <c:v>120.38365895773228</c:v>
                </c:pt>
                <c:pt idx="60">
                  <c:v>122.06461164410807</c:v>
                </c:pt>
                <c:pt idx="61">
                  <c:v>123.72697101410878</c:v>
                </c:pt>
                <c:pt idx="62">
                  <c:v>125.37048672252796</c:v>
                </c:pt>
                <c:pt idx="63">
                  <c:v>126.99491126194522</c:v>
                </c:pt>
                <c:pt idx="64">
                  <c:v>128.6</c:v>
                </c:pt>
                <c:pt idx="65">
                  <c:v>130.18551121623238</c:v>
                </c:pt>
                <c:pt idx="66">
                  <c:v>131.75120613848514</c:v>
                </c:pt>
                <c:pt idx="67">
                  <c:v>133.2968489788621</c:v>
                </c:pt>
                <c:pt idx="68">
                  <c:v>134.82220696923676</c:v>
                </c:pt>
                <c:pt idx="69">
                  <c:v>136.3270503963065</c:v>
                </c:pt>
                <c:pt idx="70">
                  <c:v>137.81115263618648</c:v>
                </c:pt>
                <c:pt idx="71">
                  <c:v>139.27429018853834</c:v>
                </c:pt>
                <c:pt idx="72">
                  <c:v>140.71624271022847</c:v>
                </c:pt>
                <c:pt idx="73">
                  <c:v>142.13679304851109</c:v>
                </c:pt>
                <c:pt idx="74">
                  <c:v>143.5357272737304</c:v>
                </c:pt>
                <c:pt idx="75">
                  <c:v>144.91283471153778</c:v>
                </c:pt>
                <c:pt idx="76">
                  <c:v>146.26790797461857</c:v>
                </c:pt>
                <c:pt idx="77">
                  <c:v>147.60074299392357</c:v>
                </c:pt>
                <c:pt idx="78">
                  <c:v>148.91113904940153</c:v>
                </c:pt>
                <c:pt idx="79">
                  <c:v>150.19889880022646</c:v>
                </c:pt>
                <c:pt idx="80">
                  <c:v>151.46382831451663</c:v>
                </c:pt>
                <c:pt idx="81">
                  <c:v>152.70573709854</c:v>
                </c:pt>
                <c:pt idx="82">
                  <c:v>153.92443812540176</c:v>
                </c:pt>
                <c:pt idx="83">
                  <c:v>155.11974786321008</c:v>
                </c:pt>
                <c:pt idx="84">
                  <c:v>156.29148630271504</c:v>
                </c:pt>
                <c:pt idx="85">
                  <c:v>157.43947698441767</c:v>
                </c:pt>
                <c:pt idx="86">
                  <c:v>158.56354702514395</c:v>
                </c:pt>
                <c:pt idx="87">
                  <c:v>159.66352714408049</c:v>
                </c:pt>
                <c:pt idx="88">
                  <c:v>160.73925168826727</c:v>
                </c:pt>
                <c:pt idx="89">
                  <c:v>161.79055865754484</c:v>
                </c:pt>
                <c:pt idx="90">
                  <c:v>162.81728972895067</c:v>
                </c:pt>
                <c:pt idx="91">
                  <c:v>163.81929028056194</c:v>
                </c:pt>
                <c:pt idx="92">
                  <c:v>164.79640941478132</c:v>
                </c:pt>
                <c:pt idx="93">
                  <c:v>165.74849998106123</c:v>
                </c:pt>
                <c:pt idx="94">
                  <c:v>166.67541859806451</c:v>
                </c:pt>
                <c:pt idx="95">
                  <c:v>167.57702567525692</c:v>
                </c:pt>
                <c:pt idx="96">
                  <c:v>168.45318543392895</c:v>
                </c:pt>
                <c:pt idx="97">
                  <c:v>169.30376592764375</c:v>
                </c:pt>
                <c:pt idx="98">
                  <c:v>170.12863906210768</c:v>
                </c:pt>
                <c:pt idx="99">
                  <c:v>170.92768061446074</c:v>
                </c:pt>
                <c:pt idx="100">
                  <c:v>171.70077025198432</c:v>
                </c:pt>
                <c:pt idx="101">
                  <c:v>172.44779155022258</c:v>
                </c:pt>
                <c:pt idx="102">
                  <c:v>173.16863201051586</c:v>
                </c:pt>
                <c:pt idx="103">
                  <c:v>173.86318307694222</c:v>
                </c:pt>
                <c:pt idx="104">
                  <c:v>174.53134015266585</c:v>
                </c:pt>
                <c:pt idx="105">
                  <c:v>175.1730026156888</c:v>
                </c:pt>
                <c:pt idx="106">
                  <c:v>175.78807383400439</c:v>
                </c:pt>
                <c:pt idx="107">
                  <c:v>176.37646118014956</c:v>
                </c:pt>
                <c:pt idx="108">
                  <c:v>176.93807604515419</c:v>
                </c:pt>
                <c:pt idx="109">
                  <c:v>177.47283385188544</c:v>
                </c:pt>
                <c:pt idx="110">
                  <c:v>177.98065406778457</c:v>
                </c:pt>
                <c:pt idx="111">
                  <c:v>178.46146021699499</c:v>
                </c:pt>
                <c:pt idx="112">
                  <c:v>178.91517989187918</c:v>
                </c:pt>
                <c:pt idx="113">
                  <c:v>179.341744763923</c:v>
                </c:pt>
                <c:pt idx="114">
                  <c:v>179.74109059402576</c:v>
                </c:pt>
                <c:pt idx="115">
                  <c:v>180.11315724217437</c:v>
                </c:pt>
                <c:pt idx="116">
                  <c:v>180.45788867650018</c:v>
                </c:pt>
                <c:pt idx="117">
                  <c:v>180.77523298171718</c:v>
                </c:pt>
                <c:pt idx="118">
                  <c:v>181.06514236694031</c:v>
                </c:pt>
                <c:pt idx="119">
                  <c:v>181.32757317288252</c:v>
                </c:pt>
                <c:pt idx="120">
                  <c:v>181.56248587842973</c:v>
                </c:pt>
                <c:pt idx="121">
                  <c:v>181.76984510659256</c:v>
                </c:pt>
                <c:pt idx="122">
                  <c:v>181.94961962983396</c:v>
                </c:pt>
                <c:pt idx="123">
                  <c:v>182.10178237477203</c:v>
                </c:pt>
                <c:pt idx="124">
                  <c:v>182.22631042625707</c:v>
                </c:pt>
                <c:pt idx="125">
                  <c:v>182.32318503082257</c:v>
                </c:pt>
                <c:pt idx="126">
                  <c:v>182.39239159950941</c:v>
                </c:pt>
                <c:pt idx="127">
                  <c:v>182.4339197100629</c:v>
                </c:pt>
                <c:pt idx="128">
                  <c:v>182.44776310850236</c:v>
                </c:pt>
                <c:pt idx="129">
                  <c:v>182.4339197100629</c:v>
                </c:pt>
                <c:pt idx="130">
                  <c:v>182.39239159950941</c:v>
                </c:pt>
                <c:pt idx="131">
                  <c:v>182.32318503082257</c:v>
                </c:pt>
                <c:pt idx="132">
                  <c:v>182.22631042625707</c:v>
                </c:pt>
                <c:pt idx="133">
                  <c:v>182.10178237477203</c:v>
                </c:pt>
                <c:pt idx="134">
                  <c:v>181.94961962983396</c:v>
                </c:pt>
                <c:pt idx="135">
                  <c:v>181.76984510659256</c:v>
                </c:pt>
                <c:pt idx="136">
                  <c:v>181.56248587842973</c:v>
                </c:pt>
                <c:pt idx="137">
                  <c:v>181.32757317288252</c:v>
                </c:pt>
                <c:pt idx="138">
                  <c:v>181.06514236694031</c:v>
                </c:pt>
                <c:pt idx="139">
                  <c:v>180.77523298171718</c:v>
                </c:pt>
                <c:pt idx="140">
                  <c:v>180.45788867650018</c:v>
                </c:pt>
                <c:pt idx="141">
                  <c:v>180.1131572421744</c:v>
                </c:pt>
                <c:pt idx="142">
                  <c:v>179.74109059402576</c:v>
                </c:pt>
                <c:pt idx="143">
                  <c:v>179.341744763923</c:v>
                </c:pt>
                <c:pt idx="144">
                  <c:v>178.91517989187918</c:v>
                </c:pt>
                <c:pt idx="145">
                  <c:v>178.46146021699499</c:v>
                </c:pt>
                <c:pt idx="146">
                  <c:v>177.98065406778457</c:v>
                </c:pt>
                <c:pt idx="147">
                  <c:v>177.47283385188544</c:v>
                </c:pt>
                <c:pt idx="148">
                  <c:v>176.93807604515419</c:v>
                </c:pt>
                <c:pt idx="149">
                  <c:v>176.37646118014956</c:v>
                </c:pt>
                <c:pt idx="150">
                  <c:v>175.78807383400439</c:v>
                </c:pt>
                <c:pt idx="151">
                  <c:v>175.1730026156888</c:v>
                </c:pt>
                <c:pt idx="152">
                  <c:v>174.53134015266585</c:v>
                </c:pt>
                <c:pt idx="153">
                  <c:v>173.86318307694222</c:v>
                </c:pt>
                <c:pt idx="154">
                  <c:v>173.16863201051586</c:v>
                </c:pt>
                <c:pt idx="155">
                  <c:v>172.44779155022258</c:v>
                </c:pt>
                <c:pt idx="156">
                  <c:v>171.7007702519843</c:v>
                </c:pt>
                <c:pt idx="157">
                  <c:v>170.92768061446074</c:v>
                </c:pt>
                <c:pt idx="158">
                  <c:v>170.12863906210765</c:v>
                </c:pt>
                <c:pt idx="159">
                  <c:v>169.30376592764375</c:v>
                </c:pt>
                <c:pt idx="160">
                  <c:v>168.45318543392895</c:v>
                </c:pt>
                <c:pt idx="161">
                  <c:v>167.57702567525689</c:v>
                </c:pt>
                <c:pt idx="162">
                  <c:v>166.67541859806451</c:v>
                </c:pt>
                <c:pt idx="163">
                  <c:v>165.74849998106126</c:v>
                </c:pt>
                <c:pt idx="164">
                  <c:v>164.79640941478132</c:v>
                </c:pt>
                <c:pt idx="165">
                  <c:v>163.81929028056197</c:v>
                </c:pt>
                <c:pt idx="166">
                  <c:v>162.81728972895064</c:v>
                </c:pt>
                <c:pt idx="167">
                  <c:v>161.79055865754484</c:v>
                </c:pt>
                <c:pt idx="168">
                  <c:v>160.73925168826727</c:v>
                </c:pt>
                <c:pt idx="169">
                  <c:v>159.66352714408046</c:v>
                </c:pt>
                <c:pt idx="170">
                  <c:v>158.56354702514398</c:v>
                </c:pt>
                <c:pt idx="171">
                  <c:v>157.43947698441769</c:v>
                </c:pt>
                <c:pt idx="172">
                  <c:v>156.29148630271504</c:v>
                </c:pt>
                <c:pt idx="173">
                  <c:v>155.11974786321008</c:v>
                </c:pt>
                <c:pt idx="174">
                  <c:v>153.92443812540176</c:v>
                </c:pt>
                <c:pt idx="175">
                  <c:v>152.70573709854</c:v>
                </c:pt>
                <c:pt idx="176">
                  <c:v>151.4638283145166</c:v>
                </c:pt>
                <c:pt idx="177">
                  <c:v>150.19889880022643</c:v>
                </c:pt>
                <c:pt idx="178">
                  <c:v>148.91113904940153</c:v>
                </c:pt>
                <c:pt idx="179">
                  <c:v>147.60074299392357</c:v>
                </c:pt>
                <c:pt idx="180">
                  <c:v>146.26790797461857</c:v>
                </c:pt>
                <c:pt idx="181">
                  <c:v>144.91283471153781</c:v>
                </c:pt>
                <c:pt idx="182">
                  <c:v>143.53572727373043</c:v>
                </c:pt>
                <c:pt idx="183">
                  <c:v>142.13679304851104</c:v>
                </c:pt>
                <c:pt idx="184">
                  <c:v>140.71624271022844</c:v>
                </c:pt>
                <c:pt idx="185">
                  <c:v>139.27429018853832</c:v>
                </c:pt>
                <c:pt idx="186">
                  <c:v>137.81115263618648</c:v>
                </c:pt>
                <c:pt idx="187">
                  <c:v>136.3270503963065</c:v>
                </c:pt>
                <c:pt idx="188">
                  <c:v>134.82220696923673</c:v>
                </c:pt>
                <c:pt idx="189">
                  <c:v>133.29684897886207</c:v>
                </c:pt>
                <c:pt idx="190">
                  <c:v>131.75120613848514</c:v>
                </c:pt>
                <c:pt idx="191">
                  <c:v>130.18551121623238</c:v>
                </c:pt>
                <c:pt idx="192">
                  <c:v>128.6</c:v>
                </c:pt>
                <c:pt idx="193">
                  <c:v>126.99491126194522</c:v>
                </c:pt>
                <c:pt idx="194">
                  <c:v>125.37048672252797</c:v>
                </c:pt>
                <c:pt idx="195">
                  <c:v>123.72697101410883</c:v>
                </c:pt>
                <c:pt idx="196">
                  <c:v>122.06461164410804</c:v>
                </c:pt>
                <c:pt idx="197">
                  <c:v>120.38365895773227</c:v>
                </c:pt>
                <c:pt idx="198">
                  <c:v>118.68436610027294</c:v>
                </c:pt>
                <c:pt idx="199">
                  <c:v>116.96698897898393</c:v>
                </c:pt>
                <c:pt idx="200">
                  <c:v>115.23178622454272</c:v>
                </c:pt>
                <c:pt idx="201">
                  <c:v>113.47901915210149</c:v>
                </c:pt>
                <c:pt idx="202">
                  <c:v>111.70895172193421</c:v>
                </c:pt>
                <c:pt idx="203">
                  <c:v>109.92185049968502</c:v>
                </c:pt>
                <c:pt idx="204">
                  <c:v>108.11798461622452</c:v>
                </c:pt>
                <c:pt idx="205">
                  <c:v>106.29762572711962</c:v>
                </c:pt>
                <c:pt idx="206">
                  <c:v>104.46104797172316</c:v>
                </c:pt>
                <c:pt idx="207">
                  <c:v>102.60852793188984</c:v>
                </c:pt>
                <c:pt idx="208">
                  <c:v>100.74034459032328</c:v>
                </c:pt>
                <c:pt idx="209">
                  <c:v>98.856779288563231</c:v>
                </c:pt>
                <c:pt idx="210">
                  <c:v>96.95811568461562</c:v>
                </c:pt>
                <c:pt idx="211">
                  <c:v>95.044639710235586</c:v>
                </c:pt>
                <c:pt idx="212">
                  <c:v>93.116639527866425</c:v>
                </c:pt>
                <c:pt idx="213">
                  <c:v>91.174405487243902</c:v>
                </c:pt>
                <c:pt idx="214">
                  <c:v>89.218230081670342</c:v>
                </c:pt>
                <c:pt idx="215">
                  <c:v>87.24840790396668</c:v>
                </c:pt>
                <c:pt idx="216">
                  <c:v>85.265235602106998</c:v>
                </c:pt>
                <c:pt idx="217">
                  <c:v>83.26901183454558</c:v>
                </c:pt>
                <c:pt idx="218">
                  <c:v>81.260037225238847</c:v>
                </c:pt>
                <c:pt idx="219">
                  <c:v>79.238614318373578</c:v>
                </c:pt>
                <c:pt idx="220">
                  <c:v>77.205047532804073</c:v>
                </c:pt>
                <c:pt idx="221">
                  <c:v>75.159643116208244</c:v>
                </c:pt>
                <c:pt idx="222">
                  <c:v>73.102709098967523</c:v>
                </c:pt>
                <c:pt idx="223">
                  <c:v>71.034555247779153</c:v>
                </c:pt>
                <c:pt idx="224">
                  <c:v>68.955493019005544</c:v>
                </c:pt>
                <c:pt idx="225">
                  <c:v>66.86583551177128</c:v>
                </c:pt>
                <c:pt idx="226">
                  <c:v>64.765897420810333</c:v>
                </c:pt>
                <c:pt idx="227">
                  <c:v>62.655994989075047</c:v>
                </c:pt>
                <c:pt idx="228">
                  <c:v>60.536445960111017</c:v>
                </c:pt>
                <c:pt idx="229">
                  <c:v>58.407569530205386</c:v>
                </c:pt>
                <c:pt idx="230">
                  <c:v>56.269686300318199</c:v>
                </c:pt>
                <c:pt idx="231">
                  <c:v>54.123118227799807</c:v>
                </c:pt>
                <c:pt idx="232">
                  <c:v>51.968188577906467</c:v>
                </c:pt>
                <c:pt idx="233">
                  <c:v>49.805221875116914</c:v>
                </c:pt>
                <c:pt idx="234">
                  <c:v>47.634543854260578</c:v>
                </c:pt>
                <c:pt idx="235">
                  <c:v>45.456481411462939</c:v>
                </c:pt>
                <c:pt idx="236">
                  <c:v>43.271362554916578</c:v>
                </c:pt>
                <c:pt idx="237">
                  <c:v>41.07951635548347</c:v>
                </c:pt>
                <c:pt idx="238">
                  <c:v>38.881272897139333</c:v>
                </c:pt>
                <c:pt idx="239">
                  <c:v>36.676963227262888</c:v>
                </c:pt>
                <c:pt idx="240">
                  <c:v>34.466919306782579</c:v>
                </c:pt>
                <c:pt idx="241">
                  <c:v>32.25147396018356</c:v>
                </c:pt>
                <c:pt idx="242">
                  <c:v>30.030960825385993</c:v>
                </c:pt>
                <c:pt idx="243">
                  <c:v>27.805714303500199</c:v>
                </c:pt>
                <c:pt idx="244">
                  <c:v>25.576069508467516</c:v>
                </c:pt>
                <c:pt idx="245">
                  <c:v>23.342362216592484</c:v>
                </c:pt>
                <c:pt idx="246">
                  <c:v>21.104928815977352</c:v>
                </c:pt>
                <c:pt idx="247">
                  <c:v>18.864106255862009</c:v>
                </c:pt>
                <c:pt idx="248">
                  <c:v>16.620231995881856</c:v>
                </c:pt>
                <c:pt idx="249">
                  <c:v>14.373643955246738</c:v>
                </c:pt>
                <c:pt idx="250">
                  <c:v>12.124680461851987</c:v>
                </c:pt>
                <c:pt idx="251">
                  <c:v>9.8736802013274492</c:v>
                </c:pt>
                <c:pt idx="252">
                  <c:v>7.620982166032281</c:v>
                </c:pt>
                <c:pt idx="253">
                  <c:v>5.3669256040048516</c:v>
                </c:pt>
                <c:pt idx="254">
                  <c:v>3.1118499678720064</c:v>
                </c:pt>
                <c:pt idx="255">
                  <c:v>0.85609486372996901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87544"/>
        <c:axId val="406287936"/>
      </c:scatterChart>
      <c:valAx>
        <c:axId val="406287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6287936"/>
        <c:crosses val="autoZero"/>
        <c:crossBetween val="midCat"/>
      </c:valAx>
      <c:valAx>
        <c:axId val="40628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6287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6559492563429574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'Time-domain'!$AJ$8</c:f>
              <c:strCache>
                <c:ptCount val="1"/>
                <c:pt idx="0">
                  <c:v>Iin.min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'Time-domain'!$AJ$9:$AJ$265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6.6495931723361368</c:v>
                </c:pt>
                <c:pt idx="16">
                  <c:v>14.702031320825824</c:v>
                </c:pt>
                <c:pt idx="17">
                  <c:v>22.734837005891759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26.470588235294116</c:v>
                </c:pt>
                <c:pt idx="30">
                  <c:v>26.470588235294116</c:v>
                </c:pt>
                <c:pt idx="31">
                  <c:v>26.470588235294116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54.411764705882362</c:v>
                </c:pt>
                <c:pt idx="49">
                  <c:v>54.411764705882355</c:v>
                </c:pt>
                <c:pt idx="50">
                  <c:v>54.411764705882355</c:v>
                </c:pt>
                <c:pt idx="51">
                  <c:v>54.411764705882355</c:v>
                </c:pt>
                <c:pt idx="52">
                  <c:v>54.411764705882355</c:v>
                </c:pt>
                <c:pt idx="53">
                  <c:v>54.411764705882355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122.05882352941177</c:v>
                </c:pt>
                <c:pt idx="75">
                  <c:v>122.05882352941177</c:v>
                </c:pt>
                <c:pt idx="76">
                  <c:v>122.05882352941177</c:v>
                </c:pt>
                <c:pt idx="77">
                  <c:v>122.05882352941177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122.05882352941177</c:v>
                </c:pt>
                <c:pt idx="180">
                  <c:v>122.05882352941177</c:v>
                </c:pt>
                <c:pt idx="181">
                  <c:v>122.05882352941177</c:v>
                </c:pt>
                <c:pt idx="182">
                  <c:v>122.05882352941177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54.411764705882355</c:v>
                </c:pt>
                <c:pt idx="204">
                  <c:v>54.411764705882355</c:v>
                </c:pt>
                <c:pt idx="205">
                  <c:v>54.411764705882355</c:v>
                </c:pt>
                <c:pt idx="206">
                  <c:v>54.411764705882355</c:v>
                </c:pt>
                <c:pt idx="207">
                  <c:v>54.411764705882362</c:v>
                </c:pt>
                <c:pt idx="208">
                  <c:v>54.411764705882362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26.470588235294116</c:v>
                </c:pt>
                <c:pt idx="226">
                  <c:v>26.470588235294116</c:v>
                </c:pt>
                <c:pt idx="227">
                  <c:v>26.470588235294116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22.734837005891666</c:v>
                </c:pt>
                <c:pt idx="240">
                  <c:v>14.702031320825764</c:v>
                </c:pt>
                <c:pt idx="241">
                  <c:v>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'Time-domain'!$AK$8</c:f>
              <c:strCache>
                <c:ptCount val="1"/>
                <c:pt idx="0">
                  <c:v>Iin.typ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'Time-domain'!$AK$9:$AK$265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'Time-domain'!$AL$8</c:f>
              <c:strCache>
                <c:ptCount val="1"/>
                <c:pt idx="0">
                  <c:v>Iin.max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'Time-domain'!$AL$9:$AL$265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0.21379157573894242</c:v>
                </c:pt>
                <c:pt idx="13">
                  <c:v>9.7913035818934482</c:v>
                </c:pt>
                <c:pt idx="14">
                  <c:v>19.34992266215858</c:v>
                </c:pt>
                <c:pt idx="15">
                  <c:v>26.470588235294116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54.411764705882348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26.470588235294116</c:v>
                </c:pt>
                <c:pt idx="242">
                  <c:v>19.349922662158562</c:v>
                </c:pt>
                <c:pt idx="243">
                  <c:v>9.7913035818931267</c:v>
                </c:pt>
                <c:pt idx="244">
                  <c:v>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89504"/>
        <c:axId val="406288328"/>
      </c:scatterChart>
      <c:valAx>
        <c:axId val="4062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6288328"/>
        <c:crosses val="autoZero"/>
        <c:crossBetween val="midCat"/>
      </c:valAx>
      <c:valAx>
        <c:axId val="406288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6289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6302537182852912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'Time-domain'!$R$8</c:f>
              <c:strCache>
                <c:ptCount val="1"/>
                <c:pt idx="0">
                  <c:v>ILED1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'Time-domain'!$R$9:$R$265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6.6495931723361368</c:v>
                </c:pt>
                <c:pt idx="16">
                  <c:v>14.702031320825824</c:v>
                </c:pt>
                <c:pt idx="17">
                  <c:v>22.734837005891759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26.470588235294116</c:v>
                </c:pt>
                <c:pt idx="30">
                  <c:v>17.530054578752562</c:v>
                </c:pt>
                <c:pt idx="31">
                  <c:v>5.2588481398604898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5.2588481398602944</c:v>
                </c:pt>
                <c:pt idx="226">
                  <c:v>17.530054578752367</c:v>
                </c:pt>
                <c:pt idx="227">
                  <c:v>26.470588235294116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22.734837005891666</c:v>
                </c:pt>
                <c:pt idx="240">
                  <c:v>14.702031320825764</c:v>
                </c:pt>
                <c:pt idx="241">
                  <c:v>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'Time-domain'!$S$8</c:f>
              <c:strCache>
                <c:ptCount val="1"/>
                <c:pt idx="0">
                  <c:v>ILED2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'Time-domain'!$S$9:$S$265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8.9405336565415539</c:v>
                </c:pt>
                <c:pt idx="31">
                  <c:v>21.211740095433626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51.222427352285393</c:v>
                </c:pt>
                <c:pt idx="49">
                  <c:v>41.452523027272619</c:v>
                </c:pt>
                <c:pt idx="50">
                  <c:v>31.764531947037145</c:v>
                </c:pt>
                <c:pt idx="51">
                  <c:v>22.159913087400149</c:v>
                </c:pt>
                <c:pt idx="52">
                  <c:v>12.640112868633494</c:v>
                </c:pt>
                <c:pt idx="53">
                  <c:v>3.2065649376334093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3.206564937633317</c:v>
                </c:pt>
                <c:pt idx="204">
                  <c:v>12.640112868633324</c:v>
                </c:pt>
                <c:pt idx="205">
                  <c:v>22.159913087400064</c:v>
                </c:pt>
                <c:pt idx="206">
                  <c:v>31.76453194703732</c:v>
                </c:pt>
                <c:pt idx="207">
                  <c:v>41.452523027272449</c:v>
                </c:pt>
                <c:pt idx="208">
                  <c:v>51.222427352285393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21.211740095433822</c:v>
                </c:pt>
                <c:pt idx="226">
                  <c:v>8.9405336565417493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'Time-domain'!$T$8</c:f>
              <c:strCache>
                <c:ptCount val="1"/>
                <c:pt idx="0">
                  <c:v>ILED3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'Time-domain'!$T$9:$T$265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3.1893373535969651</c:v>
                </c:pt>
                <c:pt idx="49">
                  <c:v>12.959241678609734</c:v>
                </c:pt>
                <c:pt idx="50">
                  <c:v>22.64723275884521</c:v>
                </c:pt>
                <c:pt idx="51">
                  <c:v>32.251851618482206</c:v>
                </c:pt>
                <c:pt idx="52">
                  <c:v>41.771651837248861</c:v>
                </c:pt>
                <c:pt idx="53">
                  <c:v>51.205199768248946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116.40225547379077</c:v>
                </c:pt>
                <c:pt idx="75">
                  <c:v>82.918210787934754</c:v>
                </c:pt>
                <c:pt idx="76">
                  <c:v>49.969921897818708</c:v>
                </c:pt>
                <c:pt idx="77">
                  <c:v>17.562350694558248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17.562350694558248</c:v>
                </c:pt>
                <c:pt idx="180">
                  <c:v>49.969921897818708</c:v>
                </c:pt>
                <c:pt idx="181">
                  <c:v>82.918210787934356</c:v>
                </c:pt>
                <c:pt idx="182">
                  <c:v>116.40225547379036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51.205199768249038</c:v>
                </c:pt>
                <c:pt idx="204">
                  <c:v>41.771651837249031</c:v>
                </c:pt>
                <c:pt idx="205">
                  <c:v>32.251851618482291</c:v>
                </c:pt>
                <c:pt idx="206">
                  <c:v>22.647232758845036</c:v>
                </c:pt>
                <c:pt idx="207">
                  <c:v>12.95924167860991</c:v>
                </c:pt>
                <c:pt idx="208">
                  <c:v>3.1893373535969651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'Time-domain'!$U$8</c:f>
              <c:strCache>
                <c:ptCount val="1"/>
                <c:pt idx="0">
                  <c:v>ILED4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'Time-domain'!$U$9:$U$265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5.6565680556209976</c:v>
                </c:pt>
                <c:pt idx="75">
                  <c:v>39.140612741477007</c:v>
                </c:pt>
                <c:pt idx="76">
                  <c:v>72.08890163159306</c:v>
                </c:pt>
                <c:pt idx="77">
                  <c:v>104.49647283485352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104.49647283485352</c:v>
                </c:pt>
                <c:pt idx="180">
                  <c:v>72.08890163159306</c:v>
                </c:pt>
                <c:pt idx="181">
                  <c:v>39.140612741477419</c:v>
                </c:pt>
                <c:pt idx="182">
                  <c:v>5.6565680556214062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88720"/>
        <c:axId val="406289896"/>
      </c:scatterChart>
      <c:valAx>
        <c:axId val="40628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6289896"/>
        <c:crosses val="autoZero"/>
        <c:crossBetween val="midCat"/>
      </c:valAx>
      <c:valAx>
        <c:axId val="406289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6288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5746981627296592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'Time-domain'!$V$8</c:f>
              <c:strCache>
                <c:ptCount val="1"/>
                <c:pt idx="0">
                  <c:v>ILED1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'Time-domain'!$V$9:$V$265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22.913627287235553</c:v>
                </c:pt>
                <c:pt idx="28">
                  <c:v>9.3423793277866132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9.342379327786368</c:v>
                </c:pt>
                <c:pt idx="229">
                  <c:v>22.913627287235748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'Time-domain'!$W$8</c:f>
              <c:strCache>
                <c:ptCount val="1"/>
                <c:pt idx="0">
                  <c:v>ILED2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'Time-domain'!$W$9:$W$265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3.5569609480585638</c:v>
                </c:pt>
                <c:pt idx="28">
                  <c:v>17.128208907507503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46.156399092876356</c:v>
                </c:pt>
                <c:pt idx="45">
                  <c:v>35.157063641497643</c:v>
                </c:pt>
                <c:pt idx="46">
                  <c:v>24.240589507923062</c:v>
                </c:pt>
                <c:pt idx="47">
                  <c:v>13.408620673003163</c:v>
                </c:pt>
                <c:pt idx="48">
                  <c:v>2.6627883914014987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2.6627883914014987</c:v>
                </c:pt>
                <c:pt idx="209">
                  <c:v>13.408620673002986</c:v>
                </c:pt>
                <c:pt idx="210">
                  <c:v>24.240589507923147</c:v>
                </c:pt>
                <c:pt idx="211">
                  <c:v>35.157063641497643</c:v>
                </c:pt>
                <c:pt idx="212">
                  <c:v>46.156399092876356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17.128208907507748</c:v>
                </c:pt>
                <c:pt idx="229">
                  <c:v>3.5569609480583675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'Time-domain'!$X$8</c:f>
              <c:strCache>
                <c:ptCount val="1"/>
                <c:pt idx="0">
                  <c:v>ILED3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'Time-domain'!$X$9:$X$265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8.2553656130059974</c:v>
                </c:pt>
                <c:pt idx="45">
                  <c:v>19.254701064384715</c:v>
                </c:pt>
                <c:pt idx="46">
                  <c:v>30.171175197959293</c:v>
                </c:pt>
                <c:pt idx="47">
                  <c:v>41.003144032879192</c:v>
                </c:pt>
                <c:pt idx="48">
                  <c:v>51.748976314480856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108.61827304499482</c:v>
                </c:pt>
                <c:pt idx="67">
                  <c:v>67.619789215367518</c:v>
                </c:pt>
                <c:pt idx="68">
                  <c:v>27.159365067498442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27.159365067499252</c:v>
                </c:pt>
                <c:pt idx="189">
                  <c:v>67.619789215367916</c:v>
                </c:pt>
                <c:pt idx="190">
                  <c:v>108.61827304499482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51.748976314480856</c:v>
                </c:pt>
                <c:pt idx="209">
                  <c:v>41.003144032879369</c:v>
                </c:pt>
                <c:pt idx="210">
                  <c:v>30.171175197959208</c:v>
                </c:pt>
                <c:pt idx="211">
                  <c:v>19.254701064384715</c:v>
                </c:pt>
                <c:pt idx="212">
                  <c:v>8.2553656130059974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'Time-domain'!$Y$8</c:f>
              <c:strCache>
                <c:ptCount val="1"/>
                <c:pt idx="0">
                  <c:v>ILED4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'Time-domain'!$Y$9:$Y$265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13.440550484416944</c:v>
                </c:pt>
                <c:pt idx="67">
                  <c:v>54.43903431404425</c:v>
                </c:pt>
                <c:pt idx="68">
                  <c:v>94.899458461913326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94.899458461912516</c:v>
                </c:pt>
                <c:pt idx="189">
                  <c:v>54.439034314043845</c:v>
                </c:pt>
                <c:pt idx="190">
                  <c:v>13.440550484416944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91072"/>
        <c:axId val="406291464"/>
      </c:scatterChart>
      <c:valAx>
        <c:axId val="4062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6291464"/>
        <c:crosses val="autoZero"/>
        <c:crossBetween val="midCat"/>
      </c:valAx>
      <c:valAx>
        <c:axId val="406291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6291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4913648293963251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'Time-domain'!$Z$8</c:f>
              <c:strCache>
                <c:ptCount val="1"/>
                <c:pt idx="0">
                  <c:v>ILED1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'Time-domain'!$Z$9:$Z$265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0.21379157573894242</c:v>
                </c:pt>
                <c:pt idx="13">
                  <c:v>9.7913035818934482</c:v>
                </c:pt>
                <c:pt idx="14">
                  <c:v>19.34992266215858</c:v>
                </c:pt>
                <c:pt idx="15">
                  <c:v>26.470588235294116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20.730402362175752</c:v>
                </c:pt>
                <c:pt idx="26">
                  <c:v>5.9060372204745946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5.9060372204742002</c:v>
                </c:pt>
                <c:pt idx="231">
                  <c:v>20.730402362175798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26.470588235294116</c:v>
                </c:pt>
                <c:pt idx="242">
                  <c:v>19.349922662158562</c:v>
                </c:pt>
                <c:pt idx="243">
                  <c:v>9.7913035818931267</c:v>
                </c:pt>
                <c:pt idx="244">
                  <c:v>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'Time-domain'!$AA$8</c:f>
              <c:strCache>
                <c:ptCount val="1"/>
                <c:pt idx="0">
                  <c:v>ILED2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'Time-domain'!$AA$9:$AA$265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5.7401858731183655</c:v>
                </c:pt>
                <c:pt idx="26">
                  <c:v>20.564551014819521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49.746591879319865</c:v>
                </c:pt>
                <c:pt idx="41">
                  <c:v>37.489655526664848</c:v>
                </c:pt>
                <c:pt idx="42">
                  <c:v>25.315229212055776</c:v>
                </c:pt>
                <c:pt idx="43">
                  <c:v>13.225146359314806</c:v>
                </c:pt>
                <c:pt idx="44">
                  <c:v>1.2212276904486004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1.2212276904486004</c:v>
                </c:pt>
                <c:pt idx="213">
                  <c:v>13.225146359314628</c:v>
                </c:pt>
                <c:pt idx="214">
                  <c:v>25.315229212056039</c:v>
                </c:pt>
                <c:pt idx="215">
                  <c:v>37.489655526664578</c:v>
                </c:pt>
                <c:pt idx="216">
                  <c:v>49.746591879320221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20.564551014819916</c:v>
                </c:pt>
                <c:pt idx="231">
                  <c:v>5.7401858731183166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'Time-domain'!$AB$8</c:f>
              <c:strCache>
                <c:ptCount val="1"/>
                <c:pt idx="0">
                  <c:v>ILED3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'Time-domain'!$AB$9:$AB$265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4.6651728265624879</c:v>
                </c:pt>
                <c:pt idx="41">
                  <c:v>16.922109179217507</c:v>
                </c:pt>
                <c:pt idx="42">
                  <c:v>29.096535493826579</c:v>
                </c:pt>
                <c:pt idx="43">
                  <c:v>41.186618346567549</c:v>
                </c:pt>
                <c:pt idx="44">
                  <c:v>53.190537015433755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92.646836900911808</c:v>
                </c:pt>
                <c:pt idx="61">
                  <c:v>44.877889487098159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44.877889487096937</c:v>
                </c:pt>
                <c:pt idx="196">
                  <c:v>92.646836900912632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53.190537015433755</c:v>
                </c:pt>
                <c:pt idx="213">
                  <c:v>41.186618346567727</c:v>
                </c:pt>
                <c:pt idx="214">
                  <c:v>29.096535493826316</c:v>
                </c:pt>
                <c:pt idx="215">
                  <c:v>16.922109179217774</c:v>
                </c:pt>
                <c:pt idx="216">
                  <c:v>4.6651728265621371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'Time-domain'!$AC$8</c:f>
              <c:strCache>
                <c:ptCount val="1"/>
                <c:pt idx="0">
                  <c:v>ILED4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'Time-domain'!$AC$9:$AC$265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29.411986628499953</c:v>
                </c:pt>
                <c:pt idx="61">
                  <c:v>77.180934042313609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77.180934042314831</c:v>
                </c:pt>
                <c:pt idx="196">
                  <c:v>29.411986628499136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3968"/>
        <c:axId val="465446104"/>
      </c:scatterChart>
      <c:valAx>
        <c:axId val="40179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6104"/>
        <c:crosses val="autoZero"/>
        <c:crossBetween val="midCat"/>
      </c:valAx>
      <c:valAx>
        <c:axId val="465446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793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3148381452319675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'Time-domain'!$AP$8</c:f>
              <c:strCache>
                <c:ptCount val="1"/>
                <c:pt idx="0">
                  <c:v>IF1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'Time-domain'!$AP$9:$AP$265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6.6495931723361368</c:v>
                </c:pt>
                <c:pt idx="16">
                  <c:v>14.702031320825824</c:v>
                </c:pt>
                <c:pt idx="17">
                  <c:v>22.734837005891759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26.470588235294116</c:v>
                </c:pt>
                <c:pt idx="30">
                  <c:v>26.470588235294116</c:v>
                </c:pt>
                <c:pt idx="31">
                  <c:v>26.470588235294116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54.411764705882362</c:v>
                </c:pt>
                <c:pt idx="49">
                  <c:v>54.411764705882355</c:v>
                </c:pt>
                <c:pt idx="50">
                  <c:v>54.411764705882355</c:v>
                </c:pt>
                <c:pt idx="51">
                  <c:v>54.411764705882355</c:v>
                </c:pt>
                <c:pt idx="52">
                  <c:v>54.411764705882355</c:v>
                </c:pt>
                <c:pt idx="53">
                  <c:v>54.411764705882355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122.05882352941177</c:v>
                </c:pt>
                <c:pt idx="75">
                  <c:v>122.05882352941177</c:v>
                </c:pt>
                <c:pt idx="76">
                  <c:v>122.05882352941177</c:v>
                </c:pt>
                <c:pt idx="77">
                  <c:v>122.05882352941177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122.05882352941177</c:v>
                </c:pt>
                <c:pt idx="180">
                  <c:v>122.05882352941177</c:v>
                </c:pt>
                <c:pt idx="181">
                  <c:v>122.05882352941177</c:v>
                </c:pt>
                <c:pt idx="182">
                  <c:v>122.05882352941177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54.411764705882355</c:v>
                </c:pt>
                <c:pt idx="204">
                  <c:v>54.411764705882355</c:v>
                </c:pt>
                <c:pt idx="205">
                  <c:v>54.411764705882355</c:v>
                </c:pt>
                <c:pt idx="206">
                  <c:v>54.411764705882355</c:v>
                </c:pt>
                <c:pt idx="207">
                  <c:v>54.411764705882362</c:v>
                </c:pt>
                <c:pt idx="208">
                  <c:v>54.411764705882362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26.470588235294116</c:v>
                </c:pt>
                <c:pt idx="226">
                  <c:v>26.470588235294116</c:v>
                </c:pt>
                <c:pt idx="227">
                  <c:v>26.470588235294116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22.734837005891666</c:v>
                </c:pt>
                <c:pt idx="240">
                  <c:v>14.702031320825764</c:v>
                </c:pt>
                <c:pt idx="241">
                  <c:v>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'Time-domain'!$AQ$8</c:f>
              <c:strCache>
                <c:ptCount val="1"/>
                <c:pt idx="0">
                  <c:v>IF2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'Time-domain'!$AQ$9:$AQ$265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8.9405336565415539</c:v>
                </c:pt>
                <c:pt idx="31">
                  <c:v>21.211740095433626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54.411764705882362</c:v>
                </c:pt>
                <c:pt idx="49">
                  <c:v>54.411764705882355</c:v>
                </c:pt>
                <c:pt idx="50">
                  <c:v>54.411764705882355</c:v>
                </c:pt>
                <c:pt idx="51">
                  <c:v>54.411764705882355</c:v>
                </c:pt>
                <c:pt idx="52">
                  <c:v>54.411764705882355</c:v>
                </c:pt>
                <c:pt idx="53">
                  <c:v>54.411764705882355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122.05882352941177</c:v>
                </c:pt>
                <c:pt idx="75">
                  <c:v>122.05882352941177</c:v>
                </c:pt>
                <c:pt idx="76">
                  <c:v>122.05882352941177</c:v>
                </c:pt>
                <c:pt idx="77">
                  <c:v>122.05882352941177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122.05882352941177</c:v>
                </c:pt>
                <c:pt idx="180">
                  <c:v>122.05882352941177</c:v>
                </c:pt>
                <c:pt idx="181">
                  <c:v>122.05882352941177</c:v>
                </c:pt>
                <c:pt idx="182">
                  <c:v>122.05882352941177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54.411764705882355</c:v>
                </c:pt>
                <c:pt idx="204">
                  <c:v>54.411764705882355</c:v>
                </c:pt>
                <c:pt idx="205">
                  <c:v>54.411764705882355</c:v>
                </c:pt>
                <c:pt idx="206">
                  <c:v>54.411764705882355</c:v>
                </c:pt>
                <c:pt idx="207">
                  <c:v>54.411764705882362</c:v>
                </c:pt>
                <c:pt idx="208">
                  <c:v>54.411764705882362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21.211740095433822</c:v>
                </c:pt>
                <c:pt idx="226">
                  <c:v>8.9405336565417493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'Time-domain'!$AR$8</c:f>
              <c:strCache>
                <c:ptCount val="1"/>
                <c:pt idx="0">
                  <c:v>IF3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'Time-domain'!$AR$9:$AR$265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3.1893373535969651</c:v>
                </c:pt>
                <c:pt idx="49">
                  <c:v>12.959241678609734</c:v>
                </c:pt>
                <c:pt idx="50">
                  <c:v>22.64723275884521</c:v>
                </c:pt>
                <c:pt idx="51">
                  <c:v>32.251851618482206</c:v>
                </c:pt>
                <c:pt idx="52">
                  <c:v>41.771651837248861</c:v>
                </c:pt>
                <c:pt idx="53">
                  <c:v>51.205199768248946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122.05882352941177</c:v>
                </c:pt>
                <c:pt idx="75">
                  <c:v>122.05882352941177</c:v>
                </c:pt>
                <c:pt idx="76">
                  <c:v>122.05882352941177</c:v>
                </c:pt>
                <c:pt idx="77">
                  <c:v>122.05882352941177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122.05882352941177</c:v>
                </c:pt>
                <c:pt idx="180">
                  <c:v>122.05882352941177</c:v>
                </c:pt>
                <c:pt idx="181">
                  <c:v>122.05882352941177</c:v>
                </c:pt>
                <c:pt idx="182">
                  <c:v>122.05882352941177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51.205199768249038</c:v>
                </c:pt>
                <c:pt idx="204">
                  <c:v>41.771651837249031</c:v>
                </c:pt>
                <c:pt idx="205">
                  <c:v>32.251851618482291</c:v>
                </c:pt>
                <c:pt idx="206">
                  <c:v>22.647232758845036</c:v>
                </c:pt>
                <c:pt idx="207">
                  <c:v>12.95924167860991</c:v>
                </c:pt>
                <c:pt idx="208">
                  <c:v>3.1893373535969651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'Time-domain'!$AS$8</c:f>
              <c:strCache>
                <c:ptCount val="1"/>
                <c:pt idx="0">
                  <c:v>IF4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'Time-domain'!$AS$9:$AS$265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5.6565680556209976</c:v>
                </c:pt>
                <c:pt idx="75">
                  <c:v>39.140612741477007</c:v>
                </c:pt>
                <c:pt idx="76">
                  <c:v>72.08890163159306</c:v>
                </c:pt>
                <c:pt idx="77">
                  <c:v>104.49647283485352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104.49647283485352</c:v>
                </c:pt>
                <c:pt idx="180">
                  <c:v>72.08890163159306</c:v>
                </c:pt>
                <c:pt idx="181">
                  <c:v>39.140612741477419</c:v>
                </c:pt>
                <c:pt idx="182">
                  <c:v>5.6565680556214062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4144"/>
        <c:axId val="465441792"/>
      </c:scatterChart>
      <c:valAx>
        <c:axId val="46544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1792"/>
        <c:crosses val="autoZero"/>
        <c:crossBetween val="midCat"/>
      </c:valAx>
      <c:valAx>
        <c:axId val="46544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4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3148381452319708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'Time-domain'!$AP$8</c:f>
              <c:strCache>
                <c:ptCount val="1"/>
                <c:pt idx="0">
                  <c:v>IF1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'Time-domain'!$AT$9:$AT$265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'Time-domain'!$AQ$8</c:f>
              <c:strCache>
                <c:ptCount val="1"/>
                <c:pt idx="0">
                  <c:v>IF2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'Time-domain'!$AU$9:$AU$265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3.5569609480585638</c:v>
                </c:pt>
                <c:pt idx="28">
                  <c:v>17.128208907507503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17.128208907507748</c:v>
                </c:pt>
                <c:pt idx="229">
                  <c:v>3.5569609480583675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'Time-domain'!$AR$8</c:f>
              <c:strCache>
                <c:ptCount val="1"/>
                <c:pt idx="0">
                  <c:v>IF3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'Time-domain'!$AV$9:$AV$265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8.2553656130059974</c:v>
                </c:pt>
                <c:pt idx="45">
                  <c:v>19.254701064384715</c:v>
                </c:pt>
                <c:pt idx="46">
                  <c:v>30.171175197959293</c:v>
                </c:pt>
                <c:pt idx="47">
                  <c:v>41.003144032879192</c:v>
                </c:pt>
                <c:pt idx="48">
                  <c:v>51.748976314480856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51.748976314480856</c:v>
                </c:pt>
                <c:pt idx="209">
                  <c:v>41.003144032879369</c:v>
                </c:pt>
                <c:pt idx="210">
                  <c:v>30.171175197959208</c:v>
                </c:pt>
                <c:pt idx="211">
                  <c:v>19.254701064384715</c:v>
                </c:pt>
                <c:pt idx="212">
                  <c:v>8.2553656130059974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'Time-domain'!$AS$8</c:f>
              <c:strCache>
                <c:ptCount val="1"/>
                <c:pt idx="0">
                  <c:v>IF4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'Time-domain'!$AW$9:$AW$265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13.440550484416944</c:v>
                </c:pt>
                <c:pt idx="67">
                  <c:v>54.43903431404425</c:v>
                </c:pt>
                <c:pt idx="68">
                  <c:v>94.899458461913326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94.899458461912516</c:v>
                </c:pt>
                <c:pt idx="189">
                  <c:v>54.439034314043845</c:v>
                </c:pt>
                <c:pt idx="190">
                  <c:v>13.440550484416944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7672"/>
        <c:axId val="465444928"/>
      </c:scatterChart>
      <c:valAx>
        <c:axId val="46544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4928"/>
        <c:crosses val="autoZero"/>
        <c:crossBetween val="midCat"/>
      </c:valAx>
      <c:valAx>
        <c:axId val="4654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7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4167710783825"/>
          <c:y val="5.1400736110976938E-2"/>
          <c:w val="0.83148381452319753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'Time-domain'!$AP$8</c:f>
              <c:strCache>
                <c:ptCount val="1"/>
                <c:pt idx="0">
                  <c:v>IF1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'Time-domain'!$AX$9:$AX$265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0.21379157573894242</c:v>
                </c:pt>
                <c:pt idx="13">
                  <c:v>9.7913035818934482</c:v>
                </c:pt>
                <c:pt idx="14">
                  <c:v>19.34992266215858</c:v>
                </c:pt>
                <c:pt idx="15">
                  <c:v>26.470588235294116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54.411764705882348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26.470588235294116</c:v>
                </c:pt>
                <c:pt idx="242">
                  <c:v>19.349922662158562</c:v>
                </c:pt>
                <c:pt idx="243">
                  <c:v>9.7913035818931267</c:v>
                </c:pt>
                <c:pt idx="244">
                  <c:v>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'Time-domain'!$AQ$8</c:f>
              <c:strCache>
                <c:ptCount val="1"/>
                <c:pt idx="0">
                  <c:v>IF2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'Time-domain'!$AY$9:$AY$265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5.7401858731183655</c:v>
                </c:pt>
                <c:pt idx="26">
                  <c:v>20.564551014819521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54.411764705882348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20.564551014819916</c:v>
                </c:pt>
                <c:pt idx="231">
                  <c:v>5.7401858731183166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'Time-domain'!$AR$8</c:f>
              <c:strCache>
                <c:ptCount val="1"/>
                <c:pt idx="0">
                  <c:v>IF3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'Time-domain'!$AZ$9:$AZ$265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4.6651728265624879</c:v>
                </c:pt>
                <c:pt idx="41">
                  <c:v>16.922109179217507</c:v>
                </c:pt>
                <c:pt idx="42">
                  <c:v>29.096535493826579</c:v>
                </c:pt>
                <c:pt idx="43">
                  <c:v>41.186618346567549</c:v>
                </c:pt>
                <c:pt idx="44">
                  <c:v>53.190537015433755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53.190537015433755</c:v>
                </c:pt>
                <c:pt idx="213">
                  <c:v>41.186618346567727</c:v>
                </c:pt>
                <c:pt idx="214">
                  <c:v>29.096535493826316</c:v>
                </c:pt>
                <c:pt idx="215">
                  <c:v>16.922109179217774</c:v>
                </c:pt>
                <c:pt idx="216">
                  <c:v>4.6651728265621371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'Time-domain'!$AS$8</c:f>
              <c:strCache>
                <c:ptCount val="1"/>
                <c:pt idx="0">
                  <c:v>IF4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'Time-domain'!$BA$9:$BA$265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29.411986628499953</c:v>
                </c:pt>
                <c:pt idx="61">
                  <c:v>77.180934042313609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77.180934042314831</c:v>
                </c:pt>
                <c:pt idx="196">
                  <c:v>29.411986628499136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6496"/>
        <c:axId val="465442184"/>
      </c:scatterChart>
      <c:valAx>
        <c:axId val="4654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2184"/>
        <c:crosses val="autoZero"/>
        <c:crossBetween val="midCat"/>
      </c:valAx>
      <c:valAx>
        <c:axId val="465442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6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7596981627297499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'Time-domain'!$BZ$8</c:f>
              <c:strCache>
                <c:ptCount val="1"/>
                <c:pt idx="0">
                  <c:v>VF1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'Time-domain'!$BZ$9:$BZ$265</c:f>
              <c:numCache>
                <c:formatCode>General</c:formatCode>
                <c:ptCount val="257"/>
                <c:pt idx="0">
                  <c:v>0</c:v>
                </c:pt>
                <c:pt idx="1">
                  <c:v>0.50900334623303811</c:v>
                </c:pt>
                <c:pt idx="2">
                  <c:v>2.4177192035839998</c:v>
                </c:pt>
                <c:pt idx="3">
                  <c:v>4.3258601264655763</c:v>
                </c:pt>
                <c:pt idx="4">
                  <c:v>6.2331387558734761</c:v>
                </c:pt>
                <c:pt idx="5">
                  <c:v>8.139267862661633</c:v>
                </c:pt>
                <c:pt idx="6">
                  <c:v>10.043960390797857</c:v>
                </c:pt>
                <c:pt idx="7">
                  <c:v>11.946929500593424</c:v>
                </c:pt>
                <c:pt idx="8">
                  <c:v>13.847888611900061</c:v>
                </c:pt>
                <c:pt idx="9">
                  <c:v>15.746551447267892</c:v>
                </c:pt>
                <c:pt idx="10">
                  <c:v>17.64263207505774</c:v>
                </c:pt>
                <c:pt idx="11">
                  <c:v>19.535844952501385</c:v>
                </c:pt>
                <c:pt idx="12">
                  <c:v>21.425904968703275</c:v>
                </c:pt>
                <c:pt idx="13">
                  <c:v>23.312527487577157</c:v>
                </c:pt>
                <c:pt idx="14">
                  <c:v>25.195428390711228</c:v>
                </c:pt>
                <c:pt idx="15">
                  <c:v>26.151085334270654</c:v>
                </c:pt>
                <c:pt idx="16">
                  <c:v>26.850219705404278</c:v>
                </c:pt>
                <c:pt idx="17">
                  <c:v>27.488199897599063</c:v>
                </c:pt>
                <c:pt idx="18">
                  <c:v>27.765640483736796</c:v>
                </c:pt>
                <c:pt idx="19">
                  <c:v>27.765640483736796</c:v>
                </c:pt>
                <c:pt idx="20">
                  <c:v>27.765640483736796</c:v>
                </c:pt>
                <c:pt idx="21">
                  <c:v>27.765640483736796</c:v>
                </c:pt>
                <c:pt idx="22">
                  <c:v>27.765640483736796</c:v>
                </c:pt>
                <c:pt idx="23">
                  <c:v>27.765640483736796</c:v>
                </c:pt>
                <c:pt idx="24">
                  <c:v>27.765640483736796</c:v>
                </c:pt>
                <c:pt idx="25">
                  <c:v>27.765640483736796</c:v>
                </c:pt>
                <c:pt idx="26">
                  <c:v>27.765640483736796</c:v>
                </c:pt>
                <c:pt idx="27">
                  <c:v>27.765640483736796</c:v>
                </c:pt>
                <c:pt idx="28">
                  <c:v>27.765640483736796</c:v>
                </c:pt>
                <c:pt idx="29">
                  <c:v>27.765640483736796</c:v>
                </c:pt>
                <c:pt idx="30">
                  <c:v>27.765640483736796</c:v>
                </c:pt>
                <c:pt idx="31">
                  <c:v>27.765640483736796</c:v>
                </c:pt>
                <c:pt idx="32">
                  <c:v>28.250955508163209</c:v>
                </c:pt>
                <c:pt idx="33">
                  <c:v>29.008106145843296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29.492055904566882</c:v>
                </c:pt>
                <c:pt idx="46">
                  <c:v>29.492055904566882</c:v>
                </c:pt>
                <c:pt idx="47">
                  <c:v>29.492055904566882</c:v>
                </c:pt>
                <c:pt idx="48">
                  <c:v>29.492055904566882</c:v>
                </c:pt>
                <c:pt idx="49">
                  <c:v>29.492055904566882</c:v>
                </c:pt>
                <c:pt idx="50">
                  <c:v>29.492055904566882</c:v>
                </c:pt>
                <c:pt idx="51">
                  <c:v>29.492055904566882</c:v>
                </c:pt>
                <c:pt idx="52">
                  <c:v>29.492055904566882</c:v>
                </c:pt>
                <c:pt idx="53">
                  <c:v>29.492055904566882</c:v>
                </c:pt>
                <c:pt idx="54">
                  <c:v>29.797757512833019</c:v>
                </c:pt>
                <c:pt idx="55">
                  <c:v>30.215401673988907</c:v>
                </c:pt>
                <c:pt idx="56">
                  <c:v>30.582278978657936</c:v>
                </c:pt>
                <c:pt idx="57">
                  <c:v>30.904778676674006</c:v>
                </c:pt>
                <c:pt idx="58">
                  <c:v>31.188997093899452</c:v>
                </c:pt>
                <c:pt idx="59">
                  <c:v>31.440737032342508</c:v>
                </c:pt>
                <c:pt idx="60">
                  <c:v>31.665507656985206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31.838258559933596</c:v>
                </c:pt>
                <c:pt idx="70">
                  <c:v>31.838258559933596</c:v>
                </c:pt>
                <c:pt idx="71">
                  <c:v>31.838258559933596</c:v>
                </c:pt>
                <c:pt idx="72">
                  <c:v>31.838258559933596</c:v>
                </c:pt>
                <c:pt idx="73">
                  <c:v>31.838258559933596</c:v>
                </c:pt>
                <c:pt idx="74">
                  <c:v>31.838258559933596</c:v>
                </c:pt>
                <c:pt idx="75">
                  <c:v>31.838258559933596</c:v>
                </c:pt>
                <c:pt idx="76">
                  <c:v>31.838258559933596</c:v>
                </c:pt>
                <c:pt idx="77">
                  <c:v>31.838258559933596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31.838258559933596</c:v>
                </c:pt>
                <c:pt idx="180">
                  <c:v>31.838258559933596</c:v>
                </c:pt>
                <c:pt idx="181">
                  <c:v>31.838258559933596</c:v>
                </c:pt>
                <c:pt idx="182">
                  <c:v>31.838258559933596</c:v>
                </c:pt>
                <c:pt idx="183">
                  <c:v>31.838258559933596</c:v>
                </c:pt>
                <c:pt idx="184">
                  <c:v>31.838258559933596</c:v>
                </c:pt>
                <c:pt idx="185">
                  <c:v>31.838258559933596</c:v>
                </c:pt>
                <c:pt idx="186">
                  <c:v>31.838258559933596</c:v>
                </c:pt>
                <c:pt idx="187">
                  <c:v>31.838258559933596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31.665507656985199</c:v>
                </c:pt>
                <c:pt idx="197">
                  <c:v>31.440737032342504</c:v>
                </c:pt>
                <c:pt idx="198">
                  <c:v>31.188997093899449</c:v>
                </c:pt>
                <c:pt idx="199">
                  <c:v>30.904778676674006</c:v>
                </c:pt>
                <c:pt idx="200">
                  <c:v>30.582278978657932</c:v>
                </c:pt>
                <c:pt idx="201">
                  <c:v>30.215401673988907</c:v>
                </c:pt>
                <c:pt idx="202">
                  <c:v>29.797757512833019</c:v>
                </c:pt>
                <c:pt idx="203">
                  <c:v>29.492055904566882</c:v>
                </c:pt>
                <c:pt idx="204">
                  <c:v>29.492055904566882</c:v>
                </c:pt>
                <c:pt idx="205">
                  <c:v>29.492055904566882</c:v>
                </c:pt>
                <c:pt idx="206">
                  <c:v>29.492055904566882</c:v>
                </c:pt>
                <c:pt idx="207">
                  <c:v>29.492055904566882</c:v>
                </c:pt>
                <c:pt idx="208">
                  <c:v>29.492055904566882</c:v>
                </c:pt>
                <c:pt idx="209">
                  <c:v>29.492055904566882</c:v>
                </c:pt>
                <c:pt idx="210">
                  <c:v>29.492055904566882</c:v>
                </c:pt>
                <c:pt idx="211">
                  <c:v>29.492055904566882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29.0081061458433</c:v>
                </c:pt>
                <c:pt idx="224">
                  <c:v>28.250955508163184</c:v>
                </c:pt>
                <c:pt idx="225">
                  <c:v>27.765640483736796</c:v>
                </c:pt>
                <c:pt idx="226">
                  <c:v>27.765640483736796</c:v>
                </c:pt>
                <c:pt idx="227">
                  <c:v>27.765640483736796</c:v>
                </c:pt>
                <c:pt idx="228">
                  <c:v>27.765640483736796</c:v>
                </c:pt>
                <c:pt idx="229">
                  <c:v>27.765640483736796</c:v>
                </c:pt>
                <c:pt idx="230">
                  <c:v>27.765640483736796</c:v>
                </c:pt>
                <c:pt idx="231">
                  <c:v>27.765640483736796</c:v>
                </c:pt>
                <c:pt idx="232">
                  <c:v>27.765640483736796</c:v>
                </c:pt>
                <c:pt idx="233">
                  <c:v>27.765640483736796</c:v>
                </c:pt>
                <c:pt idx="234">
                  <c:v>27.765640483736796</c:v>
                </c:pt>
                <c:pt idx="235">
                  <c:v>27.765640483736796</c:v>
                </c:pt>
                <c:pt idx="236">
                  <c:v>27.765640483736796</c:v>
                </c:pt>
                <c:pt idx="237">
                  <c:v>27.765640483736796</c:v>
                </c:pt>
                <c:pt idx="238">
                  <c:v>27.765640483736796</c:v>
                </c:pt>
                <c:pt idx="239">
                  <c:v>27.488199897599056</c:v>
                </c:pt>
                <c:pt idx="240">
                  <c:v>26.850219705404271</c:v>
                </c:pt>
                <c:pt idx="241">
                  <c:v>26.15108533427065</c:v>
                </c:pt>
                <c:pt idx="242">
                  <c:v>25.195428390711225</c:v>
                </c:pt>
                <c:pt idx="243">
                  <c:v>23.312527487577089</c:v>
                </c:pt>
                <c:pt idx="244">
                  <c:v>21.425904968703282</c:v>
                </c:pt>
                <c:pt idx="245">
                  <c:v>19.535844952501336</c:v>
                </c:pt>
                <c:pt idx="246">
                  <c:v>17.642632075057762</c:v>
                </c:pt>
                <c:pt idx="247">
                  <c:v>15.746551447267853</c:v>
                </c:pt>
                <c:pt idx="248">
                  <c:v>13.847888611900029</c:v>
                </c:pt>
                <c:pt idx="249">
                  <c:v>11.946929500593393</c:v>
                </c:pt>
                <c:pt idx="250">
                  <c:v>10.043960390797835</c:v>
                </c:pt>
                <c:pt idx="251">
                  <c:v>8.1392678626616863</c:v>
                </c:pt>
                <c:pt idx="252">
                  <c:v>6.233138755873469</c:v>
                </c:pt>
                <c:pt idx="253">
                  <c:v>4.3258601264656438</c:v>
                </c:pt>
                <c:pt idx="254">
                  <c:v>2.4177192035840056</c:v>
                </c:pt>
                <c:pt idx="255">
                  <c:v>0.50900334623305077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'Time-domain'!$CA$8</c:f>
              <c:strCache>
                <c:ptCount val="1"/>
                <c:pt idx="0">
                  <c:v>VF2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'Time-domain'!$CA$9:$CA$265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0.92323878588467778</c:v>
                </c:pt>
                <c:pt idx="16">
                  <c:v>2.0987120157194532</c:v>
                </c:pt>
                <c:pt idx="17">
                  <c:v>3.3307689870080175</c:v>
                </c:pt>
                <c:pt idx="18">
                  <c:v>4.9185135061502905</c:v>
                </c:pt>
                <c:pt idx="19">
                  <c:v>6.7785656632107987</c:v>
                </c:pt>
                <c:pt idx="20">
                  <c:v>8.6332047550387472</c:v>
                </c:pt>
                <c:pt idx="21">
                  <c:v>10.48215147980882</c:v>
                </c:pt>
                <c:pt idx="22">
                  <c:v>12.325127392945227</c:v>
                </c:pt>
                <c:pt idx="23">
                  <c:v>14.16185494905443</c:v>
                </c:pt>
                <c:pt idx="24">
                  <c:v>15.992057543722517</c:v>
                </c:pt>
                <c:pt idx="25">
                  <c:v>17.81545955517074</c:v>
                </c:pt>
                <c:pt idx="26">
                  <c:v>19.631786385763171</c:v>
                </c:pt>
                <c:pt idx="27">
                  <c:v>21.4407645033601</c:v>
                </c:pt>
                <c:pt idx="28">
                  <c:v>23.242121482510953</c:v>
                </c:pt>
                <c:pt idx="29">
                  <c:v>25.035586045480578</c:v>
                </c:pt>
                <c:pt idx="30">
                  <c:v>26.356266314330039</c:v>
                </c:pt>
                <c:pt idx="31">
                  <c:v>27.37163415320024</c:v>
                </c:pt>
                <c:pt idx="32">
                  <c:v>28.250955508163209</c:v>
                </c:pt>
                <c:pt idx="33">
                  <c:v>29.008106145843296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29.492055904566882</c:v>
                </c:pt>
                <c:pt idx="46">
                  <c:v>29.492055904566882</c:v>
                </c:pt>
                <c:pt idx="47">
                  <c:v>29.492055904566882</c:v>
                </c:pt>
                <c:pt idx="48">
                  <c:v>29.492055904566882</c:v>
                </c:pt>
                <c:pt idx="49">
                  <c:v>29.492055904566882</c:v>
                </c:pt>
                <c:pt idx="50">
                  <c:v>29.492055904566882</c:v>
                </c:pt>
                <c:pt idx="51">
                  <c:v>29.492055904566882</c:v>
                </c:pt>
                <c:pt idx="52">
                  <c:v>29.492055904566882</c:v>
                </c:pt>
                <c:pt idx="53">
                  <c:v>29.492055904566882</c:v>
                </c:pt>
                <c:pt idx="54">
                  <c:v>29.797757512833019</c:v>
                </c:pt>
                <c:pt idx="55">
                  <c:v>30.215401673988907</c:v>
                </c:pt>
                <c:pt idx="56">
                  <c:v>30.582278978657936</c:v>
                </c:pt>
                <c:pt idx="57">
                  <c:v>30.904778676674006</c:v>
                </c:pt>
                <c:pt idx="58">
                  <c:v>31.188997093899452</c:v>
                </c:pt>
                <c:pt idx="59">
                  <c:v>31.440737032342508</c:v>
                </c:pt>
                <c:pt idx="60">
                  <c:v>31.665507656985206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31.838258559933596</c:v>
                </c:pt>
                <c:pt idx="70">
                  <c:v>31.838258559933596</c:v>
                </c:pt>
                <c:pt idx="71">
                  <c:v>31.838258559933596</c:v>
                </c:pt>
                <c:pt idx="72">
                  <c:v>31.838258559933596</c:v>
                </c:pt>
                <c:pt idx="73">
                  <c:v>31.838258559933596</c:v>
                </c:pt>
                <c:pt idx="74">
                  <c:v>31.838258559933596</c:v>
                </c:pt>
                <c:pt idx="75">
                  <c:v>31.838258559933596</c:v>
                </c:pt>
                <c:pt idx="76">
                  <c:v>31.838258559933596</c:v>
                </c:pt>
                <c:pt idx="77">
                  <c:v>31.838258559933596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31.838258559933596</c:v>
                </c:pt>
                <c:pt idx="180">
                  <c:v>31.838258559933596</c:v>
                </c:pt>
                <c:pt idx="181">
                  <c:v>31.838258559933596</c:v>
                </c:pt>
                <c:pt idx="182">
                  <c:v>31.838258559933596</c:v>
                </c:pt>
                <c:pt idx="183">
                  <c:v>31.838258559933596</c:v>
                </c:pt>
                <c:pt idx="184">
                  <c:v>31.838258559933596</c:v>
                </c:pt>
                <c:pt idx="185">
                  <c:v>31.838258559933596</c:v>
                </c:pt>
                <c:pt idx="186">
                  <c:v>31.838258559933596</c:v>
                </c:pt>
                <c:pt idx="187">
                  <c:v>31.838258559933596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31.665507656985199</c:v>
                </c:pt>
                <c:pt idx="197">
                  <c:v>31.440737032342504</c:v>
                </c:pt>
                <c:pt idx="198">
                  <c:v>31.188997093899449</c:v>
                </c:pt>
                <c:pt idx="199">
                  <c:v>30.904778676674006</c:v>
                </c:pt>
                <c:pt idx="200">
                  <c:v>30.582278978657932</c:v>
                </c:pt>
                <c:pt idx="201">
                  <c:v>30.215401673988907</c:v>
                </c:pt>
                <c:pt idx="202">
                  <c:v>29.797757512833019</c:v>
                </c:pt>
                <c:pt idx="203">
                  <c:v>29.492055904566882</c:v>
                </c:pt>
                <c:pt idx="204">
                  <c:v>29.492055904566882</c:v>
                </c:pt>
                <c:pt idx="205">
                  <c:v>29.492055904566882</c:v>
                </c:pt>
                <c:pt idx="206">
                  <c:v>29.492055904566882</c:v>
                </c:pt>
                <c:pt idx="207">
                  <c:v>29.492055904566882</c:v>
                </c:pt>
                <c:pt idx="208">
                  <c:v>29.492055904566882</c:v>
                </c:pt>
                <c:pt idx="209">
                  <c:v>29.492055904566882</c:v>
                </c:pt>
                <c:pt idx="210">
                  <c:v>29.492055904566882</c:v>
                </c:pt>
                <c:pt idx="211">
                  <c:v>29.492055904566882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29.0081061458433</c:v>
                </c:pt>
                <c:pt idx="224">
                  <c:v>28.250955508163184</c:v>
                </c:pt>
                <c:pt idx="225">
                  <c:v>27.371634153200255</c:v>
                </c:pt>
                <c:pt idx="226">
                  <c:v>26.356266314330057</c:v>
                </c:pt>
                <c:pt idx="227">
                  <c:v>25.035586045480549</c:v>
                </c:pt>
                <c:pt idx="228">
                  <c:v>23.242121482510989</c:v>
                </c:pt>
                <c:pt idx="229">
                  <c:v>21.440764503360072</c:v>
                </c:pt>
                <c:pt idx="230">
                  <c:v>19.631786385763213</c:v>
                </c:pt>
                <c:pt idx="231">
                  <c:v>17.815459555170733</c:v>
                </c:pt>
                <c:pt idx="232">
                  <c:v>15.992057543722524</c:v>
                </c:pt>
                <c:pt idx="233">
                  <c:v>14.161854949054444</c:v>
                </c:pt>
                <c:pt idx="234">
                  <c:v>12.325127392945234</c:v>
                </c:pt>
                <c:pt idx="235">
                  <c:v>10.482151479808763</c:v>
                </c:pt>
                <c:pt idx="236">
                  <c:v>8.6332047550387685</c:v>
                </c:pt>
                <c:pt idx="237">
                  <c:v>6.778565663210756</c:v>
                </c:pt>
                <c:pt idx="238">
                  <c:v>4.9185135061503331</c:v>
                </c:pt>
                <c:pt idx="239">
                  <c:v>3.3307689870080033</c:v>
                </c:pt>
                <c:pt idx="240">
                  <c:v>2.0987120157194461</c:v>
                </c:pt>
                <c:pt idx="241">
                  <c:v>0.92323878588467068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'Time-domain'!$CB$8</c:f>
              <c:strCache>
                <c:ptCount val="1"/>
                <c:pt idx="0">
                  <c:v>VF3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'Time-domain'!$CB$9:$CB$265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0.46462178877266069</c:v>
                </c:pt>
                <c:pt idx="31">
                  <c:v>1.2261246422540282</c:v>
                </c:pt>
                <c:pt idx="32">
                  <c:v>1.6296599997552548</c:v>
                </c:pt>
                <c:pt idx="33">
                  <c:v>1.8745652256649947</c:v>
                </c:pt>
                <c:pt idx="34">
                  <c:v>2.6566420438388221</c:v>
                </c:pt>
                <c:pt idx="35">
                  <c:v>4.3971246738116676</c:v>
                </c:pt>
                <c:pt idx="36">
                  <c:v>6.1278514878543149</c:v>
                </c:pt>
                <c:pt idx="37">
                  <c:v>7.8485618448746521</c:v>
                </c:pt>
                <c:pt idx="38">
                  <c:v>9.5589966122222023</c:v>
                </c:pt>
                <c:pt idx="39">
                  <c:v>11.258898204712466</c:v>
                </c:pt>
                <c:pt idx="40">
                  <c:v>12.948010623418355</c:v>
                </c:pt>
                <c:pt idx="41">
                  <c:v>14.626079494222623</c:v>
                </c:pt>
                <c:pt idx="42">
                  <c:v>16.292852106125792</c:v>
                </c:pt>
                <c:pt idx="43">
                  <c:v>17.948077449303369</c:v>
                </c:pt>
                <c:pt idx="44">
                  <c:v>19.591506252907052</c:v>
                </c:pt>
                <c:pt idx="45">
                  <c:v>21.222891022604031</c:v>
                </c:pt>
                <c:pt idx="46">
                  <c:v>22.841986077848702</c:v>
                </c:pt>
                <c:pt idx="47">
                  <c:v>24.44854758888124</c:v>
                </c:pt>
                <c:pt idx="48">
                  <c:v>25.831462221689019</c:v>
                </c:pt>
                <c:pt idx="49">
                  <c:v>26.704084945852429</c:v>
                </c:pt>
                <c:pt idx="50">
                  <c:v>27.48155007869989</c:v>
                </c:pt>
                <c:pt idx="51">
                  <c:v>28.171963951341205</c:v>
                </c:pt>
                <c:pt idx="52">
                  <c:v>28.783154051818702</c:v>
                </c:pt>
                <c:pt idx="53">
                  <c:v>29.322665413526479</c:v>
                </c:pt>
                <c:pt idx="54">
                  <c:v>29.797757512833019</c:v>
                </c:pt>
                <c:pt idx="55">
                  <c:v>30.215401673988907</c:v>
                </c:pt>
                <c:pt idx="56">
                  <c:v>30.582278978657936</c:v>
                </c:pt>
                <c:pt idx="57">
                  <c:v>30.904778676674006</c:v>
                </c:pt>
                <c:pt idx="58">
                  <c:v>31.188997093899452</c:v>
                </c:pt>
                <c:pt idx="59">
                  <c:v>31.440737032342508</c:v>
                </c:pt>
                <c:pt idx="60">
                  <c:v>31.665507656985206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31.838258559933596</c:v>
                </c:pt>
                <c:pt idx="70">
                  <c:v>31.838258559933596</c:v>
                </c:pt>
                <c:pt idx="71">
                  <c:v>31.838258559933596</c:v>
                </c:pt>
                <c:pt idx="72">
                  <c:v>31.838258559933596</c:v>
                </c:pt>
                <c:pt idx="73">
                  <c:v>31.838258559933596</c:v>
                </c:pt>
                <c:pt idx="74">
                  <c:v>31.838258559933596</c:v>
                </c:pt>
                <c:pt idx="75">
                  <c:v>31.838258559933596</c:v>
                </c:pt>
                <c:pt idx="76">
                  <c:v>31.838258559933596</c:v>
                </c:pt>
                <c:pt idx="77">
                  <c:v>31.838258559933596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31.838258559933596</c:v>
                </c:pt>
                <c:pt idx="180">
                  <c:v>31.838258559933596</c:v>
                </c:pt>
                <c:pt idx="181">
                  <c:v>31.838258559933596</c:v>
                </c:pt>
                <c:pt idx="182">
                  <c:v>31.838258559933596</c:v>
                </c:pt>
                <c:pt idx="183">
                  <c:v>31.838258559933596</c:v>
                </c:pt>
                <c:pt idx="184">
                  <c:v>31.838258559933596</c:v>
                </c:pt>
                <c:pt idx="185">
                  <c:v>31.838258559933596</c:v>
                </c:pt>
                <c:pt idx="186">
                  <c:v>31.838258559933596</c:v>
                </c:pt>
                <c:pt idx="187">
                  <c:v>31.838258559933596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31.665507656985199</c:v>
                </c:pt>
                <c:pt idx="197">
                  <c:v>31.440737032342504</c:v>
                </c:pt>
                <c:pt idx="198">
                  <c:v>31.188997093899449</c:v>
                </c:pt>
                <c:pt idx="199">
                  <c:v>30.904778676674006</c:v>
                </c:pt>
                <c:pt idx="200">
                  <c:v>30.582278978657932</c:v>
                </c:pt>
                <c:pt idx="201">
                  <c:v>30.215401673988907</c:v>
                </c:pt>
                <c:pt idx="202">
                  <c:v>29.797757512833019</c:v>
                </c:pt>
                <c:pt idx="203">
                  <c:v>29.322665413526483</c:v>
                </c:pt>
                <c:pt idx="204">
                  <c:v>28.783154051818713</c:v>
                </c:pt>
                <c:pt idx="205">
                  <c:v>28.171963951341212</c:v>
                </c:pt>
                <c:pt idx="206">
                  <c:v>27.481550078699875</c:v>
                </c:pt>
                <c:pt idx="207">
                  <c:v>26.704084945852443</c:v>
                </c:pt>
                <c:pt idx="208">
                  <c:v>25.831462221689019</c:v>
                </c:pt>
                <c:pt idx="209">
                  <c:v>24.448547588881269</c:v>
                </c:pt>
                <c:pt idx="210">
                  <c:v>22.841986077848688</c:v>
                </c:pt>
                <c:pt idx="211">
                  <c:v>21.222891022604031</c:v>
                </c:pt>
                <c:pt idx="212">
                  <c:v>19.591506252907052</c:v>
                </c:pt>
                <c:pt idx="213">
                  <c:v>17.948077449303383</c:v>
                </c:pt>
                <c:pt idx="214">
                  <c:v>16.29285210612575</c:v>
                </c:pt>
                <c:pt idx="215">
                  <c:v>14.626079494222651</c:v>
                </c:pt>
                <c:pt idx="216">
                  <c:v>12.948010623418313</c:v>
                </c:pt>
                <c:pt idx="217">
                  <c:v>11.258898204712494</c:v>
                </c:pt>
                <c:pt idx="218">
                  <c:v>9.5589966122221881</c:v>
                </c:pt>
                <c:pt idx="219">
                  <c:v>7.8485618448746379</c:v>
                </c:pt>
                <c:pt idx="220">
                  <c:v>6.1278514878543007</c:v>
                </c:pt>
                <c:pt idx="221">
                  <c:v>4.3971246738116676</c:v>
                </c:pt>
                <c:pt idx="222">
                  <c:v>2.6566420438387581</c:v>
                </c:pt>
                <c:pt idx="223">
                  <c:v>1.8745652256649947</c:v>
                </c:pt>
                <c:pt idx="224">
                  <c:v>1.6296599997552548</c:v>
                </c:pt>
                <c:pt idx="225">
                  <c:v>1.2261246422540424</c:v>
                </c:pt>
                <c:pt idx="226">
                  <c:v>0.4646217887726678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'Time-domain'!$CC$8</c:f>
              <c:strCache>
                <c:ptCount val="1"/>
                <c:pt idx="0">
                  <c:v>VF4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'Time-domain'!$CC$9:$CC$265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0.21087139175844527</c:v>
                </c:pt>
                <c:pt idx="49">
                  <c:v>0.91901918738210497</c:v>
                </c:pt>
                <c:pt idx="50">
                  <c:v>1.7090710113167518</c:v>
                </c:pt>
                <c:pt idx="51">
                  <c:v>2.5726844701646883</c:v>
                </c:pt>
                <c:pt idx="52">
                  <c:v>3.5017980450836461</c:v>
                </c:pt>
                <c:pt idx="53">
                  <c:v>4.4886347386116796</c:v>
                </c:pt>
                <c:pt idx="54">
                  <c:v>4.9143019954452711</c:v>
                </c:pt>
                <c:pt idx="55">
                  <c:v>5.1591188759653051</c:v>
                </c:pt>
                <c:pt idx="56">
                  <c:v>5.5415975617162019</c:v>
                </c:pt>
                <c:pt idx="57">
                  <c:v>6.0423469521951603</c:v>
                </c:pt>
                <c:pt idx="58">
                  <c:v>6.6428569569941374</c:v>
                </c:pt>
                <c:pt idx="59">
                  <c:v>7.3255003287459459</c:v>
                </c:pt>
                <c:pt idx="60">
                  <c:v>8.0735330355973645</c:v>
                </c:pt>
                <c:pt idx="61">
                  <c:v>8.9618921013681785</c:v>
                </c:pt>
                <c:pt idx="62">
                  <c:v>10.352559239261325</c:v>
                </c:pt>
                <c:pt idx="63">
                  <c:v>11.727072311075929</c:v>
                </c:pt>
                <c:pt idx="64">
                  <c:v>13.085224320199202</c:v>
                </c:pt>
                <c:pt idx="65">
                  <c:v>14.426810733934303</c:v>
                </c:pt>
                <c:pt idx="66">
                  <c:v>15.751629514302024</c:v>
                </c:pt>
                <c:pt idx="67">
                  <c:v>17.059481148467142</c:v>
                </c:pt>
                <c:pt idx="68">
                  <c:v>18.350168678784158</c:v>
                </c:pt>
                <c:pt idx="69">
                  <c:v>19.623497732458546</c:v>
                </c:pt>
                <c:pt idx="70">
                  <c:v>20.879276550818531</c:v>
                </c:pt>
                <c:pt idx="71">
                  <c:v>22.117316018193179</c:v>
                </c:pt>
                <c:pt idx="72">
                  <c:v>23.33742969039254</c:v>
                </c:pt>
                <c:pt idx="73">
                  <c:v>24.539433822785512</c:v>
                </c:pt>
                <c:pt idx="74">
                  <c:v>26.060564920828899</c:v>
                </c:pt>
                <c:pt idx="75">
                  <c:v>28.621183830331738</c:v>
                </c:pt>
                <c:pt idx="76">
                  <c:v>30.310839259514239</c:v>
                </c:pt>
                <c:pt idx="77">
                  <c:v>31.402283957398705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31.402283957398705</c:v>
                </c:pt>
                <c:pt idx="180">
                  <c:v>30.310839259514239</c:v>
                </c:pt>
                <c:pt idx="181">
                  <c:v>28.621183830331766</c:v>
                </c:pt>
                <c:pt idx="182">
                  <c:v>26.060564920828938</c:v>
                </c:pt>
                <c:pt idx="183">
                  <c:v>24.539433822785469</c:v>
                </c:pt>
                <c:pt idx="184">
                  <c:v>23.337429690392497</c:v>
                </c:pt>
                <c:pt idx="185">
                  <c:v>22.117316018193165</c:v>
                </c:pt>
                <c:pt idx="186">
                  <c:v>20.879276550818531</c:v>
                </c:pt>
                <c:pt idx="187">
                  <c:v>19.623497732458546</c:v>
                </c:pt>
                <c:pt idx="188">
                  <c:v>18.350168678784144</c:v>
                </c:pt>
                <c:pt idx="189">
                  <c:v>17.059481148467114</c:v>
                </c:pt>
                <c:pt idx="190">
                  <c:v>15.751629514302024</c:v>
                </c:pt>
                <c:pt idx="191">
                  <c:v>14.426810733934303</c:v>
                </c:pt>
                <c:pt idx="192">
                  <c:v>13.085224320199217</c:v>
                </c:pt>
                <c:pt idx="193">
                  <c:v>11.727072311075929</c:v>
                </c:pt>
                <c:pt idx="194">
                  <c:v>10.352559239261339</c:v>
                </c:pt>
                <c:pt idx="195">
                  <c:v>8.9618921013682069</c:v>
                </c:pt>
                <c:pt idx="196">
                  <c:v>8.0735330355973502</c:v>
                </c:pt>
                <c:pt idx="197">
                  <c:v>7.3255003287459317</c:v>
                </c:pt>
                <c:pt idx="198">
                  <c:v>6.6428569569941374</c:v>
                </c:pt>
                <c:pt idx="199">
                  <c:v>6.0423469521951603</c:v>
                </c:pt>
                <c:pt idx="200">
                  <c:v>5.5415975617162019</c:v>
                </c:pt>
                <c:pt idx="201">
                  <c:v>5.1591188759653051</c:v>
                </c:pt>
                <c:pt idx="202">
                  <c:v>4.9143019954452711</c:v>
                </c:pt>
                <c:pt idx="203">
                  <c:v>4.4886347386116938</c:v>
                </c:pt>
                <c:pt idx="204">
                  <c:v>3.5017980450836603</c:v>
                </c:pt>
                <c:pt idx="205">
                  <c:v>2.5726844701647025</c:v>
                </c:pt>
                <c:pt idx="206">
                  <c:v>1.7090710113167233</c:v>
                </c:pt>
                <c:pt idx="207">
                  <c:v>0.91901918738211918</c:v>
                </c:pt>
                <c:pt idx="208">
                  <c:v>0.21087139175844527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5320"/>
        <c:axId val="465445712"/>
      </c:scatterChart>
      <c:valAx>
        <c:axId val="46544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5712"/>
        <c:crosses val="autoZero"/>
        <c:crossBetween val="midCat"/>
      </c:valAx>
      <c:valAx>
        <c:axId val="46544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5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Input Current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879901375964372"/>
          <c:y val="0.18211131946337891"/>
          <c:w val="0.84286765290702303"/>
          <c:h val="0.63502896220168736"/>
        </c:manualLayout>
      </c:layout>
      <c:scatterChart>
        <c:scatterStyle val="smoothMarker"/>
        <c:varyColors val="0"/>
        <c:ser>
          <c:idx val="0"/>
          <c:order val="0"/>
          <c:tx>
            <c:v>at min.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'Time-domain'!$AJ$9:$AJ$265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6.6495931723361368</c:v>
                </c:pt>
                <c:pt idx="16">
                  <c:v>14.702031320825824</c:v>
                </c:pt>
                <c:pt idx="17">
                  <c:v>22.734837005891759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26.470588235294116</c:v>
                </c:pt>
                <c:pt idx="30">
                  <c:v>26.470588235294116</c:v>
                </c:pt>
                <c:pt idx="31">
                  <c:v>26.470588235294116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54.411764705882362</c:v>
                </c:pt>
                <c:pt idx="49">
                  <c:v>54.411764705882355</c:v>
                </c:pt>
                <c:pt idx="50">
                  <c:v>54.411764705882355</c:v>
                </c:pt>
                <c:pt idx="51">
                  <c:v>54.411764705882355</c:v>
                </c:pt>
                <c:pt idx="52">
                  <c:v>54.411764705882355</c:v>
                </c:pt>
                <c:pt idx="53">
                  <c:v>54.411764705882355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122.05882352941177</c:v>
                </c:pt>
                <c:pt idx="75">
                  <c:v>122.05882352941177</c:v>
                </c:pt>
                <c:pt idx="76">
                  <c:v>122.05882352941177</c:v>
                </c:pt>
                <c:pt idx="77">
                  <c:v>122.05882352941177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122.05882352941177</c:v>
                </c:pt>
                <c:pt idx="180">
                  <c:v>122.05882352941177</c:v>
                </c:pt>
                <c:pt idx="181">
                  <c:v>122.05882352941177</c:v>
                </c:pt>
                <c:pt idx="182">
                  <c:v>122.05882352941177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54.411764705882355</c:v>
                </c:pt>
                <c:pt idx="204">
                  <c:v>54.411764705882355</c:v>
                </c:pt>
                <c:pt idx="205">
                  <c:v>54.411764705882355</c:v>
                </c:pt>
                <c:pt idx="206">
                  <c:v>54.411764705882355</c:v>
                </c:pt>
                <c:pt idx="207">
                  <c:v>54.411764705882362</c:v>
                </c:pt>
                <c:pt idx="208">
                  <c:v>54.411764705882362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26.470588235294116</c:v>
                </c:pt>
                <c:pt idx="226">
                  <c:v>26.470588235294116</c:v>
                </c:pt>
                <c:pt idx="227">
                  <c:v>26.470588235294116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22.734837005891666</c:v>
                </c:pt>
                <c:pt idx="240">
                  <c:v>14.702031320825764</c:v>
                </c:pt>
                <c:pt idx="241">
                  <c:v>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at rated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'Time-domain'!$AK$9:$AK$265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54.411764705882362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54.411764705882355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54.411764705882355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54.411764705882362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at max.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'Time-domain'!$AL$9:$AL$265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0.21379157573894242</c:v>
                </c:pt>
                <c:pt idx="13">
                  <c:v>9.7913035818934482</c:v>
                </c:pt>
                <c:pt idx="14">
                  <c:v>19.34992266215858</c:v>
                </c:pt>
                <c:pt idx="15">
                  <c:v>26.470588235294116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54.411764705882348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26.470588235294116</c:v>
                </c:pt>
                <c:pt idx="242">
                  <c:v>19.349922662158562</c:v>
                </c:pt>
                <c:pt idx="243">
                  <c:v>9.7913035818931267</c:v>
                </c:pt>
                <c:pt idx="244">
                  <c:v>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1224"/>
        <c:axId val="401796712"/>
      </c:scatterChart>
      <c:valAx>
        <c:axId val="40179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6712"/>
        <c:crosses val="autoZero"/>
        <c:crossBetween val="midCat"/>
      </c:valAx>
      <c:valAx>
        <c:axId val="401796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IN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1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7596981627297543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'Time-domain'!$BZ$8</c:f>
              <c:strCache>
                <c:ptCount val="1"/>
                <c:pt idx="0">
                  <c:v>VF1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'Time-domain'!$CD$9:$CD$265</c:f>
              <c:numCache>
                <c:formatCode>General</c:formatCode>
                <c:ptCount val="257"/>
                <c:pt idx="0">
                  <c:v>0</c:v>
                </c:pt>
                <c:pt idx="1">
                  <c:v>0.68254910498149624</c:v>
                </c:pt>
                <c:pt idx="2">
                  <c:v>2.7647845857279996</c:v>
                </c:pt>
                <c:pt idx="3">
                  <c:v>4.846392865235174</c:v>
                </c:pt>
                <c:pt idx="4">
                  <c:v>6.9270604609528821</c:v>
                </c:pt>
                <c:pt idx="5">
                  <c:v>9.0064740319945091</c:v>
                </c:pt>
                <c:pt idx="6">
                  <c:v>11.084320426324934</c:v>
                </c:pt>
                <c:pt idx="7">
                  <c:v>13.160286727920099</c:v>
                </c:pt>
                <c:pt idx="8">
                  <c:v>15.234060303890976</c:v>
                </c:pt>
                <c:pt idx="9">
                  <c:v>17.305328851564973</c:v>
                </c:pt>
                <c:pt idx="10">
                  <c:v>19.373780445517536</c:v>
                </c:pt>
                <c:pt idx="11">
                  <c:v>21.439103584546967</c:v>
                </c:pt>
                <c:pt idx="12">
                  <c:v>23.500987238585388</c:v>
                </c:pt>
                <c:pt idx="13">
                  <c:v>25.540006132125658</c:v>
                </c:pt>
                <c:pt idx="14">
                  <c:v>26.358370927577894</c:v>
                </c:pt>
                <c:pt idx="15">
                  <c:v>27.10061524573112</c:v>
                </c:pt>
                <c:pt idx="16">
                  <c:v>27.765640483736796</c:v>
                </c:pt>
                <c:pt idx="17">
                  <c:v>27.765640483736796</c:v>
                </c:pt>
                <c:pt idx="18">
                  <c:v>27.765640483736796</c:v>
                </c:pt>
                <c:pt idx="19">
                  <c:v>27.765640483736796</c:v>
                </c:pt>
                <c:pt idx="20">
                  <c:v>27.765640483736796</c:v>
                </c:pt>
                <c:pt idx="21">
                  <c:v>27.765640483736796</c:v>
                </c:pt>
                <c:pt idx="22">
                  <c:v>27.765640483736796</c:v>
                </c:pt>
                <c:pt idx="23">
                  <c:v>27.765640483736796</c:v>
                </c:pt>
                <c:pt idx="24">
                  <c:v>27.765640483736796</c:v>
                </c:pt>
                <c:pt idx="25">
                  <c:v>27.765640483736796</c:v>
                </c:pt>
                <c:pt idx="26">
                  <c:v>27.765640483736796</c:v>
                </c:pt>
                <c:pt idx="27">
                  <c:v>27.765640483736796</c:v>
                </c:pt>
                <c:pt idx="28">
                  <c:v>27.765640483736796</c:v>
                </c:pt>
                <c:pt idx="29">
                  <c:v>28.061432155644521</c:v>
                </c:pt>
                <c:pt idx="30">
                  <c:v>28.921644033838188</c:v>
                </c:pt>
                <c:pt idx="31">
                  <c:v>29.492055904566882</c:v>
                </c:pt>
                <c:pt idx="32">
                  <c:v>29.492055904566882</c:v>
                </c:pt>
                <c:pt idx="33">
                  <c:v>29.492055904566882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29.492055904566882</c:v>
                </c:pt>
                <c:pt idx="46">
                  <c:v>29.492055904566882</c:v>
                </c:pt>
                <c:pt idx="47">
                  <c:v>29.492055904566882</c:v>
                </c:pt>
                <c:pt idx="48">
                  <c:v>29.492055904566882</c:v>
                </c:pt>
                <c:pt idx="49">
                  <c:v>29.88554496275362</c:v>
                </c:pt>
                <c:pt idx="50">
                  <c:v>30.347186176358711</c:v>
                </c:pt>
                <c:pt idx="51">
                  <c:v>30.74622069394627</c:v>
                </c:pt>
                <c:pt idx="52">
                  <c:v>31.091690559189427</c:v>
                </c:pt>
                <c:pt idx="53">
                  <c:v>31.392253960381915</c:v>
                </c:pt>
                <c:pt idx="54">
                  <c:v>31.65618209970318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32.113369986425333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32.113369986425333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31.65618209970318</c:v>
                </c:pt>
                <c:pt idx="203">
                  <c:v>31.392253960381918</c:v>
                </c:pt>
                <c:pt idx="204">
                  <c:v>31.091690559189431</c:v>
                </c:pt>
                <c:pt idx="205">
                  <c:v>30.746220693946274</c:v>
                </c:pt>
                <c:pt idx="206">
                  <c:v>30.347186176358704</c:v>
                </c:pt>
                <c:pt idx="207">
                  <c:v>29.885544962753634</c:v>
                </c:pt>
                <c:pt idx="208">
                  <c:v>29.492055904566882</c:v>
                </c:pt>
                <c:pt idx="209">
                  <c:v>29.492055904566882</c:v>
                </c:pt>
                <c:pt idx="210">
                  <c:v>29.492055904566882</c:v>
                </c:pt>
                <c:pt idx="211">
                  <c:v>29.492055904566882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29.492055904566882</c:v>
                </c:pt>
                <c:pt idx="224">
                  <c:v>29.492055904566882</c:v>
                </c:pt>
                <c:pt idx="225">
                  <c:v>29.492055904566882</c:v>
                </c:pt>
                <c:pt idx="226">
                  <c:v>28.921644033838199</c:v>
                </c:pt>
                <c:pt idx="227">
                  <c:v>28.061432155644507</c:v>
                </c:pt>
                <c:pt idx="228">
                  <c:v>27.765640483736796</c:v>
                </c:pt>
                <c:pt idx="229">
                  <c:v>27.765640483736796</c:v>
                </c:pt>
                <c:pt idx="230">
                  <c:v>27.765640483736796</c:v>
                </c:pt>
                <c:pt idx="231">
                  <c:v>27.765640483736796</c:v>
                </c:pt>
                <c:pt idx="232">
                  <c:v>27.765640483736796</c:v>
                </c:pt>
                <c:pt idx="233">
                  <c:v>27.765640483736796</c:v>
                </c:pt>
                <c:pt idx="234">
                  <c:v>27.765640483736796</c:v>
                </c:pt>
                <c:pt idx="235">
                  <c:v>27.765640483736796</c:v>
                </c:pt>
                <c:pt idx="236">
                  <c:v>27.765640483736796</c:v>
                </c:pt>
                <c:pt idx="237">
                  <c:v>27.765640483736796</c:v>
                </c:pt>
                <c:pt idx="238">
                  <c:v>27.765640483736796</c:v>
                </c:pt>
                <c:pt idx="239">
                  <c:v>27.765640483736796</c:v>
                </c:pt>
                <c:pt idx="240">
                  <c:v>27.765640483736796</c:v>
                </c:pt>
                <c:pt idx="241">
                  <c:v>27.100615245731117</c:v>
                </c:pt>
                <c:pt idx="242">
                  <c:v>26.358370927577894</c:v>
                </c:pt>
                <c:pt idx="243">
                  <c:v>25.540006132125626</c:v>
                </c:pt>
                <c:pt idx="244">
                  <c:v>23.500987238585399</c:v>
                </c:pt>
                <c:pt idx="245">
                  <c:v>21.43910358454691</c:v>
                </c:pt>
                <c:pt idx="246">
                  <c:v>19.373780445517557</c:v>
                </c:pt>
                <c:pt idx="247">
                  <c:v>17.305328851564934</c:v>
                </c:pt>
                <c:pt idx="248">
                  <c:v>15.23406030389094</c:v>
                </c:pt>
                <c:pt idx="249">
                  <c:v>13.160286727920065</c:v>
                </c:pt>
                <c:pt idx="250">
                  <c:v>11.084320426324911</c:v>
                </c:pt>
                <c:pt idx="251">
                  <c:v>9.0064740319945678</c:v>
                </c:pt>
                <c:pt idx="252">
                  <c:v>6.927060460952875</c:v>
                </c:pt>
                <c:pt idx="253">
                  <c:v>4.8463928652352486</c:v>
                </c:pt>
                <c:pt idx="254">
                  <c:v>2.7647845857280067</c:v>
                </c:pt>
                <c:pt idx="255">
                  <c:v>0.68254910498151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'Time-domain'!$CA$8</c:f>
              <c:strCache>
                <c:ptCount val="1"/>
                <c:pt idx="0">
                  <c:v>VF2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'Time-domain'!$CE$9:$CE$265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1.911476341305729E-2</c:v>
                </c:pt>
                <c:pt idx="14">
                  <c:v>1.254823680470718</c:v>
                </c:pt>
                <c:pt idx="15">
                  <c:v>2.5622837944383328</c:v>
                </c:pt>
                <c:pt idx="16">
                  <c:v>3.9422850302163681</c:v>
                </c:pt>
                <c:pt idx="17">
                  <c:v>5.9823255721982065</c:v>
                </c:pt>
                <c:pt idx="18">
                  <c:v>8.0170729597763923</c:v>
                </c:pt>
                <c:pt idx="19">
                  <c:v>10.046220767478758</c:v>
                </c:pt>
                <c:pt idx="20">
                  <c:v>12.069463413109247</c:v>
                </c:pt>
                <c:pt idx="21">
                  <c:v>14.08649620376751</c:v>
                </c:pt>
                <c:pt idx="22">
                  <c:v>16.097015381734501</c:v>
                </c:pt>
                <c:pt idx="23">
                  <c:v>18.10071817021727</c:v>
                </c:pt>
                <c:pt idx="24">
                  <c:v>20.09730281894609</c:v>
                </c:pt>
                <c:pt idx="25">
                  <c:v>22.086468649616883</c:v>
                </c:pt>
                <c:pt idx="26">
                  <c:v>24.067916101172258</c:v>
                </c:pt>
                <c:pt idx="27">
                  <c:v>25.865981417464397</c:v>
                </c:pt>
                <c:pt idx="28">
                  <c:v>27.049011396847632</c:v>
                </c:pt>
                <c:pt idx="29">
                  <c:v>28.061432155644521</c:v>
                </c:pt>
                <c:pt idx="30">
                  <c:v>28.921644033838188</c:v>
                </c:pt>
                <c:pt idx="31">
                  <c:v>29.492055904566882</c:v>
                </c:pt>
                <c:pt idx="32">
                  <c:v>29.492055904566882</c:v>
                </c:pt>
                <c:pt idx="33">
                  <c:v>29.492055904566882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29.492055904566882</c:v>
                </c:pt>
                <c:pt idx="46">
                  <c:v>29.492055904566882</c:v>
                </c:pt>
                <c:pt idx="47">
                  <c:v>29.492055904566882</c:v>
                </c:pt>
                <c:pt idx="48">
                  <c:v>29.492055904566882</c:v>
                </c:pt>
                <c:pt idx="49">
                  <c:v>29.88554496275362</c:v>
                </c:pt>
                <c:pt idx="50">
                  <c:v>30.347186176358711</c:v>
                </c:pt>
                <c:pt idx="51">
                  <c:v>30.74622069394627</c:v>
                </c:pt>
                <c:pt idx="52">
                  <c:v>31.091690559189427</c:v>
                </c:pt>
                <c:pt idx="53">
                  <c:v>31.392253960381915</c:v>
                </c:pt>
                <c:pt idx="54">
                  <c:v>31.65618209970318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32.113369986425333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32.113369986425333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31.65618209970318</c:v>
                </c:pt>
                <c:pt idx="203">
                  <c:v>31.392253960381918</c:v>
                </c:pt>
                <c:pt idx="204">
                  <c:v>31.091690559189431</c:v>
                </c:pt>
                <c:pt idx="205">
                  <c:v>30.746220693946274</c:v>
                </c:pt>
                <c:pt idx="206">
                  <c:v>30.347186176358704</c:v>
                </c:pt>
                <c:pt idx="207">
                  <c:v>29.885544962753634</c:v>
                </c:pt>
                <c:pt idx="208">
                  <c:v>29.492055904566882</c:v>
                </c:pt>
                <c:pt idx="209">
                  <c:v>29.492055904566882</c:v>
                </c:pt>
                <c:pt idx="210">
                  <c:v>29.492055904566882</c:v>
                </c:pt>
                <c:pt idx="211">
                  <c:v>29.492055904566882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29.492055904566882</c:v>
                </c:pt>
                <c:pt idx="224">
                  <c:v>29.492055904566882</c:v>
                </c:pt>
                <c:pt idx="225">
                  <c:v>29.492055904566882</c:v>
                </c:pt>
                <c:pt idx="226">
                  <c:v>28.921644033838199</c:v>
                </c:pt>
                <c:pt idx="227">
                  <c:v>28.061432155644507</c:v>
                </c:pt>
                <c:pt idx="228">
                  <c:v>27.04901139684765</c:v>
                </c:pt>
                <c:pt idx="229">
                  <c:v>25.865981417464379</c:v>
                </c:pt>
                <c:pt idx="230">
                  <c:v>24.067916101172308</c:v>
                </c:pt>
                <c:pt idx="231">
                  <c:v>22.086468649616869</c:v>
                </c:pt>
                <c:pt idx="232">
                  <c:v>20.097302818946098</c:v>
                </c:pt>
                <c:pt idx="233">
                  <c:v>18.100718170217284</c:v>
                </c:pt>
                <c:pt idx="234">
                  <c:v>16.097015381734508</c:v>
                </c:pt>
                <c:pt idx="235">
                  <c:v>14.086496203767453</c:v>
                </c:pt>
                <c:pt idx="236">
                  <c:v>12.069463413109276</c:v>
                </c:pt>
                <c:pt idx="237">
                  <c:v>10.046220767478715</c:v>
                </c:pt>
                <c:pt idx="238">
                  <c:v>8.017072959776435</c:v>
                </c:pt>
                <c:pt idx="239">
                  <c:v>5.9823255721981781</c:v>
                </c:pt>
                <c:pt idx="240">
                  <c:v>3.9422850302163539</c:v>
                </c:pt>
                <c:pt idx="241">
                  <c:v>2.5622837944383221</c:v>
                </c:pt>
                <c:pt idx="242">
                  <c:v>1.2548236804707145</c:v>
                </c:pt>
                <c:pt idx="243">
                  <c:v>1.911476341301821E-2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'Time-domain'!$CB$8</c:f>
              <c:strCache>
                <c:ptCount val="1"/>
                <c:pt idx="0">
                  <c:v>VF3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'Time-domain'!$CF$9:$CF$265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0.17536535744996229</c:v>
                </c:pt>
                <c:pt idx="28">
                  <c:v>0.95745208259493353</c:v>
                </c:pt>
                <c:pt idx="29">
                  <c:v>1.6057464478571859</c:v>
                </c:pt>
                <c:pt idx="30">
                  <c:v>1.8329249361485225</c:v>
                </c:pt>
                <c:pt idx="31">
                  <c:v>2.6305055863473967</c:v>
                </c:pt>
                <c:pt idx="32">
                  <c:v>4.5594202084098825</c:v>
                </c:pt>
                <c:pt idx="33">
                  <c:v>6.4785545734315946</c:v>
                </c:pt>
                <c:pt idx="34">
                  <c:v>8.387619666836315</c:v>
                </c:pt>
                <c:pt idx="35">
                  <c:v>10.28632799044307</c:v>
                </c:pt>
                <c:pt idx="36">
                  <c:v>12.174393605762319</c:v>
                </c:pt>
                <c:pt idx="37">
                  <c:v>14.05153217705724</c:v>
                </c:pt>
                <c:pt idx="38">
                  <c:v>15.917461014163649</c:v>
                </c:pt>
                <c:pt idx="39">
                  <c:v>17.771899115062126</c:v>
                </c:pt>
                <c:pt idx="40">
                  <c:v>19.614567208195822</c:v>
                </c:pt>
                <c:pt idx="41">
                  <c:v>21.445187794527754</c:v>
                </c:pt>
                <c:pt idx="42">
                  <c:v>23.263485189331206</c:v>
                </c:pt>
                <c:pt idx="43">
                  <c:v>25.069185563706739</c:v>
                </c:pt>
                <c:pt idx="44">
                  <c:v>26.295432328620763</c:v>
                </c:pt>
                <c:pt idx="45">
                  <c:v>27.218868964118936</c:v>
                </c:pt>
                <c:pt idx="46">
                  <c:v>28.028887386329345</c:v>
                </c:pt>
                <c:pt idx="47">
                  <c:v>28.736378469094188</c:v>
                </c:pt>
                <c:pt idx="48">
                  <c:v>29.351874954341799</c:v>
                </c:pt>
                <c:pt idx="49">
                  <c:v>29.88554496275362</c:v>
                </c:pt>
                <c:pt idx="50">
                  <c:v>30.347186176358711</c:v>
                </c:pt>
                <c:pt idx="51">
                  <c:v>30.74622069394627</c:v>
                </c:pt>
                <c:pt idx="52">
                  <c:v>31.091690559189427</c:v>
                </c:pt>
                <c:pt idx="53">
                  <c:v>31.392253960381915</c:v>
                </c:pt>
                <c:pt idx="54">
                  <c:v>31.65618209970318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31.838258559933596</c:v>
                </c:pt>
                <c:pt idx="63">
                  <c:v>31.838258559933596</c:v>
                </c:pt>
                <c:pt idx="64">
                  <c:v>31.838258559933596</c:v>
                </c:pt>
                <c:pt idx="65">
                  <c:v>31.838258559933596</c:v>
                </c:pt>
                <c:pt idx="66">
                  <c:v>31.838258559933596</c:v>
                </c:pt>
                <c:pt idx="67">
                  <c:v>31.838258559933596</c:v>
                </c:pt>
                <c:pt idx="68">
                  <c:v>31.838258559933596</c:v>
                </c:pt>
                <c:pt idx="69">
                  <c:v>32.113369986425333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32.113369986425333</c:v>
                </c:pt>
                <c:pt idx="188">
                  <c:v>31.838258559933596</c:v>
                </c:pt>
                <c:pt idx="189">
                  <c:v>31.838258559933596</c:v>
                </c:pt>
                <c:pt idx="190">
                  <c:v>31.838258559933596</c:v>
                </c:pt>
                <c:pt idx="191">
                  <c:v>31.838258559933596</c:v>
                </c:pt>
                <c:pt idx="192">
                  <c:v>31.838258559933596</c:v>
                </c:pt>
                <c:pt idx="193">
                  <c:v>31.838258559933596</c:v>
                </c:pt>
                <c:pt idx="194">
                  <c:v>31.838258559933596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31.65618209970318</c:v>
                </c:pt>
                <c:pt idx="203">
                  <c:v>31.392253960381918</c:v>
                </c:pt>
                <c:pt idx="204">
                  <c:v>31.091690559189431</c:v>
                </c:pt>
                <c:pt idx="205">
                  <c:v>30.746220693946274</c:v>
                </c:pt>
                <c:pt idx="206">
                  <c:v>30.347186176358704</c:v>
                </c:pt>
                <c:pt idx="207">
                  <c:v>29.885544962753634</c:v>
                </c:pt>
                <c:pt idx="208">
                  <c:v>29.351874954341799</c:v>
                </c:pt>
                <c:pt idx="209">
                  <c:v>28.736378469094198</c:v>
                </c:pt>
                <c:pt idx="210">
                  <c:v>28.028887386329338</c:v>
                </c:pt>
                <c:pt idx="211">
                  <c:v>27.218868964118936</c:v>
                </c:pt>
                <c:pt idx="212">
                  <c:v>26.295432328620763</c:v>
                </c:pt>
                <c:pt idx="213">
                  <c:v>25.069185563706753</c:v>
                </c:pt>
                <c:pt idx="214">
                  <c:v>23.263485189331163</c:v>
                </c:pt>
                <c:pt idx="215">
                  <c:v>21.445187794527783</c:v>
                </c:pt>
                <c:pt idx="216">
                  <c:v>19.61456720819578</c:v>
                </c:pt>
                <c:pt idx="217">
                  <c:v>17.771899115062155</c:v>
                </c:pt>
                <c:pt idx="218">
                  <c:v>15.917461014163635</c:v>
                </c:pt>
                <c:pt idx="219">
                  <c:v>14.051532177057226</c:v>
                </c:pt>
                <c:pt idx="220">
                  <c:v>12.174393605762305</c:v>
                </c:pt>
                <c:pt idx="221">
                  <c:v>10.28632799044307</c:v>
                </c:pt>
                <c:pt idx="222">
                  <c:v>8.3876196668362581</c:v>
                </c:pt>
                <c:pt idx="223">
                  <c:v>6.4785545734316088</c:v>
                </c:pt>
                <c:pt idx="224">
                  <c:v>4.5594202084098256</c:v>
                </c:pt>
                <c:pt idx="225">
                  <c:v>2.6305055863474252</c:v>
                </c:pt>
                <c:pt idx="226">
                  <c:v>1.8329249361485296</c:v>
                </c:pt>
                <c:pt idx="227">
                  <c:v>1.6057464478571859</c:v>
                </c:pt>
                <c:pt idx="228">
                  <c:v>0.95745208259494774</c:v>
                </c:pt>
                <c:pt idx="229">
                  <c:v>0.17536535744995518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'Time-domain'!$CC$8</c:f>
              <c:strCache>
                <c:ptCount val="1"/>
                <c:pt idx="0">
                  <c:v>VF4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'Time-domain'!$CG$9:$CG$265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0.56658465719908691</c:v>
                </c:pt>
                <c:pt idx="45">
                  <c:v>1.4228404977339864</c:v>
                </c:pt>
                <c:pt idx="46">
                  <c:v>2.3791075903359484</c:v>
                </c:pt>
                <c:pt idx="47">
                  <c:v>3.4242290650611409</c:v>
                </c:pt>
                <c:pt idx="48">
                  <c:v>4.5474082429766867</c:v>
                </c:pt>
                <c:pt idx="49">
                  <c:v>4.9512370488681796</c:v>
                </c:pt>
                <c:pt idx="50">
                  <c:v>5.2763319063606815</c:v>
                </c:pt>
                <c:pt idx="51">
                  <c:v>5.7745308970408189</c:v>
                </c:pt>
                <c:pt idx="52">
                  <c:v>6.4184525835620292</c:v>
                </c:pt>
                <c:pt idx="53">
                  <c:v>7.1818693493327146</c:v>
                </c:pt>
                <c:pt idx="54">
                  <c:v>8.0397168288297394</c:v>
                </c:pt>
                <c:pt idx="55">
                  <c:v>9.1273958452159576</c:v>
                </c:pt>
                <c:pt idx="56">
                  <c:v>10.745334681315583</c:v>
                </c:pt>
                <c:pt idx="57">
                  <c:v>12.347060300799768</c:v>
                </c:pt>
                <c:pt idx="58">
                  <c:v>13.932331489681943</c:v>
                </c:pt>
                <c:pt idx="59">
                  <c:v>15.500909511952088</c:v>
                </c:pt>
                <c:pt idx="60">
                  <c:v>17.052558145529744</c:v>
                </c:pt>
                <c:pt idx="61">
                  <c:v>18.587043717838085</c:v>
                </c:pt>
                <c:pt idx="62">
                  <c:v>20.104135140994245</c:v>
                </c:pt>
                <c:pt idx="63">
                  <c:v>21.603603946610164</c:v>
                </c:pt>
                <c:pt idx="64">
                  <c:v>23.085224320199202</c:v>
                </c:pt>
                <c:pt idx="65">
                  <c:v>24.548773135182955</c:v>
                </c:pt>
                <c:pt idx="66">
                  <c:v>26.744724570069543</c:v>
                </c:pt>
                <c:pt idx="67">
                  <c:v>29.493467244619737</c:v>
                </c:pt>
                <c:pt idx="68">
                  <c:v>31.12446661313372</c:v>
                </c:pt>
                <c:pt idx="69">
                  <c:v>32.113369986425333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32.113369986425333</c:v>
                </c:pt>
                <c:pt idx="188">
                  <c:v>31.124466613133695</c:v>
                </c:pt>
                <c:pt idx="189">
                  <c:v>29.493467244619715</c:v>
                </c:pt>
                <c:pt idx="190">
                  <c:v>26.744724570069543</c:v>
                </c:pt>
                <c:pt idx="191">
                  <c:v>24.548773135182955</c:v>
                </c:pt>
                <c:pt idx="192">
                  <c:v>23.085224320199217</c:v>
                </c:pt>
                <c:pt idx="193">
                  <c:v>21.603603946610164</c:v>
                </c:pt>
                <c:pt idx="194">
                  <c:v>20.104135140994259</c:v>
                </c:pt>
                <c:pt idx="195">
                  <c:v>18.587043717838114</c:v>
                </c:pt>
                <c:pt idx="196">
                  <c:v>17.052558145529702</c:v>
                </c:pt>
                <c:pt idx="197">
                  <c:v>15.500909511952074</c:v>
                </c:pt>
                <c:pt idx="198">
                  <c:v>13.932331489681928</c:v>
                </c:pt>
                <c:pt idx="199">
                  <c:v>12.347060300799768</c:v>
                </c:pt>
                <c:pt idx="200">
                  <c:v>10.745334681315555</c:v>
                </c:pt>
                <c:pt idx="201">
                  <c:v>9.1273958452159576</c:v>
                </c:pt>
                <c:pt idx="202">
                  <c:v>8.0397168288297394</c:v>
                </c:pt>
                <c:pt idx="203">
                  <c:v>7.1818693493327288</c:v>
                </c:pt>
                <c:pt idx="204">
                  <c:v>6.4184525835620292</c:v>
                </c:pt>
                <c:pt idx="205">
                  <c:v>5.7745308970408189</c:v>
                </c:pt>
                <c:pt idx="206">
                  <c:v>5.2763319063606531</c:v>
                </c:pt>
                <c:pt idx="207">
                  <c:v>4.9512370488681938</c:v>
                </c:pt>
                <c:pt idx="208">
                  <c:v>4.5474082429766867</c:v>
                </c:pt>
                <c:pt idx="209">
                  <c:v>3.4242290650611551</c:v>
                </c:pt>
                <c:pt idx="210">
                  <c:v>2.3791075903359484</c:v>
                </c:pt>
                <c:pt idx="211">
                  <c:v>1.4228404977339864</c:v>
                </c:pt>
                <c:pt idx="212">
                  <c:v>0.56658465719908691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2576"/>
        <c:axId val="465448064"/>
      </c:scatterChart>
      <c:valAx>
        <c:axId val="46544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8064"/>
        <c:crosses val="autoZero"/>
        <c:crossBetween val="midCat"/>
      </c:valAx>
      <c:valAx>
        <c:axId val="465448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2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7041426071740957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'Time-domain'!$CH$8</c:f>
              <c:strCache>
                <c:ptCount val="1"/>
                <c:pt idx="0">
                  <c:v>VF1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'Time-domain'!$CH$9:$CH$265</c:f>
              <c:numCache>
                <c:formatCode>General</c:formatCode>
                <c:ptCount val="257"/>
                <c:pt idx="0">
                  <c:v>0</c:v>
                </c:pt>
                <c:pt idx="1">
                  <c:v>0.85609486372995391</c:v>
                </c:pt>
                <c:pt idx="2">
                  <c:v>3.1118499678720002</c:v>
                </c:pt>
                <c:pt idx="3">
                  <c:v>5.3669256040047717</c:v>
                </c:pt>
                <c:pt idx="4">
                  <c:v>7.6209821660322898</c:v>
                </c:pt>
                <c:pt idx="5">
                  <c:v>9.8736802013273852</c:v>
                </c:pt>
                <c:pt idx="6">
                  <c:v>12.124680461852012</c:v>
                </c:pt>
                <c:pt idx="7">
                  <c:v>14.373643955246774</c:v>
                </c:pt>
                <c:pt idx="8">
                  <c:v>16.620231995881891</c:v>
                </c:pt>
                <c:pt idx="9">
                  <c:v>18.864106255862055</c:v>
                </c:pt>
                <c:pt idx="10">
                  <c:v>21.104928815977328</c:v>
                </c:pt>
                <c:pt idx="11">
                  <c:v>23.342362216592548</c:v>
                </c:pt>
                <c:pt idx="12">
                  <c:v>25.547076372147348</c:v>
                </c:pt>
                <c:pt idx="13">
                  <c:v>26.431177525266644</c:v>
                </c:pt>
                <c:pt idx="14">
                  <c:v>27.226380369922428</c:v>
                </c:pt>
                <c:pt idx="15">
                  <c:v>27.765640483736796</c:v>
                </c:pt>
                <c:pt idx="16">
                  <c:v>27.765640483736796</c:v>
                </c:pt>
                <c:pt idx="17">
                  <c:v>27.765640483736796</c:v>
                </c:pt>
                <c:pt idx="18">
                  <c:v>27.765640483736796</c:v>
                </c:pt>
                <c:pt idx="19">
                  <c:v>27.765640483736796</c:v>
                </c:pt>
                <c:pt idx="20">
                  <c:v>27.765640483736796</c:v>
                </c:pt>
                <c:pt idx="21">
                  <c:v>27.765640483736796</c:v>
                </c:pt>
                <c:pt idx="22">
                  <c:v>27.765640483736796</c:v>
                </c:pt>
                <c:pt idx="23">
                  <c:v>27.765640483736796</c:v>
                </c:pt>
                <c:pt idx="24">
                  <c:v>27.765640483736796</c:v>
                </c:pt>
                <c:pt idx="25">
                  <c:v>27.765640483736796</c:v>
                </c:pt>
                <c:pt idx="26">
                  <c:v>27.765640483736796</c:v>
                </c:pt>
                <c:pt idx="27">
                  <c:v>28.377202447524919</c:v>
                </c:pt>
                <c:pt idx="28">
                  <c:v>29.258914756806544</c:v>
                </c:pt>
                <c:pt idx="29">
                  <c:v>29.492055904566882</c:v>
                </c:pt>
                <c:pt idx="30">
                  <c:v>29.492055904566882</c:v>
                </c:pt>
                <c:pt idx="31">
                  <c:v>29.492055904566882</c:v>
                </c:pt>
                <c:pt idx="32">
                  <c:v>29.492055904566882</c:v>
                </c:pt>
                <c:pt idx="33">
                  <c:v>29.492055904566882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30.009537294426636</c:v>
                </c:pt>
                <c:pt idx="46">
                  <c:v>30.50432424847358</c:v>
                </c:pt>
                <c:pt idx="47">
                  <c:v>30.925415944077642</c:v>
                </c:pt>
                <c:pt idx="48">
                  <c:v>31.285039772398719</c:v>
                </c:pt>
                <c:pt idx="49">
                  <c:v>31.594937660902257</c:v>
                </c:pt>
                <c:pt idx="50">
                  <c:v>31.838258559933596</c:v>
                </c:pt>
                <c:pt idx="51">
                  <c:v>31.838258559933596</c:v>
                </c:pt>
                <c:pt idx="52">
                  <c:v>31.838258559933596</c:v>
                </c:pt>
                <c:pt idx="53">
                  <c:v>31.838258559933596</c:v>
                </c:pt>
                <c:pt idx="54">
                  <c:v>31.838258559933596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31.891015766115871</c:v>
                </c:pt>
                <c:pt idx="63">
                  <c:v>32.123222947868399</c:v>
                </c:pt>
                <c:pt idx="64">
                  <c:v>32.123222947868399</c:v>
                </c:pt>
                <c:pt idx="65">
                  <c:v>32.123222947868399</c:v>
                </c:pt>
                <c:pt idx="66">
                  <c:v>32.123222947868399</c:v>
                </c:pt>
                <c:pt idx="67">
                  <c:v>32.123222947868399</c:v>
                </c:pt>
                <c:pt idx="68">
                  <c:v>32.123222947868399</c:v>
                </c:pt>
                <c:pt idx="69">
                  <c:v>32.123222947868399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32.123222947868399</c:v>
                </c:pt>
                <c:pt idx="188">
                  <c:v>32.123222947868399</c:v>
                </c:pt>
                <c:pt idx="189">
                  <c:v>32.123222947868399</c:v>
                </c:pt>
                <c:pt idx="190">
                  <c:v>32.123222947868399</c:v>
                </c:pt>
                <c:pt idx="191">
                  <c:v>32.123222947868399</c:v>
                </c:pt>
                <c:pt idx="192">
                  <c:v>32.123222947868399</c:v>
                </c:pt>
                <c:pt idx="193">
                  <c:v>32.123222947868399</c:v>
                </c:pt>
                <c:pt idx="194">
                  <c:v>31.891015766115878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31.838258559933596</c:v>
                </c:pt>
                <c:pt idx="203">
                  <c:v>31.838258559933596</c:v>
                </c:pt>
                <c:pt idx="204">
                  <c:v>31.838258559933596</c:v>
                </c:pt>
                <c:pt idx="205">
                  <c:v>31.838258559933596</c:v>
                </c:pt>
                <c:pt idx="206">
                  <c:v>31.838258559933596</c:v>
                </c:pt>
                <c:pt idx="207">
                  <c:v>31.594937660902261</c:v>
                </c:pt>
                <c:pt idx="208">
                  <c:v>31.285039772398719</c:v>
                </c:pt>
                <c:pt idx="209">
                  <c:v>30.925415944077653</c:v>
                </c:pt>
                <c:pt idx="210">
                  <c:v>30.504324248473573</c:v>
                </c:pt>
                <c:pt idx="211">
                  <c:v>30.009537294426636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29.492055904566882</c:v>
                </c:pt>
                <c:pt idx="224">
                  <c:v>29.492055904566882</c:v>
                </c:pt>
                <c:pt idx="225">
                  <c:v>29.492055904566882</c:v>
                </c:pt>
                <c:pt idx="226">
                  <c:v>29.492055904566882</c:v>
                </c:pt>
                <c:pt idx="227">
                  <c:v>29.492055904566882</c:v>
                </c:pt>
                <c:pt idx="228">
                  <c:v>29.258914756806561</c:v>
                </c:pt>
                <c:pt idx="229">
                  <c:v>28.377202447524905</c:v>
                </c:pt>
                <c:pt idx="230">
                  <c:v>27.765640483736796</c:v>
                </c:pt>
                <c:pt idx="231">
                  <c:v>27.765640483736796</c:v>
                </c:pt>
                <c:pt idx="232">
                  <c:v>27.765640483736796</c:v>
                </c:pt>
                <c:pt idx="233">
                  <c:v>27.765640483736796</c:v>
                </c:pt>
                <c:pt idx="234">
                  <c:v>27.765640483736796</c:v>
                </c:pt>
                <c:pt idx="235">
                  <c:v>27.765640483736796</c:v>
                </c:pt>
                <c:pt idx="236">
                  <c:v>27.765640483736796</c:v>
                </c:pt>
                <c:pt idx="237">
                  <c:v>27.765640483736796</c:v>
                </c:pt>
                <c:pt idx="238">
                  <c:v>27.765640483736796</c:v>
                </c:pt>
                <c:pt idx="239">
                  <c:v>27.765640483736796</c:v>
                </c:pt>
                <c:pt idx="240">
                  <c:v>27.765640483736796</c:v>
                </c:pt>
                <c:pt idx="241">
                  <c:v>27.765640483736796</c:v>
                </c:pt>
                <c:pt idx="242">
                  <c:v>27.226380369922424</c:v>
                </c:pt>
                <c:pt idx="243">
                  <c:v>26.431177525266616</c:v>
                </c:pt>
                <c:pt idx="244">
                  <c:v>25.547076372147355</c:v>
                </c:pt>
                <c:pt idx="245">
                  <c:v>23.342362216592484</c:v>
                </c:pt>
                <c:pt idx="246">
                  <c:v>21.104928815977352</c:v>
                </c:pt>
                <c:pt idx="247">
                  <c:v>18.864106255862009</c:v>
                </c:pt>
                <c:pt idx="248">
                  <c:v>16.620231995881856</c:v>
                </c:pt>
                <c:pt idx="249">
                  <c:v>14.373643955246738</c:v>
                </c:pt>
                <c:pt idx="250">
                  <c:v>12.124680461851987</c:v>
                </c:pt>
                <c:pt idx="251">
                  <c:v>9.8736802013274492</c:v>
                </c:pt>
                <c:pt idx="252">
                  <c:v>7.620982166032281</c:v>
                </c:pt>
                <c:pt idx="253">
                  <c:v>5.3669256040048516</c:v>
                </c:pt>
                <c:pt idx="254">
                  <c:v>3.1118499678720064</c:v>
                </c:pt>
                <c:pt idx="255">
                  <c:v>0.85609486372996901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'Time-domain'!$CI$8</c:f>
              <c:strCache>
                <c:ptCount val="1"/>
                <c:pt idx="0">
                  <c:v>VF2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'Time-domain'!$CI$9:$CI$265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2.8993136320156765E-2</c:v>
                </c:pt>
                <c:pt idx="13">
                  <c:v>1.3745367782336295</c:v>
                </c:pt>
                <c:pt idx="14">
                  <c:v>2.8045804554635687</c:v>
                </c:pt>
                <c:pt idx="15">
                  <c:v>4.4858334764467784</c:v>
                </c:pt>
                <c:pt idx="16">
                  <c:v>6.7012788230457971</c:v>
                </c:pt>
                <c:pt idx="17">
                  <c:v>8.9113227435261209</c:v>
                </c:pt>
                <c:pt idx="18">
                  <c:v>11.115632413402487</c:v>
                </c:pt>
                <c:pt idx="19">
                  <c:v>13.313875871746724</c:v>
                </c:pt>
                <c:pt idx="20">
                  <c:v>15.505722071179754</c:v>
                </c:pt>
                <c:pt idx="21">
                  <c:v>17.6908409277262</c:v>
                </c:pt>
                <c:pt idx="22">
                  <c:v>19.868903370523775</c:v>
                </c:pt>
                <c:pt idx="23">
                  <c:v>22.039581391380111</c:v>
                </c:pt>
                <c:pt idx="24">
                  <c:v>24.202548094169657</c:v>
                </c:pt>
                <c:pt idx="25">
                  <c:v>26.0682243928734</c:v>
                </c:pt>
                <c:pt idx="26">
                  <c:v>27.321489070117661</c:v>
                </c:pt>
                <c:pt idx="27">
                  <c:v>28.377202447524919</c:v>
                </c:pt>
                <c:pt idx="28">
                  <c:v>29.258914756806544</c:v>
                </c:pt>
                <c:pt idx="29">
                  <c:v>29.492055904566882</c:v>
                </c:pt>
                <c:pt idx="30">
                  <c:v>29.492055904566882</c:v>
                </c:pt>
                <c:pt idx="31">
                  <c:v>29.492055904566882</c:v>
                </c:pt>
                <c:pt idx="32">
                  <c:v>29.492055904566882</c:v>
                </c:pt>
                <c:pt idx="33">
                  <c:v>29.492055904566882</c:v>
                </c:pt>
                <c:pt idx="34">
                  <c:v>29.492055904566882</c:v>
                </c:pt>
                <c:pt idx="35">
                  <c:v>29.492055904566882</c:v>
                </c:pt>
                <c:pt idx="36">
                  <c:v>29.492055904566882</c:v>
                </c:pt>
                <c:pt idx="37">
                  <c:v>29.492055904566882</c:v>
                </c:pt>
                <c:pt idx="38">
                  <c:v>29.492055904566882</c:v>
                </c:pt>
                <c:pt idx="39">
                  <c:v>29.492055904566882</c:v>
                </c:pt>
                <c:pt idx="40">
                  <c:v>29.492055904566882</c:v>
                </c:pt>
                <c:pt idx="41">
                  <c:v>29.492055904566882</c:v>
                </c:pt>
                <c:pt idx="42">
                  <c:v>29.492055904566882</c:v>
                </c:pt>
                <c:pt idx="43">
                  <c:v>29.492055904566882</c:v>
                </c:pt>
                <c:pt idx="44">
                  <c:v>29.492055904566882</c:v>
                </c:pt>
                <c:pt idx="45">
                  <c:v>30.009537294426636</c:v>
                </c:pt>
                <c:pt idx="46">
                  <c:v>30.50432424847358</c:v>
                </c:pt>
                <c:pt idx="47">
                  <c:v>30.925415944077642</c:v>
                </c:pt>
                <c:pt idx="48">
                  <c:v>31.285039772398719</c:v>
                </c:pt>
                <c:pt idx="49">
                  <c:v>31.594937660902257</c:v>
                </c:pt>
                <c:pt idx="50">
                  <c:v>31.838258559933596</c:v>
                </c:pt>
                <c:pt idx="51">
                  <c:v>31.838258559933596</c:v>
                </c:pt>
                <c:pt idx="52">
                  <c:v>31.838258559933596</c:v>
                </c:pt>
                <c:pt idx="53">
                  <c:v>31.838258559933596</c:v>
                </c:pt>
                <c:pt idx="54">
                  <c:v>31.838258559933596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31.891015766115871</c:v>
                </c:pt>
                <c:pt idx="63">
                  <c:v>32.123222947868399</c:v>
                </c:pt>
                <c:pt idx="64">
                  <c:v>32.123222947868399</c:v>
                </c:pt>
                <c:pt idx="65">
                  <c:v>32.123222947868399</c:v>
                </c:pt>
                <c:pt idx="66">
                  <c:v>32.123222947868399</c:v>
                </c:pt>
                <c:pt idx="67">
                  <c:v>32.123222947868399</c:v>
                </c:pt>
                <c:pt idx="68">
                  <c:v>32.123222947868399</c:v>
                </c:pt>
                <c:pt idx="69">
                  <c:v>32.123222947868399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32.123222947868399</c:v>
                </c:pt>
                <c:pt idx="188">
                  <c:v>32.123222947868399</c:v>
                </c:pt>
                <c:pt idx="189">
                  <c:v>32.123222947868399</c:v>
                </c:pt>
                <c:pt idx="190">
                  <c:v>32.123222947868399</c:v>
                </c:pt>
                <c:pt idx="191">
                  <c:v>32.123222947868399</c:v>
                </c:pt>
                <c:pt idx="192">
                  <c:v>32.123222947868399</c:v>
                </c:pt>
                <c:pt idx="193">
                  <c:v>32.123222947868399</c:v>
                </c:pt>
                <c:pt idx="194">
                  <c:v>31.891015766115878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31.838258559933596</c:v>
                </c:pt>
                <c:pt idx="203">
                  <c:v>31.838258559933596</c:v>
                </c:pt>
                <c:pt idx="204">
                  <c:v>31.838258559933596</c:v>
                </c:pt>
                <c:pt idx="205">
                  <c:v>31.838258559933596</c:v>
                </c:pt>
                <c:pt idx="206">
                  <c:v>31.838258559933596</c:v>
                </c:pt>
                <c:pt idx="207">
                  <c:v>31.594937660902261</c:v>
                </c:pt>
                <c:pt idx="208">
                  <c:v>31.285039772398719</c:v>
                </c:pt>
                <c:pt idx="209">
                  <c:v>30.925415944077653</c:v>
                </c:pt>
                <c:pt idx="210">
                  <c:v>30.504324248473573</c:v>
                </c:pt>
                <c:pt idx="211">
                  <c:v>30.009537294426636</c:v>
                </c:pt>
                <c:pt idx="212">
                  <c:v>29.492055904566882</c:v>
                </c:pt>
                <c:pt idx="213">
                  <c:v>29.492055904566882</c:v>
                </c:pt>
                <c:pt idx="214">
                  <c:v>29.492055904566882</c:v>
                </c:pt>
                <c:pt idx="215">
                  <c:v>29.492055904566882</c:v>
                </c:pt>
                <c:pt idx="216">
                  <c:v>29.492055904566882</c:v>
                </c:pt>
                <c:pt idx="217">
                  <c:v>29.492055904566882</c:v>
                </c:pt>
                <c:pt idx="218">
                  <c:v>29.492055904566882</c:v>
                </c:pt>
                <c:pt idx="219">
                  <c:v>29.492055904566882</c:v>
                </c:pt>
                <c:pt idx="220">
                  <c:v>29.492055904566882</c:v>
                </c:pt>
                <c:pt idx="221">
                  <c:v>29.492055904566882</c:v>
                </c:pt>
                <c:pt idx="222">
                  <c:v>29.492055904566882</c:v>
                </c:pt>
                <c:pt idx="223">
                  <c:v>29.492055904566882</c:v>
                </c:pt>
                <c:pt idx="224">
                  <c:v>29.492055904566882</c:v>
                </c:pt>
                <c:pt idx="225">
                  <c:v>29.492055904566882</c:v>
                </c:pt>
                <c:pt idx="226">
                  <c:v>29.492055904566882</c:v>
                </c:pt>
                <c:pt idx="227">
                  <c:v>29.492055904566882</c:v>
                </c:pt>
                <c:pt idx="228">
                  <c:v>29.258914756806561</c:v>
                </c:pt>
                <c:pt idx="229">
                  <c:v>28.377202447524905</c:v>
                </c:pt>
                <c:pt idx="230">
                  <c:v>27.321489070117689</c:v>
                </c:pt>
                <c:pt idx="231">
                  <c:v>26.068224392873397</c:v>
                </c:pt>
                <c:pt idx="232">
                  <c:v>24.202548094169671</c:v>
                </c:pt>
                <c:pt idx="233">
                  <c:v>22.039581391380118</c:v>
                </c:pt>
                <c:pt idx="234">
                  <c:v>19.868903370523782</c:v>
                </c:pt>
                <c:pt idx="235">
                  <c:v>17.690840927726143</c:v>
                </c:pt>
                <c:pt idx="236">
                  <c:v>15.505722071179783</c:v>
                </c:pt>
                <c:pt idx="237">
                  <c:v>13.313875871746674</c:v>
                </c:pt>
                <c:pt idx="238">
                  <c:v>11.115632413402537</c:v>
                </c:pt>
                <c:pt idx="239">
                  <c:v>8.9113227435260924</c:v>
                </c:pt>
                <c:pt idx="240">
                  <c:v>6.7012788230457829</c:v>
                </c:pt>
                <c:pt idx="241">
                  <c:v>4.4858334764467642</c:v>
                </c:pt>
                <c:pt idx="242">
                  <c:v>2.8045804554635687</c:v>
                </c:pt>
                <c:pt idx="243">
                  <c:v>1.3745367782335833</c:v>
                </c:pt>
                <c:pt idx="244">
                  <c:v>2.8993136320160318E-2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'Time-domain'!$CJ$8</c:f>
              <c:strCache>
                <c:ptCount val="1"/>
                <c:pt idx="0">
                  <c:v>VF3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'Time-domain'!$CJ$9:$CJ$265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0.28925335118962181</c:v>
                </c:pt>
                <c:pt idx="26">
                  <c:v>1.182556746463689</c:v>
                </c:pt>
                <c:pt idx="27">
                  <c:v>1.6531646351555835</c:v>
                </c:pt>
                <c:pt idx="28">
                  <c:v>2.0186164464978873</c:v>
                </c:pt>
                <c:pt idx="29">
                  <c:v>3.671883179941311</c:v>
                </c:pt>
                <c:pt idx="30">
                  <c:v>5.7817856116765398</c:v>
                </c:pt>
                <c:pt idx="31">
                  <c:v>7.8817237026374869</c:v>
                </c:pt>
                <c:pt idx="32">
                  <c:v>9.9713812098718364</c:v>
                </c:pt>
                <c:pt idx="33">
                  <c:v>12.050443438645374</c:v>
                </c:pt>
                <c:pt idx="34">
                  <c:v>14.118597289833829</c:v>
                </c:pt>
                <c:pt idx="35">
                  <c:v>16.175531307074479</c:v>
                </c:pt>
                <c:pt idx="36">
                  <c:v>18.220935723670323</c:v>
                </c:pt>
                <c:pt idx="37">
                  <c:v>20.254502509239828</c:v>
                </c:pt>
                <c:pt idx="38">
                  <c:v>22.27592541610511</c:v>
                </c:pt>
                <c:pt idx="39">
                  <c:v>24.284900025411787</c:v>
                </c:pt>
                <c:pt idx="40">
                  <c:v>25.969228615974057</c:v>
                </c:pt>
                <c:pt idx="41">
                  <c:v>27.032332525616503</c:v>
                </c:pt>
                <c:pt idx="42">
                  <c:v>27.953609004181185</c:v>
                </c:pt>
                <c:pt idx="43">
                  <c:v>28.747585576161526</c:v>
                </c:pt>
                <c:pt idx="44">
                  <c:v>29.428349557807188</c:v>
                </c:pt>
                <c:pt idx="45">
                  <c:v>30.009537294426636</c:v>
                </c:pt>
                <c:pt idx="46">
                  <c:v>30.50432424847358</c:v>
                </c:pt>
                <c:pt idx="47">
                  <c:v>30.925415944077642</c:v>
                </c:pt>
                <c:pt idx="48">
                  <c:v>31.285039772398719</c:v>
                </c:pt>
                <c:pt idx="49">
                  <c:v>31.594937660902257</c:v>
                </c:pt>
                <c:pt idx="50">
                  <c:v>31.838258559933596</c:v>
                </c:pt>
                <c:pt idx="51">
                  <c:v>31.838258559933596</c:v>
                </c:pt>
                <c:pt idx="52">
                  <c:v>31.838258559933596</c:v>
                </c:pt>
                <c:pt idx="53">
                  <c:v>31.838258559933596</c:v>
                </c:pt>
                <c:pt idx="54">
                  <c:v>31.838258559933596</c:v>
                </c:pt>
                <c:pt idx="55">
                  <c:v>31.838258559933596</c:v>
                </c:pt>
                <c:pt idx="56">
                  <c:v>31.838258559933596</c:v>
                </c:pt>
                <c:pt idx="57">
                  <c:v>31.838258559933596</c:v>
                </c:pt>
                <c:pt idx="58">
                  <c:v>31.838258559933596</c:v>
                </c:pt>
                <c:pt idx="59">
                  <c:v>31.838258559933596</c:v>
                </c:pt>
                <c:pt idx="60">
                  <c:v>31.838258559933596</c:v>
                </c:pt>
                <c:pt idx="61">
                  <c:v>31.838258559933596</c:v>
                </c:pt>
                <c:pt idx="62">
                  <c:v>31.891015766115871</c:v>
                </c:pt>
                <c:pt idx="63">
                  <c:v>32.123222947868399</c:v>
                </c:pt>
                <c:pt idx="64">
                  <c:v>32.123222947868399</c:v>
                </c:pt>
                <c:pt idx="65">
                  <c:v>32.123222947868399</c:v>
                </c:pt>
                <c:pt idx="66">
                  <c:v>32.123222947868399</c:v>
                </c:pt>
                <c:pt idx="67">
                  <c:v>32.123222947868399</c:v>
                </c:pt>
                <c:pt idx="68">
                  <c:v>32.123222947868399</c:v>
                </c:pt>
                <c:pt idx="69">
                  <c:v>32.123222947868399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32.123222947868399</c:v>
                </c:pt>
                <c:pt idx="188">
                  <c:v>32.123222947868399</c:v>
                </c:pt>
                <c:pt idx="189">
                  <c:v>32.123222947868399</c:v>
                </c:pt>
                <c:pt idx="190">
                  <c:v>32.123222947868399</c:v>
                </c:pt>
                <c:pt idx="191">
                  <c:v>32.123222947868399</c:v>
                </c:pt>
                <c:pt idx="192">
                  <c:v>32.123222947868399</c:v>
                </c:pt>
                <c:pt idx="193">
                  <c:v>32.123222947868399</c:v>
                </c:pt>
                <c:pt idx="194">
                  <c:v>31.891015766115878</c:v>
                </c:pt>
                <c:pt idx="195">
                  <c:v>31.838258559933596</c:v>
                </c:pt>
                <c:pt idx="196">
                  <c:v>31.838258559933596</c:v>
                </c:pt>
                <c:pt idx="197">
                  <c:v>31.838258559933596</c:v>
                </c:pt>
                <c:pt idx="198">
                  <c:v>31.838258559933596</c:v>
                </c:pt>
                <c:pt idx="199">
                  <c:v>31.838258559933596</c:v>
                </c:pt>
                <c:pt idx="200">
                  <c:v>31.838258559933596</c:v>
                </c:pt>
                <c:pt idx="201">
                  <c:v>31.838258559933596</c:v>
                </c:pt>
                <c:pt idx="202">
                  <c:v>31.838258559933596</c:v>
                </c:pt>
                <c:pt idx="203">
                  <c:v>31.838258559933596</c:v>
                </c:pt>
                <c:pt idx="204">
                  <c:v>31.838258559933596</c:v>
                </c:pt>
                <c:pt idx="205">
                  <c:v>31.838258559933596</c:v>
                </c:pt>
                <c:pt idx="206">
                  <c:v>31.838258559933596</c:v>
                </c:pt>
                <c:pt idx="207">
                  <c:v>31.594937660902261</c:v>
                </c:pt>
                <c:pt idx="208">
                  <c:v>31.285039772398719</c:v>
                </c:pt>
                <c:pt idx="209">
                  <c:v>30.925415944077653</c:v>
                </c:pt>
                <c:pt idx="210">
                  <c:v>30.504324248473573</c:v>
                </c:pt>
                <c:pt idx="211">
                  <c:v>30.009537294426636</c:v>
                </c:pt>
                <c:pt idx="212">
                  <c:v>29.428349557807188</c:v>
                </c:pt>
                <c:pt idx="213">
                  <c:v>28.747585576161537</c:v>
                </c:pt>
                <c:pt idx="214">
                  <c:v>27.953609004181168</c:v>
                </c:pt>
                <c:pt idx="215">
                  <c:v>27.032332525616525</c:v>
                </c:pt>
                <c:pt idx="216">
                  <c:v>25.969228615974025</c:v>
                </c:pt>
                <c:pt idx="217">
                  <c:v>24.284900025411815</c:v>
                </c:pt>
                <c:pt idx="218">
                  <c:v>22.275925416105082</c:v>
                </c:pt>
                <c:pt idx="219">
                  <c:v>20.254502509239813</c:v>
                </c:pt>
                <c:pt idx="220">
                  <c:v>18.220935723670308</c:v>
                </c:pt>
                <c:pt idx="221">
                  <c:v>16.175531307074479</c:v>
                </c:pt>
                <c:pt idx="222">
                  <c:v>14.118597289833758</c:v>
                </c:pt>
                <c:pt idx="223">
                  <c:v>12.050443438645388</c:v>
                </c:pt>
                <c:pt idx="224">
                  <c:v>9.9713812098717796</c:v>
                </c:pt>
                <c:pt idx="225">
                  <c:v>7.8817237026375153</c:v>
                </c:pt>
                <c:pt idx="226">
                  <c:v>5.7817856116765682</c:v>
                </c:pt>
                <c:pt idx="227">
                  <c:v>3.6718831799412825</c:v>
                </c:pt>
                <c:pt idx="228">
                  <c:v>2.0186164464978944</c:v>
                </c:pt>
                <c:pt idx="229">
                  <c:v>1.6531646351555764</c:v>
                </c:pt>
                <c:pt idx="230">
                  <c:v>1.1825567464637174</c:v>
                </c:pt>
                <c:pt idx="231">
                  <c:v>0.2892533511896147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'Time-domain'!$CK$8</c:f>
              <c:strCache>
                <c:ptCount val="1"/>
                <c:pt idx="0">
                  <c:v>VF4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'Time-domain'!$CK$9:$CK$265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0.31189517699922931</c:v>
                </c:pt>
                <c:pt idx="41">
                  <c:v>1.2319635692163615</c:v>
                </c:pt>
                <c:pt idx="42">
                  <c:v>2.2805092683554307</c:v>
                </c:pt>
                <c:pt idx="43">
                  <c:v>3.4427081019485826</c:v>
                </c:pt>
                <c:pt idx="44">
                  <c:v>4.7041781609254656</c:v>
                </c:pt>
                <c:pt idx="45">
                  <c:v>5.0160278269556784</c:v>
                </c:pt>
                <c:pt idx="46">
                  <c:v>5.4451429391949091</c:v>
                </c:pt>
                <c:pt idx="47">
                  <c:v>6.080531456330263</c:v>
                </c:pt>
                <c:pt idx="48">
                  <c:v>6.8852252731271193</c:v>
                </c:pt>
                <c:pt idx="49">
                  <c:v>7.823714949183028</c:v>
                </c:pt>
                <c:pt idx="50">
                  <c:v>8.946272291922412</c:v>
                </c:pt>
                <c:pt idx="51">
                  <c:v>10.782850047318803</c:v>
                </c:pt>
                <c:pt idx="52">
                  <c:v>12.603208936423712</c:v>
                </c:pt>
                <c:pt idx="53">
                  <c:v>14.407074819884215</c:v>
                </c:pt>
                <c:pt idx="54">
                  <c:v>16.194176042133421</c:v>
                </c:pt>
                <c:pt idx="55">
                  <c:v>17.964243472300694</c:v>
                </c:pt>
                <c:pt idx="56">
                  <c:v>19.717010544741939</c:v>
                </c:pt>
                <c:pt idx="57">
                  <c:v>21.452213299183143</c:v>
                </c:pt>
                <c:pt idx="58">
                  <c:v>23.169590420472161</c:v>
                </c:pt>
                <c:pt idx="59">
                  <c:v>24.868883277931488</c:v>
                </c:pt>
                <c:pt idx="60">
                  <c:v>27.975804637764217</c:v>
                </c:pt>
                <c:pt idx="61">
                  <c:v>30.513915651276701</c:v>
                </c:pt>
                <c:pt idx="62">
                  <c:v>31.891015766115871</c:v>
                </c:pt>
                <c:pt idx="63">
                  <c:v>32.123222947868399</c:v>
                </c:pt>
                <c:pt idx="64">
                  <c:v>32.123222947868399</c:v>
                </c:pt>
                <c:pt idx="65">
                  <c:v>32.123222947868399</c:v>
                </c:pt>
                <c:pt idx="66">
                  <c:v>32.123222947868399</c:v>
                </c:pt>
                <c:pt idx="67">
                  <c:v>32.123222947868399</c:v>
                </c:pt>
                <c:pt idx="68">
                  <c:v>32.123222947868399</c:v>
                </c:pt>
                <c:pt idx="69">
                  <c:v>32.123222947868399</c:v>
                </c:pt>
                <c:pt idx="70">
                  <c:v>32.123222947868399</c:v>
                </c:pt>
                <c:pt idx="71">
                  <c:v>32.123222947868399</c:v>
                </c:pt>
                <c:pt idx="72">
                  <c:v>32.123222947868399</c:v>
                </c:pt>
                <c:pt idx="73">
                  <c:v>32.123222947868399</c:v>
                </c:pt>
                <c:pt idx="74">
                  <c:v>32.123222947868399</c:v>
                </c:pt>
                <c:pt idx="75">
                  <c:v>32.123222947868399</c:v>
                </c:pt>
                <c:pt idx="76">
                  <c:v>32.123222947868399</c:v>
                </c:pt>
                <c:pt idx="77">
                  <c:v>32.123222947868399</c:v>
                </c:pt>
                <c:pt idx="78">
                  <c:v>32.123222947868399</c:v>
                </c:pt>
                <c:pt idx="79">
                  <c:v>32.123222947868399</c:v>
                </c:pt>
                <c:pt idx="80">
                  <c:v>32.123222947868399</c:v>
                </c:pt>
                <c:pt idx="81">
                  <c:v>32.123222947868399</c:v>
                </c:pt>
                <c:pt idx="82">
                  <c:v>32.123222947868399</c:v>
                </c:pt>
                <c:pt idx="83">
                  <c:v>32.123222947868399</c:v>
                </c:pt>
                <c:pt idx="84">
                  <c:v>32.123222947868399</c:v>
                </c:pt>
                <c:pt idx="85">
                  <c:v>32.123222947868399</c:v>
                </c:pt>
                <c:pt idx="86">
                  <c:v>32.123222947868399</c:v>
                </c:pt>
                <c:pt idx="87">
                  <c:v>32.123222947868399</c:v>
                </c:pt>
                <c:pt idx="88">
                  <c:v>32.123222947868399</c:v>
                </c:pt>
                <c:pt idx="89">
                  <c:v>32.123222947868399</c:v>
                </c:pt>
                <c:pt idx="90">
                  <c:v>32.123222947868399</c:v>
                </c:pt>
                <c:pt idx="91">
                  <c:v>32.123222947868399</c:v>
                </c:pt>
                <c:pt idx="92">
                  <c:v>32.123222947868399</c:v>
                </c:pt>
                <c:pt idx="93">
                  <c:v>32.123222947868399</c:v>
                </c:pt>
                <c:pt idx="94">
                  <c:v>32.123222947868399</c:v>
                </c:pt>
                <c:pt idx="95">
                  <c:v>32.123222947868399</c:v>
                </c:pt>
                <c:pt idx="96">
                  <c:v>32.123222947868399</c:v>
                </c:pt>
                <c:pt idx="97">
                  <c:v>32.123222947868399</c:v>
                </c:pt>
                <c:pt idx="98">
                  <c:v>32.123222947868399</c:v>
                </c:pt>
                <c:pt idx="99">
                  <c:v>32.123222947868399</c:v>
                </c:pt>
                <c:pt idx="100">
                  <c:v>32.123222947868399</c:v>
                </c:pt>
                <c:pt idx="101">
                  <c:v>32.123222947868399</c:v>
                </c:pt>
                <c:pt idx="102">
                  <c:v>32.123222947868399</c:v>
                </c:pt>
                <c:pt idx="103">
                  <c:v>32.123222947868399</c:v>
                </c:pt>
                <c:pt idx="104">
                  <c:v>32.123222947868399</c:v>
                </c:pt>
                <c:pt idx="105">
                  <c:v>32.123222947868399</c:v>
                </c:pt>
                <c:pt idx="106">
                  <c:v>32.123222947868399</c:v>
                </c:pt>
                <c:pt idx="107">
                  <c:v>32.123222947868399</c:v>
                </c:pt>
                <c:pt idx="108">
                  <c:v>32.123222947868399</c:v>
                </c:pt>
                <c:pt idx="109">
                  <c:v>32.123222947868399</c:v>
                </c:pt>
                <c:pt idx="110">
                  <c:v>32.123222947868399</c:v>
                </c:pt>
                <c:pt idx="111">
                  <c:v>32.123222947868399</c:v>
                </c:pt>
                <c:pt idx="112">
                  <c:v>32.123222947868399</c:v>
                </c:pt>
                <c:pt idx="113">
                  <c:v>32.123222947868399</c:v>
                </c:pt>
                <c:pt idx="114">
                  <c:v>32.123222947868399</c:v>
                </c:pt>
                <c:pt idx="115">
                  <c:v>32.123222947868399</c:v>
                </c:pt>
                <c:pt idx="116">
                  <c:v>32.123222947868399</c:v>
                </c:pt>
                <c:pt idx="117">
                  <c:v>32.123222947868399</c:v>
                </c:pt>
                <c:pt idx="118">
                  <c:v>32.123222947868399</c:v>
                </c:pt>
                <c:pt idx="119">
                  <c:v>32.123222947868399</c:v>
                </c:pt>
                <c:pt idx="120">
                  <c:v>32.123222947868399</c:v>
                </c:pt>
                <c:pt idx="121">
                  <c:v>32.123222947868399</c:v>
                </c:pt>
                <c:pt idx="122">
                  <c:v>32.123222947868399</c:v>
                </c:pt>
                <c:pt idx="123">
                  <c:v>32.123222947868399</c:v>
                </c:pt>
                <c:pt idx="124">
                  <c:v>32.123222947868399</c:v>
                </c:pt>
                <c:pt idx="125">
                  <c:v>32.123222947868399</c:v>
                </c:pt>
                <c:pt idx="126">
                  <c:v>32.123222947868399</c:v>
                </c:pt>
                <c:pt idx="127">
                  <c:v>32.123222947868399</c:v>
                </c:pt>
                <c:pt idx="128">
                  <c:v>32.123222947868399</c:v>
                </c:pt>
                <c:pt idx="129">
                  <c:v>32.123222947868399</c:v>
                </c:pt>
                <c:pt idx="130">
                  <c:v>32.123222947868399</c:v>
                </c:pt>
                <c:pt idx="131">
                  <c:v>32.123222947868399</c:v>
                </c:pt>
                <c:pt idx="132">
                  <c:v>32.123222947868399</c:v>
                </c:pt>
                <c:pt idx="133">
                  <c:v>32.123222947868399</c:v>
                </c:pt>
                <c:pt idx="134">
                  <c:v>32.123222947868399</c:v>
                </c:pt>
                <c:pt idx="135">
                  <c:v>32.123222947868399</c:v>
                </c:pt>
                <c:pt idx="136">
                  <c:v>32.123222947868399</c:v>
                </c:pt>
                <c:pt idx="137">
                  <c:v>32.123222947868399</c:v>
                </c:pt>
                <c:pt idx="138">
                  <c:v>32.123222947868399</c:v>
                </c:pt>
                <c:pt idx="139">
                  <c:v>32.123222947868399</c:v>
                </c:pt>
                <c:pt idx="140">
                  <c:v>32.123222947868399</c:v>
                </c:pt>
                <c:pt idx="141">
                  <c:v>32.123222947868399</c:v>
                </c:pt>
                <c:pt idx="142">
                  <c:v>32.123222947868399</c:v>
                </c:pt>
                <c:pt idx="143">
                  <c:v>32.123222947868399</c:v>
                </c:pt>
                <c:pt idx="144">
                  <c:v>32.123222947868399</c:v>
                </c:pt>
                <c:pt idx="145">
                  <c:v>32.123222947868399</c:v>
                </c:pt>
                <c:pt idx="146">
                  <c:v>32.123222947868399</c:v>
                </c:pt>
                <c:pt idx="147">
                  <c:v>32.123222947868399</c:v>
                </c:pt>
                <c:pt idx="148">
                  <c:v>32.123222947868399</c:v>
                </c:pt>
                <c:pt idx="149">
                  <c:v>32.123222947868399</c:v>
                </c:pt>
                <c:pt idx="150">
                  <c:v>32.123222947868399</c:v>
                </c:pt>
                <c:pt idx="151">
                  <c:v>32.123222947868399</c:v>
                </c:pt>
                <c:pt idx="152">
                  <c:v>32.123222947868399</c:v>
                </c:pt>
                <c:pt idx="153">
                  <c:v>32.123222947868399</c:v>
                </c:pt>
                <c:pt idx="154">
                  <c:v>32.123222947868399</c:v>
                </c:pt>
                <c:pt idx="155">
                  <c:v>32.123222947868399</c:v>
                </c:pt>
                <c:pt idx="156">
                  <c:v>32.123222947868399</c:v>
                </c:pt>
                <c:pt idx="157">
                  <c:v>32.123222947868399</c:v>
                </c:pt>
                <c:pt idx="158">
                  <c:v>32.123222947868399</c:v>
                </c:pt>
                <c:pt idx="159">
                  <c:v>32.123222947868399</c:v>
                </c:pt>
                <c:pt idx="160">
                  <c:v>32.123222947868399</c:v>
                </c:pt>
                <c:pt idx="161">
                  <c:v>32.123222947868399</c:v>
                </c:pt>
                <c:pt idx="162">
                  <c:v>32.123222947868399</c:v>
                </c:pt>
                <c:pt idx="163">
                  <c:v>32.123222947868399</c:v>
                </c:pt>
                <c:pt idx="164">
                  <c:v>32.123222947868399</c:v>
                </c:pt>
                <c:pt idx="165">
                  <c:v>32.123222947868399</c:v>
                </c:pt>
                <c:pt idx="166">
                  <c:v>32.123222947868399</c:v>
                </c:pt>
                <c:pt idx="167">
                  <c:v>32.123222947868399</c:v>
                </c:pt>
                <c:pt idx="168">
                  <c:v>32.123222947868399</c:v>
                </c:pt>
                <c:pt idx="169">
                  <c:v>32.123222947868399</c:v>
                </c:pt>
                <c:pt idx="170">
                  <c:v>32.123222947868399</c:v>
                </c:pt>
                <c:pt idx="171">
                  <c:v>32.123222947868399</c:v>
                </c:pt>
                <c:pt idx="172">
                  <c:v>32.123222947868399</c:v>
                </c:pt>
                <c:pt idx="173">
                  <c:v>32.123222947868399</c:v>
                </c:pt>
                <c:pt idx="174">
                  <c:v>32.123222947868399</c:v>
                </c:pt>
                <c:pt idx="175">
                  <c:v>32.123222947868399</c:v>
                </c:pt>
                <c:pt idx="176">
                  <c:v>32.123222947868399</c:v>
                </c:pt>
                <c:pt idx="177">
                  <c:v>32.123222947868399</c:v>
                </c:pt>
                <c:pt idx="178">
                  <c:v>32.123222947868399</c:v>
                </c:pt>
                <c:pt idx="179">
                  <c:v>32.123222947868399</c:v>
                </c:pt>
                <c:pt idx="180">
                  <c:v>32.123222947868399</c:v>
                </c:pt>
                <c:pt idx="181">
                  <c:v>32.123222947868399</c:v>
                </c:pt>
                <c:pt idx="182">
                  <c:v>32.123222947868399</c:v>
                </c:pt>
                <c:pt idx="183">
                  <c:v>32.123222947868399</c:v>
                </c:pt>
                <c:pt idx="184">
                  <c:v>32.123222947868399</c:v>
                </c:pt>
                <c:pt idx="185">
                  <c:v>32.123222947868399</c:v>
                </c:pt>
                <c:pt idx="186">
                  <c:v>32.123222947868399</c:v>
                </c:pt>
                <c:pt idx="187">
                  <c:v>32.123222947868399</c:v>
                </c:pt>
                <c:pt idx="188">
                  <c:v>32.123222947868399</c:v>
                </c:pt>
                <c:pt idx="189">
                  <c:v>32.123222947868399</c:v>
                </c:pt>
                <c:pt idx="190">
                  <c:v>32.123222947868399</c:v>
                </c:pt>
                <c:pt idx="191">
                  <c:v>32.123222947868399</c:v>
                </c:pt>
                <c:pt idx="192">
                  <c:v>32.123222947868399</c:v>
                </c:pt>
                <c:pt idx="193">
                  <c:v>32.123222947868399</c:v>
                </c:pt>
                <c:pt idx="194">
                  <c:v>31.891015766115878</c:v>
                </c:pt>
                <c:pt idx="195">
                  <c:v>30.513915651276747</c:v>
                </c:pt>
                <c:pt idx="196">
                  <c:v>27.975804637764156</c:v>
                </c:pt>
                <c:pt idx="197">
                  <c:v>24.868883277931474</c:v>
                </c:pt>
                <c:pt idx="198">
                  <c:v>23.169590420472147</c:v>
                </c:pt>
                <c:pt idx="199">
                  <c:v>21.452213299183143</c:v>
                </c:pt>
                <c:pt idx="200">
                  <c:v>19.717010544741925</c:v>
                </c:pt>
                <c:pt idx="201">
                  <c:v>17.964243472300694</c:v>
                </c:pt>
                <c:pt idx="202">
                  <c:v>16.194176042133421</c:v>
                </c:pt>
                <c:pt idx="203">
                  <c:v>14.40707481988423</c:v>
                </c:pt>
                <c:pt idx="204">
                  <c:v>12.603208936423727</c:v>
                </c:pt>
                <c:pt idx="205">
                  <c:v>10.782850047318831</c:v>
                </c:pt>
                <c:pt idx="206">
                  <c:v>8.9462722919223694</c:v>
                </c:pt>
                <c:pt idx="207">
                  <c:v>7.8237149491830564</c:v>
                </c:pt>
                <c:pt idx="208">
                  <c:v>6.8852252731271193</c:v>
                </c:pt>
                <c:pt idx="209">
                  <c:v>6.0805314563302773</c:v>
                </c:pt>
                <c:pt idx="210">
                  <c:v>5.4451429391949091</c:v>
                </c:pt>
                <c:pt idx="211">
                  <c:v>5.0160278269556784</c:v>
                </c:pt>
                <c:pt idx="212">
                  <c:v>4.7041781609254656</c:v>
                </c:pt>
                <c:pt idx="213">
                  <c:v>3.4427081019485968</c:v>
                </c:pt>
                <c:pt idx="214">
                  <c:v>2.2805092683554022</c:v>
                </c:pt>
                <c:pt idx="215">
                  <c:v>1.2319635692163899</c:v>
                </c:pt>
                <c:pt idx="216">
                  <c:v>0.31189517699920088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441008"/>
        <c:axId val="465441400"/>
      </c:scatterChart>
      <c:valAx>
        <c:axId val="46544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41400"/>
        <c:crosses val="autoZero"/>
        <c:crossBetween val="midCat"/>
      </c:valAx>
      <c:valAx>
        <c:axId val="465441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441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5731714785651758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'Time-domain'!$CL$8</c:f>
              <c:strCache>
                <c:ptCount val="1"/>
                <c:pt idx="0">
                  <c:v>VLED1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'Time-domain'!$CL$9:$CL$265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0.92323878588467778</c:v>
                </c:pt>
                <c:pt idx="16">
                  <c:v>2.0987120157194532</c:v>
                </c:pt>
                <c:pt idx="17">
                  <c:v>3.3307689870080175</c:v>
                </c:pt>
                <c:pt idx="18">
                  <c:v>4.9185135061502905</c:v>
                </c:pt>
                <c:pt idx="19">
                  <c:v>6.7785656632107987</c:v>
                </c:pt>
                <c:pt idx="20">
                  <c:v>8.6332047550387472</c:v>
                </c:pt>
                <c:pt idx="21">
                  <c:v>10.48215147980882</c:v>
                </c:pt>
                <c:pt idx="22">
                  <c:v>12.325127392945227</c:v>
                </c:pt>
                <c:pt idx="23">
                  <c:v>14.16185494905443</c:v>
                </c:pt>
                <c:pt idx="24">
                  <c:v>15.992057543722517</c:v>
                </c:pt>
                <c:pt idx="25">
                  <c:v>17.81545955517074</c:v>
                </c:pt>
                <c:pt idx="26">
                  <c:v>19.631786385763171</c:v>
                </c:pt>
                <c:pt idx="27">
                  <c:v>21.4407645033601</c:v>
                </c:pt>
                <c:pt idx="28">
                  <c:v>23.242121482510953</c:v>
                </c:pt>
                <c:pt idx="29">
                  <c:v>25.035586045480578</c:v>
                </c:pt>
                <c:pt idx="30">
                  <c:v>26.820888103102696</c:v>
                </c:pt>
                <c:pt idx="31">
                  <c:v>28.597758795454268</c:v>
                </c:pt>
                <c:pt idx="32">
                  <c:v>29.880615507918463</c:v>
                </c:pt>
                <c:pt idx="33">
                  <c:v>30.882671371508291</c:v>
                </c:pt>
                <c:pt idx="34">
                  <c:v>32.148697948405704</c:v>
                </c:pt>
                <c:pt idx="35">
                  <c:v>33.88918057837855</c:v>
                </c:pt>
                <c:pt idx="36">
                  <c:v>35.619907392421197</c:v>
                </c:pt>
                <c:pt idx="37">
                  <c:v>37.340617749441535</c:v>
                </c:pt>
                <c:pt idx="38">
                  <c:v>39.051052516789085</c:v>
                </c:pt>
                <c:pt idx="39">
                  <c:v>40.750954109279348</c:v>
                </c:pt>
                <c:pt idx="40">
                  <c:v>42.440066527985238</c:v>
                </c:pt>
                <c:pt idx="41">
                  <c:v>44.118135398789505</c:v>
                </c:pt>
                <c:pt idx="42">
                  <c:v>45.784908010692675</c:v>
                </c:pt>
                <c:pt idx="43">
                  <c:v>47.440133353870252</c:v>
                </c:pt>
                <c:pt idx="44">
                  <c:v>49.083562157473935</c:v>
                </c:pt>
                <c:pt idx="45">
                  <c:v>50.714946927170914</c:v>
                </c:pt>
                <c:pt idx="46">
                  <c:v>52.334041982415584</c:v>
                </c:pt>
                <c:pt idx="47">
                  <c:v>53.940603493448123</c:v>
                </c:pt>
                <c:pt idx="48">
                  <c:v>55.534389518014351</c:v>
                </c:pt>
                <c:pt idx="49">
                  <c:v>57.115160037801417</c:v>
                </c:pt>
                <c:pt idx="50">
                  <c:v>58.682676994583517</c:v>
                </c:pt>
                <c:pt idx="51">
                  <c:v>60.236704326072783</c:v>
                </c:pt>
                <c:pt idx="52">
                  <c:v>61.777008001469227</c:v>
                </c:pt>
                <c:pt idx="53">
                  <c:v>63.303356056705042</c:v>
                </c:pt>
                <c:pt idx="54">
                  <c:v>64.509817021111317</c:v>
                </c:pt>
                <c:pt idx="55">
                  <c:v>65.58992222394312</c:v>
                </c:pt>
                <c:pt idx="56">
                  <c:v>66.706155519032066</c:v>
                </c:pt>
                <c:pt idx="57">
                  <c:v>67.851904305543172</c:v>
                </c:pt>
                <c:pt idx="58">
                  <c:v>69.020851144793056</c:v>
                </c:pt>
                <c:pt idx="59">
                  <c:v>70.206974393430954</c:v>
                </c:pt>
                <c:pt idx="60">
                  <c:v>71.40454834956779</c:v>
                </c:pt>
                <c:pt idx="61">
                  <c:v>72.638409221235378</c:v>
                </c:pt>
                <c:pt idx="62">
                  <c:v>74.029076359128524</c:v>
                </c:pt>
                <c:pt idx="63">
                  <c:v>75.403589430943128</c:v>
                </c:pt>
                <c:pt idx="64">
                  <c:v>76.761741440066402</c:v>
                </c:pt>
                <c:pt idx="65">
                  <c:v>78.103327853801503</c:v>
                </c:pt>
                <c:pt idx="66">
                  <c:v>79.428146634169224</c:v>
                </c:pt>
                <c:pt idx="67">
                  <c:v>80.735998268334342</c:v>
                </c:pt>
                <c:pt idx="68">
                  <c:v>82.026685798651357</c:v>
                </c:pt>
                <c:pt idx="69">
                  <c:v>83.300014852325745</c:v>
                </c:pt>
                <c:pt idx="70">
                  <c:v>84.55579367068573</c:v>
                </c:pt>
                <c:pt idx="71">
                  <c:v>85.793833138060378</c:v>
                </c:pt>
                <c:pt idx="72">
                  <c:v>87.013946810259739</c:v>
                </c:pt>
                <c:pt idx="73">
                  <c:v>88.215950942652711</c:v>
                </c:pt>
                <c:pt idx="74">
                  <c:v>89.399664517838289</c:v>
                </c:pt>
                <c:pt idx="75">
                  <c:v>90.564909272906078</c:v>
                </c:pt>
                <c:pt idx="76">
                  <c:v>91.711509726282117</c:v>
                </c:pt>
                <c:pt idx="77">
                  <c:v>92.839293204155581</c:v>
                </c:pt>
                <c:pt idx="78">
                  <c:v>93.663125478548281</c:v>
                </c:pt>
                <c:pt idx="79">
                  <c:v>94.752768344630894</c:v>
                </c:pt>
                <c:pt idx="80">
                  <c:v>95.823093318261058</c:v>
                </c:pt>
                <c:pt idx="81">
                  <c:v>96.873939212434678</c:v>
                </c:pt>
                <c:pt idx="82">
                  <c:v>97.905147773625416</c:v>
                </c:pt>
                <c:pt idx="83">
                  <c:v>98.916563705617037</c:v>
                </c:pt>
                <c:pt idx="84">
                  <c:v>99.908034692890467</c:v>
                </c:pt>
                <c:pt idx="85">
                  <c:v>100.87941142356193</c:v>
                </c:pt>
                <c:pt idx="86">
                  <c:v>101.83054761186879</c:v>
                </c:pt>
                <c:pt idx="87">
                  <c:v>102.7613000201997</c:v>
                </c:pt>
                <c:pt idx="88">
                  <c:v>103.67152848066543</c:v>
                </c:pt>
                <c:pt idx="89">
                  <c:v>104.561095916208</c:v>
                </c:pt>
                <c:pt idx="90">
                  <c:v>105.42986836124369</c:v>
                </c:pt>
                <c:pt idx="91">
                  <c:v>106.27771498183786</c:v>
                </c:pt>
                <c:pt idx="92">
                  <c:v>107.10450809540809</c:v>
                </c:pt>
                <c:pt idx="93">
                  <c:v>107.91012318995264</c:v>
                </c:pt>
                <c:pt idx="94">
                  <c:v>108.69443894280157</c:v>
                </c:pt>
                <c:pt idx="95">
                  <c:v>109.45733723888743</c:v>
                </c:pt>
                <c:pt idx="96">
                  <c:v>110.198703188533</c:v>
                </c:pt>
                <c:pt idx="97">
                  <c:v>110.91842514475324</c:v>
                </c:pt>
                <c:pt idx="98">
                  <c:v>111.61639472006887</c:v>
                </c:pt>
                <c:pt idx="99">
                  <c:v>112.29250680282915</c:v>
                </c:pt>
                <c:pt idx="100">
                  <c:v>112.9466595730414</c:v>
                </c:pt>
                <c:pt idx="101">
                  <c:v>113.57875451770455</c:v>
                </c:pt>
                <c:pt idx="102">
                  <c:v>114.18869644564502</c:v>
                </c:pt>
                <c:pt idx="103">
                  <c:v>114.77639350185193</c:v>
                </c:pt>
                <c:pt idx="104">
                  <c:v>115.3417571813104</c:v>
                </c:pt>
                <c:pt idx="105">
                  <c:v>115.88470234232982</c:v>
                </c:pt>
                <c:pt idx="106">
                  <c:v>116.4051472193661</c:v>
                </c:pt>
                <c:pt idx="107">
                  <c:v>116.9030134353351</c:v>
                </c:pt>
                <c:pt idx="108">
                  <c:v>117.37822601341593</c:v>
                </c:pt>
                <c:pt idx="109">
                  <c:v>117.83071338834235</c:v>
                </c:pt>
                <c:pt idx="110">
                  <c:v>118.26040741718008</c:v>
                </c:pt>
                <c:pt idx="111">
                  <c:v>118.6672433895889</c:v>
                </c:pt>
                <c:pt idx="112">
                  <c:v>119.05116003756781</c:v>
                </c:pt>
                <c:pt idx="113">
                  <c:v>119.41209954468182</c:v>
                </c:pt>
                <c:pt idx="114">
                  <c:v>119.7500075547688</c:v>
                </c:pt>
                <c:pt idx="115">
                  <c:v>120.06483318012529</c:v>
                </c:pt>
                <c:pt idx="116">
                  <c:v>120.35652900917022</c:v>
                </c:pt>
                <c:pt idx="117">
                  <c:v>120.6250511135846</c:v>
                </c:pt>
                <c:pt idx="118">
                  <c:v>120.87035905492725</c:v>
                </c:pt>
                <c:pt idx="119">
                  <c:v>121.0924158907245</c:v>
                </c:pt>
                <c:pt idx="120">
                  <c:v>121.29118818003367</c:v>
                </c:pt>
                <c:pt idx="121">
                  <c:v>121.46664598847913</c:v>
                </c:pt>
                <c:pt idx="122">
                  <c:v>121.61876289276033</c:v>
                </c:pt>
                <c:pt idx="123">
                  <c:v>121.74751598463102</c:v>
                </c:pt>
                <c:pt idx="124">
                  <c:v>121.85288587434913</c:v>
                </c:pt>
                <c:pt idx="125">
                  <c:v>121.93485669359684</c:v>
                </c:pt>
                <c:pt idx="126">
                  <c:v>121.99341609787034</c:v>
                </c:pt>
                <c:pt idx="127">
                  <c:v>122.02855526833865</c:v>
                </c:pt>
                <c:pt idx="128">
                  <c:v>122.04026891317206</c:v>
                </c:pt>
                <c:pt idx="129">
                  <c:v>122.02855526833865</c:v>
                </c:pt>
                <c:pt idx="130">
                  <c:v>121.99341609787034</c:v>
                </c:pt>
                <c:pt idx="131">
                  <c:v>121.93485669359684</c:v>
                </c:pt>
                <c:pt idx="132">
                  <c:v>121.85288587434913</c:v>
                </c:pt>
                <c:pt idx="133">
                  <c:v>121.74751598463102</c:v>
                </c:pt>
                <c:pt idx="134">
                  <c:v>121.61876289276033</c:v>
                </c:pt>
                <c:pt idx="135">
                  <c:v>121.46664598847913</c:v>
                </c:pt>
                <c:pt idx="136">
                  <c:v>121.29118818003367</c:v>
                </c:pt>
                <c:pt idx="137">
                  <c:v>121.0924158907245</c:v>
                </c:pt>
                <c:pt idx="138">
                  <c:v>120.87035905492725</c:v>
                </c:pt>
                <c:pt idx="139">
                  <c:v>120.6250511135846</c:v>
                </c:pt>
                <c:pt idx="140">
                  <c:v>120.35652900917022</c:v>
                </c:pt>
                <c:pt idx="141">
                  <c:v>120.06483318012532</c:v>
                </c:pt>
                <c:pt idx="142">
                  <c:v>119.7500075547688</c:v>
                </c:pt>
                <c:pt idx="143">
                  <c:v>119.41209954468182</c:v>
                </c:pt>
                <c:pt idx="144">
                  <c:v>119.05116003756781</c:v>
                </c:pt>
                <c:pt idx="145">
                  <c:v>118.6672433895889</c:v>
                </c:pt>
                <c:pt idx="146">
                  <c:v>118.26040741718008</c:v>
                </c:pt>
                <c:pt idx="147">
                  <c:v>117.83071338834235</c:v>
                </c:pt>
                <c:pt idx="148">
                  <c:v>117.37822601341593</c:v>
                </c:pt>
                <c:pt idx="149">
                  <c:v>116.90301343533507</c:v>
                </c:pt>
                <c:pt idx="150">
                  <c:v>116.4051472193661</c:v>
                </c:pt>
                <c:pt idx="151">
                  <c:v>115.88470234232982</c:v>
                </c:pt>
                <c:pt idx="152">
                  <c:v>115.3417571813104</c:v>
                </c:pt>
                <c:pt idx="153">
                  <c:v>114.77639350185193</c:v>
                </c:pt>
                <c:pt idx="154">
                  <c:v>114.18869644564502</c:v>
                </c:pt>
                <c:pt idx="155">
                  <c:v>113.57875451770455</c:v>
                </c:pt>
                <c:pt idx="156">
                  <c:v>112.94665957304137</c:v>
                </c:pt>
                <c:pt idx="157">
                  <c:v>112.29250680282915</c:v>
                </c:pt>
                <c:pt idx="158">
                  <c:v>111.61639472006884</c:v>
                </c:pt>
                <c:pt idx="159">
                  <c:v>110.91842514475324</c:v>
                </c:pt>
                <c:pt idx="160">
                  <c:v>110.198703188533</c:v>
                </c:pt>
                <c:pt idx="161">
                  <c:v>109.45733723888743</c:v>
                </c:pt>
                <c:pt idx="162">
                  <c:v>108.69443894280157</c:v>
                </c:pt>
                <c:pt idx="163">
                  <c:v>107.91012318995267</c:v>
                </c:pt>
                <c:pt idx="164">
                  <c:v>107.10450809540812</c:v>
                </c:pt>
                <c:pt idx="165">
                  <c:v>106.27771498183789</c:v>
                </c:pt>
                <c:pt idx="166">
                  <c:v>105.42986836124369</c:v>
                </c:pt>
                <c:pt idx="167">
                  <c:v>104.561095916208</c:v>
                </c:pt>
                <c:pt idx="168">
                  <c:v>103.67152848066543</c:v>
                </c:pt>
                <c:pt idx="169">
                  <c:v>102.76130002019967</c:v>
                </c:pt>
                <c:pt idx="170">
                  <c:v>101.83054761186882</c:v>
                </c:pt>
                <c:pt idx="171">
                  <c:v>100.87941142356193</c:v>
                </c:pt>
                <c:pt idx="172">
                  <c:v>99.908034692890467</c:v>
                </c:pt>
                <c:pt idx="173">
                  <c:v>98.916563705617037</c:v>
                </c:pt>
                <c:pt idx="174">
                  <c:v>97.905147773625416</c:v>
                </c:pt>
                <c:pt idx="175">
                  <c:v>96.873939212434678</c:v>
                </c:pt>
                <c:pt idx="176">
                  <c:v>95.82309331826103</c:v>
                </c:pt>
                <c:pt idx="177">
                  <c:v>94.752768344630894</c:v>
                </c:pt>
                <c:pt idx="178">
                  <c:v>93.663125478548281</c:v>
                </c:pt>
                <c:pt idx="179">
                  <c:v>92.839293204155581</c:v>
                </c:pt>
                <c:pt idx="180">
                  <c:v>91.711509726282117</c:v>
                </c:pt>
                <c:pt idx="181">
                  <c:v>90.564909272906092</c:v>
                </c:pt>
                <c:pt idx="182">
                  <c:v>89.399664517838303</c:v>
                </c:pt>
                <c:pt idx="183">
                  <c:v>88.215950942652668</c:v>
                </c:pt>
                <c:pt idx="184">
                  <c:v>87.013946810259696</c:v>
                </c:pt>
                <c:pt idx="185">
                  <c:v>85.793833138060364</c:v>
                </c:pt>
                <c:pt idx="186">
                  <c:v>84.55579367068573</c:v>
                </c:pt>
                <c:pt idx="187">
                  <c:v>83.300014852325745</c:v>
                </c:pt>
                <c:pt idx="188">
                  <c:v>82.026685798651343</c:v>
                </c:pt>
                <c:pt idx="189">
                  <c:v>80.735998268334313</c:v>
                </c:pt>
                <c:pt idx="190">
                  <c:v>79.428146634169224</c:v>
                </c:pt>
                <c:pt idx="191">
                  <c:v>78.103327853801503</c:v>
                </c:pt>
                <c:pt idx="192">
                  <c:v>76.761741440066416</c:v>
                </c:pt>
                <c:pt idx="193">
                  <c:v>75.403589430943128</c:v>
                </c:pt>
                <c:pt idx="194">
                  <c:v>74.029076359128538</c:v>
                </c:pt>
                <c:pt idx="195">
                  <c:v>72.638409221235406</c:v>
                </c:pt>
                <c:pt idx="196">
                  <c:v>71.404548349567747</c:v>
                </c:pt>
                <c:pt idx="197">
                  <c:v>70.206974393430954</c:v>
                </c:pt>
                <c:pt idx="198">
                  <c:v>69.020851144793042</c:v>
                </c:pt>
                <c:pt idx="199">
                  <c:v>67.851904305543172</c:v>
                </c:pt>
                <c:pt idx="200">
                  <c:v>66.706155519032052</c:v>
                </c:pt>
                <c:pt idx="201">
                  <c:v>65.58992222394312</c:v>
                </c:pt>
                <c:pt idx="202">
                  <c:v>64.509817021111317</c:v>
                </c:pt>
                <c:pt idx="203">
                  <c:v>63.303356056705056</c:v>
                </c:pt>
                <c:pt idx="204">
                  <c:v>61.777008001469255</c:v>
                </c:pt>
                <c:pt idx="205">
                  <c:v>60.236704326072797</c:v>
                </c:pt>
                <c:pt idx="206">
                  <c:v>58.682676994583488</c:v>
                </c:pt>
                <c:pt idx="207">
                  <c:v>57.115160037801445</c:v>
                </c:pt>
                <c:pt idx="208">
                  <c:v>55.534389518014351</c:v>
                </c:pt>
                <c:pt idx="209">
                  <c:v>53.940603493448151</c:v>
                </c:pt>
                <c:pt idx="210">
                  <c:v>52.33404198241557</c:v>
                </c:pt>
                <c:pt idx="211">
                  <c:v>50.714946927170914</c:v>
                </c:pt>
                <c:pt idx="212">
                  <c:v>49.083562157473935</c:v>
                </c:pt>
                <c:pt idx="213">
                  <c:v>47.440133353870266</c:v>
                </c:pt>
                <c:pt idx="214">
                  <c:v>45.784908010692632</c:v>
                </c:pt>
                <c:pt idx="215">
                  <c:v>44.118135398789533</c:v>
                </c:pt>
                <c:pt idx="216">
                  <c:v>42.440066527985195</c:v>
                </c:pt>
                <c:pt idx="217">
                  <c:v>40.750954109279377</c:v>
                </c:pt>
                <c:pt idx="218">
                  <c:v>39.051052516789071</c:v>
                </c:pt>
                <c:pt idx="219">
                  <c:v>37.34061774944152</c:v>
                </c:pt>
                <c:pt idx="220">
                  <c:v>35.619907392421183</c:v>
                </c:pt>
                <c:pt idx="221">
                  <c:v>33.88918057837855</c:v>
                </c:pt>
                <c:pt idx="222">
                  <c:v>32.148697948405641</c:v>
                </c:pt>
                <c:pt idx="223">
                  <c:v>30.882671371508295</c:v>
                </c:pt>
                <c:pt idx="224">
                  <c:v>29.880615507918439</c:v>
                </c:pt>
                <c:pt idx="225">
                  <c:v>28.597758795454297</c:v>
                </c:pt>
                <c:pt idx="226">
                  <c:v>26.820888103102725</c:v>
                </c:pt>
                <c:pt idx="227">
                  <c:v>25.035586045480549</c:v>
                </c:pt>
                <c:pt idx="228">
                  <c:v>23.242121482510989</c:v>
                </c:pt>
                <c:pt idx="229">
                  <c:v>21.440764503360072</c:v>
                </c:pt>
                <c:pt idx="230">
                  <c:v>19.631786385763213</c:v>
                </c:pt>
                <c:pt idx="231">
                  <c:v>17.815459555170733</c:v>
                </c:pt>
                <c:pt idx="232">
                  <c:v>15.992057543722524</c:v>
                </c:pt>
                <c:pt idx="233">
                  <c:v>14.161854949054444</c:v>
                </c:pt>
                <c:pt idx="234">
                  <c:v>12.325127392945234</c:v>
                </c:pt>
                <c:pt idx="235">
                  <c:v>10.482151479808763</c:v>
                </c:pt>
                <c:pt idx="236">
                  <c:v>8.6332047550387685</c:v>
                </c:pt>
                <c:pt idx="237">
                  <c:v>6.778565663210756</c:v>
                </c:pt>
                <c:pt idx="238">
                  <c:v>4.9185135061503331</c:v>
                </c:pt>
                <c:pt idx="239">
                  <c:v>3.3307689870080033</c:v>
                </c:pt>
                <c:pt idx="240">
                  <c:v>2.0987120157194461</c:v>
                </c:pt>
                <c:pt idx="241">
                  <c:v>0.92323878588467068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'Time-domain'!$CM$8</c:f>
              <c:strCache>
                <c:ptCount val="1"/>
                <c:pt idx="0">
                  <c:v>VLED2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'Time-domain'!$CM$9:$CM$265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0.46462178877266069</c:v>
                </c:pt>
                <c:pt idx="31">
                  <c:v>1.2261246422540282</c:v>
                </c:pt>
                <c:pt idx="32">
                  <c:v>1.6296599997552548</c:v>
                </c:pt>
                <c:pt idx="33">
                  <c:v>1.8745652256649947</c:v>
                </c:pt>
                <c:pt idx="34">
                  <c:v>2.6566420438388221</c:v>
                </c:pt>
                <c:pt idx="35">
                  <c:v>4.3971246738116676</c:v>
                </c:pt>
                <c:pt idx="36">
                  <c:v>6.1278514878543149</c:v>
                </c:pt>
                <c:pt idx="37">
                  <c:v>7.8485618448746521</c:v>
                </c:pt>
                <c:pt idx="38">
                  <c:v>9.5589966122222023</c:v>
                </c:pt>
                <c:pt idx="39">
                  <c:v>11.258898204712466</c:v>
                </c:pt>
                <c:pt idx="40">
                  <c:v>12.948010623418355</c:v>
                </c:pt>
                <c:pt idx="41">
                  <c:v>14.626079494222623</c:v>
                </c:pt>
                <c:pt idx="42">
                  <c:v>16.292852106125792</c:v>
                </c:pt>
                <c:pt idx="43">
                  <c:v>17.948077449303369</c:v>
                </c:pt>
                <c:pt idx="44">
                  <c:v>19.591506252907052</c:v>
                </c:pt>
                <c:pt idx="45">
                  <c:v>21.222891022604031</c:v>
                </c:pt>
                <c:pt idx="46">
                  <c:v>22.841986077848702</c:v>
                </c:pt>
                <c:pt idx="47">
                  <c:v>24.44854758888124</c:v>
                </c:pt>
                <c:pt idx="48">
                  <c:v>26.042333613447468</c:v>
                </c:pt>
                <c:pt idx="49">
                  <c:v>27.623104133234534</c:v>
                </c:pt>
                <c:pt idx="50">
                  <c:v>29.190621090016634</c:v>
                </c:pt>
                <c:pt idx="51">
                  <c:v>30.7446484215059</c:v>
                </c:pt>
                <c:pt idx="52">
                  <c:v>32.284952096902344</c:v>
                </c:pt>
                <c:pt idx="53">
                  <c:v>33.811300152138159</c:v>
                </c:pt>
                <c:pt idx="54">
                  <c:v>34.712059508278294</c:v>
                </c:pt>
                <c:pt idx="55">
                  <c:v>35.374520549954212</c:v>
                </c:pt>
                <c:pt idx="56">
                  <c:v>36.123876540374134</c:v>
                </c:pt>
                <c:pt idx="57">
                  <c:v>36.947125628869173</c:v>
                </c:pt>
                <c:pt idx="58">
                  <c:v>37.831854050893597</c:v>
                </c:pt>
                <c:pt idx="59">
                  <c:v>38.76623736108845</c:v>
                </c:pt>
                <c:pt idx="60">
                  <c:v>39.739040692582577</c:v>
                </c:pt>
                <c:pt idx="61">
                  <c:v>40.800150661301778</c:v>
                </c:pt>
                <c:pt idx="62">
                  <c:v>42.190817799194924</c:v>
                </c:pt>
                <c:pt idx="63">
                  <c:v>43.565330871009529</c:v>
                </c:pt>
                <c:pt idx="64">
                  <c:v>44.923482880132802</c:v>
                </c:pt>
                <c:pt idx="65">
                  <c:v>46.265069293867903</c:v>
                </c:pt>
                <c:pt idx="66">
                  <c:v>47.589888074235624</c:v>
                </c:pt>
                <c:pt idx="67">
                  <c:v>48.897739708400742</c:v>
                </c:pt>
                <c:pt idx="68">
                  <c:v>50.188427238717757</c:v>
                </c:pt>
                <c:pt idx="69">
                  <c:v>51.461756292392145</c:v>
                </c:pt>
                <c:pt idx="70">
                  <c:v>52.717535110752131</c:v>
                </c:pt>
                <c:pt idx="71">
                  <c:v>53.955574578126779</c:v>
                </c:pt>
                <c:pt idx="72">
                  <c:v>55.175688250326139</c:v>
                </c:pt>
                <c:pt idx="73">
                  <c:v>56.377692382719111</c:v>
                </c:pt>
                <c:pt idx="74">
                  <c:v>57.56140595790469</c:v>
                </c:pt>
                <c:pt idx="75">
                  <c:v>58.726650712972479</c:v>
                </c:pt>
                <c:pt idx="76">
                  <c:v>59.873251166348517</c:v>
                </c:pt>
                <c:pt idx="77">
                  <c:v>61.001034644221981</c:v>
                </c:pt>
                <c:pt idx="78">
                  <c:v>61.539902530679882</c:v>
                </c:pt>
                <c:pt idx="79">
                  <c:v>62.629545396762495</c:v>
                </c:pt>
                <c:pt idx="80">
                  <c:v>63.699870370392659</c:v>
                </c:pt>
                <c:pt idx="81">
                  <c:v>64.750716264566279</c:v>
                </c:pt>
                <c:pt idx="82">
                  <c:v>65.781924825757017</c:v>
                </c:pt>
                <c:pt idx="83">
                  <c:v>66.793340757748638</c:v>
                </c:pt>
                <c:pt idx="84">
                  <c:v>67.784811745022068</c:v>
                </c:pt>
                <c:pt idx="85">
                  <c:v>68.756188475693534</c:v>
                </c:pt>
                <c:pt idx="86">
                  <c:v>69.707324664000396</c:v>
                </c:pt>
                <c:pt idx="87">
                  <c:v>70.638077072331299</c:v>
                </c:pt>
                <c:pt idx="88">
                  <c:v>71.548305532797031</c:v>
                </c:pt>
                <c:pt idx="89">
                  <c:v>72.437872968339605</c:v>
                </c:pt>
                <c:pt idx="90">
                  <c:v>73.306645413375293</c:v>
                </c:pt>
                <c:pt idx="91">
                  <c:v>74.154492033969461</c:v>
                </c:pt>
                <c:pt idx="92">
                  <c:v>74.981285147539694</c:v>
                </c:pt>
                <c:pt idx="93">
                  <c:v>75.786900242084243</c:v>
                </c:pt>
                <c:pt idx="94">
                  <c:v>76.571215994933169</c:v>
                </c:pt>
                <c:pt idx="95">
                  <c:v>77.334114291019034</c:v>
                </c:pt>
                <c:pt idx="96">
                  <c:v>78.075480240664604</c:v>
                </c:pt>
                <c:pt idx="97">
                  <c:v>78.795202196884844</c:v>
                </c:pt>
                <c:pt idx="98">
                  <c:v>79.493171772200469</c:v>
                </c:pt>
                <c:pt idx="99">
                  <c:v>80.169283854960753</c:v>
                </c:pt>
                <c:pt idx="100">
                  <c:v>80.823436625173002</c:v>
                </c:pt>
                <c:pt idx="101">
                  <c:v>81.455531569836154</c:v>
                </c:pt>
                <c:pt idx="102">
                  <c:v>82.065473497776622</c:v>
                </c:pt>
                <c:pt idx="103">
                  <c:v>82.653170553983529</c:v>
                </c:pt>
                <c:pt idx="104">
                  <c:v>83.218534233442</c:v>
                </c:pt>
                <c:pt idx="105">
                  <c:v>83.761479394461418</c:v>
                </c:pt>
                <c:pt idx="106">
                  <c:v>84.281924271497701</c:v>
                </c:pt>
                <c:pt idx="107">
                  <c:v>84.779790487466698</c:v>
                </c:pt>
                <c:pt idx="108">
                  <c:v>85.255003065547527</c:v>
                </c:pt>
                <c:pt idx="109">
                  <c:v>85.707490440473947</c:v>
                </c:pt>
                <c:pt idx="110">
                  <c:v>86.137184469311677</c:v>
                </c:pt>
                <c:pt idx="111">
                  <c:v>86.544020441720505</c:v>
                </c:pt>
                <c:pt idx="112">
                  <c:v>86.927937089699412</c:v>
                </c:pt>
                <c:pt idx="113">
                  <c:v>87.288876596813424</c:v>
                </c:pt>
                <c:pt idx="114">
                  <c:v>87.626784606900401</c:v>
                </c:pt>
                <c:pt idx="115">
                  <c:v>87.941610232256892</c:v>
                </c:pt>
                <c:pt idx="116">
                  <c:v>88.233306061301818</c:v>
                </c:pt>
                <c:pt idx="117">
                  <c:v>88.501828165716205</c:v>
                </c:pt>
                <c:pt idx="118">
                  <c:v>88.74713610705885</c:v>
                </c:pt>
                <c:pt idx="119">
                  <c:v>88.969192942856097</c:v>
                </c:pt>
                <c:pt idx="120">
                  <c:v>89.167965232165272</c:v>
                </c:pt>
                <c:pt idx="121">
                  <c:v>89.34342304061073</c:v>
                </c:pt>
                <c:pt idx="122">
                  <c:v>89.495539944891931</c:v>
                </c:pt>
                <c:pt idx="123">
                  <c:v>89.624293036762623</c:v>
                </c:pt>
                <c:pt idx="124">
                  <c:v>89.729662926480728</c:v>
                </c:pt>
                <c:pt idx="125">
                  <c:v>89.811633745728443</c:v>
                </c:pt>
                <c:pt idx="126">
                  <c:v>89.870193150001938</c:v>
                </c:pt>
                <c:pt idx="127">
                  <c:v>89.905332320470251</c:v>
                </c:pt>
                <c:pt idx="128">
                  <c:v>89.917045965303657</c:v>
                </c:pt>
                <c:pt idx="129">
                  <c:v>89.905332320470251</c:v>
                </c:pt>
                <c:pt idx="130">
                  <c:v>89.870193150001938</c:v>
                </c:pt>
                <c:pt idx="131">
                  <c:v>89.811633745728443</c:v>
                </c:pt>
                <c:pt idx="132">
                  <c:v>89.729662926480728</c:v>
                </c:pt>
                <c:pt idx="133">
                  <c:v>89.624293036762623</c:v>
                </c:pt>
                <c:pt idx="134">
                  <c:v>89.495539944891931</c:v>
                </c:pt>
                <c:pt idx="135">
                  <c:v>89.34342304061073</c:v>
                </c:pt>
                <c:pt idx="136">
                  <c:v>89.167965232165272</c:v>
                </c:pt>
                <c:pt idx="137">
                  <c:v>88.969192942856097</c:v>
                </c:pt>
                <c:pt idx="138">
                  <c:v>88.74713610705885</c:v>
                </c:pt>
                <c:pt idx="139">
                  <c:v>88.501828165716205</c:v>
                </c:pt>
                <c:pt idx="140">
                  <c:v>88.233306061301818</c:v>
                </c:pt>
                <c:pt idx="141">
                  <c:v>87.94161023225692</c:v>
                </c:pt>
                <c:pt idx="142">
                  <c:v>87.626784606900401</c:v>
                </c:pt>
                <c:pt idx="143">
                  <c:v>87.288876596813424</c:v>
                </c:pt>
                <c:pt idx="144">
                  <c:v>86.927937089699412</c:v>
                </c:pt>
                <c:pt idx="145">
                  <c:v>86.544020441720505</c:v>
                </c:pt>
                <c:pt idx="146">
                  <c:v>86.137184469311677</c:v>
                </c:pt>
                <c:pt idx="147">
                  <c:v>85.707490440473947</c:v>
                </c:pt>
                <c:pt idx="148">
                  <c:v>85.255003065547527</c:v>
                </c:pt>
                <c:pt idx="149">
                  <c:v>84.77979048746667</c:v>
                </c:pt>
                <c:pt idx="150">
                  <c:v>84.281924271497701</c:v>
                </c:pt>
                <c:pt idx="151">
                  <c:v>83.761479394461418</c:v>
                </c:pt>
                <c:pt idx="152">
                  <c:v>83.218534233442</c:v>
                </c:pt>
                <c:pt idx="153">
                  <c:v>82.653170553983529</c:v>
                </c:pt>
                <c:pt idx="154">
                  <c:v>82.065473497776622</c:v>
                </c:pt>
                <c:pt idx="155">
                  <c:v>81.455531569836154</c:v>
                </c:pt>
                <c:pt idx="156">
                  <c:v>80.823436625172974</c:v>
                </c:pt>
                <c:pt idx="157">
                  <c:v>80.169283854960753</c:v>
                </c:pt>
                <c:pt idx="158">
                  <c:v>79.493171772200441</c:v>
                </c:pt>
                <c:pt idx="159">
                  <c:v>78.795202196884844</c:v>
                </c:pt>
                <c:pt idx="160">
                  <c:v>78.075480240664604</c:v>
                </c:pt>
                <c:pt idx="161">
                  <c:v>77.334114291019034</c:v>
                </c:pt>
                <c:pt idx="162">
                  <c:v>76.571215994933169</c:v>
                </c:pt>
                <c:pt idx="163">
                  <c:v>75.786900242084272</c:v>
                </c:pt>
                <c:pt idx="164">
                  <c:v>74.981285147539722</c:v>
                </c:pt>
                <c:pt idx="165">
                  <c:v>74.15449203396949</c:v>
                </c:pt>
                <c:pt idx="166">
                  <c:v>73.306645413375293</c:v>
                </c:pt>
                <c:pt idx="167">
                  <c:v>72.437872968339605</c:v>
                </c:pt>
                <c:pt idx="168">
                  <c:v>71.548305532797031</c:v>
                </c:pt>
                <c:pt idx="169">
                  <c:v>70.638077072331271</c:v>
                </c:pt>
                <c:pt idx="170">
                  <c:v>69.707324664000424</c:v>
                </c:pt>
                <c:pt idx="171">
                  <c:v>68.756188475693534</c:v>
                </c:pt>
                <c:pt idx="172">
                  <c:v>67.784811745022068</c:v>
                </c:pt>
                <c:pt idx="173">
                  <c:v>66.793340757748638</c:v>
                </c:pt>
                <c:pt idx="174">
                  <c:v>65.781924825757017</c:v>
                </c:pt>
                <c:pt idx="175">
                  <c:v>64.750716264566279</c:v>
                </c:pt>
                <c:pt idx="176">
                  <c:v>63.699870370392631</c:v>
                </c:pt>
                <c:pt idx="177">
                  <c:v>62.629545396762495</c:v>
                </c:pt>
                <c:pt idx="178">
                  <c:v>61.539902530679882</c:v>
                </c:pt>
                <c:pt idx="179">
                  <c:v>61.001034644221981</c:v>
                </c:pt>
                <c:pt idx="180">
                  <c:v>59.873251166348517</c:v>
                </c:pt>
                <c:pt idx="181">
                  <c:v>58.726650712972493</c:v>
                </c:pt>
                <c:pt idx="182">
                  <c:v>57.561405957904704</c:v>
                </c:pt>
                <c:pt idx="183">
                  <c:v>56.377692382719069</c:v>
                </c:pt>
                <c:pt idx="184">
                  <c:v>55.175688250326097</c:v>
                </c:pt>
                <c:pt idx="185">
                  <c:v>53.955574578126765</c:v>
                </c:pt>
                <c:pt idx="186">
                  <c:v>52.717535110752131</c:v>
                </c:pt>
                <c:pt idx="187">
                  <c:v>51.461756292392145</c:v>
                </c:pt>
                <c:pt idx="188">
                  <c:v>50.188427238717743</c:v>
                </c:pt>
                <c:pt idx="189">
                  <c:v>48.897739708400714</c:v>
                </c:pt>
                <c:pt idx="190">
                  <c:v>47.589888074235624</c:v>
                </c:pt>
                <c:pt idx="191">
                  <c:v>46.265069293867903</c:v>
                </c:pt>
                <c:pt idx="192">
                  <c:v>44.923482880132816</c:v>
                </c:pt>
                <c:pt idx="193">
                  <c:v>43.565330871009529</c:v>
                </c:pt>
                <c:pt idx="194">
                  <c:v>42.190817799194939</c:v>
                </c:pt>
                <c:pt idx="195">
                  <c:v>40.800150661301807</c:v>
                </c:pt>
                <c:pt idx="196">
                  <c:v>39.739040692582549</c:v>
                </c:pt>
                <c:pt idx="197">
                  <c:v>38.766237361088443</c:v>
                </c:pt>
                <c:pt idx="198">
                  <c:v>37.83185405089359</c:v>
                </c:pt>
                <c:pt idx="199">
                  <c:v>36.947125628869173</c:v>
                </c:pt>
                <c:pt idx="200">
                  <c:v>36.123876540374127</c:v>
                </c:pt>
                <c:pt idx="201">
                  <c:v>35.374520549954212</c:v>
                </c:pt>
                <c:pt idx="202">
                  <c:v>34.712059508278294</c:v>
                </c:pt>
                <c:pt idx="203">
                  <c:v>33.811300152138173</c:v>
                </c:pt>
                <c:pt idx="204">
                  <c:v>32.284952096902373</c:v>
                </c:pt>
                <c:pt idx="205">
                  <c:v>30.744648421505914</c:v>
                </c:pt>
                <c:pt idx="206">
                  <c:v>29.190621090016606</c:v>
                </c:pt>
                <c:pt idx="207">
                  <c:v>27.623104133234563</c:v>
                </c:pt>
                <c:pt idx="208">
                  <c:v>26.042333613447468</c:v>
                </c:pt>
                <c:pt idx="209">
                  <c:v>24.448547588881269</c:v>
                </c:pt>
                <c:pt idx="210">
                  <c:v>22.841986077848688</c:v>
                </c:pt>
                <c:pt idx="211">
                  <c:v>21.222891022604031</c:v>
                </c:pt>
                <c:pt idx="212">
                  <c:v>19.591506252907052</c:v>
                </c:pt>
                <c:pt idx="213">
                  <c:v>17.948077449303383</c:v>
                </c:pt>
                <c:pt idx="214">
                  <c:v>16.29285210612575</c:v>
                </c:pt>
                <c:pt idx="215">
                  <c:v>14.626079494222651</c:v>
                </c:pt>
                <c:pt idx="216">
                  <c:v>12.948010623418313</c:v>
                </c:pt>
                <c:pt idx="217">
                  <c:v>11.258898204712494</c:v>
                </c:pt>
                <c:pt idx="218">
                  <c:v>9.5589966122221881</c:v>
                </c:pt>
                <c:pt idx="219">
                  <c:v>7.8485618448746379</c:v>
                </c:pt>
                <c:pt idx="220">
                  <c:v>6.1278514878543007</c:v>
                </c:pt>
                <c:pt idx="221">
                  <c:v>4.3971246738116676</c:v>
                </c:pt>
                <c:pt idx="222">
                  <c:v>2.6566420438387581</c:v>
                </c:pt>
                <c:pt idx="223">
                  <c:v>1.8745652256649947</c:v>
                </c:pt>
                <c:pt idx="224">
                  <c:v>1.6296599997552548</c:v>
                </c:pt>
                <c:pt idx="225">
                  <c:v>1.2261246422540424</c:v>
                </c:pt>
                <c:pt idx="226">
                  <c:v>0.4646217887726678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'Time-domain'!$CN$8</c:f>
              <c:strCache>
                <c:ptCount val="1"/>
                <c:pt idx="0">
                  <c:v>VLED3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'Time-domain'!$CN$9:$CN$265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0.21087139175844527</c:v>
                </c:pt>
                <c:pt idx="49">
                  <c:v>0.91901918738210497</c:v>
                </c:pt>
                <c:pt idx="50">
                  <c:v>1.7090710113167518</c:v>
                </c:pt>
                <c:pt idx="51">
                  <c:v>2.5726844701646883</c:v>
                </c:pt>
                <c:pt idx="52">
                  <c:v>3.5017980450836461</c:v>
                </c:pt>
                <c:pt idx="53">
                  <c:v>4.4886347386116796</c:v>
                </c:pt>
                <c:pt idx="54">
                  <c:v>4.9143019954452711</c:v>
                </c:pt>
                <c:pt idx="55">
                  <c:v>5.1591188759653051</c:v>
                </c:pt>
                <c:pt idx="56">
                  <c:v>5.5415975617162019</c:v>
                </c:pt>
                <c:pt idx="57">
                  <c:v>6.0423469521951603</c:v>
                </c:pt>
                <c:pt idx="58">
                  <c:v>6.6428569569941374</c:v>
                </c:pt>
                <c:pt idx="59">
                  <c:v>7.3255003287459459</c:v>
                </c:pt>
                <c:pt idx="60">
                  <c:v>8.0735330355973645</c:v>
                </c:pt>
                <c:pt idx="61">
                  <c:v>8.9618921013681785</c:v>
                </c:pt>
                <c:pt idx="62">
                  <c:v>10.352559239261325</c:v>
                </c:pt>
                <c:pt idx="63">
                  <c:v>11.727072311075929</c:v>
                </c:pt>
                <c:pt idx="64">
                  <c:v>13.085224320199202</c:v>
                </c:pt>
                <c:pt idx="65">
                  <c:v>14.426810733934303</c:v>
                </c:pt>
                <c:pt idx="66">
                  <c:v>15.751629514302024</c:v>
                </c:pt>
                <c:pt idx="67">
                  <c:v>17.059481148467142</c:v>
                </c:pt>
                <c:pt idx="68">
                  <c:v>18.350168678784158</c:v>
                </c:pt>
                <c:pt idx="69">
                  <c:v>19.623497732458546</c:v>
                </c:pt>
                <c:pt idx="70">
                  <c:v>20.879276550818531</c:v>
                </c:pt>
                <c:pt idx="71">
                  <c:v>22.117316018193179</c:v>
                </c:pt>
                <c:pt idx="72">
                  <c:v>23.33742969039254</c:v>
                </c:pt>
                <c:pt idx="73">
                  <c:v>24.539433822785512</c:v>
                </c:pt>
                <c:pt idx="74">
                  <c:v>25.72314739797109</c:v>
                </c:pt>
                <c:pt idx="75">
                  <c:v>26.888392153038879</c:v>
                </c:pt>
                <c:pt idx="76">
                  <c:v>28.034992606414917</c:v>
                </c:pt>
                <c:pt idx="77">
                  <c:v>29.162776084288382</c:v>
                </c:pt>
                <c:pt idx="78">
                  <c:v>29.416679582811483</c:v>
                </c:pt>
                <c:pt idx="79">
                  <c:v>30.506322448894096</c:v>
                </c:pt>
                <c:pt idx="80">
                  <c:v>31.57664742252426</c:v>
                </c:pt>
                <c:pt idx="81">
                  <c:v>32.62749331669788</c:v>
                </c:pt>
                <c:pt idx="82">
                  <c:v>33.658701877888618</c:v>
                </c:pt>
                <c:pt idx="83">
                  <c:v>34.670117809880239</c:v>
                </c:pt>
                <c:pt idx="84">
                  <c:v>35.661588797153669</c:v>
                </c:pt>
                <c:pt idx="85">
                  <c:v>36.632965527825135</c:v>
                </c:pt>
                <c:pt idx="86">
                  <c:v>37.584101716131997</c:v>
                </c:pt>
                <c:pt idx="87">
                  <c:v>38.5148541244629</c:v>
                </c:pt>
                <c:pt idx="88">
                  <c:v>39.425082584928631</c:v>
                </c:pt>
                <c:pt idx="89">
                  <c:v>40.314650020471205</c:v>
                </c:pt>
                <c:pt idx="90">
                  <c:v>41.183422465506894</c:v>
                </c:pt>
                <c:pt idx="91">
                  <c:v>42.031269086101062</c:v>
                </c:pt>
                <c:pt idx="92">
                  <c:v>42.858062199671295</c:v>
                </c:pt>
                <c:pt idx="93">
                  <c:v>43.663677294215844</c:v>
                </c:pt>
                <c:pt idx="94">
                  <c:v>44.44799304706477</c:v>
                </c:pt>
                <c:pt idx="95">
                  <c:v>45.210891343150635</c:v>
                </c:pt>
                <c:pt idx="96">
                  <c:v>45.952257292796205</c:v>
                </c:pt>
                <c:pt idx="97">
                  <c:v>46.671979249016445</c:v>
                </c:pt>
                <c:pt idx="98">
                  <c:v>47.36994882433207</c:v>
                </c:pt>
                <c:pt idx="99">
                  <c:v>48.046060907092354</c:v>
                </c:pt>
                <c:pt idx="100">
                  <c:v>48.700213677304603</c:v>
                </c:pt>
                <c:pt idx="101">
                  <c:v>49.332308621967755</c:v>
                </c:pt>
                <c:pt idx="102">
                  <c:v>49.942250549908223</c:v>
                </c:pt>
                <c:pt idx="103">
                  <c:v>50.52994760611513</c:v>
                </c:pt>
                <c:pt idx="104">
                  <c:v>51.095311285573601</c:v>
                </c:pt>
                <c:pt idx="105">
                  <c:v>51.638256446593019</c:v>
                </c:pt>
                <c:pt idx="106">
                  <c:v>52.158701323629302</c:v>
                </c:pt>
                <c:pt idx="107">
                  <c:v>52.656567539598299</c:v>
                </c:pt>
                <c:pt idx="108">
                  <c:v>53.131780117679128</c:v>
                </c:pt>
                <c:pt idx="109">
                  <c:v>53.584267492605548</c:v>
                </c:pt>
                <c:pt idx="110">
                  <c:v>54.013961521443278</c:v>
                </c:pt>
                <c:pt idx="111">
                  <c:v>54.420797493852106</c:v>
                </c:pt>
                <c:pt idx="112">
                  <c:v>54.804714141831013</c:v>
                </c:pt>
                <c:pt idx="113">
                  <c:v>55.165653648945025</c:v>
                </c:pt>
                <c:pt idx="114">
                  <c:v>55.503561659032002</c:v>
                </c:pt>
                <c:pt idx="115">
                  <c:v>55.818387284388493</c:v>
                </c:pt>
                <c:pt idx="116">
                  <c:v>56.110083113433419</c:v>
                </c:pt>
                <c:pt idx="117">
                  <c:v>56.378605217847806</c:v>
                </c:pt>
                <c:pt idx="118">
                  <c:v>56.623913159190451</c:v>
                </c:pt>
                <c:pt idx="119">
                  <c:v>56.845969994987698</c:v>
                </c:pt>
                <c:pt idx="120">
                  <c:v>57.044742284296873</c:v>
                </c:pt>
                <c:pt idx="121">
                  <c:v>57.220200092742331</c:v>
                </c:pt>
                <c:pt idx="122">
                  <c:v>57.372316997023532</c:v>
                </c:pt>
                <c:pt idx="123">
                  <c:v>57.501070088894224</c:v>
                </c:pt>
                <c:pt idx="124">
                  <c:v>57.606439978612329</c:v>
                </c:pt>
                <c:pt idx="125">
                  <c:v>57.688410797860044</c:v>
                </c:pt>
                <c:pt idx="126">
                  <c:v>57.746970202133539</c:v>
                </c:pt>
                <c:pt idx="127">
                  <c:v>57.782109372601852</c:v>
                </c:pt>
                <c:pt idx="128">
                  <c:v>57.793823017435258</c:v>
                </c:pt>
                <c:pt idx="129">
                  <c:v>57.782109372601852</c:v>
                </c:pt>
                <c:pt idx="130">
                  <c:v>57.746970202133539</c:v>
                </c:pt>
                <c:pt idx="131">
                  <c:v>57.688410797860044</c:v>
                </c:pt>
                <c:pt idx="132">
                  <c:v>57.606439978612329</c:v>
                </c:pt>
                <c:pt idx="133">
                  <c:v>57.501070088894224</c:v>
                </c:pt>
                <c:pt idx="134">
                  <c:v>57.372316997023532</c:v>
                </c:pt>
                <c:pt idx="135">
                  <c:v>57.220200092742331</c:v>
                </c:pt>
                <c:pt idx="136">
                  <c:v>57.044742284296873</c:v>
                </c:pt>
                <c:pt idx="137">
                  <c:v>56.845969994987698</c:v>
                </c:pt>
                <c:pt idx="138">
                  <c:v>56.623913159190451</c:v>
                </c:pt>
                <c:pt idx="139">
                  <c:v>56.378605217847806</c:v>
                </c:pt>
                <c:pt idx="140">
                  <c:v>56.110083113433419</c:v>
                </c:pt>
                <c:pt idx="141">
                  <c:v>55.818387284388521</c:v>
                </c:pt>
                <c:pt idx="142">
                  <c:v>55.503561659032002</c:v>
                </c:pt>
                <c:pt idx="143">
                  <c:v>55.165653648945025</c:v>
                </c:pt>
                <c:pt idx="144">
                  <c:v>54.804714141831013</c:v>
                </c:pt>
                <c:pt idx="145">
                  <c:v>54.420797493852106</c:v>
                </c:pt>
                <c:pt idx="146">
                  <c:v>54.013961521443278</c:v>
                </c:pt>
                <c:pt idx="147">
                  <c:v>53.584267492605548</c:v>
                </c:pt>
                <c:pt idx="148">
                  <c:v>53.131780117679128</c:v>
                </c:pt>
                <c:pt idx="149">
                  <c:v>52.656567539598271</c:v>
                </c:pt>
                <c:pt idx="150">
                  <c:v>52.158701323629302</c:v>
                </c:pt>
                <c:pt idx="151">
                  <c:v>51.638256446593019</c:v>
                </c:pt>
                <c:pt idx="152">
                  <c:v>51.095311285573601</c:v>
                </c:pt>
                <c:pt idx="153">
                  <c:v>50.52994760611513</c:v>
                </c:pt>
                <c:pt idx="154">
                  <c:v>49.942250549908223</c:v>
                </c:pt>
                <c:pt idx="155">
                  <c:v>49.332308621967755</c:v>
                </c:pt>
                <c:pt idx="156">
                  <c:v>48.700213677304575</c:v>
                </c:pt>
                <c:pt idx="157">
                  <c:v>48.046060907092354</c:v>
                </c:pt>
                <c:pt idx="158">
                  <c:v>47.369948824332042</c:v>
                </c:pt>
                <c:pt idx="159">
                  <c:v>46.671979249016445</c:v>
                </c:pt>
                <c:pt idx="160">
                  <c:v>45.952257292796205</c:v>
                </c:pt>
                <c:pt idx="161">
                  <c:v>45.210891343150635</c:v>
                </c:pt>
                <c:pt idx="162">
                  <c:v>44.44799304706477</c:v>
                </c:pt>
                <c:pt idx="163">
                  <c:v>43.663677294215873</c:v>
                </c:pt>
                <c:pt idx="164">
                  <c:v>42.858062199671323</c:v>
                </c:pt>
                <c:pt idx="165">
                  <c:v>42.031269086101091</c:v>
                </c:pt>
                <c:pt idx="166">
                  <c:v>41.183422465506894</c:v>
                </c:pt>
                <c:pt idx="167">
                  <c:v>40.314650020471205</c:v>
                </c:pt>
                <c:pt idx="168">
                  <c:v>39.425082584928631</c:v>
                </c:pt>
                <c:pt idx="169">
                  <c:v>38.514854124462872</c:v>
                </c:pt>
                <c:pt idx="170">
                  <c:v>37.584101716132025</c:v>
                </c:pt>
                <c:pt idx="171">
                  <c:v>36.632965527825135</c:v>
                </c:pt>
                <c:pt idx="172">
                  <c:v>35.661588797153669</c:v>
                </c:pt>
                <c:pt idx="173">
                  <c:v>34.670117809880239</c:v>
                </c:pt>
                <c:pt idx="174">
                  <c:v>33.658701877888618</c:v>
                </c:pt>
                <c:pt idx="175">
                  <c:v>32.62749331669788</c:v>
                </c:pt>
                <c:pt idx="176">
                  <c:v>31.576647422524232</c:v>
                </c:pt>
                <c:pt idx="177">
                  <c:v>30.506322448894096</c:v>
                </c:pt>
                <c:pt idx="178">
                  <c:v>29.416679582811483</c:v>
                </c:pt>
                <c:pt idx="179">
                  <c:v>29.162776084288382</c:v>
                </c:pt>
                <c:pt idx="180">
                  <c:v>28.034992606414917</c:v>
                </c:pt>
                <c:pt idx="181">
                  <c:v>26.888392153038893</c:v>
                </c:pt>
                <c:pt idx="182">
                  <c:v>25.723147397971104</c:v>
                </c:pt>
                <c:pt idx="183">
                  <c:v>24.539433822785469</c:v>
                </c:pt>
                <c:pt idx="184">
                  <c:v>23.337429690392497</c:v>
                </c:pt>
                <c:pt idx="185">
                  <c:v>22.117316018193165</c:v>
                </c:pt>
                <c:pt idx="186">
                  <c:v>20.879276550818531</c:v>
                </c:pt>
                <c:pt idx="187">
                  <c:v>19.623497732458546</c:v>
                </c:pt>
                <c:pt idx="188">
                  <c:v>18.350168678784144</c:v>
                </c:pt>
                <c:pt idx="189">
                  <c:v>17.059481148467114</c:v>
                </c:pt>
                <c:pt idx="190">
                  <c:v>15.751629514302024</c:v>
                </c:pt>
                <c:pt idx="191">
                  <c:v>14.426810733934303</c:v>
                </c:pt>
                <c:pt idx="192">
                  <c:v>13.085224320199217</c:v>
                </c:pt>
                <c:pt idx="193">
                  <c:v>11.727072311075929</c:v>
                </c:pt>
                <c:pt idx="194">
                  <c:v>10.352559239261339</c:v>
                </c:pt>
                <c:pt idx="195">
                  <c:v>8.9618921013682069</c:v>
                </c:pt>
                <c:pt idx="196">
                  <c:v>8.0735330355973502</c:v>
                </c:pt>
                <c:pt idx="197">
                  <c:v>7.3255003287459317</c:v>
                </c:pt>
                <c:pt idx="198">
                  <c:v>6.6428569569941374</c:v>
                </c:pt>
                <c:pt idx="199">
                  <c:v>6.0423469521951603</c:v>
                </c:pt>
                <c:pt idx="200">
                  <c:v>5.5415975617162019</c:v>
                </c:pt>
                <c:pt idx="201">
                  <c:v>5.1591188759653051</c:v>
                </c:pt>
                <c:pt idx="202">
                  <c:v>4.9143019954452711</c:v>
                </c:pt>
                <c:pt idx="203">
                  <c:v>4.4886347386116938</c:v>
                </c:pt>
                <c:pt idx="204">
                  <c:v>3.5017980450836603</c:v>
                </c:pt>
                <c:pt idx="205">
                  <c:v>2.5726844701647025</c:v>
                </c:pt>
                <c:pt idx="206">
                  <c:v>1.7090710113167233</c:v>
                </c:pt>
                <c:pt idx="207">
                  <c:v>0.91901918738211918</c:v>
                </c:pt>
                <c:pt idx="208">
                  <c:v>0.21087139175844527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'Time-domain'!$CO$8</c:f>
              <c:strCache>
                <c:ptCount val="1"/>
                <c:pt idx="0">
                  <c:v>VLED4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'Time-domain'!$CO$9:$CO$265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-0.33741752285780535</c:v>
                </c:pt>
                <c:pt idx="75">
                  <c:v>-1.7327916772928518</c:v>
                </c:pt>
                <c:pt idx="76">
                  <c:v>-2.2758466530993218</c:v>
                </c:pt>
                <c:pt idx="77">
                  <c:v>-2.2395078731103268</c:v>
                </c:pt>
                <c:pt idx="78">
                  <c:v>-2.7065433650569162</c:v>
                </c:pt>
                <c:pt idx="79">
                  <c:v>-1.616900498974303</c:v>
                </c:pt>
                <c:pt idx="80">
                  <c:v>-0.54657552534413867</c:v>
                </c:pt>
                <c:pt idx="81">
                  <c:v>0.50427036882948073</c:v>
                </c:pt>
                <c:pt idx="82">
                  <c:v>1.5354789300202185</c:v>
                </c:pt>
                <c:pt idx="83">
                  <c:v>2.5468948620118397</c:v>
                </c:pt>
                <c:pt idx="84">
                  <c:v>3.5383658492852703</c:v>
                </c:pt>
                <c:pt idx="85">
                  <c:v>4.5097425799567361</c:v>
                </c:pt>
                <c:pt idx="86">
                  <c:v>5.4608787682635977</c:v>
                </c:pt>
                <c:pt idx="87">
                  <c:v>6.3916311765945011</c:v>
                </c:pt>
                <c:pt idx="88">
                  <c:v>7.3018596370602324</c:v>
                </c:pt>
                <c:pt idx="89">
                  <c:v>8.1914270726028064</c:v>
                </c:pt>
                <c:pt idx="90">
                  <c:v>9.0601995176384946</c:v>
                </c:pt>
                <c:pt idx="91">
                  <c:v>9.9080461382326632</c:v>
                </c:pt>
                <c:pt idx="92">
                  <c:v>10.734839251802896</c:v>
                </c:pt>
                <c:pt idx="93">
                  <c:v>11.540454346347445</c:v>
                </c:pt>
                <c:pt idx="94">
                  <c:v>12.324770099196371</c:v>
                </c:pt>
                <c:pt idx="95">
                  <c:v>13.087668395282236</c:v>
                </c:pt>
                <c:pt idx="96">
                  <c:v>13.829034344927805</c:v>
                </c:pt>
                <c:pt idx="97">
                  <c:v>14.548756301148046</c:v>
                </c:pt>
                <c:pt idx="98">
                  <c:v>15.246725876463671</c:v>
                </c:pt>
                <c:pt idx="99">
                  <c:v>15.922837959223955</c:v>
                </c:pt>
                <c:pt idx="100">
                  <c:v>16.576990729436204</c:v>
                </c:pt>
                <c:pt idx="101">
                  <c:v>17.209085674099356</c:v>
                </c:pt>
                <c:pt idx="102">
                  <c:v>17.819027602039824</c:v>
                </c:pt>
                <c:pt idx="103">
                  <c:v>18.406724658246731</c:v>
                </c:pt>
                <c:pt idx="104">
                  <c:v>18.972088337705202</c:v>
                </c:pt>
                <c:pt idx="105">
                  <c:v>19.51503349872462</c:v>
                </c:pt>
                <c:pt idx="106">
                  <c:v>20.035478375760903</c:v>
                </c:pt>
                <c:pt idx="107">
                  <c:v>20.5333445917299</c:v>
                </c:pt>
                <c:pt idx="108">
                  <c:v>21.008557169810729</c:v>
                </c:pt>
                <c:pt idx="109">
                  <c:v>21.461044544737149</c:v>
                </c:pt>
                <c:pt idx="110">
                  <c:v>21.890738573574879</c:v>
                </c:pt>
                <c:pt idx="111">
                  <c:v>22.297574545983707</c:v>
                </c:pt>
                <c:pt idx="112">
                  <c:v>22.681491193962614</c:v>
                </c:pt>
                <c:pt idx="113">
                  <c:v>23.042430701076626</c:v>
                </c:pt>
                <c:pt idx="114">
                  <c:v>23.380338711163603</c:v>
                </c:pt>
                <c:pt idx="115">
                  <c:v>23.695164336520094</c:v>
                </c:pt>
                <c:pt idx="116">
                  <c:v>23.98686016556502</c:v>
                </c:pt>
                <c:pt idx="117">
                  <c:v>24.255382269979407</c:v>
                </c:pt>
                <c:pt idx="118">
                  <c:v>24.500690211322052</c:v>
                </c:pt>
                <c:pt idx="119">
                  <c:v>24.722747047119299</c:v>
                </c:pt>
                <c:pt idx="120">
                  <c:v>24.921519336428474</c:v>
                </c:pt>
                <c:pt idx="121">
                  <c:v>25.096977144873932</c:v>
                </c:pt>
                <c:pt idx="122">
                  <c:v>25.249094049155133</c:v>
                </c:pt>
                <c:pt idx="123">
                  <c:v>25.377847141025825</c:v>
                </c:pt>
                <c:pt idx="124">
                  <c:v>25.48321703074393</c:v>
                </c:pt>
                <c:pt idx="125">
                  <c:v>25.565187849991645</c:v>
                </c:pt>
                <c:pt idx="126">
                  <c:v>25.62374725426514</c:v>
                </c:pt>
                <c:pt idx="127">
                  <c:v>25.658886424733453</c:v>
                </c:pt>
                <c:pt idx="128">
                  <c:v>25.670600069566859</c:v>
                </c:pt>
                <c:pt idx="129">
                  <c:v>25.658886424733453</c:v>
                </c:pt>
                <c:pt idx="130">
                  <c:v>25.62374725426514</c:v>
                </c:pt>
                <c:pt idx="131">
                  <c:v>25.565187849991645</c:v>
                </c:pt>
                <c:pt idx="132">
                  <c:v>25.48321703074393</c:v>
                </c:pt>
                <c:pt idx="133">
                  <c:v>25.377847141025825</c:v>
                </c:pt>
                <c:pt idx="134">
                  <c:v>25.249094049155133</c:v>
                </c:pt>
                <c:pt idx="135">
                  <c:v>25.096977144873932</c:v>
                </c:pt>
                <c:pt idx="136">
                  <c:v>24.921519336428474</c:v>
                </c:pt>
                <c:pt idx="137">
                  <c:v>24.722747047119299</c:v>
                </c:pt>
                <c:pt idx="138">
                  <c:v>24.500690211322052</c:v>
                </c:pt>
                <c:pt idx="139">
                  <c:v>24.255382269979407</c:v>
                </c:pt>
                <c:pt idx="140">
                  <c:v>23.98686016556502</c:v>
                </c:pt>
                <c:pt idx="141">
                  <c:v>23.695164336520122</c:v>
                </c:pt>
                <c:pt idx="142">
                  <c:v>23.380338711163603</c:v>
                </c:pt>
                <c:pt idx="143">
                  <c:v>23.042430701076626</c:v>
                </c:pt>
                <c:pt idx="144">
                  <c:v>22.681491193962614</c:v>
                </c:pt>
                <c:pt idx="145">
                  <c:v>22.297574545983707</c:v>
                </c:pt>
                <c:pt idx="146">
                  <c:v>21.890738573574879</c:v>
                </c:pt>
                <c:pt idx="147">
                  <c:v>21.461044544737149</c:v>
                </c:pt>
                <c:pt idx="148">
                  <c:v>21.008557169810729</c:v>
                </c:pt>
                <c:pt idx="149">
                  <c:v>20.533344591729872</c:v>
                </c:pt>
                <c:pt idx="150">
                  <c:v>20.035478375760903</c:v>
                </c:pt>
                <c:pt idx="151">
                  <c:v>19.51503349872462</c:v>
                </c:pt>
                <c:pt idx="152">
                  <c:v>18.972088337705202</c:v>
                </c:pt>
                <c:pt idx="153">
                  <c:v>18.406724658246731</c:v>
                </c:pt>
                <c:pt idx="154">
                  <c:v>17.819027602039824</c:v>
                </c:pt>
                <c:pt idx="155">
                  <c:v>17.209085674099356</c:v>
                </c:pt>
                <c:pt idx="156">
                  <c:v>16.576990729436176</c:v>
                </c:pt>
                <c:pt idx="157">
                  <c:v>15.922837959223955</c:v>
                </c:pt>
                <c:pt idx="158">
                  <c:v>15.246725876463643</c:v>
                </c:pt>
                <c:pt idx="159">
                  <c:v>14.548756301148046</c:v>
                </c:pt>
                <c:pt idx="160">
                  <c:v>13.829034344927805</c:v>
                </c:pt>
                <c:pt idx="161">
                  <c:v>13.087668395282236</c:v>
                </c:pt>
                <c:pt idx="162">
                  <c:v>12.324770099196371</c:v>
                </c:pt>
                <c:pt idx="163">
                  <c:v>11.540454346347474</c:v>
                </c:pt>
                <c:pt idx="164">
                  <c:v>10.734839251802924</c:v>
                </c:pt>
                <c:pt idx="165">
                  <c:v>9.9080461382326916</c:v>
                </c:pt>
                <c:pt idx="166">
                  <c:v>9.0601995176384946</c:v>
                </c:pt>
                <c:pt idx="167">
                  <c:v>8.1914270726028064</c:v>
                </c:pt>
                <c:pt idx="168">
                  <c:v>7.3018596370602324</c:v>
                </c:pt>
                <c:pt idx="169">
                  <c:v>6.3916311765944727</c:v>
                </c:pt>
                <c:pt idx="170">
                  <c:v>5.4608787682636262</c:v>
                </c:pt>
                <c:pt idx="171">
                  <c:v>4.5097425799567361</c:v>
                </c:pt>
                <c:pt idx="172">
                  <c:v>3.5383658492852703</c:v>
                </c:pt>
                <c:pt idx="173">
                  <c:v>2.5468948620118397</c:v>
                </c:pt>
                <c:pt idx="174">
                  <c:v>1.5354789300202185</c:v>
                </c:pt>
                <c:pt idx="175">
                  <c:v>0.50427036882948073</c:v>
                </c:pt>
                <c:pt idx="176">
                  <c:v>-0.54657552534416709</c:v>
                </c:pt>
                <c:pt idx="177">
                  <c:v>-1.616900498974303</c:v>
                </c:pt>
                <c:pt idx="178">
                  <c:v>-2.7065433650569162</c:v>
                </c:pt>
                <c:pt idx="179">
                  <c:v>-2.2395078731103268</c:v>
                </c:pt>
                <c:pt idx="180">
                  <c:v>-2.2758466530993218</c:v>
                </c:pt>
                <c:pt idx="181">
                  <c:v>-1.732791677292866</c:v>
                </c:pt>
                <c:pt idx="182">
                  <c:v>-0.33741752285783377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91856"/>
        <c:axId val="466249696"/>
      </c:scatterChart>
      <c:valAx>
        <c:axId val="4062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49696"/>
        <c:crosses val="autoZero"/>
        <c:crossBetween val="midCat"/>
      </c:valAx>
      <c:valAx>
        <c:axId val="46624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6291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5731714785651758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'Time-domain'!$CL$8</c:f>
              <c:strCache>
                <c:ptCount val="1"/>
                <c:pt idx="0">
                  <c:v>VLED1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'Time-domain'!$CP$9:$CP$265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1.911476341305729E-2</c:v>
                </c:pt>
                <c:pt idx="14">
                  <c:v>1.254823680470718</c:v>
                </c:pt>
                <c:pt idx="15">
                  <c:v>2.5622837944383328</c:v>
                </c:pt>
                <c:pt idx="16">
                  <c:v>3.9422850302163681</c:v>
                </c:pt>
                <c:pt idx="17">
                  <c:v>5.9823255721982065</c:v>
                </c:pt>
                <c:pt idx="18">
                  <c:v>8.0170729597763923</c:v>
                </c:pt>
                <c:pt idx="19">
                  <c:v>10.046220767478758</c:v>
                </c:pt>
                <c:pt idx="20">
                  <c:v>12.069463413109247</c:v>
                </c:pt>
                <c:pt idx="21">
                  <c:v>14.08649620376751</c:v>
                </c:pt>
                <c:pt idx="22">
                  <c:v>16.097015381734501</c:v>
                </c:pt>
                <c:pt idx="23">
                  <c:v>18.10071817021727</c:v>
                </c:pt>
                <c:pt idx="24">
                  <c:v>20.09730281894609</c:v>
                </c:pt>
                <c:pt idx="25">
                  <c:v>22.086468649616883</c:v>
                </c:pt>
                <c:pt idx="26">
                  <c:v>24.067916101172258</c:v>
                </c:pt>
                <c:pt idx="27">
                  <c:v>26.041346774914359</c:v>
                </c:pt>
                <c:pt idx="28">
                  <c:v>28.006463479442566</c:v>
                </c:pt>
                <c:pt idx="29">
                  <c:v>29.667178603501707</c:v>
                </c:pt>
                <c:pt idx="30">
                  <c:v>30.75456896998671</c:v>
                </c:pt>
                <c:pt idx="31">
                  <c:v>32.122561490914279</c:v>
                </c:pt>
                <c:pt idx="32">
                  <c:v>34.051476112976765</c:v>
                </c:pt>
                <c:pt idx="33">
                  <c:v>35.970610477998477</c:v>
                </c:pt>
                <c:pt idx="34">
                  <c:v>37.879675571403197</c:v>
                </c:pt>
                <c:pt idx="35">
                  <c:v>39.778383895009952</c:v>
                </c:pt>
                <c:pt idx="36">
                  <c:v>41.666449510329201</c:v>
                </c:pt>
                <c:pt idx="37">
                  <c:v>43.543588081624122</c:v>
                </c:pt>
                <c:pt idx="38">
                  <c:v>45.409516918730532</c:v>
                </c:pt>
                <c:pt idx="39">
                  <c:v>47.263955019629009</c:v>
                </c:pt>
                <c:pt idx="40">
                  <c:v>49.106623112762705</c:v>
                </c:pt>
                <c:pt idx="41">
                  <c:v>50.937243699094637</c:v>
                </c:pt>
                <c:pt idx="42">
                  <c:v>52.755541093898088</c:v>
                </c:pt>
                <c:pt idx="43">
                  <c:v>54.561241468273622</c:v>
                </c:pt>
                <c:pt idx="44">
                  <c:v>56.354072890386732</c:v>
                </c:pt>
                <c:pt idx="45">
                  <c:v>58.133765366419809</c:v>
                </c:pt>
                <c:pt idx="46">
                  <c:v>59.900050881232175</c:v>
                </c:pt>
                <c:pt idx="47">
                  <c:v>61.652663438722215</c:v>
                </c:pt>
                <c:pt idx="48">
                  <c:v>63.391339101885364</c:v>
                </c:pt>
                <c:pt idx="49">
                  <c:v>64.72232697437542</c:v>
                </c:pt>
                <c:pt idx="50">
                  <c:v>65.970704259078104</c:v>
                </c:pt>
                <c:pt idx="51">
                  <c:v>67.26697228493336</c:v>
                </c:pt>
                <c:pt idx="52">
                  <c:v>68.601833701940876</c:v>
                </c:pt>
                <c:pt idx="53">
                  <c:v>69.966377270096558</c:v>
                </c:pt>
                <c:pt idx="54">
                  <c:v>71.352081028236086</c:v>
                </c:pt>
                <c:pt idx="55">
                  <c:v>72.803912965083157</c:v>
                </c:pt>
                <c:pt idx="56">
                  <c:v>74.421851801182783</c:v>
                </c:pt>
                <c:pt idx="57">
                  <c:v>76.023577420666967</c:v>
                </c:pt>
                <c:pt idx="58">
                  <c:v>77.608848609549142</c:v>
                </c:pt>
                <c:pt idx="59">
                  <c:v>79.177426631819287</c:v>
                </c:pt>
                <c:pt idx="60">
                  <c:v>80.729075265396943</c:v>
                </c:pt>
                <c:pt idx="61">
                  <c:v>82.263560837705285</c:v>
                </c:pt>
                <c:pt idx="62">
                  <c:v>83.780652260861444</c:v>
                </c:pt>
                <c:pt idx="63">
                  <c:v>85.280121066477363</c:v>
                </c:pt>
                <c:pt idx="64">
                  <c:v>86.761741440066402</c:v>
                </c:pt>
                <c:pt idx="65">
                  <c:v>88.225290255050155</c:v>
                </c:pt>
                <c:pt idx="66">
                  <c:v>89.670547106360388</c:v>
                </c:pt>
                <c:pt idx="67">
                  <c:v>91.097294343631418</c:v>
                </c:pt>
                <c:pt idx="68">
                  <c:v>92.505317103977262</c:v>
                </c:pt>
                <c:pt idx="69">
                  <c:v>93.619291917857595</c:v>
                </c:pt>
                <c:pt idx="70">
                  <c:v>94.979379485534494</c:v>
                </c:pt>
                <c:pt idx="71">
                  <c:v>96.329967995397752</c:v>
                </c:pt>
                <c:pt idx="72">
                  <c:v>97.661001092342516</c:v>
                </c:pt>
                <c:pt idx="73">
                  <c:v>98.972278327680286</c:v>
                </c:pt>
                <c:pt idx="74">
                  <c:v>100.26360222788274</c:v>
                </c:pt>
                <c:pt idx="75">
                  <c:v>101.53477832432033</c:v>
                </c:pt>
                <c:pt idx="76">
                  <c:v>102.78561518254874</c:v>
                </c:pt>
                <c:pt idx="77">
                  <c:v>104.01592443113798</c:v>
                </c:pt>
                <c:pt idx="78">
                  <c:v>105.2255207900407</c:v>
                </c:pt>
                <c:pt idx="79">
                  <c:v>106.41422209849448</c:v>
                </c:pt>
                <c:pt idx="80">
                  <c:v>107.58184934245465</c:v>
                </c:pt>
                <c:pt idx="81">
                  <c:v>108.72822668155315</c:v>
                </c:pt>
                <c:pt idx="82">
                  <c:v>109.85318147557938</c:v>
                </c:pt>
                <c:pt idx="83">
                  <c:v>110.95654431047937</c:v>
                </c:pt>
                <c:pt idx="84">
                  <c:v>112.03814902386854</c:v>
                </c:pt>
                <c:pt idx="85">
                  <c:v>113.0978327300556</c:v>
                </c:pt>
                <c:pt idx="86">
                  <c:v>114.13543584457217</c:v>
                </c:pt>
                <c:pt idx="87">
                  <c:v>115.15080210820589</c:v>
                </c:pt>
                <c:pt idx="88">
                  <c:v>116.14377861053215</c:v>
                </c:pt>
                <c:pt idx="89">
                  <c:v>117.11421581294222</c:v>
                </c:pt>
                <c:pt idx="90">
                  <c:v>118.06196757116298</c:v>
                </c:pt>
                <c:pt idx="91">
                  <c:v>118.9868911572657</c:v>
                </c:pt>
                <c:pt idx="92">
                  <c:v>119.88884728116049</c:v>
                </c:pt>
                <c:pt idx="93">
                  <c:v>120.76770011157275</c:v>
                </c:pt>
                <c:pt idx="94">
                  <c:v>121.62331729649885</c:v>
                </c:pt>
                <c:pt idx="95">
                  <c:v>122.45556998313798</c:v>
                </c:pt>
                <c:pt idx="96">
                  <c:v>123.26433283729678</c:v>
                </c:pt>
                <c:pt idx="97">
                  <c:v>124.04948406226428</c:v>
                </c:pt>
                <c:pt idx="98">
                  <c:v>124.81090541715407</c:v>
                </c:pt>
                <c:pt idx="99">
                  <c:v>125.54848223471076</c:v>
                </c:pt>
                <c:pt idx="100">
                  <c:v>126.26210343857865</c:v>
                </c:pt>
                <c:pt idx="101">
                  <c:v>126.95166156002936</c:v>
                </c:pt>
                <c:pt idx="102">
                  <c:v>127.61705275414623</c:v>
                </c:pt>
                <c:pt idx="103">
                  <c:v>128.25817681546289</c:v>
                </c:pt>
                <c:pt idx="104">
                  <c:v>128.87493719305394</c:v>
                </c:pt>
                <c:pt idx="105">
                  <c:v>129.4672410050751</c:v>
                </c:pt>
                <c:pt idx="106">
                  <c:v>130.03499905275106</c:v>
                </c:pt>
                <c:pt idx="107">
                  <c:v>130.57812583380814</c:v>
                </c:pt>
                <c:pt idx="108">
                  <c:v>131.09653955535083</c:v>
                </c:pt>
                <c:pt idx="109">
                  <c:v>131.59016214617969</c:v>
                </c:pt>
                <c:pt idx="110">
                  <c:v>132.0589192685481</c:v>
                </c:pt>
                <c:pt idx="111">
                  <c:v>132.50274032935772</c:v>
                </c:pt>
                <c:pt idx="112">
                  <c:v>132.92155849078927</c:v>
                </c:pt>
                <c:pt idx="113">
                  <c:v>133.31531068036821</c:v>
                </c:pt>
                <c:pt idx="114">
                  <c:v>133.68393760046308</c:v>
                </c:pt>
                <c:pt idx="115">
                  <c:v>134.02738373721564</c:v>
                </c:pt>
                <c:pt idx="116">
                  <c:v>134.345597368901</c:v>
                </c:pt>
                <c:pt idx="117">
                  <c:v>134.63853057371671</c:v>
                </c:pt>
                <c:pt idx="118">
                  <c:v>134.90613923699959</c:v>
                </c:pt>
                <c:pt idx="119">
                  <c:v>135.1483830578693</c:v>
                </c:pt>
                <c:pt idx="120">
                  <c:v>135.36522555529751</c:v>
                </c:pt>
                <c:pt idx="121">
                  <c:v>135.55663407360163</c:v>
                </c:pt>
                <c:pt idx="122">
                  <c:v>135.72257978736297</c:v>
                </c:pt>
                <c:pt idx="123">
                  <c:v>135.86303770576734</c:v>
                </c:pt>
                <c:pt idx="124">
                  <c:v>135.97798667636891</c:v>
                </c:pt>
                <c:pt idx="125">
                  <c:v>136.06740938827551</c:v>
                </c:pt>
                <c:pt idx="126">
                  <c:v>136.13129237475567</c:v>
                </c:pt>
                <c:pt idx="127">
                  <c:v>136.1696260152666</c:v>
                </c:pt>
                <c:pt idx="128">
                  <c:v>136.18240453690299</c:v>
                </c:pt>
                <c:pt idx="129">
                  <c:v>136.1696260152666</c:v>
                </c:pt>
                <c:pt idx="130">
                  <c:v>136.13129237475567</c:v>
                </c:pt>
                <c:pt idx="131">
                  <c:v>136.06740938827551</c:v>
                </c:pt>
                <c:pt idx="132">
                  <c:v>135.97798667636891</c:v>
                </c:pt>
                <c:pt idx="133">
                  <c:v>135.86303770576734</c:v>
                </c:pt>
                <c:pt idx="134">
                  <c:v>135.72257978736297</c:v>
                </c:pt>
                <c:pt idx="135">
                  <c:v>135.55663407360163</c:v>
                </c:pt>
                <c:pt idx="136">
                  <c:v>135.36522555529751</c:v>
                </c:pt>
                <c:pt idx="137">
                  <c:v>135.1483830578693</c:v>
                </c:pt>
                <c:pt idx="138">
                  <c:v>134.90613923699959</c:v>
                </c:pt>
                <c:pt idx="139">
                  <c:v>134.63853057371671</c:v>
                </c:pt>
                <c:pt idx="140">
                  <c:v>134.345597368901</c:v>
                </c:pt>
                <c:pt idx="141">
                  <c:v>134.02738373721564</c:v>
                </c:pt>
                <c:pt idx="142">
                  <c:v>133.68393760046308</c:v>
                </c:pt>
                <c:pt idx="143">
                  <c:v>133.31531068036821</c:v>
                </c:pt>
                <c:pt idx="144">
                  <c:v>132.92155849078927</c:v>
                </c:pt>
                <c:pt idx="145">
                  <c:v>132.50274032935772</c:v>
                </c:pt>
                <c:pt idx="146">
                  <c:v>132.0589192685481</c:v>
                </c:pt>
                <c:pt idx="147">
                  <c:v>131.59016214617969</c:v>
                </c:pt>
                <c:pt idx="148">
                  <c:v>131.09653955535083</c:v>
                </c:pt>
                <c:pt idx="149">
                  <c:v>130.57812583380809</c:v>
                </c:pt>
                <c:pt idx="150">
                  <c:v>130.03499905275106</c:v>
                </c:pt>
                <c:pt idx="151">
                  <c:v>129.4672410050751</c:v>
                </c:pt>
                <c:pt idx="152">
                  <c:v>128.87493719305394</c:v>
                </c:pt>
                <c:pt idx="153">
                  <c:v>128.25817681546289</c:v>
                </c:pt>
                <c:pt idx="154">
                  <c:v>127.61705275414623</c:v>
                </c:pt>
                <c:pt idx="155">
                  <c:v>126.95166156002936</c:v>
                </c:pt>
                <c:pt idx="156">
                  <c:v>126.26210343857865</c:v>
                </c:pt>
                <c:pt idx="157">
                  <c:v>125.54848223471076</c:v>
                </c:pt>
                <c:pt idx="158">
                  <c:v>124.81090541715405</c:v>
                </c:pt>
                <c:pt idx="159">
                  <c:v>124.04948406226428</c:v>
                </c:pt>
                <c:pt idx="160">
                  <c:v>123.26433283729678</c:v>
                </c:pt>
                <c:pt idx="161">
                  <c:v>122.45556998313795</c:v>
                </c:pt>
                <c:pt idx="162">
                  <c:v>121.62331729649883</c:v>
                </c:pt>
                <c:pt idx="163">
                  <c:v>120.76770011157275</c:v>
                </c:pt>
                <c:pt idx="164">
                  <c:v>119.88884728116052</c:v>
                </c:pt>
                <c:pt idx="165">
                  <c:v>118.98689115726573</c:v>
                </c:pt>
                <c:pt idx="166">
                  <c:v>118.06196757116295</c:v>
                </c:pt>
                <c:pt idx="167">
                  <c:v>117.11421581294222</c:v>
                </c:pt>
                <c:pt idx="168">
                  <c:v>116.14377861053215</c:v>
                </c:pt>
                <c:pt idx="169">
                  <c:v>115.15080210820587</c:v>
                </c:pt>
                <c:pt idx="170">
                  <c:v>114.1354358445722</c:v>
                </c:pt>
                <c:pt idx="171">
                  <c:v>113.0978327300556</c:v>
                </c:pt>
                <c:pt idx="172">
                  <c:v>112.03814902386854</c:v>
                </c:pt>
                <c:pt idx="173">
                  <c:v>110.95654431047937</c:v>
                </c:pt>
                <c:pt idx="174">
                  <c:v>109.85318147557938</c:v>
                </c:pt>
                <c:pt idx="175">
                  <c:v>108.72822668155312</c:v>
                </c:pt>
                <c:pt idx="176">
                  <c:v>107.58184934245462</c:v>
                </c:pt>
                <c:pt idx="177">
                  <c:v>106.41422209849445</c:v>
                </c:pt>
                <c:pt idx="178">
                  <c:v>105.2255207900407</c:v>
                </c:pt>
                <c:pt idx="179">
                  <c:v>104.01592443113798</c:v>
                </c:pt>
                <c:pt idx="180">
                  <c:v>102.78561518254874</c:v>
                </c:pt>
                <c:pt idx="181">
                  <c:v>101.53477832432036</c:v>
                </c:pt>
                <c:pt idx="182">
                  <c:v>100.26360222788277</c:v>
                </c:pt>
                <c:pt idx="183">
                  <c:v>98.972278327680257</c:v>
                </c:pt>
                <c:pt idx="184">
                  <c:v>97.66100109234246</c:v>
                </c:pt>
                <c:pt idx="185">
                  <c:v>96.329967995397723</c:v>
                </c:pt>
                <c:pt idx="186">
                  <c:v>94.979379485534494</c:v>
                </c:pt>
                <c:pt idx="187">
                  <c:v>93.619291917857595</c:v>
                </c:pt>
                <c:pt idx="188">
                  <c:v>92.505317103977234</c:v>
                </c:pt>
                <c:pt idx="189">
                  <c:v>91.097294343631404</c:v>
                </c:pt>
                <c:pt idx="190">
                  <c:v>89.670547106360388</c:v>
                </c:pt>
                <c:pt idx="191">
                  <c:v>88.225290255050155</c:v>
                </c:pt>
                <c:pt idx="192">
                  <c:v>86.761741440066416</c:v>
                </c:pt>
                <c:pt idx="193">
                  <c:v>85.280121066477363</c:v>
                </c:pt>
                <c:pt idx="194">
                  <c:v>83.780652260861459</c:v>
                </c:pt>
                <c:pt idx="195">
                  <c:v>82.263560837705313</c:v>
                </c:pt>
                <c:pt idx="196">
                  <c:v>80.729075265396901</c:v>
                </c:pt>
                <c:pt idx="197">
                  <c:v>79.177426631819273</c:v>
                </c:pt>
                <c:pt idx="198">
                  <c:v>77.608848609549128</c:v>
                </c:pt>
                <c:pt idx="199">
                  <c:v>76.023577420666967</c:v>
                </c:pt>
                <c:pt idx="200">
                  <c:v>74.421851801182754</c:v>
                </c:pt>
                <c:pt idx="201">
                  <c:v>72.803912965083157</c:v>
                </c:pt>
                <c:pt idx="202">
                  <c:v>71.352081028236086</c:v>
                </c:pt>
                <c:pt idx="203">
                  <c:v>69.966377270096558</c:v>
                </c:pt>
                <c:pt idx="204">
                  <c:v>68.60183370194089</c:v>
                </c:pt>
                <c:pt idx="205">
                  <c:v>67.266972284933374</c:v>
                </c:pt>
                <c:pt idx="206">
                  <c:v>65.970704259078062</c:v>
                </c:pt>
                <c:pt idx="207">
                  <c:v>64.722326974375449</c:v>
                </c:pt>
                <c:pt idx="208">
                  <c:v>63.391339101885364</c:v>
                </c:pt>
                <c:pt idx="209">
                  <c:v>61.652663438722243</c:v>
                </c:pt>
                <c:pt idx="210">
                  <c:v>59.900050881232161</c:v>
                </c:pt>
                <c:pt idx="211">
                  <c:v>58.133765366419809</c:v>
                </c:pt>
                <c:pt idx="212">
                  <c:v>56.354072890386732</c:v>
                </c:pt>
                <c:pt idx="213">
                  <c:v>54.561241468273636</c:v>
                </c:pt>
                <c:pt idx="214">
                  <c:v>52.755541093898046</c:v>
                </c:pt>
                <c:pt idx="215">
                  <c:v>50.937243699094665</c:v>
                </c:pt>
                <c:pt idx="216">
                  <c:v>49.106623112762662</c:v>
                </c:pt>
                <c:pt idx="217">
                  <c:v>47.263955019629037</c:v>
                </c:pt>
                <c:pt idx="218">
                  <c:v>45.409516918730517</c:v>
                </c:pt>
                <c:pt idx="219">
                  <c:v>43.543588081624108</c:v>
                </c:pt>
                <c:pt idx="220">
                  <c:v>41.666449510329187</c:v>
                </c:pt>
                <c:pt idx="221">
                  <c:v>39.778383895009952</c:v>
                </c:pt>
                <c:pt idx="222">
                  <c:v>37.879675571403141</c:v>
                </c:pt>
                <c:pt idx="223">
                  <c:v>35.970610477998491</c:v>
                </c:pt>
                <c:pt idx="224">
                  <c:v>34.051476112976708</c:v>
                </c:pt>
                <c:pt idx="225">
                  <c:v>32.122561490914308</c:v>
                </c:pt>
                <c:pt idx="226">
                  <c:v>30.754568969986728</c:v>
                </c:pt>
                <c:pt idx="227">
                  <c:v>29.667178603501693</c:v>
                </c:pt>
                <c:pt idx="228">
                  <c:v>28.006463479442601</c:v>
                </c:pt>
                <c:pt idx="229">
                  <c:v>26.041346774914331</c:v>
                </c:pt>
                <c:pt idx="230">
                  <c:v>24.067916101172308</c:v>
                </c:pt>
                <c:pt idx="231">
                  <c:v>22.086468649616869</c:v>
                </c:pt>
                <c:pt idx="232">
                  <c:v>20.097302818946098</c:v>
                </c:pt>
                <c:pt idx="233">
                  <c:v>18.100718170217284</c:v>
                </c:pt>
                <c:pt idx="234">
                  <c:v>16.097015381734508</c:v>
                </c:pt>
                <c:pt idx="235">
                  <c:v>14.086496203767453</c:v>
                </c:pt>
                <c:pt idx="236">
                  <c:v>12.069463413109276</c:v>
                </c:pt>
                <c:pt idx="237">
                  <c:v>10.046220767478715</c:v>
                </c:pt>
                <c:pt idx="238">
                  <c:v>8.017072959776435</c:v>
                </c:pt>
                <c:pt idx="239">
                  <c:v>5.9823255721981781</c:v>
                </c:pt>
                <c:pt idx="240">
                  <c:v>3.9422850302163539</c:v>
                </c:pt>
                <c:pt idx="241">
                  <c:v>2.5622837944383221</c:v>
                </c:pt>
                <c:pt idx="242">
                  <c:v>1.2548236804707145</c:v>
                </c:pt>
                <c:pt idx="243">
                  <c:v>1.911476341301821E-2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'Time-domain'!$CM$8</c:f>
              <c:strCache>
                <c:ptCount val="1"/>
                <c:pt idx="0">
                  <c:v>VLED2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'Time-domain'!$CQ$9:$CQ$265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0.17536535744996229</c:v>
                </c:pt>
                <c:pt idx="28">
                  <c:v>0.95745208259493353</c:v>
                </c:pt>
                <c:pt idx="29">
                  <c:v>1.6057464478571859</c:v>
                </c:pt>
                <c:pt idx="30">
                  <c:v>1.8329249361485225</c:v>
                </c:pt>
                <c:pt idx="31">
                  <c:v>2.6305055863473967</c:v>
                </c:pt>
                <c:pt idx="32">
                  <c:v>4.5594202084098825</c:v>
                </c:pt>
                <c:pt idx="33">
                  <c:v>6.4785545734315946</c:v>
                </c:pt>
                <c:pt idx="34">
                  <c:v>8.387619666836315</c:v>
                </c:pt>
                <c:pt idx="35">
                  <c:v>10.28632799044307</c:v>
                </c:pt>
                <c:pt idx="36">
                  <c:v>12.174393605762319</c:v>
                </c:pt>
                <c:pt idx="37">
                  <c:v>14.05153217705724</c:v>
                </c:pt>
                <c:pt idx="38">
                  <c:v>15.917461014163649</c:v>
                </c:pt>
                <c:pt idx="39">
                  <c:v>17.771899115062126</c:v>
                </c:pt>
                <c:pt idx="40">
                  <c:v>19.614567208195822</c:v>
                </c:pt>
                <c:pt idx="41">
                  <c:v>21.445187794527754</c:v>
                </c:pt>
                <c:pt idx="42">
                  <c:v>23.263485189331206</c:v>
                </c:pt>
                <c:pt idx="43">
                  <c:v>25.069185563706739</c:v>
                </c:pt>
                <c:pt idx="44">
                  <c:v>26.862016985819849</c:v>
                </c:pt>
                <c:pt idx="45">
                  <c:v>28.641709461852926</c:v>
                </c:pt>
                <c:pt idx="46">
                  <c:v>30.407994976665293</c:v>
                </c:pt>
                <c:pt idx="47">
                  <c:v>32.160607534155332</c:v>
                </c:pt>
                <c:pt idx="48">
                  <c:v>33.899283197318482</c:v>
                </c:pt>
                <c:pt idx="49">
                  <c:v>34.836782011621807</c:v>
                </c:pt>
                <c:pt idx="50">
                  <c:v>35.623518082719386</c:v>
                </c:pt>
                <c:pt idx="51">
                  <c:v>36.520751590987089</c:v>
                </c:pt>
                <c:pt idx="52">
                  <c:v>37.510143142751453</c:v>
                </c:pt>
                <c:pt idx="53">
                  <c:v>38.574123309714636</c:v>
                </c:pt>
                <c:pt idx="54">
                  <c:v>39.695898928532912</c:v>
                </c:pt>
                <c:pt idx="55">
                  <c:v>40.965654405149557</c:v>
                </c:pt>
                <c:pt idx="56">
                  <c:v>42.583593241249183</c:v>
                </c:pt>
                <c:pt idx="57">
                  <c:v>44.185318860733368</c:v>
                </c:pt>
                <c:pt idx="58">
                  <c:v>45.770590049615542</c:v>
                </c:pt>
                <c:pt idx="59">
                  <c:v>47.339168071885688</c:v>
                </c:pt>
                <c:pt idx="60">
                  <c:v>48.890816705463344</c:v>
                </c:pt>
                <c:pt idx="61">
                  <c:v>50.425302277771685</c:v>
                </c:pt>
                <c:pt idx="62">
                  <c:v>51.942393700927845</c:v>
                </c:pt>
                <c:pt idx="63">
                  <c:v>53.441862506543764</c:v>
                </c:pt>
                <c:pt idx="64">
                  <c:v>54.923482880132802</c:v>
                </c:pt>
                <c:pt idx="65">
                  <c:v>56.387031695116555</c:v>
                </c:pt>
                <c:pt idx="66">
                  <c:v>57.832288546426788</c:v>
                </c:pt>
                <c:pt idx="67">
                  <c:v>59.259035783697819</c:v>
                </c:pt>
                <c:pt idx="68">
                  <c:v>60.667058544043662</c:v>
                </c:pt>
                <c:pt idx="69">
                  <c:v>61.505921931432255</c:v>
                </c:pt>
                <c:pt idx="70">
                  <c:v>62.856156537666095</c:v>
                </c:pt>
                <c:pt idx="71">
                  <c:v>64.206745047529353</c:v>
                </c:pt>
                <c:pt idx="72">
                  <c:v>65.537778144474117</c:v>
                </c:pt>
                <c:pt idx="73">
                  <c:v>66.849055379811887</c:v>
                </c:pt>
                <c:pt idx="74">
                  <c:v>68.140379280014344</c:v>
                </c:pt>
                <c:pt idx="75">
                  <c:v>69.411555376451929</c:v>
                </c:pt>
                <c:pt idx="76">
                  <c:v>70.66239223468034</c:v>
                </c:pt>
                <c:pt idx="77">
                  <c:v>71.892701483269576</c:v>
                </c:pt>
                <c:pt idx="78">
                  <c:v>73.102297842172305</c:v>
                </c:pt>
                <c:pt idx="79">
                  <c:v>74.290999150626078</c:v>
                </c:pt>
                <c:pt idx="80">
                  <c:v>75.458626394586247</c:v>
                </c:pt>
                <c:pt idx="81">
                  <c:v>76.605003733684754</c:v>
                </c:pt>
                <c:pt idx="82">
                  <c:v>77.729958527710977</c:v>
                </c:pt>
                <c:pt idx="83">
                  <c:v>78.833321362610974</c:v>
                </c:pt>
                <c:pt idx="84">
                  <c:v>79.914926076000143</c:v>
                </c:pt>
                <c:pt idx="85">
                  <c:v>80.974609782187201</c:v>
                </c:pt>
                <c:pt idx="86">
                  <c:v>82.012212896703772</c:v>
                </c:pt>
                <c:pt idx="87">
                  <c:v>83.027579160337496</c:v>
                </c:pt>
                <c:pt idx="88">
                  <c:v>84.020555662663753</c:v>
                </c:pt>
                <c:pt idx="89">
                  <c:v>84.990992865073821</c:v>
                </c:pt>
                <c:pt idx="90">
                  <c:v>85.938744623294582</c:v>
                </c:pt>
                <c:pt idx="91">
                  <c:v>86.863668209397304</c:v>
                </c:pt>
                <c:pt idx="92">
                  <c:v>87.765624333292095</c:v>
                </c:pt>
                <c:pt idx="93">
                  <c:v>88.644477163704352</c:v>
                </c:pt>
                <c:pt idx="94">
                  <c:v>89.500094348630455</c:v>
                </c:pt>
                <c:pt idx="95">
                  <c:v>90.332347035269578</c:v>
                </c:pt>
                <c:pt idx="96">
                  <c:v>91.141109889428378</c:v>
                </c:pt>
                <c:pt idx="97">
                  <c:v>91.926261114395885</c:v>
                </c:pt>
                <c:pt idx="98">
                  <c:v>92.687682469285676</c:v>
                </c:pt>
                <c:pt idx="99">
                  <c:v>93.425259286842362</c:v>
                </c:pt>
                <c:pt idx="100">
                  <c:v>94.13888049071025</c:v>
                </c:pt>
                <c:pt idx="101">
                  <c:v>94.828438612160966</c:v>
                </c:pt>
                <c:pt idx="102">
                  <c:v>95.49382980627783</c:v>
                </c:pt>
                <c:pt idx="103">
                  <c:v>96.134953867594476</c:v>
                </c:pt>
                <c:pt idx="104">
                  <c:v>96.751714245185525</c:v>
                </c:pt>
                <c:pt idx="105">
                  <c:v>97.344018057206711</c:v>
                </c:pt>
                <c:pt idx="106">
                  <c:v>97.911776104882648</c:v>
                </c:pt>
                <c:pt idx="107">
                  <c:v>98.454902885939731</c:v>
                </c:pt>
                <c:pt idx="108">
                  <c:v>98.973316607482445</c:v>
                </c:pt>
                <c:pt idx="109">
                  <c:v>99.46693919831128</c:v>
                </c:pt>
                <c:pt idx="110">
                  <c:v>99.93569632067971</c:v>
                </c:pt>
                <c:pt idx="111">
                  <c:v>100.37951738148934</c:v>
                </c:pt>
                <c:pt idx="112">
                  <c:v>100.79833554292088</c:v>
                </c:pt>
                <c:pt idx="113">
                  <c:v>101.1920877324998</c:v>
                </c:pt>
                <c:pt idx="114">
                  <c:v>101.56071465259467</c:v>
                </c:pt>
                <c:pt idx="115">
                  <c:v>101.90416078934723</c:v>
                </c:pt>
                <c:pt idx="116">
                  <c:v>102.22237442103261</c:v>
                </c:pt>
                <c:pt idx="117">
                  <c:v>102.51530762584829</c:v>
                </c:pt>
                <c:pt idx="118">
                  <c:v>102.78291628913118</c:v>
                </c:pt>
                <c:pt idx="119">
                  <c:v>103.02516011000091</c:v>
                </c:pt>
                <c:pt idx="120">
                  <c:v>103.2420026074291</c:v>
                </c:pt>
                <c:pt idx="121">
                  <c:v>103.43341112573324</c:v>
                </c:pt>
                <c:pt idx="122">
                  <c:v>103.59935683949456</c:v>
                </c:pt>
                <c:pt idx="123">
                  <c:v>103.73981475789893</c:v>
                </c:pt>
                <c:pt idx="124">
                  <c:v>103.8547637285005</c:v>
                </c:pt>
                <c:pt idx="125">
                  <c:v>103.94418644040712</c:v>
                </c:pt>
                <c:pt idx="126">
                  <c:v>104.00806942688726</c:v>
                </c:pt>
                <c:pt idx="127">
                  <c:v>104.04640306739819</c:v>
                </c:pt>
                <c:pt idx="128">
                  <c:v>104.05918158903461</c:v>
                </c:pt>
                <c:pt idx="129">
                  <c:v>104.04640306739819</c:v>
                </c:pt>
                <c:pt idx="130">
                  <c:v>104.00806942688726</c:v>
                </c:pt>
                <c:pt idx="131">
                  <c:v>103.94418644040712</c:v>
                </c:pt>
                <c:pt idx="132">
                  <c:v>103.8547637285005</c:v>
                </c:pt>
                <c:pt idx="133">
                  <c:v>103.73981475789893</c:v>
                </c:pt>
                <c:pt idx="134">
                  <c:v>103.59935683949456</c:v>
                </c:pt>
                <c:pt idx="135">
                  <c:v>103.43341112573324</c:v>
                </c:pt>
                <c:pt idx="136">
                  <c:v>103.2420026074291</c:v>
                </c:pt>
                <c:pt idx="137">
                  <c:v>103.02516011000091</c:v>
                </c:pt>
                <c:pt idx="138">
                  <c:v>102.78291628913118</c:v>
                </c:pt>
                <c:pt idx="139">
                  <c:v>102.51530762584829</c:v>
                </c:pt>
                <c:pt idx="140">
                  <c:v>102.22237442103261</c:v>
                </c:pt>
                <c:pt idx="141">
                  <c:v>101.90416078934726</c:v>
                </c:pt>
                <c:pt idx="142">
                  <c:v>101.56071465259467</c:v>
                </c:pt>
                <c:pt idx="143">
                  <c:v>101.1920877324998</c:v>
                </c:pt>
                <c:pt idx="144">
                  <c:v>100.79833554292088</c:v>
                </c:pt>
                <c:pt idx="145">
                  <c:v>100.37951738148934</c:v>
                </c:pt>
                <c:pt idx="146">
                  <c:v>99.93569632067971</c:v>
                </c:pt>
                <c:pt idx="147">
                  <c:v>99.46693919831128</c:v>
                </c:pt>
                <c:pt idx="148">
                  <c:v>98.973316607482445</c:v>
                </c:pt>
                <c:pt idx="149">
                  <c:v>98.454902885939703</c:v>
                </c:pt>
                <c:pt idx="150">
                  <c:v>97.911776104882648</c:v>
                </c:pt>
                <c:pt idx="151">
                  <c:v>97.344018057206711</c:v>
                </c:pt>
                <c:pt idx="152">
                  <c:v>96.751714245185525</c:v>
                </c:pt>
                <c:pt idx="153">
                  <c:v>96.134953867594476</c:v>
                </c:pt>
                <c:pt idx="154">
                  <c:v>95.49382980627783</c:v>
                </c:pt>
                <c:pt idx="155">
                  <c:v>94.828438612160966</c:v>
                </c:pt>
                <c:pt idx="156">
                  <c:v>94.13888049071025</c:v>
                </c:pt>
                <c:pt idx="157">
                  <c:v>93.425259286842362</c:v>
                </c:pt>
                <c:pt idx="158">
                  <c:v>92.687682469285647</c:v>
                </c:pt>
                <c:pt idx="159">
                  <c:v>91.926261114395885</c:v>
                </c:pt>
                <c:pt idx="160">
                  <c:v>91.141109889428378</c:v>
                </c:pt>
                <c:pt idx="161">
                  <c:v>90.332347035269549</c:v>
                </c:pt>
                <c:pt idx="162">
                  <c:v>89.500094348630427</c:v>
                </c:pt>
                <c:pt idx="163">
                  <c:v>88.644477163704352</c:v>
                </c:pt>
                <c:pt idx="164">
                  <c:v>87.765624333292124</c:v>
                </c:pt>
                <c:pt idx="165">
                  <c:v>86.863668209397332</c:v>
                </c:pt>
                <c:pt idx="166">
                  <c:v>85.938744623294554</c:v>
                </c:pt>
                <c:pt idx="167">
                  <c:v>84.990992865073821</c:v>
                </c:pt>
                <c:pt idx="168">
                  <c:v>84.020555662663753</c:v>
                </c:pt>
                <c:pt idx="169">
                  <c:v>83.027579160337467</c:v>
                </c:pt>
                <c:pt idx="170">
                  <c:v>82.012212896703801</c:v>
                </c:pt>
                <c:pt idx="171">
                  <c:v>80.974609782187201</c:v>
                </c:pt>
                <c:pt idx="172">
                  <c:v>79.914926076000143</c:v>
                </c:pt>
                <c:pt idx="173">
                  <c:v>78.833321362610974</c:v>
                </c:pt>
                <c:pt idx="174">
                  <c:v>77.729958527710977</c:v>
                </c:pt>
                <c:pt idx="175">
                  <c:v>76.605003733684725</c:v>
                </c:pt>
                <c:pt idx="176">
                  <c:v>75.458626394586219</c:v>
                </c:pt>
                <c:pt idx="177">
                  <c:v>74.29099915062605</c:v>
                </c:pt>
                <c:pt idx="178">
                  <c:v>73.102297842172305</c:v>
                </c:pt>
                <c:pt idx="179">
                  <c:v>71.892701483269576</c:v>
                </c:pt>
                <c:pt idx="180">
                  <c:v>70.66239223468034</c:v>
                </c:pt>
                <c:pt idx="181">
                  <c:v>69.411555376451957</c:v>
                </c:pt>
                <c:pt idx="182">
                  <c:v>68.140379280014372</c:v>
                </c:pt>
                <c:pt idx="183">
                  <c:v>66.849055379811858</c:v>
                </c:pt>
                <c:pt idx="184">
                  <c:v>65.537778144474061</c:v>
                </c:pt>
                <c:pt idx="185">
                  <c:v>64.206745047529324</c:v>
                </c:pt>
                <c:pt idx="186">
                  <c:v>62.856156537666095</c:v>
                </c:pt>
                <c:pt idx="187">
                  <c:v>61.505921931432255</c:v>
                </c:pt>
                <c:pt idx="188">
                  <c:v>60.667058544043634</c:v>
                </c:pt>
                <c:pt idx="189">
                  <c:v>59.259035783697804</c:v>
                </c:pt>
                <c:pt idx="190">
                  <c:v>57.832288546426788</c:v>
                </c:pt>
                <c:pt idx="191">
                  <c:v>56.387031695116555</c:v>
                </c:pt>
                <c:pt idx="192">
                  <c:v>54.923482880132816</c:v>
                </c:pt>
                <c:pt idx="193">
                  <c:v>53.441862506543764</c:v>
                </c:pt>
                <c:pt idx="194">
                  <c:v>51.942393700927859</c:v>
                </c:pt>
                <c:pt idx="195">
                  <c:v>50.425302277771713</c:v>
                </c:pt>
                <c:pt idx="196">
                  <c:v>48.890816705463301</c:v>
                </c:pt>
                <c:pt idx="197">
                  <c:v>47.339168071885673</c:v>
                </c:pt>
                <c:pt idx="198">
                  <c:v>45.770590049615528</c:v>
                </c:pt>
                <c:pt idx="199">
                  <c:v>44.185318860733368</c:v>
                </c:pt>
                <c:pt idx="200">
                  <c:v>42.583593241249154</c:v>
                </c:pt>
                <c:pt idx="201">
                  <c:v>40.965654405149557</c:v>
                </c:pt>
                <c:pt idx="202">
                  <c:v>39.695898928532912</c:v>
                </c:pt>
                <c:pt idx="203">
                  <c:v>38.574123309714643</c:v>
                </c:pt>
                <c:pt idx="204">
                  <c:v>37.51014314275146</c:v>
                </c:pt>
                <c:pt idx="205">
                  <c:v>36.520751590987096</c:v>
                </c:pt>
                <c:pt idx="206">
                  <c:v>35.623518082719357</c:v>
                </c:pt>
                <c:pt idx="207">
                  <c:v>34.836782011621821</c:v>
                </c:pt>
                <c:pt idx="208">
                  <c:v>33.899283197318482</c:v>
                </c:pt>
                <c:pt idx="209">
                  <c:v>32.160607534155361</c:v>
                </c:pt>
                <c:pt idx="210">
                  <c:v>30.407994976665279</c:v>
                </c:pt>
                <c:pt idx="211">
                  <c:v>28.641709461852926</c:v>
                </c:pt>
                <c:pt idx="212">
                  <c:v>26.862016985819849</c:v>
                </c:pt>
                <c:pt idx="213">
                  <c:v>25.069185563706753</c:v>
                </c:pt>
                <c:pt idx="214">
                  <c:v>23.263485189331163</c:v>
                </c:pt>
                <c:pt idx="215">
                  <c:v>21.445187794527783</c:v>
                </c:pt>
                <c:pt idx="216">
                  <c:v>19.61456720819578</c:v>
                </c:pt>
                <c:pt idx="217">
                  <c:v>17.771899115062155</c:v>
                </c:pt>
                <c:pt idx="218">
                  <c:v>15.917461014163635</c:v>
                </c:pt>
                <c:pt idx="219">
                  <c:v>14.051532177057226</c:v>
                </c:pt>
                <c:pt idx="220">
                  <c:v>12.174393605762305</c:v>
                </c:pt>
                <c:pt idx="221">
                  <c:v>10.28632799044307</c:v>
                </c:pt>
                <c:pt idx="222">
                  <c:v>8.3876196668362581</c:v>
                </c:pt>
                <c:pt idx="223">
                  <c:v>6.4785545734316088</c:v>
                </c:pt>
                <c:pt idx="224">
                  <c:v>4.5594202084098256</c:v>
                </c:pt>
                <c:pt idx="225">
                  <c:v>2.6305055863474252</c:v>
                </c:pt>
                <c:pt idx="226">
                  <c:v>1.8329249361485296</c:v>
                </c:pt>
                <c:pt idx="227">
                  <c:v>1.6057464478571859</c:v>
                </c:pt>
                <c:pt idx="228">
                  <c:v>0.95745208259494774</c:v>
                </c:pt>
                <c:pt idx="229">
                  <c:v>0.17536535744995518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'Time-domain'!$CN$8</c:f>
              <c:strCache>
                <c:ptCount val="1"/>
                <c:pt idx="0">
                  <c:v>VLED3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'Time-domain'!$CR$9:$CR$265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0.56658465719908691</c:v>
                </c:pt>
                <c:pt idx="45">
                  <c:v>1.4228404977339864</c:v>
                </c:pt>
                <c:pt idx="46">
                  <c:v>2.3791075903359484</c:v>
                </c:pt>
                <c:pt idx="47">
                  <c:v>3.4242290650611409</c:v>
                </c:pt>
                <c:pt idx="48">
                  <c:v>4.5474082429766867</c:v>
                </c:pt>
                <c:pt idx="49">
                  <c:v>4.9512370488681796</c:v>
                </c:pt>
                <c:pt idx="50">
                  <c:v>5.2763319063606815</c:v>
                </c:pt>
                <c:pt idx="51">
                  <c:v>5.7745308970408189</c:v>
                </c:pt>
                <c:pt idx="52">
                  <c:v>6.4184525835620292</c:v>
                </c:pt>
                <c:pt idx="53">
                  <c:v>7.1818693493327146</c:v>
                </c:pt>
                <c:pt idx="54">
                  <c:v>8.0397168288297394</c:v>
                </c:pt>
                <c:pt idx="55">
                  <c:v>9.1273958452159576</c:v>
                </c:pt>
                <c:pt idx="56">
                  <c:v>10.745334681315583</c:v>
                </c:pt>
                <c:pt idx="57">
                  <c:v>12.347060300799768</c:v>
                </c:pt>
                <c:pt idx="58">
                  <c:v>13.932331489681943</c:v>
                </c:pt>
                <c:pt idx="59">
                  <c:v>15.500909511952088</c:v>
                </c:pt>
                <c:pt idx="60">
                  <c:v>17.052558145529744</c:v>
                </c:pt>
                <c:pt idx="61">
                  <c:v>18.587043717838085</c:v>
                </c:pt>
                <c:pt idx="62">
                  <c:v>20.104135140994245</c:v>
                </c:pt>
                <c:pt idx="63">
                  <c:v>21.603603946610164</c:v>
                </c:pt>
                <c:pt idx="64">
                  <c:v>23.085224320199202</c:v>
                </c:pt>
                <c:pt idx="65">
                  <c:v>24.548773135182955</c:v>
                </c:pt>
                <c:pt idx="66">
                  <c:v>25.994029986493189</c:v>
                </c:pt>
                <c:pt idx="67">
                  <c:v>27.420777223764219</c:v>
                </c:pt>
                <c:pt idx="68">
                  <c:v>28.828799984110063</c:v>
                </c:pt>
                <c:pt idx="69">
                  <c:v>29.392551945006929</c:v>
                </c:pt>
                <c:pt idx="70">
                  <c:v>30.732933589797696</c:v>
                </c:pt>
                <c:pt idx="71">
                  <c:v>32.083522099660954</c:v>
                </c:pt>
                <c:pt idx="72">
                  <c:v>33.414555196605718</c:v>
                </c:pt>
                <c:pt idx="73">
                  <c:v>34.725832431943488</c:v>
                </c:pt>
                <c:pt idx="74">
                  <c:v>36.017156332145944</c:v>
                </c:pt>
                <c:pt idx="75">
                  <c:v>37.28833242858353</c:v>
                </c:pt>
                <c:pt idx="76">
                  <c:v>38.539169286811941</c:v>
                </c:pt>
                <c:pt idx="77">
                  <c:v>39.769478535401177</c:v>
                </c:pt>
                <c:pt idx="78">
                  <c:v>40.979074894303906</c:v>
                </c:pt>
                <c:pt idx="79">
                  <c:v>42.167776202757679</c:v>
                </c:pt>
                <c:pt idx="80">
                  <c:v>43.335403446717848</c:v>
                </c:pt>
                <c:pt idx="81">
                  <c:v>44.481780785816355</c:v>
                </c:pt>
                <c:pt idx="82">
                  <c:v>45.606735579842578</c:v>
                </c:pt>
                <c:pt idx="83">
                  <c:v>46.710098414742575</c:v>
                </c:pt>
                <c:pt idx="84">
                  <c:v>47.791703128131743</c:v>
                </c:pt>
                <c:pt idx="85">
                  <c:v>48.851386834318802</c:v>
                </c:pt>
                <c:pt idx="86">
                  <c:v>49.888989948835373</c:v>
                </c:pt>
                <c:pt idx="87">
                  <c:v>50.904356212469096</c:v>
                </c:pt>
                <c:pt idx="88">
                  <c:v>51.897332714795354</c:v>
                </c:pt>
                <c:pt idx="89">
                  <c:v>52.867769917205422</c:v>
                </c:pt>
                <c:pt idx="90">
                  <c:v>53.815521675426183</c:v>
                </c:pt>
                <c:pt idx="91">
                  <c:v>54.740445261528905</c:v>
                </c:pt>
                <c:pt idx="92">
                  <c:v>55.642401385423696</c:v>
                </c:pt>
                <c:pt idx="93">
                  <c:v>56.521254215835953</c:v>
                </c:pt>
                <c:pt idx="94">
                  <c:v>57.376871400762056</c:v>
                </c:pt>
                <c:pt idx="95">
                  <c:v>58.209124087401179</c:v>
                </c:pt>
                <c:pt idx="96">
                  <c:v>59.017886941559979</c:v>
                </c:pt>
                <c:pt idx="97">
                  <c:v>59.803038166527486</c:v>
                </c:pt>
                <c:pt idx="98">
                  <c:v>60.564459521417277</c:v>
                </c:pt>
                <c:pt idx="99">
                  <c:v>61.302036338973963</c:v>
                </c:pt>
                <c:pt idx="100">
                  <c:v>62.015657542841851</c:v>
                </c:pt>
                <c:pt idx="101">
                  <c:v>62.705215664292567</c:v>
                </c:pt>
                <c:pt idx="102">
                  <c:v>63.370606858409431</c:v>
                </c:pt>
                <c:pt idx="103">
                  <c:v>64.011730919726077</c:v>
                </c:pt>
                <c:pt idx="104">
                  <c:v>64.628491297317126</c:v>
                </c:pt>
                <c:pt idx="105">
                  <c:v>65.220795109338312</c:v>
                </c:pt>
                <c:pt idx="106">
                  <c:v>65.788553157014249</c:v>
                </c:pt>
                <c:pt idx="107">
                  <c:v>66.331679938071332</c:v>
                </c:pt>
                <c:pt idx="108">
                  <c:v>66.850093659614046</c:v>
                </c:pt>
                <c:pt idx="109">
                  <c:v>67.343716250442881</c:v>
                </c:pt>
                <c:pt idx="110">
                  <c:v>67.812473372811311</c:v>
                </c:pt>
                <c:pt idx="111">
                  <c:v>68.256294433620937</c:v>
                </c:pt>
                <c:pt idx="112">
                  <c:v>68.675112595052482</c:v>
                </c:pt>
                <c:pt idx="113">
                  <c:v>69.068864784631401</c:v>
                </c:pt>
                <c:pt idx="114">
                  <c:v>69.43749170472627</c:v>
                </c:pt>
                <c:pt idx="115">
                  <c:v>69.780937841478831</c:v>
                </c:pt>
                <c:pt idx="116">
                  <c:v>70.099151473164213</c:v>
                </c:pt>
                <c:pt idx="117">
                  <c:v>70.392084677979895</c:v>
                </c:pt>
                <c:pt idx="118">
                  <c:v>70.659693341262781</c:v>
                </c:pt>
                <c:pt idx="119">
                  <c:v>70.901937162132512</c:v>
                </c:pt>
                <c:pt idx="120">
                  <c:v>71.118779659560701</c:v>
                </c:pt>
                <c:pt idx="121">
                  <c:v>71.310188177864845</c:v>
                </c:pt>
                <c:pt idx="122">
                  <c:v>71.476133891626162</c:v>
                </c:pt>
                <c:pt idx="123">
                  <c:v>71.616591810030528</c:v>
                </c:pt>
                <c:pt idx="124">
                  <c:v>71.731540780632102</c:v>
                </c:pt>
                <c:pt idx="125">
                  <c:v>71.820963492538723</c:v>
                </c:pt>
                <c:pt idx="126">
                  <c:v>71.884846479018861</c:v>
                </c:pt>
                <c:pt idx="127">
                  <c:v>71.923180119529789</c:v>
                </c:pt>
                <c:pt idx="128">
                  <c:v>71.935958641166209</c:v>
                </c:pt>
                <c:pt idx="129">
                  <c:v>71.923180119529789</c:v>
                </c:pt>
                <c:pt idx="130">
                  <c:v>71.884846479018861</c:v>
                </c:pt>
                <c:pt idx="131">
                  <c:v>71.820963492538723</c:v>
                </c:pt>
                <c:pt idx="132">
                  <c:v>71.731540780632102</c:v>
                </c:pt>
                <c:pt idx="133">
                  <c:v>71.616591810030528</c:v>
                </c:pt>
                <c:pt idx="134">
                  <c:v>71.476133891626162</c:v>
                </c:pt>
                <c:pt idx="135">
                  <c:v>71.310188177864845</c:v>
                </c:pt>
                <c:pt idx="136">
                  <c:v>71.118779659560701</c:v>
                </c:pt>
                <c:pt idx="137">
                  <c:v>70.901937162132512</c:v>
                </c:pt>
                <c:pt idx="138">
                  <c:v>70.659693341262781</c:v>
                </c:pt>
                <c:pt idx="139">
                  <c:v>70.392084677979895</c:v>
                </c:pt>
                <c:pt idx="140">
                  <c:v>70.099151473164213</c:v>
                </c:pt>
                <c:pt idx="141">
                  <c:v>69.78093784147886</c:v>
                </c:pt>
                <c:pt idx="142">
                  <c:v>69.43749170472627</c:v>
                </c:pt>
                <c:pt idx="143">
                  <c:v>69.068864784631401</c:v>
                </c:pt>
                <c:pt idx="144">
                  <c:v>68.675112595052482</c:v>
                </c:pt>
                <c:pt idx="145">
                  <c:v>68.256294433620937</c:v>
                </c:pt>
                <c:pt idx="146">
                  <c:v>67.812473372811311</c:v>
                </c:pt>
                <c:pt idx="147">
                  <c:v>67.343716250442881</c:v>
                </c:pt>
                <c:pt idx="148">
                  <c:v>66.850093659614046</c:v>
                </c:pt>
                <c:pt idx="149">
                  <c:v>66.331679938071304</c:v>
                </c:pt>
                <c:pt idx="150">
                  <c:v>65.788553157014249</c:v>
                </c:pt>
                <c:pt idx="151">
                  <c:v>65.220795109338312</c:v>
                </c:pt>
                <c:pt idx="152">
                  <c:v>64.628491297317126</c:v>
                </c:pt>
                <c:pt idx="153">
                  <c:v>64.011730919726077</c:v>
                </c:pt>
                <c:pt idx="154">
                  <c:v>63.370606858409431</c:v>
                </c:pt>
                <c:pt idx="155">
                  <c:v>62.705215664292567</c:v>
                </c:pt>
                <c:pt idx="156">
                  <c:v>62.015657542841851</c:v>
                </c:pt>
                <c:pt idx="157">
                  <c:v>61.302036338973963</c:v>
                </c:pt>
                <c:pt idx="158">
                  <c:v>60.564459521417248</c:v>
                </c:pt>
                <c:pt idx="159">
                  <c:v>59.803038166527486</c:v>
                </c:pt>
                <c:pt idx="160">
                  <c:v>59.017886941559979</c:v>
                </c:pt>
                <c:pt idx="161">
                  <c:v>58.20912408740115</c:v>
                </c:pt>
                <c:pt idx="162">
                  <c:v>57.376871400762028</c:v>
                </c:pt>
                <c:pt idx="163">
                  <c:v>56.521254215835953</c:v>
                </c:pt>
                <c:pt idx="164">
                  <c:v>55.642401385423724</c:v>
                </c:pt>
                <c:pt idx="165">
                  <c:v>54.740445261528933</c:v>
                </c:pt>
                <c:pt idx="166">
                  <c:v>53.815521675426155</c:v>
                </c:pt>
                <c:pt idx="167">
                  <c:v>52.867769917205422</c:v>
                </c:pt>
                <c:pt idx="168">
                  <c:v>51.897332714795354</c:v>
                </c:pt>
                <c:pt idx="169">
                  <c:v>50.904356212469068</c:v>
                </c:pt>
                <c:pt idx="170">
                  <c:v>49.888989948835402</c:v>
                </c:pt>
                <c:pt idx="171">
                  <c:v>48.851386834318802</c:v>
                </c:pt>
                <c:pt idx="172">
                  <c:v>47.791703128131743</c:v>
                </c:pt>
                <c:pt idx="173">
                  <c:v>46.710098414742575</c:v>
                </c:pt>
                <c:pt idx="174">
                  <c:v>45.606735579842578</c:v>
                </c:pt>
                <c:pt idx="175">
                  <c:v>44.481780785816326</c:v>
                </c:pt>
                <c:pt idx="176">
                  <c:v>43.33540344671782</c:v>
                </c:pt>
                <c:pt idx="177">
                  <c:v>42.167776202757651</c:v>
                </c:pt>
                <c:pt idx="178">
                  <c:v>40.979074894303906</c:v>
                </c:pt>
                <c:pt idx="179">
                  <c:v>39.769478535401177</c:v>
                </c:pt>
                <c:pt idx="180">
                  <c:v>38.539169286811941</c:v>
                </c:pt>
                <c:pt idx="181">
                  <c:v>37.288332428583558</c:v>
                </c:pt>
                <c:pt idx="182">
                  <c:v>36.017156332145973</c:v>
                </c:pt>
                <c:pt idx="183">
                  <c:v>34.725832431943459</c:v>
                </c:pt>
                <c:pt idx="184">
                  <c:v>33.414555196605662</c:v>
                </c:pt>
                <c:pt idx="185">
                  <c:v>32.083522099660925</c:v>
                </c:pt>
                <c:pt idx="186">
                  <c:v>30.732933589797696</c:v>
                </c:pt>
                <c:pt idx="187">
                  <c:v>29.392551945006929</c:v>
                </c:pt>
                <c:pt idx="188">
                  <c:v>28.828799984110034</c:v>
                </c:pt>
                <c:pt idx="189">
                  <c:v>27.420777223764205</c:v>
                </c:pt>
                <c:pt idx="190">
                  <c:v>25.994029986493189</c:v>
                </c:pt>
                <c:pt idx="191">
                  <c:v>24.548773135182955</c:v>
                </c:pt>
                <c:pt idx="192">
                  <c:v>23.085224320199217</c:v>
                </c:pt>
                <c:pt idx="193">
                  <c:v>21.603603946610164</c:v>
                </c:pt>
                <c:pt idx="194">
                  <c:v>20.104135140994259</c:v>
                </c:pt>
                <c:pt idx="195">
                  <c:v>18.587043717838114</c:v>
                </c:pt>
                <c:pt idx="196">
                  <c:v>17.052558145529702</c:v>
                </c:pt>
                <c:pt idx="197">
                  <c:v>15.500909511952074</c:v>
                </c:pt>
                <c:pt idx="198">
                  <c:v>13.932331489681928</c:v>
                </c:pt>
                <c:pt idx="199">
                  <c:v>12.347060300799768</c:v>
                </c:pt>
                <c:pt idx="200">
                  <c:v>10.745334681315555</c:v>
                </c:pt>
                <c:pt idx="201">
                  <c:v>9.1273958452159576</c:v>
                </c:pt>
                <c:pt idx="202">
                  <c:v>8.0397168288297394</c:v>
                </c:pt>
                <c:pt idx="203">
                  <c:v>7.1818693493327288</c:v>
                </c:pt>
                <c:pt idx="204">
                  <c:v>6.4184525835620292</c:v>
                </c:pt>
                <c:pt idx="205">
                  <c:v>5.7745308970408189</c:v>
                </c:pt>
                <c:pt idx="206">
                  <c:v>5.2763319063606531</c:v>
                </c:pt>
                <c:pt idx="207">
                  <c:v>4.9512370488681938</c:v>
                </c:pt>
                <c:pt idx="208">
                  <c:v>4.5474082429766867</c:v>
                </c:pt>
                <c:pt idx="209">
                  <c:v>3.4242290650611551</c:v>
                </c:pt>
                <c:pt idx="210">
                  <c:v>2.3791075903359484</c:v>
                </c:pt>
                <c:pt idx="211">
                  <c:v>1.4228404977339864</c:v>
                </c:pt>
                <c:pt idx="212">
                  <c:v>0.56658465719908691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'Time-domain'!$CO$8</c:f>
              <c:strCache>
                <c:ptCount val="1"/>
                <c:pt idx="0">
                  <c:v>VLED4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'Time-domain'!$CS$9:$CS$265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-0.75069458357636165</c:v>
                </c:pt>
                <c:pt idx="67">
                  <c:v>-2.0726900208555179</c:v>
                </c:pt>
                <c:pt idx="68">
                  <c:v>-2.2956666290236569</c:v>
                </c:pt>
                <c:pt idx="69">
                  <c:v>-2.7208180414184113</c:v>
                </c:pt>
                <c:pt idx="70">
                  <c:v>-1.390289358070703</c:v>
                </c:pt>
                <c:pt idx="71">
                  <c:v>-3.9700848207445461E-2</c:v>
                </c:pt>
                <c:pt idx="72">
                  <c:v>1.2913322487373193</c:v>
                </c:pt>
                <c:pt idx="73">
                  <c:v>2.6026094840750886</c:v>
                </c:pt>
                <c:pt idx="74">
                  <c:v>3.8939333842775454</c:v>
                </c:pt>
                <c:pt idx="75">
                  <c:v>5.165109480715131</c:v>
                </c:pt>
                <c:pt idx="76">
                  <c:v>6.4159463389435416</c:v>
                </c:pt>
                <c:pt idx="77">
                  <c:v>7.646255587532778</c:v>
                </c:pt>
                <c:pt idx="78">
                  <c:v>8.8558519464355072</c:v>
                </c:pt>
                <c:pt idx="79">
                  <c:v>10.04455325488928</c:v>
                </c:pt>
                <c:pt idx="80">
                  <c:v>11.212180498849449</c:v>
                </c:pt>
                <c:pt idx="81">
                  <c:v>12.358557837947956</c:v>
                </c:pt>
                <c:pt idx="82">
                  <c:v>13.483512631974179</c:v>
                </c:pt>
                <c:pt idx="83">
                  <c:v>14.586875466874176</c:v>
                </c:pt>
                <c:pt idx="84">
                  <c:v>15.668480180263344</c:v>
                </c:pt>
                <c:pt idx="85">
                  <c:v>16.728163886450403</c:v>
                </c:pt>
                <c:pt idx="86">
                  <c:v>17.765767000966974</c:v>
                </c:pt>
                <c:pt idx="87">
                  <c:v>18.781133264600697</c:v>
                </c:pt>
                <c:pt idx="88">
                  <c:v>19.774109766926955</c:v>
                </c:pt>
                <c:pt idx="89">
                  <c:v>20.744546969337023</c:v>
                </c:pt>
                <c:pt idx="90">
                  <c:v>21.692298727557784</c:v>
                </c:pt>
                <c:pt idx="91">
                  <c:v>22.617222313660506</c:v>
                </c:pt>
                <c:pt idx="92">
                  <c:v>23.519178437555297</c:v>
                </c:pt>
                <c:pt idx="93">
                  <c:v>24.398031267967554</c:v>
                </c:pt>
                <c:pt idx="94">
                  <c:v>25.253648452893657</c:v>
                </c:pt>
                <c:pt idx="95">
                  <c:v>26.08590113953278</c:v>
                </c:pt>
                <c:pt idx="96">
                  <c:v>26.89466399369158</c:v>
                </c:pt>
                <c:pt idx="97">
                  <c:v>27.679815218659087</c:v>
                </c:pt>
                <c:pt idx="98">
                  <c:v>28.441236573548878</c:v>
                </c:pt>
                <c:pt idx="99">
                  <c:v>29.178813391105564</c:v>
                </c:pt>
                <c:pt idx="100">
                  <c:v>29.892434594973452</c:v>
                </c:pt>
                <c:pt idx="101">
                  <c:v>30.581992716424168</c:v>
                </c:pt>
                <c:pt idx="102">
                  <c:v>31.247383910541032</c:v>
                </c:pt>
                <c:pt idx="103">
                  <c:v>31.888507971857678</c:v>
                </c:pt>
                <c:pt idx="104">
                  <c:v>32.505268349448727</c:v>
                </c:pt>
                <c:pt idx="105">
                  <c:v>33.097572161469913</c:v>
                </c:pt>
                <c:pt idx="106">
                  <c:v>33.66533020914585</c:v>
                </c:pt>
                <c:pt idx="107">
                  <c:v>34.208456990202933</c:v>
                </c:pt>
                <c:pt idx="108">
                  <c:v>34.726870711745647</c:v>
                </c:pt>
                <c:pt idx="109">
                  <c:v>35.220493302574482</c:v>
                </c:pt>
                <c:pt idx="110">
                  <c:v>35.689250424942912</c:v>
                </c:pt>
                <c:pt idx="111">
                  <c:v>36.133071485752538</c:v>
                </c:pt>
                <c:pt idx="112">
                  <c:v>36.551889647184083</c:v>
                </c:pt>
                <c:pt idx="113">
                  <c:v>36.945641836763002</c:v>
                </c:pt>
                <c:pt idx="114">
                  <c:v>37.314268756857871</c:v>
                </c:pt>
                <c:pt idx="115">
                  <c:v>37.657714893610432</c:v>
                </c:pt>
                <c:pt idx="116">
                  <c:v>37.975928525295814</c:v>
                </c:pt>
                <c:pt idx="117">
                  <c:v>38.268861730111496</c:v>
                </c:pt>
                <c:pt idx="118">
                  <c:v>38.536470393394382</c:v>
                </c:pt>
                <c:pt idx="119">
                  <c:v>38.778714214264113</c:v>
                </c:pt>
                <c:pt idx="120">
                  <c:v>38.995556711692302</c:v>
                </c:pt>
                <c:pt idx="121">
                  <c:v>39.186965229996446</c:v>
                </c:pt>
                <c:pt idx="122">
                  <c:v>39.352910943757763</c:v>
                </c:pt>
                <c:pt idx="123">
                  <c:v>39.493368862162129</c:v>
                </c:pt>
                <c:pt idx="124">
                  <c:v>39.608317832763703</c:v>
                </c:pt>
                <c:pt idx="125">
                  <c:v>39.697740544670324</c:v>
                </c:pt>
                <c:pt idx="126">
                  <c:v>39.761623531150462</c:v>
                </c:pt>
                <c:pt idx="127">
                  <c:v>39.79995717166139</c:v>
                </c:pt>
                <c:pt idx="128">
                  <c:v>39.81273569329781</c:v>
                </c:pt>
                <c:pt idx="129">
                  <c:v>39.79995717166139</c:v>
                </c:pt>
                <c:pt idx="130">
                  <c:v>39.761623531150462</c:v>
                </c:pt>
                <c:pt idx="131">
                  <c:v>39.697740544670324</c:v>
                </c:pt>
                <c:pt idx="132">
                  <c:v>39.608317832763703</c:v>
                </c:pt>
                <c:pt idx="133">
                  <c:v>39.493368862162129</c:v>
                </c:pt>
                <c:pt idx="134">
                  <c:v>39.352910943757763</c:v>
                </c:pt>
                <c:pt idx="135">
                  <c:v>39.186965229996446</c:v>
                </c:pt>
                <c:pt idx="136">
                  <c:v>38.995556711692302</c:v>
                </c:pt>
                <c:pt idx="137">
                  <c:v>38.778714214264113</c:v>
                </c:pt>
                <c:pt idx="138">
                  <c:v>38.536470393394382</c:v>
                </c:pt>
                <c:pt idx="139">
                  <c:v>38.268861730111496</c:v>
                </c:pt>
                <c:pt idx="140">
                  <c:v>37.975928525295814</c:v>
                </c:pt>
                <c:pt idx="141">
                  <c:v>37.657714893610461</c:v>
                </c:pt>
                <c:pt idx="142">
                  <c:v>37.314268756857871</c:v>
                </c:pt>
                <c:pt idx="143">
                  <c:v>36.945641836763002</c:v>
                </c:pt>
                <c:pt idx="144">
                  <c:v>36.551889647184083</c:v>
                </c:pt>
                <c:pt idx="145">
                  <c:v>36.133071485752538</c:v>
                </c:pt>
                <c:pt idx="146">
                  <c:v>35.689250424942912</c:v>
                </c:pt>
                <c:pt idx="147">
                  <c:v>35.220493302574482</c:v>
                </c:pt>
                <c:pt idx="148">
                  <c:v>34.726870711745647</c:v>
                </c:pt>
                <c:pt idx="149">
                  <c:v>34.208456990202905</c:v>
                </c:pt>
                <c:pt idx="150">
                  <c:v>33.66533020914585</c:v>
                </c:pt>
                <c:pt idx="151">
                  <c:v>33.097572161469913</c:v>
                </c:pt>
                <c:pt idx="152">
                  <c:v>32.505268349448727</c:v>
                </c:pt>
                <c:pt idx="153">
                  <c:v>31.888507971857678</c:v>
                </c:pt>
                <c:pt idx="154">
                  <c:v>31.247383910541032</c:v>
                </c:pt>
                <c:pt idx="155">
                  <c:v>30.581992716424168</c:v>
                </c:pt>
                <c:pt idx="156">
                  <c:v>29.892434594973452</c:v>
                </c:pt>
                <c:pt idx="157">
                  <c:v>29.178813391105564</c:v>
                </c:pt>
                <c:pt idx="158">
                  <c:v>28.441236573548849</c:v>
                </c:pt>
                <c:pt idx="159">
                  <c:v>27.679815218659087</c:v>
                </c:pt>
                <c:pt idx="160">
                  <c:v>26.89466399369158</c:v>
                </c:pt>
                <c:pt idx="161">
                  <c:v>26.085901139532751</c:v>
                </c:pt>
                <c:pt idx="162">
                  <c:v>25.253648452893628</c:v>
                </c:pt>
                <c:pt idx="163">
                  <c:v>24.398031267967554</c:v>
                </c:pt>
                <c:pt idx="164">
                  <c:v>23.519178437555325</c:v>
                </c:pt>
                <c:pt idx="165">
                  <c:v>22.617222313660534</c:v>
                </c:pt>
                <c:pt idx="166">
                  <c:v>21.692298727557755</c:v>
                </c:pt>
                <c:pt idx="167">
                  <c:v>20.744546969337023</c:v>
                </c:pt>
                <c:pt idx="168">
                  <c:v>19.774109766926955</c:v>
                </c:pt>
                <c:pt idx="169">
                  <c:v>18.781133264600669</c:v>
                </c:pt>
                <c:pt idx="170">
                  <c:v>17.765767000967003</c:v>
                </c:pt>
                <c:pt idx="171">
                  <c:v>16.728163886450403</c:v>
                </c:pt>
                <c:pt idx="172">
                  <c:v>15.668480180263344</c:v>
                </c:pt>
                <c:pt idx="173">
                  <c:v>14.586875466874176</c:v>
                </c:pt>
                <c:pt idx="174">
                  <c:v>13.483512631974179</c:v>
                </c:pt>
                <c:pt idx="175">
                  <c:v>12.358557837947927</c:v>
                </c:pt>
                <c:pt idx="176">
                  <c:v>11.21218049884942</c:v>
                </c:pt>
                <c:pt idx="177">
                  <c:v>10.044553254889252</c:v>
                </c:pt>
                <c:pt idx="178">
                  <c:v>8.8558519464355072</c:v>
                </c:pt>
                <c:pt idx="179">
                  <c:v>7.646255587532778</c:v>
                </c:pt>
                <c:pt idx="180">
                  <c:v>6.4159463389435416</c:v>
                </c:pt>
                <c:pt idx="181">
                  <c:v>5.1651094807151594</c:v>
                </c:pt>
                <c:pt idx="182">
                  <c:v>3.8939333842775739</c:v>
                </c:pt>
                <c:pt idx="183">
                  <c:v>2.6026094840750602</c:v>
                </c:pt>
                <c:pt idx="184">
                  <c:v>1.2913322487372625</c:v>
                </c:pt>
                <c:pt idx="185">
                  <c:v>-3.9700848207473882E-2</c:v>
                </c:pt>
                <c:pt idx="186">
                  <c:v>-1.390289358070703</c:v>
                </c:pt>
                <c:pt idx="187">
                  <c:v>-2.7208180414184113</c:v>
                </c:pt>
                <c:pt idx="188">
                  <c:v>-2.2956666290236569</c:v>
                </c:pt>
                <c:pt idx="189">
                  <c:v>-2.0726900208555037</c:v>
                </c:pt>
                <c:pt idx="190">
                  <c:v>-0.75069458357636165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54008"/>
        <c:axId val="466248912"/>
      </c:scatterChart>
      <c:valAx>
        <c:axId val="46625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48912"/>
        <c:crosses val="autoZero"/>
        <c:crossBetween val="midCat"/>
      </c:valAx>
      <c:valAx>
        <c:axId val="46624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54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5731714785651758"/>
          <c:h val="0.897198891805191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'Time-domain'!$CL$8</c:f>
              <c:strCache>
                <c:ptCount val="1"/>
                <c:pt idx="0">
                  <c:v>VLED1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'Time-domain'!$CT$9:$CT$265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2.8993136320156765E-2</c:v>
                </c:pt>
                <c:pt idx="13">
                  <c:v>1.3745367782336295</c:v>
                </c:pt>
                <c:pt idx="14">
                  <c:v>2.8045804554635687</c:v>
                </c:pt>
                <c:pt idx="15">
                  <c:v>4.4858334764467784</c:v>
                </c:pt>
                <c:pt idx="16">
                  <c:v>6.7012788230457971</c:v>
                </c:pt>
                <c:pt idx="17">
                  <c:v>8.9113227435261209</c:v>
                </c:pt>
                <c:pt idx="18">
                  <c:v>11.115632413402487</c:v>
                </c:pt>
                <c:pt idx="19">
                  <c:v>13.313875871746724</c:v>
                </c:pt>
                <c:pt idx="20">
                  <c:v>15.505722071179754</c:v>
                </c:pt>
                <c:pt idx="21">
                  <c:v>17.6908409277262</c:v>
                </c:pt>
                <c:pt idx="22">
                  <c:v>19.868903370523775</c:v>
                </c:pt>
                <c:pt idx="23">
                  <c:v>22.039581391380111</c:v>
                </c:pt>
                <c:pt idx="24">
                  <c:v>24.202548094169657</c:v>
                </c:pt>
                <c:pt idx="25">
                  <c:v>26.357477744063019</c:v>
                </c:pt>
                <c:pt idx="26">
                  <c:v>28.504045816581346</c:v>
                </c:pt>
                <c:pt idx="27">
                  <c:v>30.030367082680502</c:v>
                </c:pt>
                <c:pt idx="28">
                  <c:v>31.277531203304431</c:v>
                </c:pt>
                <c:pt idx="29">
                  <c:v>33.163939084508193</c:v>
                </c:pt>
                <c:pt idx="30">
                  <c:v>35.273841516243422</c:v>
                </c:pt>
                <c:pt idx="31">
                  <c:v>37.373779607204369</c:v>
                </c:pt>
                <c:pt idx="32">
                  <c:v>39.463437114438719</c:v>
                </c:pt>
                <c:pt idx="33">
                  <c:v>41.542499343212256</c:v>
                </c:pt>
                <c:pt idx="34">
                  <c:v>43.610653194400712</c:v>
                </c:pt>
                <c:pt idx="35">
                  <c:v>45.667587211641361</c:v>
                </c:pt>
                <c:pt idx="36">
                  <c:v>47.712991628237205</c:v>
                </c:pt>
                <c:pt idx="37">
                  <c:v>49.74655841380671</c:v>
                </c:pt>
                <c:pt idx="38">
                  <c:v>51.767981320671993</c:v>
                </c:pt>
                <c:pt idx="39">
                  <c:v>53.776955929978669</c:v>
                </c:pt>
                <c:pt idx="40">
                  <c:v>55.773179697540172</c:v>
                </c:pt>
                <c:pt idx="41">
                  <c:v>57.756351999399755</c:v>
                </c:pt>
                <c:pt idx="42">
                  <c:v>59.726174177103502</c:v>
                </c:pt>
                <c:pt idx="43">
                  <c:v>61.682349582676991</c:v>
                </c:pt>
                <c:pt idx="44">
                  <c:v>63.624583623299543</c:v>
                </c:pt>
                <c:pt idx="45">
                  <c:v>65.03510241580895</c:v>
                </c:pt>
                <c:pt idx="46">
                  <c:v>66.453791436142069</c:v>
                </c:pt>
                <c:pt idx="47">
                  <c:v>67.931363344485547</c:v>
                </c:pt>
                <c:pt idx="48">
                  <c:v>69.455304817924556</c:v>
                </c:pt>
                <c:pt idx="49">
                  <c:v>71.013590270987535</c:v>
                </c:pt>
                <c:pt idx="50">
                  <c:v>72.622789411789611</c:v>
                </c:pt>
                <c:pt idx="51">
                  <c:v>74.459367167186002</c:v>
                </c:pt>
                <c:pt idx="52">
                  <c:v>76.279726056290912</c:v>
                </c:pt>
                <c:pt idx="53">
                  <c:v>78.083591939751415</c:v>
                </c:pt>
                <c:pt idx="54">
                  <c:v>79.87069316200062</c:v>
                </c:pt>
                <c:pt idx="55">
                  <c:v>81.640760592167894</c:v>
                </c:pt>
                <c:pt idx="56">
                  <c:v>83.393527664609138</c:v>
                </c:pt>
                <c:pt idx="57">
                  <c:v>85.128730419050342</c:v>
                </c:pt>
                <c:pt idx="58">
                  <c:v>86.846107540339361</c:v>
                </c:pt>
                <c:pt idx="59">
                  <c:v>88.545400397798687</c:v>
                </c:pt>
                <c:pt idx="60">
                  <c:v>90.226353084174477</c:v>
                </c:pt>
                <c:pt idx="61">
                  <c:v>91.888712454175192</c:v>
                </c:pt>
                <c:pt idx="62">
                  <c:v>93.479470956412086</c:v>
                </c:pt>
                <c:pt idx="63">
                  <c:v>94.87168831407682</c:v>
                </c:pt>
                <c:pt idx="64">
                  <c:v>96.476777052131595</c:v>
                </c:pt>
                <c:pt idx="65">
                  <c:v>98.062288268363986</c:v>
                </c:pt>
                <c:pt idx="66">
                  <c:v>99.627983190616746</c:v>
                </c:pt>
                <c:pt idx="67">
                  <c:v>101.1736260309937</c:v>
                </c:pt>
                <c:pt idx="68">
                  <c:v>102.69898402136836</c:v>
                </c:pt>
                <c:pt idx="69">
                  <c:v>104.2038274484381</c:v>
                </c:pt>
                <c:pt idx="70">
                  <c:v>105.68792968831808</c:v>
                </c:pt>
                <c:pt idx="71">
                  <c:v>107.15106724066995</c:v>
                </c:pt>
                <c:pt idx="72">
                  <c:v>108.59301976236007</c:v>
                </c:pt>
                <c:pt idx="73">
                  <c:v>110.0135701006427</c:v>
                </c:pt>
                <c:pt idx="74">
                  <c:v>111.412504325862</c:v>
                </c:pt>
                <c:pt idx="75">
                  <c:v>112.78961176366938</c:v>
                </c:pt>
                <c:pt idx="76">
                  <c:v>114.14468502675017</c:v>
                </c:pt>
                <c:pt idx="77">
                  <c:v>115.47752004605518</c:v>
                </c:pt>
                <c:pt idx="78">
                  <c:v>116.78791610153313</c:v>
                </c:pt>
                <c:pt idx="79">
                  <c:v>118.07567585235806</c:v>
                </c:pt>
                <c:pt idx="80">
                  <c:v>119.34060536664823</c:v>
                </c:pt>
                <c:pt idx="81">
                  <c:v>120.5825141506716</c:v>
                </c:pt>
                <c:pt idx="82">
                  <c:v>121.80121517753336</c:v>
                </c:pt>
                <c:pt idx="83">
                  <c:v>122.99652491534168</c:v>
                </c:pt>
                <c:pt idx="84">
                  <c:v>124.16826335484664</c:v>
                </c:pt>
                <c:pt idx="85">
                  <c:v>125.31625403654927</c:v>
                </c:pt>
                <c:pt idx="86">
                  <c:v>126.44032407727555</c:v>
                </c:pt>
                <c:pt idx="87">
                  <c:v>127.54030419621209</c:v>
                </c:pt>
                <c:pt idx="88">
                  <c:v>128.61602874039886</c:v>
                </c:pt>
                <c:pt idx="89">
                  <c:v>129.66733570967642</c:v>
                </c:pt>
                <c:pt idx="90">
                  <c:v>130.69406678108226</c:v>
                </c:pt>
                <c:pt idx="91">
                  <c:v>131.69606733269353</c:v>
                </c:pt>
                <c:pt idx="92">
                  <c:v>132.67318646691291</c:v>
                </c:pt>
                <c:pt idx="93">
                  <c:v>133.62527703319284</c:v>
                </c:pt>
                <c:pt idx="94">
                  <c:v>134.5521956501961</c:v>
                </c:pt>
                <c:pt idx="95">
                  <c:v>135.45380272738851</c:v>
                </c:pt>
                <c:pt idx="96">
                  <c:v>136.32996248606054</c:v>
                </c:pt>
                <c:pt idx="97">
                  <c:v>137.18054297977534</c:v>
                </c:pt>
                <c:pt idx="98">
                  <c:v>138.00541611423927</c:v>
                </c:pt>
                <c:pt idx="99">
                  <c:v>138.80445766659233</c:v>
                </c:pt>
                <c:pt idx="100">
                  <c:v>139.57754730411591</c:v>
                </c:pt>
                <c:pt idx="101">
                  <c:v>140.32456860235419</c:v>
                </c:pt>
                <c:pt idx="102">
                  <c:v>141.04540906264748</c:v>
                </c:pt>
                <c:pt idx="103">
                  <c:v>141.73996012907384</c:v>
                </c:pt>
                <c:pt idx="104">
                  <c:v>142.40811720479746</c:v>
                </c:pt>
                <c:pt idx="105">
                  <c:v>143.04977966782042</c:v>
                </c:pt>
                <c:pt idx="106">
                  <c:v>143.66485088613598</c:v>
                </c:pt>
                <c:pt idx="107">
                  <c:v>144.25323823228115</c:v>
                </c:pt>
                <c:pt idx="108">
                  <c:v>144.81485309728578</c:v>
                </c:pt>
                <c:pt idx="109">
                  <c:v>145.34961090401703</c:v>
                </c:pt>
                <c:pt idx="110">
                  <c:v>145.85743111991616</c:v>
                </c:pt>
                <c:pt idx="111">
                  <c:v>146.33823726912658</c:v>
                </c:pt>
                <c:pt idx="112">
                  <c:v>146.79195694401079</c:v>
                </c:pt>
                <c:pt idx="113">
                  <c:v>147.21852181605459</c:v>
                </c:pt>
                <c:pt idx="114">
                  <c:v>147.61786764615738</c:v>
                </c:pt>
                <c:pt idx="115">
                  <c:v>147.98993429430595</c:v>
                </c:pt>
                <c:pt idx="116">
                  <c:v>148.33466572863176</c:v>
                </c:pt>
                <c:pt idx="117">
                  <c:v>148.6520100338488</c:v>
                </c:pt>
                <c:pt idx="118">
                  <c:v>148.94191941907189</c:v>
                </c:pt>
                <c:pt idx="119">
                  <c:v>149.20435022501414</c:v>
                </c:pt>
                <c:pt idx="120">
                  <c:v>149.43926293056131</c:v>
                </c:pt>
                <c:pt idx="121">
                  <c:v>149.64662215872414</c:v>
                </c:pt>
                <c:pt idx="122">
                  <c:v>149.82639668196555</c:v>
                </c:pt>
                <c:pt idx="123">
                  <c:v>149.97855942690364</c:v>
                </c:pt>
                <c:pt idx="124">
                  <c:v>150.10308747838866</c:v>
                </c:pt>
                <c:pt idx="125">
                  <c:v>150.19996208295419</c:v>
                </c:pt>
                <c:pt idx="126">
                  <c:v>150.269168651641</c:v>
                </c:pt>
                <c:pt idx="127">
                  <c:v>150.31069676219448</c:v>
                </c:pt>
                <c:pt idx="128">
                  <c:v>150.32454016063394</c:v>
                </c:pt>
                <c:pt idx="129">
                  <c:v>150.31069676219448</c:v>
                </c:pt>
                <c:pt idx="130">
                  <c:v>150.269168651641</c:v>
                </c:pt>
                <c:pt idx="131">
                  <c:v>150.19996208295419</c:v>
                </c:pt>
                <c:pt idx="132">
                  <c:v>150.10308747838866</c:v>
                </c:pt>
                <c:pt idx="133">
                  <c:v>149.97855942690364</c:v>
                </c:pt>
                <c:pt idx="134">
                  <c:v>149.82639668196555</c:v>
                </c:pt>
                <c:pt idx="135">
                  <c:v>149.64662215872414</c:v>
                </c:pt>
                <c:pt idx="136">
                  <c:v>149.43926293056131</c:v>
                </c:pt>
                <c:pt idx="137">
                  <c:v>149.20435022501414</c:v>
                </c:pt>
                <c:pt idx="138">
                  <c:v>148.94191941907189</c:v>
                </c:pt>
                <c:pt idx="139">
                  <c:v>148.6520100338488</c:v>
                </c:pt>
                <c:pt idx="140">
                  <c:v>148.33466572863176</c:v>
                </c:pt>
                <c:pt idx="141">
                  <c:v>147.98993429430601</c:v>
                </c:pt>
                <c:pt idx="142">
                  <c:v>147.61786764615738</c:v>
                </c:pt>
                <c:pt idx="143">
                  <c:v>147.21852181605459</c:v>
                </c:pt>
                <c:pt idx="144">
                  <c:v>146.79195694401079</c:v>
                </c:pt>
                <c:pt idx="145">
                  <c:v>146.33823726912658</c:v>
                </c:pt>
                <c:pt idx="146">
                  <c:v>145.85743111991616</c:v>
                </c:pt>
                <c:pt idx="147">
                  <c:v>145.34961090401703</c:v>
                </c:pt>
                <c:pt idx="148">
                  <c:v>144.81485309728578</c:v>
                </c:pt>
                <c:pt idx="149">
                  <c:v>144.25323823228115</c:v>
                </c:pt>
                <c:pt idx="150">
                  <c:v>143.66485088613598</c:v>
                </c:pt>
                <c:pt idx="151">
                  <c:v>143.04977966782042</c:v>
                </c:pt>
                <c:pt idx="152">
                  <c:v>142.40811720479746</c:v>
                </c:pt>
                <c:pt idx="153">
                  <c:v>141.73996012907384</c:v>
                </c:pt>
                <c:pt idx="154">
                  <c:v>141.04540906264748</c:v>
                </c:pt>
                <c:pt idx="155">
                  <c:v>140.32456860235419</c:v>
                </c:pt>
                <c:pt idx="156">
                  <c:v>139.57754730411591</c:v>
                </c:pt>
                <c:pt idx="157">
                  <c:v>138.80445766659233</c:v>
                </c:pt>
                <c:pt idx="158">
                  <c:v>138.00541611423927</c:v>
                </c:pt>
                <c:pt idx="159">
                  <c:v>137.18054297977534</c:v>
                </c:pt>
                <c:pt idx="160">
                  <c:v>136.32996248606054</c:v>
                </c:pt>
                <c:pt idx="161">
                  <c:v>135.45380272738851</c:v>
                </c:pt>
                <c:pt idx="162">
                  <c:v>134.5521956501961</c:v>
                </c:pt>
                <c:pt idx="163">
                  <c:v>133.62527703319284</c:v>
                </c:pt>
                <c:pt idx="164">
                  <c:v>132.67318646691291</c:v>
                </c:pt>
                <c:pt idx="165">
                  <c:v>131.69606733269359</c:v>
                </c:pt>
                <c:pt idx="166">
                  <c:v>130.69406678108226</c:v>
                </c:pt>
                <c:pt idx="167">
                  <c:v>129.66733570967642</c:v>
                </c:pt>
                <c:pt idx="168">
                  <c:v>128.61602874039886</c:v>
                </c:pt>
                <c:pt idx="169">
                  <c:v>127.54030419621206</c:v>
                </c:pt>
                <c:pt idx="170">
                  <c:v>126.44032407727558</c:v>
                </c:pt>
                <c:pt idx="171">
                  <c:v>125.3162540365493</c:v>
                </c:pt>
                <c:pt idx="172">
                  <c:v>124.16826335484664</c:v>
                </c:pt>
                <c:pt idx="173">
                  <c:v>122.99652491534168</c:v>
                </c:pt>
                <c:pt idx="174">
                  <c:v>121.80121517753336</c:v>
                </c:pt>
                <c:pt idx="175">
                  <c:v>120.5825141506716</c:v>
                </c:pt>
                <c:pt idx="176">
                  <c:v>119.34060536664821</c:v>
                </c:pt>
                <c:pt idx="177">
                  <c:v>118.07567585235803</c:v>
                </c:pt>
                <c:pt idx="178">
                  <c:v>116.78791610153313</c:v>
                </c:pt>
                <c:pt idx="179">
                  <c:v>115.47752004605518</c:v>
                </c:pt>
                <c:pt idx="180">
                  <c:v>114.14468502675017</c:v>
                </c:pt>
                <c:pt idx="181">
                  <c:v>112.78961176366941</c:v>
                </c:pt>
                <c:pt idx="182">
                  <c:v>111.41250432586203</c:v>
                </c:pt>
                <c:pt idx="183">
                  <c:v>110.01357010064264</c:v>
                </c:pt>
                <c:pt idx="184">
                  <c:v>108.59301976236004</c:v>
                </c:pt>
                <c:pt idx="185">
                  <c:v>107.15106724066992</c:v>
                </c:pt>
                <c:pt idx="186">
                  <c:v>105.68792968831808</c:v>
                </c:pt>
                <c:pt idx="187">
                  <c:v>104.2038274484381</c:v>
                </c:pt>
                <c:pt idx="188">
                  <c:v>102.69898402136833</c:v>
                </c:pt>
                <c:pt idx="189">
                  <c:v>101.17362603099367</c:v>
                </c:pt>
                <c:pt idx="190">
                  <c:v>99.627983190616746</c:v>
                </c:pt>
                <c:pt idx="191">
                  <c:v>98.062288268363986</c:v>
                </c:pt>
                <c:pt idx="192">
                  <c:v>96.476777052131595</c:v>
                </c:pt>
                <c:pt idx="193">
                  <c:v>94.87168831407682</c:v>
                </c:pt>
                <c:pt idx="194">
                  <c:v>93.479470956412086</c:v>
                </c:pt>
                <c:pt idx="195">
                  <c:v>91.888712454175234</c:v>
                </c:pt>
                <c:pt idx="196">
                  <c:v>90.226353084174448</c:v>
                </c:pt>
                <c:pt idx="197">
                  <c:v>88.545400397798673</c:v>
                </c:pt>
                <c:pt idx="198">
                  <c:v>86.846107540339347</c:v>
                </c:pt>
                <c:pt idx="199">
                  <c:v>85.128730419050342</c:v>
                </c:pt>
                <c:pt idx="200">
                  <c:v>83.393527664609124</c:v>
                </c:pt>
                <c:pt idx="201">
                  <c:v>81.640760592167894</c:v>
                </c:pt>
                <c:pt idx="202">
                  <c:v>79.87069316200062</c:v>
                </c:pt>
                <c:pt idx="203">
                  <c:v>78.083591939751429</c:v>
                </c:pt>
                <c:pt idx="204">
                  <c:v>76.279726056290926</c:v>
                </c:pt>
                <c:pt idx="205">
                  <c:v>74.459367167186031</c:v>
                </c:pt>
                <c:pt idx="206">
                  <c:v>72.622789411789569</c:v>
                </c:pt>
                <c:pt idx="207">
                  <c:v>71.013590270987578</c:v>
                </c:pt>
                <c:pt idx="208">
                  <c:v>69.455304817924556</c:v>
                </c:pt>
                <c:pt idx="209">
                  <c:v>67.931363344485575</c:v>
                </c:pt>
                <c:pt idx="210">
                  <c:v>66.453791436142041</c:v>
                </c:pt>
                <c:pt idx="211">
                  <c:v>65.03510241580895</c:v>
                </c:pt>
                <c:pt idx="212">
                  <c:v>63.624583623299543</c:v>
                </c:pt>
                <c:pt idx="213">
                  <c:v>61.68234958267702</c:v>
                </c:pt>
                <c:pt idx="214">
                  <c:v>59.726174177103459</c:v>
                </c:pt>
                <c:pt idx="215">
                  <c:v>57.756351999399797</c:v>
                </c:pt>
                <c:pt idx="216">
                  <c:v>55.773179697540115</c:v>
                </c:pt>
                <c:pt idx="217">
                  <c:v>53.776955929978698</c:v>
                </c:pt>
                <c:pt idx="218">
                  <c:v>51.767981320671964</c:v>
                </c:pt>
                <c:pt idx="219">
                  <c:v>49.746558413806696</c:v>
                </c:pt>
                <c:pt idx="220">
                  <c:v>47.712991628237191</c:v>
                </c:pt>
                <c:pt idx="221">
                  <c:v>45.667587211641361</c:v>
                </c:pt>
                <c:pt idx="222">
                  <c:v>43.610653194400641</c:v>
                </c:pt>
                <c:pt idx="223">
                  <c:v>41.54249934321227</c:v>
                </c:pt>
                <c:pt idx="224">
                  <c:v>39.463437114438662</c:v>
                </c:pt>
                <c:pt idx="225">
                  <c:v>37.373779607204398</c:v>
                </c:pt>
                <c:pt idx="226">
                  <c:v>35.273841516243451</c:v>
                </c:pt>
                <c:pt idx="227">
                  <c:v>33.163939084508165</c:v>
                </c:pt>
                <c:pt idx="228">
                  <c:v>31.277531203304456</c:v>
                </c:pt>
                <c:pt idx="229">
                  <c:v>30.030367082680481</c:v>
                </c:pt>
                <c:pt idx="230">
                  <c:v>28.504045816581403</c:v>
                </c:pt>
                <c:pt idx="231">
                  <c:v>26.357477744063011</c:v>
                </c:pt>
                <c:pt idx="232">
                  <c:v>24.202548094169671</c:v>
                </c:pt>
                <c:pt idx="233">
                  <c:v>22.039581391380118</c:v>
                </c:pt>
                <c:pt idx="234">
                  <c:v>19.868903370523782</c:v>
                </c:pt>
                <c:pt idx="235">
                  <c:v>17.690840927726143</c:v>
                </c:pt>
                <c:pt idx="236">
                  <c:v>15.505722071179783</c:v>
                </c:pt>
                <c:pt idx="237">
                  <c:v>13.313875871746674</c:v>
                </c:pt>
                <c:pt idx="238">
                  <c:v>11.115632413402537</c:v>
                </c:pt>
                <c:pt idx="239">
                  <c:v>8.9113227435260924</c:v>
                </c:pt>
                <c:pt idx="240">
                  <c:v>6.7012788230457829</c:v>
                </c:pt>
                <c:pt idx="241">
                  <c:v>4.4858334764467642</c:v>
                </c:pt>
                <c:pt idx="242">
                  <c:v>2.8045804554635687</c:v>
                </c:pt>
                <c:pt idx="243">
                  <c:v>1.3745367782335833</c:v>
                </c:pt>
                <c:pt idx="244">
                  <c:v>2.8993136320160318E-2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'Time-domain'!$CM$8</c:f>
              <c:strCache>
                <c:ptCount val="1"/>
                <c:pt idx="0">
                  <c:v>VLED2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'Time-domain'!$CU$9:$CU$265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0.28925335118962181</c:v>
                </c:pt>
                <c:pt idx="26">
                  <c:v>1.182556746463689</c:v>
                </c:pt>
                <c:pt idx="27">
                  <c:v>1.6531646351555835</c:v>
                </c:pt>
                <c:pt idx="28">
                  <c:v>2.0186164464978873</c:v>
                </c:pt>
                <c:pt idx="29">
                  <c:v>3.671883179941311</c:v>
                </c:pt>
                <c:pt idx="30">
                  <c:v>5.7817856116765398</c:v>
                </c:pt>
                <c:pt idx="31">
                  <c:v>7.8817237026374869</c:v>
                </c:pt>
                <c:pt idx="32">
                  <c:v>9.9713812098718364</c:v>
                </c:pt>
                <c:pt idx="33">
                  <c:v>12.050443438645374</c:v>
                </c:pt>
                <c:pt idx="34">
                  <c:v>14.118597289833829</c:v>
                </c:pt>
                <c:pt idx="35">
                  <c:v>16.175531307074479</c:v>
                </c:pt>
                <c:pt idx="36">
                  <c:v>18.220935723670323</c:v>
                </c:pt>
                <c:pt idx="37">
                  <c:v>20.254502509239828</c:v>
                </c:pt>
                <c:pt idx="38">
                  <c:v>22.27592541610511</c:v>
                </c:pt>
                <c:pt idx="39">
                  <c:v>24.284900025411787</c:v>
                </c:pt>
                <c:pt idx="40">
                  <c:v>26.28112379297329</c:v>
                </c:pt>
                <c:pt idx="41">
                  <c:v>28.264296094832872</c:v>
                </c:pt>
                <c:pt idx="42">
                  <c:v>30.23411827253662</c:v>
                </c:pt>
                <c:pt idx="43">
                  <c:v>32.190293678110109</c:v>
                </c:pt>
                <c:pt idx="44">
                  <c:v>34.132527718732661</c:v>
                </c:pt>
                <c:pt idx="45">
                  <c:v>35.025565121382314</c:v>
                </c:pt>
                <c:pt idx="46">
                  <c:v>35.949467187668489</c:v>
                </c:pt>
                <c:pt idx="47">
                  <c:v>37.005947400407905</c:v>
                </c:pt>
                <c:pt idx="48">
                  <c:v>38.170265045525838</c:v>
                </c:pt>
                <c:pt idx="49">
                  <c:v>39.418652610085282</c:v>
                </c:pt>
                <c:pt idx="50">
                  <c:v>40.784530851856012</c:v>
                </c:pt>
                <c:pt idx="51">
                  <c:v>42.621108607252403</c:v>
                </c:pt>
                <c:pt idx="52">
                  <c:v>44.441467496357312</c:v>
                </c:pt>
                <c:pt idx="53">
                  <c:v>46.245333379817815</c:v>
                </c:pt>
                <c:pt idx="54">
                  <c:v>48.032434602067021</c:v>
                </c:pt>
                <c:pt idx="55">
                  <c:v>49.802502032234294</c:v>
                </c:pt>
                <c:pt idx="56">
                  <c:v>51.555269104675538</c:v>
                </c:pt>
                <c:pt idx="57">
                  <c:v>53.290471859116742</c:v>
                </c:pt>
                <c:pt idx="58">
                  <c:v>55.007848980405761</c:v>
                </c:pt>
                <c:pt idx="59">
                  <c:v>56.707141837865088</c:v>
                </c:pt>
                <c:pt idx="60">
                  <c:v>58.388094524240877</c:v>
                </c:pt>
                <c:pt idx="61">
                  <c:v>60.050453894241592</c:v>
                </c:pt>
                <c:pt idx="62">
                  <c:v>61.588455190296216</c:v>
                </c:pt>
                <c:pt idx="63">
                  <c:v>62.748465366208421</c:v>
                </c:pt>
                <c:pt idx="64">
                  <c:v>64.353554104263196</c:v>
                </c:pt>
                <c:pt idx="65">
                  <c:v>65.939065320495587</c:v>
                </c:pt>
                <c:pt idx="66">
                  <c:v>67.504760242748347</c:v>
                </c:pt>
                <c:pt idx="67">
                  <c:v>69.050403083125303</c:v>
                </c:pt>
                <c:pt idx="68">
                  <c:v>70.575761073499962</c:v>
                </c:pt>
                <c:pt idx="69">
                  <c:v>72.080604500569706</c:v>
                </c:pt>
                <c:pt idx="70">
                  <c:v>73.56470674044968</c:v>
                </c:pt>
                <c:pt idx="71">
                  <c:v>75.027844292801547</c:v>
                </c:pt>
                <c:pt idx="72">
                  <c:v>76.469796814491673</c:v>
                </c:pt>
                <c:pt idx="73">
                  <c:v>77.890347152774297</c:v>
                </c:pt>
                <c:pt idx="74">
                  <c:v>79.289281377993603</c:v>
                </c:pt>
                <c:pt idx="75">
                  <c:v>80.666388815800985</c:v>
                </c:pt>
                <c:pt idx="76">
                  <c:v>82.021462078881768</c:v>
                </c:pt>
                <c:pt idx="77">
                  <c:v>83.354297098186777</c:v>
                </c:pt>
                <c:pt idx="78">
                  <c:v>84.664693153664729</c:v>
                </c:pt>
                <c:pt idx="79">
                  <c:v>85.952452904489661</c:v>
                </c:pt>
                <c:pt idx="80">
                  <c:v>87.217382418779835</c:v>
                </c:pt>
                <c:pt idx="81">
                  <c:v>88.4592912028032</c:v>
                </c:pt>
                <c:pt idx="82">
                  <c:v>89.677992229664966</c:v>
                </c:pt>
                <c:pt idx="83">
                  <c:v>90.873301967473282</c:v>
                </c:pt>
                <c:pt idx="84">
                  <c:v>92.045040406978245</c:v>
                </c:pt>
                <c:pt idx="85">
                  <c:v>93.193031088680868</c:v>
                </c:pt>
                <c:pt idx="86">
                  <c:v>94.317101129407149</c:v>
                </c:pt>
                <c:pt idx="87">
                  <c:v>95.417081248343692</c:v>
                </c:pt>
                <c:pt idx="88">
                  <c:v>96.492805792530476</c:v>
                </c:pt>
                <c:pt idx="89">
                  <c:v>97.544112761808037</c:v>
                </c:pt>
                <c:pt idx="90">
                  <c:v>98.570843833213871</c:v>
                </c:pt>
                <c:pt idx="91">
                  <c:v>99.572844384825146</c:v>
                </c:pt>
                <c:pt idx="92">
                  <c:v>100.54996351904452</c:v>
                </c:pt>
                <c:pt idx="93">
                  <c:v>101.50205408532443</c:v>
                </c:pt>
                <c:pt idx="94">
                  <c:v>102.42897270232771</c:v>
                </c:pt>
                <c:pt idx="95">
                  <c:v>103.33057977952012</c:v>
                </c:pt>
                <c:pt idx="96">
                  <c:v>104.20673953819215</c:v>
                </c:pt>
                <c:pt idx="97">
                  <c:v>105.05732003190695</c:v>
                </c:pt>
                <c:pt idx="98">
                  <c:v>105.88219316637088</c:v>
                </c:pt>
                <c:pt idx="99">
                  <c:v>106.68123471872394</c:v>
                </c:pt>
                <c:pt idx="100">
                  <c:v>107.45432435624753</c:v>
                </c:pt>
                <c:pt idx="101">
                  <c:v>108.20134565448578</c:v>
                </c:pt>
                <c:pt idx="102">
                  <c:v>108.92218611477907</c:v>
                </c:pt>
                <c:pt idx="103">
                  <c:v>109.61673718120542</c:v>
                </c:pt>
                <c:pt idx="104">
                  <c:v>110.28489425692905</c:v>
                </c:pt>
                <c:pt idx="105">
                  <c:v>110.926556719952</c:v>
                </c:pt>
                <c:pt idx="106">
                  <c:v>111.5416279382676</c:v>
                </c:pt>
                <c:pt idx="107">
                  <c:v>112.13001528441276</c:v>
                </c:pt>
                <c:pt idx="108">
                  <c:v>112.69163014941739</c:v>
                </c:pt>
                <c:pt idx="109">
                  <c:v>113.22638795614864</c:v>
                </c:pt>
                <c:pt idx="110">
                  <c:v>113.73420817204777</c:v>
                </c:pt>
                <c:pt idx="111">
                  <c:v>114.2150143212582</c:v>
                </c:pt>
                <c:pt idx="112">
                  <c:v>114.66873399614238</c:v>
                </c:pt>
                <c:pt idx="113">
                  <c:v>115.09529886818621</c:v>
                </c:pt>
                <c:pt idx="114">
                  <c:v>115.49464469828897</c:v>
                </c:pt>
                <c:pt idx="115">
                  <c:v>115.86671134643757</c:v>
                </c:pt>
                <c:pt idx="116">
                  <c:v>116.21144278076338</c:v>
                </c:pt>
                <c:pt idx="117">
                  <c:v>116.52878708598038</c:v>
                </c:pt>
                <c:pt idx="118">
                  <c:v>116.81869647120351</c:v>
                </c:pt>
                <c:pt idx="119">
                  <c:v>117.08112727714573</c:v>
                </c:pt>
                <c:pt idx="120">
                  <c:v>117.31603998269293</c:v>
                </c:pt>
                <c:pt idx="121">
                  <c:v>117.52339921085576</c:v>
                </c:pt>
                <c:pt idx="122">
                  <c:v>117.70317373409716</c:v>
                </c:pt>
                <c:pt idx="123">
                  <c:v>117.85533647903523</c:v>
                </c:pt>
                <c:pt idx="124">
                  <c:v>117.97986453052027</c:v>
                </c:pt>
                <c:pt idx="125">
                  <c:v>118.07673913508577</c:v>
                </c:pt>
                <c:pt idx="126">
                  <c:v>118.14594570377261</c:v>
                </c:pt>
                <c:pt idx="127">
                  <c:v>118.1874738143261</c:v>
                </c:pt>
                <c:pt idx="128">
                  <c:v>118.20131721276556</c:v>
                </c:pt>
                <c:pt idx="129">
                  <c:v>118.1874738143261</c:v>
                </c:pt>
                <c:pt idx="130">
                  <c:v>118.14594570377261</c:v>
                </c:pt>
                <c:pt idx="131">
                  <c:v>118.07673913508577</c:v>
                </c:pt>
                <c:pt idx="132">
                  <c:v>117.97986453052027</c:v>
                </c:pt>
                <c:pt idx="133">
                  <c:v>117.85533647903523</c:v>
                </c:pt>
                <c:pt idx="134">
                  <c:v>117.70317373409716</c:v>
                </c:pt>
                <c:pt idx="135">
                  <c:v>117.52339921085576</c:v>
                </c:pt>
                <c:pt idx="136">
                  <c:v>117.31603998269293</c:v>
                </c:pt>
                <c:pt idx="137">
                  <c:v>117.08112727714573</c:v>
                </c:pt>
                <c:pt idx="138">
                  <c:v>116.81869647120351</c:v>
                </c:pt>
                <c:pt idx="139">
                  <c:v>116.52878708598038</c:v>
                </c:pt>
                <c:pt idx="140">
                  <c:v>116.21144278076338</c:v>
                </c:pt>
                <c:pt idx="141">
                  <c:v>115.8667113464376</c:v>
                </c:pt>
                <c:pt idx="142">
                  <c:v>115.49464469828897</c:v>
                </c:pt>
                <c:pt idx="143">
                  <c:v>115.09529886818621</c:v>
                </c:pt>
                <c:pt idx="144">
                  <c:v>114.66873399614238</c:v>
                </c:pt>
                <c:pt idx="145">
                  <c:v>114.2150143212582</c:v>
                </c:pt>
                <c:pt idx="146">
                  <c:v>113.73420817204777</c:v>
                </c:pt>
                <c:pt idx="147">
                  <c:v>113.22638795614864</c:v>
                </c:pt>
                <c:pt idx="148">
                  <c:v>112.69163014941739</c:v>
                </c:pt>
                <c:pt idx="149">
                  <c:v>112.13001528441276</c:v>
                </c:pt>
                <c:pt idx="150">
                  <c:v>111.5416279382676</c:v>
                </c:pt>
                <c:pt idx="151">
                  <c:v>110.926556719952</c:v>
                </c:pt>
                <c:pt idx="152">
                  <c:v>110.28489425692905</c:v>
                </c:pt>
                <c:pt idx="153">
                  <c:v>109.61673718120542</c:v>
                </c:pt>
                <c:pt idx="154">
                  <c:v>108.92218611477907</c:v>
                </c:pt>
                <c:pt idx="155">
                  <c:v>108.20134565448578</c:v>
                </c:pt>
                <c:pt idx="156">
                  <c:v>107.4543243562475</c:v>
                </c:pt>
                <c:pt idx="157">
                  <c:v>106.68123471872394</c:v>
                </c:pt>
                <c:pt idx="158">
                  <c:v>105.88219316637085</c:v>
                </c:pt>
                <c:pt idx="159">
                  <c:v>105.05732003190695</c:v>
                </c:pt>
                <c:pt idx="160">
                  <c:v>104.20673953819215</c:v>
                </c:pt>
                <c:pt idx="161">
                  <c:v>103.33057977952009</c:v>
                </c:pt>
                <c:pt idx="162">
                  <c:v>102.42897270232771</c:v>
                </c:pt>
                <c:pt idx="163">
                  <c:v>101.50205408532446</c:v>
                </c:pt>
                <c:pt idx="164">
                  <c:v>100.54996351904452</c:v>
                </c:pt>
                <c:pt idx="165">
                  <c:v>99.572844384825174</c:v>
                </c:pt>
                <c:pt idx="166">
                  <c:v>98.570843833213843</c:v>
                </c:pt>
                <c:pt idx="167">
                  <c:v>97.544112761808037</c:v>
                </c:pt>
                <c:pt idx="168">
                  <c:v>96.492805792530476</c:v>
                </c:pt>
                <c:pt idx="169">
                  <c:v>95.417081248343663</c:v>
                </c:pt>
                <c:pt idx="170">
                  <c:v>94.317101129407177</c:v>
                </c:pt>
                <c:pt idx="171">
                  <c:v>93.193031088680897</c:v>
                </c:pt>
                <c:pt idx="172">
                  <c:v>92.045040406978245</c:v>
                </c:pt>
                <c:pt idx="173">
                  <c:v>90.873301967473282</c:v>
                </c:pt>
                <c:pt idx="174">
                  <c:v>89.677992229664966</c:v>
                </c:pt>
                <c:pt idx="175">
                  <c:v>88.4592912028032</c:v>
                </c:pt>
                <c:pt idx="176">
                  <c:v>87.217382418779806</c:v>
                </c:pt>
                <c:pt idx="177">
                  <c:v>85.952452904489633</c:v>
                </c:pt>
                <c:pt idx="178">
                  <c:v>84.664693153664729</c:v>
                </c:pt>
                <c:pt idx="179">
                  <c:v>83.354297098186777</c:v>
                </c:pt>
                <c:pt idx="180">
                  <c:v>82.021462078881768</c:v>
                </c:pt>
                <c:pt idx="181">
                  <c:v>80.666388815801014</c:v>
                </c:pt>
                <c:pt idx="182">
                  <c:v>79.289281377993632</c:v>
                </c:pt>
                <c:pt idx="183">
                  <c:v>77.89034715277424</c:v>
                </c:pt>
                <c:pt idx="184">
                  <c:v>76.469796814491644</c:v>
                </c:pt>
                <c:pt idx="185">
                  <c:v>75.027844292801518</c:v>
                </c:pt>
                <c:pt idx="186">
                  <c:v>73.56470674044968</c:v>
                </c:pt>
                <c:pt idx="187">
                  <c:v>72.080604500569706</c:v>
                </c:pt>
                <c:pt idx="188">
                  <c:v>70.575761073499933</c:v>
                </c:pt>
                <c:pt idx="189">
                  <c:v>69.050403083125275</c:v>
                </c:pt>
                <c:pt idx="190">
                  <c:v>67.504760242748347</c:v>
                </c:pt>
                <c:pt idx="191">
                  <c:v>65.939065320495587</c:v>
                </c:pt>
                <c:pt idx="192">
                  <c:v>64.353554104263196</c:v>
                </c:pt>
                <c:pt idx="193">
                  <c:v>62.748465366208421</c:v>
                </c:pt>
                <c:pt idx="194">
                  <c:v>61.588455190296216</c:v>
                </c:pt>
                <c:pt idx="195">
                  <c:v>60.050453894241635</c:v>
                </c:pt>
                <c:pt idx="196">
                  <c:v>58.388094524240849</c:v>
                </c:pt>
                <c:pt idx="197">
                  <c:v>56.707141837865073</c:v>
                </c:pt>
                <c:pt idx="198">
                  <c:v>55.007848980405747</c:v>
                </c:pt>
                <c:pt idx="199">
                  <c:v>53.290471859116742</c:v>
                </c:pt>
                <c:pt idx="200">
                  <c:v>51.555269104675524</c:v>
                </c:pt>
                <c:pt idx="201">
                  <c:v>49.802502032234294</c:v>
                </c:pt>
                <c:pt idx="202">
                  <c:v>48.032434602067021</c:v>
                </c:pt>
                <c:pt idx="203">
                  <c:v>46.245333379817829</c:v>
                </c:pt>
                <c:pt idx="204">
                  <c:v>44.441467496357326</c:v>
                </c:pt>
                <c:pt idx="205">
                  <c:v>42.621108607252431</c:v>
                </c:pt>
                <c:pt idx="206">
                  <c:v>40.784530851855969</c:v>
                </c:pt>
                <c:pt idx="207">
                  <c:v>39.418652610085317</c:v>
                </c:pt>
                <c:pt idx="208">
                  <c:v>38.170265045525838</c:v>
                </c:pt>
                <c:pt idx="209">
                  <c:v>37.005947400407926</c:v>
                </c:pt>
                <c:pt idx="210">
                  <c:v>35.949467187668475</c:v>
                </c:pt>
                <c:pt idx="211">
                  <c:v>35.025565121382314</c:v>
                </c:pt>
                <c:pt idx="212">
                  <c:v>34.132527718732661</c:v>
                </c:pt>
                <c:pt idx="213">
                  <c:v>32.190293678110137</c:v>
                </c:pt>
                <c:pt idx="214">
                  <c:v>30.234118272536577</c:v>
                </c:pt>
                <c:pt idx="215">
                  <c:v>28.264296094832915</c:v>
                </c:pt>
                <c:pt idx="216">
                  <c:v>26.281123792973233</c:v>
                </c:pt>
                <c:pt idx="217">
                  <c:v>24.284900025411815</c:v>
                </c:pt>
                <c:pt idx="218">
                  <c:v>22.275925416105082</c:v>
                </c:pt>
                <c:pt idx="219">
                  <c:v>20.254502509239813</c:v>
                </c:pt>
                <c:pt idx="220">
                  <c:v>18.220935723670308</c:v>
                </c:pt>
                <c:pt idx="221">
                  <c:v>16.175531307074479</c:v>
                </c:pt>
                <c:pt idx="222">
                  <c:v>14.118597289833758</c:v>
                </c:pt>
                <c:pt idx="223">
                  <c:v>12.050443438645388</c:v>
                </c:pt>
                <c:pt idx="224">
                  <c:v>9.9713812098717796</c:v>
                </c:pt>
                <c:pt idx="225">
                  <c:v>7.8817237026375153</c:v>
                </c:pt>
                <c:pt idx="226">
                  <c:v>5.7817856116765682</c:v>
                </c:pt>
                <c:pt idx="227">
                  <c:v>3.6718831799412825</c:v>
                </c:pt>
                <c:pt idx="228">
                  <c:v>2.0186164464978944</c:v>
                </c:pt>
                <c:pt idx="229">
                  <c:v>1.6531646351555764</c:v>
                </c:pt>
                <c:pt idx="230">
                  <c:v>1.1825567464637174</c:v>
                </c:pt>
                <c:pt idx="231">
                  <c:v>0.2892533511896147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'Time-domain'!$CN$8</c:f>
              <c:strCache>
                <c:ptCount val="1"/>
                <c:pt idx="0">
                  <c:v>VLED3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'Time-domain'!$CV$9:$CV$265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0.31189517699922931</c:v>
                </c:pt>
                <c:pt idx="41">
                  <c:v>1.2319635692163615</c:v>
                </c:pt>
                <c:pt idx="42">
                  <c:v>2.2805092683554307</c:v>
                </c:pt>
                <c:pt idx="43">
                  <c:v>3.4427081019485826</c:v>
                </c:pt>
                <c:pt idx="44">
                  <c:v>4.7041781609254656</c:v>
                </c:pt>
                <c:pt idx="45">
                  <c:v>5.0160278269556784</c:v>
                </c:pt>
                <c:pt idx="46">
                  <c:v>5.4451429391949091</c:v>
                </c:pt>
                <c:pt idx="47">
                  <c:v>6.080531456330263</c:v>
                </c:pt>
                <c:pt idx="48">
                  <c:v>6.8852252731271193</c:v>
                </c:pt>
                <c:pt idx="49">
                  <c:v>7.823714949183028</c:v>
                </c:pt>
                <c:pt idx="50">
                  <c:v>8.946272291922412</c:v>
                </c:pt>
                <c:pt idx="51">
                  <c:v>10.782850047318803</c:v>
                </c:pt>
                <c:pt idx="52">
                  <c:v>12.603208936423712</c:v>
                </c:pt>
                <c:pt idx="53">
                  <c:v>14.407074819884215</c:v>
                </c:pt>
                <c:pt idx="54">
                  <c:v>16.194176042133421</c:v>
                </c:pt>
                <c:pt idx="55">
                  <c:v>17.964243472300694</c:v>
                </c:pt>
                <c:pt idx="56">
                  <c:v>19.717010544741939</c:v>
                </c:pt>
                <c:pt idx="57">
                  <c:v>21.452213299183143</c:v>
                </c:pt>
                <c:pt idx="58">
                  <c:v>23.169590420472161</c:v>
                </c:pt>
                <c:pt idx="59">
                  <c:v>24.868883277931488</c:v>
                </c:pt>
                <c:pt idx="60">
                  <c:v>26.549835964307277</c:v>
                </c:pt>
                <c:pt idx="61">
                  <c:v>28.212195334307992</c:v>
                </c:pt>
                <c:pt idx="62">
                  <c:v>29.697439424180345</c:v>
                </c:pt>
                <c:pt idx="63">
                  <c:v>30.625242418340022</c:v>
                </c:pt>
                <c:pt idx="64">
                  <c:v>32.230331156394797</c:v>
                </c:pt>
                <c:pt idx="65">
                  <c:v>33.815842372627188</c:v>
                </c:pt>
                <c:pt idx="66">
                  <c:v>35.381537294879948</c:v>
                </c:pt>
                <c:pt idx="67">
                  <c:v>36.927180135256904</c:v>
                </c:pt>
                <c:pt idx="68">
                  <c:v>38.452538125631563</c:v>
                </c:pt>
                <c:pt idx="69">
                  <c:v>39.957381552701307</c:v>
                </c:pt>
                <c:pt idx="70">
                  <c:v>41.44148379258128</c:v>
                </c:pt>
                <c:pt idx="71">
                  <c:v>42.904621344933147</c:v>
                </c:pt>
                <c:pt idx="72">
                  <c:v>44.346573866623274</c:v>
                </c:pt>
                <c:pt idx="73">
                  <c:v>45.767124204905897</c:v>
                </c:pt>
                <c:pt idx="74">
                  <c:v>47.166058430125204</c:v>
                </c:pt>
                <c:pt idx="75">
                  <c:v>48.543165867932586</c:v>
                </c:pt>
                <c:pt idx="76">
                  <c:v>49.898239131013369</c:v>
                </c:pt>
                <c:pt idx="77">
                  <c:v>51.231074150318378</c:v>
                </c:pt>
                <c:pt idx="78">
                  <c:v>52.54147020579633</c:v>
                </c:pt>
                <c:pt idx="79">
                  <c:v>53.829229956621262</c:v>
                </c:pt>
                <c:pt idx="80">
                  <c:v>55.094159470911436</c:v>
                </c:pt>
                <c:pt idx="81">
                  <c:v>56.336068254934801</c:v>
                </c:pt>
                <c:pt idx="82">
                  <c:v>57.554769281796567</c:v>
                </c:pt>
                <c:pt idx="83">
                  <c:v>58.750079019604883</c:v>
                </c:pt>
                <c:pt idx="84">
                  <c:v>59.921817459109846</c:v>
                </c:pt>
                <c:pt idx="85">
                  <c:v>61.069808140812469</c:v>
                </c:pt>
                <c:pt idx="86">
                  <c:v>62.19387818153875</c:v>
                </c:pt>
                <c:pt idx="87">
                  <c:v>63.293858300475293</c:v>
                </c:pt>
                <c:pt idx="88">
                  <c:v>64.369582844662077</c:v>
                </c:pt>
                <c:pt idx="89">
                  <c:v>65.420889813939638</c:v>
                </c:pt>
                <c:pt idx="90">
                  <c:v>66.447620885345472</c:v>
                </c:pt>
                <c:pt idx="91">
                  <c:v>67.449621436956747</c:v>
                </c:pt>
                <c:pt idx="92">
                  <c:v>68.426740571176126</c:v>
                </c:pt>
                <c:pt idx="93">
                  <c:v>69.378831137456032</c:v>
                </c:pt>
                <c:pt idx="94">
                  <c:v>70.305749754459313</c:v>
                </c:pt>
                <c:pt idx="95">
                  <c:v>71.207356831651722</c:v>
                </c:pt>
                <c:pt idx="96">
                  <c:v>72.083516590323754</c:v>
                </c:pt>
                <c:pt idx="97">
                  <c:v>72.934097084038555</c:v>
                </c:pt>
                <c:pt idx="98">
                  <c:v>73.758970218502483</c:v>
                </c:pt>
                <c:pt idx="99">
                  <c:v>74.558011770855543</c:v>
                </c:pt>
                <c:pt idx="100">
                  <c:v>75.331101408379126</c:v>
                </c:pt>
                <c:pt idx="101">
                  <c:v>76.078122706617378</c:v>
                </c:pt>
                <c:pt idx="102">
                  <c:v>76.798963166910667</c:v>
                </c:pt>
                <c:pt idx="103">
                  <c:v>77.493514233337024</c:v>
                </c:pt>
                <c:pt idx="104">
                  <c:v>78.161671309060651</c:v>
                </c:pt>
                <c:pt idx="105">
                  <c:v>78.803333772083604</c:v>
                </c:pt>
                <c:pt idx="106">
                  <c:v>79.418404990399196</c:v>
                </c:pt>
                <c:pt idx="107">
                  <c:v>80.006792336544365</c:v>
                </c:pt>
                <c:pt idx="108">
                  <c:v>80.568407201548993</c:v>
                </c:pt>
                <c:pt idx="109">
                  <c:v>81.103165008280243</c:v>
                </c:pt>
                <c:pt idx="110">
                  <c:v>81.610985224179373</c:v>
                </c:pt>
                <c:pt idx="111">
                  <c:v>82.091791373389796</c:v>
                </c:pt>
                <c:pt idx="112">
                  <c:v>82.54551104827398</c:v>
                </c:pt>
                <c:pt idx="113">
                  <c:v>82.972075920317806</c:v>
                </c:pt>
                <c:pt idx="114">
                  <c:v>83.371421750420566</c:v>
                </c:pt>
                <c:pt idx="115">
                  <c:v>83.74348839856917</c:v>
                </c:pt>
                <c:pt idx="116">
                  <c:v>84.088219832894978</c:v>
                </c:pt>
                <c:pt idx="117">
                  <c:v>84.405564138111984</c:v>
                </c:pt>
                <c:pt idx="118">
                  <c:v>84.69547352333511</c:v>
                </c:pt>
                <c:pt idx="119">
                  <c:v>84.957904329277326</c:v>
                </c:pt>
                <c:pt idx="120">
                  <c:v>85.192817034824529</c:v>
                </c:pt>
                <c:pt idx="121">
                  <c:v>85.400176262987358</c:v>
                </c:pt>
                <c:pt idx="122">
                  <c:v>85.579950786228764</c:v>
                </c:pt>
                <c:pt idx="123">
                  <c:v>85.732113531166831</c:v>
                </c:pt>
                <c:pt idx="124">
                  <c:v>85.856641582651875</c:v>
                </c:pt>
                <c:pt idx="125">
                  <c:v>85.953516187217375</c:v>
                </c:pt>
                <c:pt idx="126">
                  <c:v>86.022722755904212</c:v>
                </c:pt>
                <c:pt idx="127">
                  <c:v>86.064250866457698</c:v>
                </c:pt>
                <c:pt idx="128">
                  <c:v>86.07809426489716</c:v>
                </c:pt>
                <c:pt idx="129">
                  <c:v>86.064250866457698</c:v>
                </c:pt>
                <c:pt idx="130">
                  <c:v>86.022722755904212</c:v>
                </c:pt>
                <c:pt idx="131">
                  <c:v>85.953516187217375</c:v>
                </c:pt>
                <c:pt idx="132">
                  <c:v>85.856641582651875</c:v>
                </c:pt>
                <c:pt idx="133">
                  <c:v>85.732113531166831</c:v>
                </c:pt>
                <c:pt idx="134">
                  <c:v>85.579950786228764</c:v>
                </c:pt>
                <c:pt idx="135">
                  <c:v>85.400176262987358</c:v>
                </c:pt>
                <c:pt idx="136">
                  <c:v>85.192817034824529</c:v>
                </c:pt>
                <c:pt idx="137">
                  <c:v>84.957904329277326</c:v>
                </c:pt>
                <c:pt idx="138">
                  <c:v>84.69547352333511</c:v>
                </c:pt>
                <c:pt idx="139">
                  <c:v>84.405564138111984</c:v>
                </c:pt>
                <c:pt idx="140">
                  <c:v>84.088219832894978</c:v>
                </c:pt>
                <c:pt idx="141">
                  <c:v>83.743488398569198</c:v>
                </c:pt>
                <c:pt idx="142">
                  <c:v>83.371421750420566</c:v>
                </c:pt>
                <c:pt idx="143">
                  <c:v>82.972075920317806</c:v>
                </c:pt>
                <c:pt idx="144">
                  <c:v>82.54551104827398</c:v>
                </c:pt>
                <c:pt idx="145">
                  <c:v>82.091791373389796</c:v>
                </c:pt>
                <c:pt idx="146">
                  <c:v>81.610985224179373</c:v>
                </c:pt>
                <c:pt idx="147">
                  <c:v>81.103165008280243</c:v>
                </c:pt>
                <c:pt idx="148">
                  <c:v>80.568407201548993</c:v>
                </c:pt>
                <c:pt idx="149">
                  <c:v>80.006792336544365</c:v>
                </c:pt>
                <c:pt idx="150">
                  <c:v>79.418404990399196</c:v>
                </c:pt>
                <c:pt idx="151">
                  <c:v>78.803333772083604</c:v>
                </c:pt>
                <c:pt idx="152">
                  <c:v>78.161671309060651</c:v>
                </c:pt>
                <c:pt idx="153">
                  <c:v>77.493514233337024</c:v>
                </c:pt>
                <c:pt idx="154">
                  <c:v>76.798963166910667</c:v>
                </c:pt>
                <c:pt idx="155">
                  <c:v>76.078122706617378</c:v>
                </c:pt>
                <c:pt idx="156">
                  <c:v>75.331101408379098</c:v>
                </c:pt>
                <c:pt idx="157">
                  <c:v>74.558011770855543</c:v>
                </c:pt>
                <c:pt idx="158">
                  <c:v>73.758970218502455</c:v>
                </c:pt>
                <c:pt idx="159">
                  <c:v>72.934097084038555</c:v>
                </c:pt>
                <c:pt idx="160">
                  <c:v>72.083516590323754</c:v>
                </c:pt>
                <c:pt idx="161">
                  <c:v>71.207356831651694</c:v>
                </c:pt>
                <c:pt idx="162">
                  <c:v>70.305749754459313</c:v>
                </c:pt>
                <c:pt idx="163">
                  <c:v>69.378831137456061</c:v>
                </c:pt>
                <c:pt idx="164">
                  <c:v>68.426740571176126</c:v>
                </c:pt>
                <c:pt idx="165">
                  <c:v>67.449621436956775</c:v>
                </c:pt>
                <c:pt idx="166">
                  <c:v>66.447620885345444</c:v>
                </c:pt>
                <c:pt idx="167">
                  <c:v>65.420889813939638</c:v>
                </c:pt>
                <c:pt idx="168">
                  <c:v>64.369582844662077</c:v>
                </c:pt>
                <c:pt idx="169">
                  <c:v>63.293858300475264</c:v>
                </c:pt>
                <c:pt idx="170">
                  <c:v>62.193878181538778</c:v>
                </c:pt>
                <c:pt idx="171">
                  <c:v>61.069808140812498</c:v>
                </c:pt>
                <c:pt idx="172">
                  <c:v>59.921817459109846</c:v>
                </c:pt>
                <c:pt idx="173">
                  <c:v>58.750079019604883</c:v>
                </c:pt>
                <c:pt idx="174">
                  <c:v>57.554769281796567</c:v>
                </c:pt>
                <c:pt idx="175">
                  <c:v>56.336068254934801</c:v>
                </c:pt>
                <c:pt idx="176">
                  <c:v>55.094159470911407</c:v>
                </c:pt>
                <c:pt idx="177">
                  <c:v>53.829229956621234</c:v>
                </c:pt>
                <c:pt idx="178">
                  <c:v>52.54147020579633</c:v>
                </c:pt>
                <c:pt idx="179">
                  <c:v>51.231074150318378</c:v>
                </c:pt>
                <c:pt idx="180">
                  <c:v>49.898239131013369</c:v>
                </c:pt>
                <c:pt idx="181">
                  <c:v>48.543165867932615</c:v>
                </c:pt>
                <c:pt idx="182">
                  <c:v>47.166058430125233</c:v>
                </c:pt>
                <c:pt idx="183">
                  <c:v>45.767124204905841</c:v>
                </c:pt>
                <c:pt idx="184">
                  <c:v>44.346573866623245</c:v>
                </c:pt>
                <c:pt idx="185">
                  <c:v>42.904621344933119</c:v>
                </c:pt>
                <c:pt idx="186">
                  <c:v>41.44148379258128</c:v>
                </c:pt>
                <c:pt idx="187">
                  <c:v>39.957381552701307</c:v>
                </c:pt>
                <c:pt idx="188">
                  <c:v>38.452538125631534</c:v>
                </c:pt>
                <c:pt idx="189">
                  <c:v>36.927180135256876</c:v>
                </c:pt>
                <c:pt idx="190">
                  <c:v>35.381537294879948</c:v>
                </c:pt>
                <c:pt idx="191">
                  <c:v>33.815842372627188</c:v>
                </c:pt>
                <c:pt idx="192">
                  <c:v>32.230331156394797</c:v>
                </c:pt>
                <c:pt idx="193">
                  <c:v>30.625242418340022</c:v>
                </c:pt>
                <c:pt idx="194">
                  <c:v>29.697439424180345</c:v>
                </c:pt>
                <c:pt idx="195">
                  <c:v>28.212195334308035</c:v>
                </c:pt>
                <c:pt idx="196">
                  <c:v>26.549835964307249</c:v>
                </c:pt>
                <c:pt idx="197">
                  <c:v>24.868883277931474</c:v>
                </c:pt>
                <c:pt idx="198">
                  <c:v>23.169590420472147</c:v>
                </c:pt>
                <c:pt idx="199">
                  <c:v>21.452213299183143</c:v>
                </c:pt>
                <c:pt idx="200">
                  <c:v>19.717010544741925</c:v>
                </c:pt>
                <c:pt idx="201">
                  <c:v>17.964243472300694</c:v>
                </c:pt>
                <c:pt idx="202">
                  <c:v>16.194176042133421</c:v>
                </c:pt>
                <c:pt idx="203">
                  <c:v>14.40707481988423</c:v>
                </c:pt>
                <c:pt idx="204">
                  <c:v>12.603208936423727</c:v>
                </c:pt>
                <c:pt idx="205">
                  <c:v>10.782850047318831</c:v>
                </c:pt>
                <c:pt idx="206">
                  <c:v>8.9462722919223694</c:v>
                </c:pt>
                <c:pt idx="207">
                  <c:v>7.8237149491830564</c:v>
                </c:pt>
                <c:pt idx="208">
                  <c:v>6.8852252731271193</c:v>
                </c:pt>
                <c:pt idx="209">
                  <c:v>6.0805314563302773</c:v>
                </c:pt>
                <c:pt idx="210">
                  <c:v>5.4451429391949091</c:v>
                </c:pt>
                <c:pt idx="211">
                  <c:v>5.0160278269556784</c:v>
                </c:pt>
                <c:pt idx="212">
                  <c:v>4.7041781609254656</c:v>
                </c:pt>
                <c:pt idx="213">
                  <c:v>3.4427081019485968</c:v>
                </c:pt>
                <c:pt idx="214">
                  <c:v>2.2805092683554022</c:v>
                </c:pt>
                <c:pt idx="215">
                  <c:v>1.2319635692163899</c:v>
                </c:pt>
                <c:pt idx="216">
                  <c:v>0.31189517699920088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'Time-domain'!$CO$8</c:f>
              <c:strCache>
                <c:ptCount val="1"/>
                <c:pt idx="0">
                  <c:v>VLED4 (V)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'Time-domain'!$CW$9:$CW$265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-1.4259686734569357</c:v>
                </c:pt>
                <c:pt idx="61">
                  <c:v>-2.3017203169687122</c:v>
                </c:pt>
                <c:pt idx="62">
                  <c:v>-2.1935763419355254</c:v>
                </c:pt>
                <c:pt idx="63">
                  <c:v>-1.4979805295283768</c:v>
                </c:pt>
                <c:pt idx="64">
                  <c:v>0.10710820852639813</c:v>
                </c:pt>
                <c:pt idx="65">
                  <c:v>1.6926194247587887</c:v>
                </c:pt>
                <c:pt idx="66">
                  <c:v>3.2583143470115488</c:v>
                </c:pt>
                <c:pt idx="67">
                  <c:v>4.8039571873885052</c:v>
                </c:pt>
                <c:pt idx="68">
                  <c:v>6.3293151777631635</c:v>
                </c:pt>
                <c:pt idx="69">
                  <c:v>7.8341586048329077</c:v>
                </c:pt>
                <c:pt idx="70">
                  <c:v>9.3182608447128814</c:v>
                </c:pt>
                <c:pt idx="71">
                  <c:v>10.781398397064748</c:v>
                </c:pt>
                <c:pt idx="72">
                  <c:v>12.223350918754875</c:v>
                </c:pt>
                <c:pt idx="73">
                  <c:v>13.643901257037498</c:v>
                </c:pt>
                <c:pt idx="74">
                  <c:v>15.042835482256805</c:v>
                </c:pt>
                <c:pt idx="75">
                  <c:v>16.419942920064187</c:v>
                </c:pt>
                <c:pt idx="76">
                  <c:v>17.77501618314497</c:v>
                </c:pt>
                <c:pt idx="77">
                  <c:v>19.107851202449979</c:v>
                </c:pt>
                <c:pt idx="78">
                  <c:v>20.418247257927931</c:v>
                </c:pt>
                <c:pt idx="79">
                  <c:v>21.706007008752863</c:v>
                </c:pt>
                <c:pt idx="80">
                  <c:v>22.970936523043036</c:v>
                </c:pt>
                <c:pt idx="81">
                  <c:v>24.212845307066402</c:v>
                </c:pt>
                <c:pt idx="82">
                  <c:v>25.431546333928168</c:v>
                </c:pt>
                <c:pt idx="83">
                  <c:v>26.626856071736483</c:v>
                </c:pt>
                <c:pt idx="84">
                  <c:v>27.798594511241447</c:v>
                </c:pt>
                <c:pt idx="85">
                  <c:v>28.94658519294407</c:v>
                </c:pt>
                <c:pt idx="86">
                  <c:v>30.070655233670351</c:v>
                </c:pt>
                <c:pt idx="87">
                  <c:v>31.170635352606894</c:v>
                </c:pt>
                <c:pt idx="88">
                  <c:v>32.246359896793678</c:v>
                </c:pt>
                <c:pt idx="89">
                  <c:v>33.297666866071239</c:v>
                </c:pt>
                <c:pt idx="90">
                  <c:v>34.324397937477073</c:v>
                </c:pt>
                <c:pt idx="91">
                  <c:v>35.326398489088348</c:v>
                </c:pt>
                <c:pt idx="92">
                  <c:v>36.303517623307727</c:v>
                </c:pt>
                <c:pt idx="93">
                  <c:v>37.255608189587633</c:v>
                </c:pt>
                <c:pt idx="94">
                  <c:v>38.182526806590914</c:v>
                </c:pt>
                <c:pt idx="95">
                  <c:v>39.084133883783323</c:v>
                </c:pt>
                <c:pt idx="96">
                  <c:v>39.960293642455355</c:v>
                </c:pt>
                <c:pt idx="97">
                  <c:v>40.810874136170156</c:v>
                </c:pt>
                <c:pt idx="98">
                  <c:v>41.635747270634084</c:v>
                </c:pt>
                <c:pt idx="99">
                  <c:v>42.434788822987144</c:v>
                </c:pt>
                <c:pt idx="100">
                  <c:v>43.207878460510727</c:v>
                </c:pt>
                <c:pt idx="101">
                  <c:v>43.954899758748979</c:v>
                </c:pt>
                <c:pt idx="102">
                  <c:v>44.675740219042268</c:v>
                </c:pt>
                <c:pt idx="103">
                  <c:v>45.370291285468625</c:v>
                </c:pt>
                <c:pt idx="104">
                  <c:v>46.038448361192252</c:v>
                </c:pt>
                <c:pt idx="105">
                  <c:v>46.680110824215205</c:v>
                </c:pt>
                <c:pt idx="106">
                  <c:v>47.295182042530797</c:v>
                </c:pt>
                <c:pt idx="107">
                  <c:v>47.883569388675966</c:v>
                </c:pt>
                <c:pt idx="108">
                  <c:v>48.445184253680594</c:v>
                </c:pt>
                <c:pt idx="109">
                  <c:v>48.979942060411844</c:v>
                </c:pt>
                <c:pt idx="110">
                  <c:v>49.487762276310974</c:v>
                </c:pt>
                <c:pt idx="111">
                  <c:v>49.968568425521397</c:v>
                </c:pt>
                <c:pt idx="112">
                  <c:v>50.422288100405581</c:v>
                </c:pt>
                <c:pt idx="113">
                  <c:v>50.848852972449407</c:v>
                </c:pt>
                <c:pt idx="114">
                  <c:v>51.248198802552167</c:v>
                </c:pt>
                <c:pt idx="115">
                  <c:v>51.620265450700771</c:v>
                </c:pt>
                <c:pt idx="116">
                  <c:v>51.964996885026579</c:v>
                </c:pt>
                <c:pt idx="117">
                  <c:v>52.282341190243585</c:v>
                </c:pt>
                <c:pt idx="118">
                  <c:v>52.572250575466711</c:v>
                </c:pt>
                <c:pt idx="119">
                  <c:v>52.834681381408927</c:v>
                </c:pt>
                <c:pt idx="120">
                  <c:v>53.06959408695613</c:v>
                </c:pt>
                <c:pt idx="121">
                  <c:v>53.276953315118959</c:v>
                </c:pt>
                <c:pt idx="122">
                  <c:v>53.456727838360365</c:v>
                </c:pt>
                <c:pt idx="123">
                  <c:v>53.608890583298432</c:v>
                </c:pt>
                <c:pt idx="124">
                  <c:v>53.733418634783476</c:v>
                </c:pt>
                <c:pt idx="125">
                  <c:v>53.830293239348975</c:v>
                </c:pt>
                <c:pt idx="126">
                  <c:v>53.899499808035813</c:v>
                </c:pt>
                <c:pt idx="127">
                  <c:v>53.941027918589299</c:v>
                </c:pt>
                <c:pt idx="128">
                  <c:v>53.954871317028761</c:v>
                </c:pt>
                <c:pt idx="129">
                  <c:v>53.941027918589299</c:v>
                </c:pt>
                <c:pt idx="130">
                  <c:v>53.899499808035813</c:v>
                </c:pt>
                <c:pt idx="131">
                  <c:v>53.830293239348975</c:v>
                </c:pt>
                <c:pt idx="132">
                  <c:v>53.733418634783476</c:v>
                </c:pt>
                <c:pt idx="133">
                  <c:v>53.608890583298432</c:v>
                </c:pt>
                <c:pt idx="134">
                  <c:v>53.456727838360365</c:v>
                </c:pt>
                <c:pt idx="135">
                  <c:v>53.276953315118959</c:v>
                </c:pt>
                <c:pt idx="136">
                  <c:v>53.06959408695613</c:v>
                </c:pt>
                <c:pt idx="137">
                  <c:v>52.834681381408927</c:v>
                </c:pt>
                <c:pt idx="138">
                  <c:v>52.572250575466711</c:v>
                </c:pt>
                <c:pt idx="139">
                  <c:v>52.282341190243585</c:v>
                </c:pt>
                <c:pt idx="140">
                  <c:v>51.964996885026579</c:v>
                </c:pt>
                <c:pt idx="141">
                  <c:v>51.620265450700799</c:v>
                </c:pt>
                <c:pt idx="142">
                  <c:v>51.248198802552167</c:v>
                </c:pt>
                <c:pt idx="143">
                  <c:v>50.848852972449407</c:v>
                </c:pt>
                <c:pt idx="144">
                  <c:v>50.422288100405581</c:v>
                </c:pt>
                <c:pt idx="145">
                  <c:v>49.968568425521397</c:v>
                </c:pt>
                <c:pt idx="146">
                  <c:v>49.487762276310974</c:v>
                </c:pt>
                <c:pt idx="147">
                  <c:v>48.979942060411844</c:v>
                </c:pt>
                <c:pt idx="148">
                  <c:v>48.445184253680594</c:v>
                </c:pt>
                <c:pt idx="149">
                  <c:v>47.883569388675966</c:v>
                </c:pt>
                <c:pt idx="150">
                  <c:v>47.295182042530797</c:v>
                </c:pt>
                <c:pt idx="151">
                  <c:v>46.680110824215205</c:v>
                </c:pt>
                <c:pt idx="152">
                  <c:v>46.038448361192252</c:v>
                </c:pt>
                <c:pt idx="153">
                  <c:v>45.370291285468625</c:v>
                </c:pt>
                <c:pt idx="154">
                  <c:v>44.675740219042268</c:v>
                </c:pt>
                <c:pt idx="155">
                  <c:v>43.954899758748979</c:v>
                </c:pt>
                <c:pt idx="156">
                  <c:v>43.207878460510699</c:v>
                </c:pt>
                <c:pt idx="157">
                  <c:v>42.434788822987144</c:v>
                </c:pt>
                <c:pt idx="158">
                  <c:v>41.635747270634056</c:v>
                </c:pt>
                <c:pt idx="159">
                  <c:v>40.810874136170156</c:v>
                </c:pt>
                <c:pt idx="160">
                  <c:v>39.960293642455355</c:v>
                </c:pt>
                <c:pt idx="161">
                  <c:v>39.084133883783295</c:v>
                </c:pt>
                <c:pt idx="162">
                  <c:v>38.182526806590914</c:v>
                </c:pt>
                <c:pt idx="163">
                  <c:v>37.255608189587662</c:v>
                </c:pt>
                <c:pt idx="164">
                  <c:v>36.303517623307727</c:v>
                </c:pt>
                <c:pt idx="165">
                  <c:v>35.326398489088376</c:v>
                </c:pt>
                <c:pt idx="166">
                  <c:v>34.324397937477045</c:v>
                </c:pt>
                <c:pt idx="167">
                  <c:v>33.297666866071239</c:v>
                </c:pt>
                <c:pt idx="168">
                  <c:v>32.246359896793678</c:v>
                </c:pt>
                <c:pt idx="169">
                  <c:v>31.170635352606865</c:v>
                </c:pt>
                <c:pt idx="170">
                  <c:v>30.070655233670379</c:v>
                </c:pt>
                <c:pt idx="171">
                  <c:v>28.946585192944099</c:v>
                </c:pt>
                <c:pt idx="172">
                  <c:v>27.798594511241447</c:v>
                </c:pt>
                <c:pt idx="173">
                  <c:v>26.626856071736483</c:v>
                </c:pt>
                <c:pt idx="174">
                  <c:v>25.431546333928168</c:v>
                </c:pt>
                <c:pt idx="175">
                  <c:v>24.212845307066402</c:v>
                </c:pt>
                <c:pt idx="176">
                  <c:v>22.970936523043008</c:v>
                </c:pt>
                <c:pt idx="177">
                  <c:v>21.706007008752835</c:v>
                </c:pt>
                <c:pt idx="178">
                  <c:v>20.418247257927931</c:v>
                </c:pt>
                <c:pt idx="179">
                  <c:v>19.107851202449979</c:v>
                </c:pt>
                <c:pt idx="180">
                  <c:v>17.77501618314497</c:v>
                </c:pt>
                <c:pt idx="181">
                  <c:v>16.419942920064216</c:v>
                </c:pt>
                <c:pt idx="182">
                  <c:v>15.042835482256834</c:v>
                </c:pt>
                <c:pt idx="183">
                  <c:v>13.643901257037442</c:v>
                </c:pt>
                <c:pt idx="184">
                  <c:v>12.223350918754846</c:v>
                </c:pt>
                <c:pt idx="185">
                  <c:v>10.78139839706472</c:v>
                </c:pt>
                <c:pt idx="186">
                  <c:v>9.3182608447128814</c:v>
                </c:pt>
                <c:pt idx="187">
                  <c:v>7.8341586048329077</c:v>
                </c:pt>
                <c:pt idx="188">
                  <c:v>6.3293151777631351</c:v>
                </c:pt>
                <c:pt idx="189">
                  <c:v>4.8039571873884768</c:v>
                </c:pt>
                <c:pt idx="190">
                  <c:v>3.2583143470115488</c:v>
                </c:pt>
                <c:pt idx="191">
                  <c:v>1.6926194247587887</c:v>
                </c:pt>
                <c:pt idx="192">
                  <c:v>0.10710820852639813</c:v>
                </c:pt>
                <c:pt idx="193">
                  <c:v>-1.4979805295283768</c:v>
                </c:pt>
                <c:pt idx="194">
                  <c:v>-2.1935763419355396</c:v>
                </c:pt>
                <c:pt idx="195">
                  <c:v>-2.3017203169687122</c:v>
                </c:pt>
                <c:pt idx="196">
                  <c:v>-1.4259686734569073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47344"/>
        <c:axId val="466248520"/>
      </c:scatterChart>
      <c:valAx>
        <c:axId val="4662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48520"/>
        <c:crosses val="autoZero"/>
        <c:crossBetween val="midCat"/>
      </c:valAx>
      <c:valAx>
        <c:axId val="466248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47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82798513935295"/>
          <c:y val="6.7304474920369534E-2"/>
          <c:w val="0.811591230047368"/>
          <c:h val="0.86539105015926165"/>
        </c:manualLayout>
      </c:layout>
      <c:scatterChart>
        <c:scatterStyle val="smoothMarker"/>
        <c:varyColors val="0"/>
        <c:ser>
          <c:idx val="0"/>
          <c:order val="0"/>
          <c:tx>
            <c:v>Light output (min)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'Time-domain'!$EN$9:$EN$265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31.235785480567944</c:v>
                </c:pt>
                <c:pt idx="16">
                  <c:v>67.534023455627349</c:v>
                </c:pt>
                <c:pt idx="17">
                  <c:v>103.31224649109757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119.79697581730737</c:v>
                </c:pt>
                <c:pt idx="28">
                  <c:v>119.79697581730737</c:v>
                </c:pt>
                <c:pt idx="29">
                  <c:v>119.79697581730737</c:v>
                </c:pt>
                <c:pt idx="30">
                  <c:v>161.40221621910385</c:v>
                </c:pt>
                <c:pt idx="31">
                  <c:v>216.35968856903526</c:v>
                </c:pt>
                <c:pt idx="32">
                  <c:v>300.40474307685224</c:v>
                </c:pt>
                <c:pt idx="33">
                  <c:v>404.87627268640108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479.36332405687631</c:v>
                </c:pt>
                <c:pt idx="45">
                  <c:v>479.36332405687631</c:v>
                </c:pt>
                <c:pt idx="46">
                  <c:v>479.36332405687631</c:v>
                </c:pt>
                <c:pt idx="47">
                  <c:v>479.36332405687631</c:v>
                </c:pt>
                <c:pt idx="48">
                  <c:v>494.87488775202712</c:v>
                </c:pt>
                <c:pt idx="49">
                  <c:v>539.07711323723106</c:v>
                </c:pt>
                <c:pt idx="50">
                  <c:v>582.28780080368449</c:v>
                </c:pt>
                <c:pt idx="51">
                  <c:v>624.46973313329704</c:v>
                </c:pt>
                <c:pt idx="52">
                  <c:v>665.58841082147774</c:v>
                </c:pt>
                <c:pt idx="53">
                  <c:v>705.6120562965516</c:v>
                </c:pt>
                <c:pt idx="54">
                  <c:v>795.44486843920606</c:v>
                </c:pt>
                <c:pt idx="55">
                  <c:v>908.69225867335535</c:v>
                </c:pt>
                <c:pt idx="56">
                  <c:v>1018.4174761557985</c:v>
                </c:pt>
                <c:pt idx="57">
                  <c:v>1124.5577170896461</c:v>
                </c:pt>
                <c:pt idx="58">
                  <c:v>1227.0582149682846</c:v>
                </c:pt>
                <c:pt idx="59">
                  <c:v>1325.8721784268841</c:v>
                </c:pt>
                <c:pt idx="60">
                  <c:v>1420.9607173028235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1498.3734591287684</c:v>
                </c:pt>
                <c:pt idx="67">
                  <c:v>1498.3734591287684</c:v>
                </c:pt>
                <c:pt idx="68">
                  <c:v>1498.3734591287684</c:v>
                </c:pt>
                <c:pt idx="69">
                  <c:v>1498.3734591287684</c:v>
                </c:pt>
                <c:pt idx="70">
                  <c:v>1498.3734591287684</c:v>
                </c:pt>
                <c:pt idx="71">
                  <c:v>1498.3734591287684</c:v>
                </c:pt>
                <c:pt idx="72">
                  <c:v>1498.3734591287684</c:v>
                </c:pt>
                <c:pt idx="73">
                  <c:v>1498.3734591287684</c:v>
                </c:pt>
                <c:pt idx="74">
                  <c:v>1525.1042803222965</c:v>
                </c:pt>
                <c:pt idx="75">
                  <c:v>1673.3057011887975</c:v>
                </c:pt>
                <c:pt idx="76">
                  <c:v>1810.4490022102354</c:v>
                </c:pt>
                <c:pt idx="77">
                  <c:v>1935.1268800720854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1935.1268800720854</c:v>
                </c:pt>
                <c:pt idx="180">
                  <c:v>1810.4490022102354</c:v>
                </c:pt>
                <c:pt idx="181">
                  <c:v>1673.305701188799</c:v>
                </c:pt>
                <c:pt idx="182">
                  <c:v>1525.1042803222983</c:v>
                </c:pt>
                <c:pt idx="183">
                  <c:v>1498.3734591287684</c:v>
                </c:pt>
                <c:pt idx="184">
                  <c:v>1498.3734591287684</c:v>
                </c:pt>
                <c:pt idx="185">
                  <c:v>1498.3734591287684</c:v>
                </c:pt>
                <c:pt idx="186">
                  <c:v>1498.3734591287684</c:v>
                </c:pt>
                <c:pt idx="187">
                  <c:v>1498.3734591287684</c:v>
                </c:pt>
                <c:pt idx="188">
                  <c:v>1498.3734591287684</c:v>
                </c:pt>
                <c:pt idx="189">
                  <c:v>1498.3734591287684</c:v>
                </c:pt>
                <c:pt idx="190">
                  <c:v>1498.3734591287684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1420.960717302821</c:v>
                </c:pt>
                <c:pt idx="197">
                  <c:v>1325.8721784268832</c:v>
                </c:pt>
                <c:pt idx="198">
                  <c:v>1227.0582149682832</c:v>
                </c:pt>
                <c:pt idx="199">
                  <c:v>1124.5577170896461</c:v>
                </c:pt>
                <c:pt idx="200">
                  <c:v>1018.4174761557974</c:v>
                </c:pt>
                <c:pt idx="201">
                  <c:v>908.69225867335535</c:v>
                </c:pt>
                <c:pt idx="202">
                  <c:v>795.44486843920606</c:v>
                </c:pt>
                <c:pt idx="203">
                  <c:v>705.61205629655205</c:v>
                </c:pt>
                <c:pt idx="204">
                  <c:v>665.58841082147853</c:v>
                </c:pt>
                <c:pt idx="205">
                  <c:v>624.4697331332975</c:v>
                </c:pt>
                <c:pt idx="206">
                  <c:v>582.28780080368369</c:v>
                </c:pt>
                <c:pt idx="207">
                  <c:v>539.07711323723197</c:v>
                </c:pt>
                <c:pt idx="208">
                  <c:v>494.87488775202712</c:v>
                </c:pt>
                <c:pt idx="209">
                  <c:v>479.36332405687631</c:v>
                </c:pt>
                <c:pt idx="210">
                  <c:v>479.36332405687631</c:v>
                </c:pt>
                <c:pt idx="211">
                  <c:v>479.36332405687631</c:v>
                </c:pt>
                <c:pt idx="212">
                  <c:v>479.36332405687631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404.87627268640142</c:v>
                </c:pt>
                <c:pt idx="224">
                  <c:v>300.40474307684929</c:v>
                </c:pt>
                <c:pt idx="225">
                  <c:v>216.35968856903614</c:v>
                </c:pt>
                <c:pt idx="226">
                  <c:v>161.40221621910473</c:v>
                </c:pt>
                <c:pt idx="227">
                  <c:v>119.79697581730737</c:v>
                </c:pt>
                <c:pt idx="228">
                  <c:v>119.79697581730737</c:v>
                </c:pt>
                <c:pt idx="229">
                  <c:v>119.79697581730737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103.31224649109717</c:v>
                </c:pt>
                <c:pt idx="240">
                  <c:v>67.534023455627093</c:v>
                </c:pt>
                <c:pt idx="241">
                  <c:v>31.235785480567735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Light output (typ)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'Time-domain'!$EP$9:$EP$265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1.5987301022499425</c:v>
                </c:pt>
                <c:pt idx="14">
                  <c:v>41.712770062944308</c:v>
                </c:pt>
                <c:pt idx="15">
                  <c:v>81.246228773647474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136.98260361982878</c:v>
                </c:pt>
                <c:pt idx="28">
                  <c:v>198.18388644674229</c:v>
                </c:pt>
                <c:pt idx="29">
                  <c:v>276.15008154812023</c:v>
                </c:pt>
                <c:pt idx="30">
                  <c:v>392.26139092094888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517.87077896723906</c:v>
                </c:pt>
                <c:pt idx="45">
                  <c:v>567.22963797981038</c:v>
                </c:pt>
                <c:pt idx="46">
                  <c:v>615.38956490340263</c:v>
                </c:pt>
                <c:pt idx="47">
                  <c:v>662.29559411513685</c:v>
                </c:pt>
                <c:pt idx="48">
                  <c:v>707.8962959749889</c:v>
                </c:pt>
                <c:pt idx="49">
                  <c:v>818.34142659808504</c:v>
                </c:pt>
                <c:pt idx="50">
                  <c:v>946.89145779938724</c:v>
                </c:pt>
                <c:pt idx="51">
                  <c:v>1071.1268870351951</c:v>
                </c:pt>
                <c:pt idx="52">
                  <c:v>1190.9363727104471</c:v>
                </c:pt>
                <c:pt idx="53">
                  <c:v>1306.2193555184726</c:v>
                </c:pt>
                <c:pt idx="54">
                  <c:v>1416.8860435225595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1498.3734591287684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1560.2489860914216</c:v>
                </c:pt>
                <c:pt idx="67">
                  <c:v>1738.1689760193613</c:v>
                </c:pt>
                <c:pt idx="68">
                  <c:v>1899.3666449140201</c:v>
                </c:pt>
                <c:pt idx="69">
                  <c:v>2170.6112324611145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2170.6112324611145</c:v>
                </c:pt>
                <c:pt idx="188">
                  <c:v>1899.3666449140171</c:v>
                </c:pt>
                <c:pt idx="189">
                  <c:v>1738.1689760193594</c:v>
                </c:pt>
                <c:pt idx="190">
                  <c:v>1560.2489860914216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1498.3734591287684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1416.8860435225595</c:v>
                </c:pt>
                <c:pt idx="203">
                  <c:v>1306.2193555184731</c:v>
                </c:pt>
                <c:pt idx="204">
                  <c:v>1190.9363727104478</c:v>
                </c:pt>
                <c:pt idx="205">
                  <c:v>1071.1268870351964</c:v>
                </c:pt>
                <c:pt idx="206">
                  <c:v>946.89145779938417</c:v>
                </c:pt>
                <c:pt idx="207">
                  <c:v>818.34142659808799</c:v>
                </c:pt>
                <c:pt idx="208">
                  <c:v>707.8962959749889</c:v>
                </c:pt>
                <c:pt idx="209">
                  <c:v>662.29559411513765</c:v>
                </c:pt>
                <c:pt idx="210">
                  <c:v>615.38956490340229</c:v>
                </c:pt>
                <c:pt idx="211">
                  <c:v>567.22963797981038</c:v>
                </c:pt>
                <c:pt idx="212">
                  <c:v>517.87077896723906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392.26139092095059</c:v>
                </c:pt>
                <c:pt idx="227">
                  <c:v>276.15008154811852</c:v>
                </c:pt>
                <c:pt idx="228">
                  <c:v>198.18388644674343</c:v>
                </c:pt>
                <c:pt idx="229">
                  <c:v>136.98260361982787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81.246228773647218</c:v>
                </c:pt>
                <c:pt idx="242">
                  <c:v>41.71277006294423</c:v>
                </c:pt>
                <c:pt idx="243">
                  <c:v>1.5987301022485467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Light output (max)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'Time-domain'!$ER$9:$ER$265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1.9316560561680218</c:v>
                </c:pt>
                <c:pt idx="13">
                  <c:v>45.447575053701208</c:v>
                </c:pt>
                <c:pt idx="14">
                  <c:v>88.290061659606934</c:v>
                </c:pt>
                <c:pt idx="15">
                  <c:v>119.79697581730737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146.90737499948037</c:v>
                </c:pt>
                <c:pt idx="26">
                  <c:v>213.48676126000566</c:v>
                </c:pt>
                <c:pt idx="27">
                  <c:v>316.9491866945271</c:v>
                </c:pt>
                <c:pt idx="28">
                  <c:v>442.61632147370415</c:v>
                </c:pt>
                <c:pt idx="29">
                  <c:v>479.36332405687631</c:v>
                </c:pt>
                <c:pt idx="30">
                  <c:v>479.36332405687631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501.59046579040438</c:v>
                </c:pt>
                <c:pt idx="41">
                  <c:v>556.82984660843204</c:v>
                </c:pt>
                <c:pt idx="42">
                  <c:v>610.68707348027101</c:v>
                </c:pt>
                <c:pt idx="43">
                  <c:v>663.0821569926494</c:v>
                </c:pt>
                <c:pt idx="44">
                  <c:v>713.93952423236851</c:v>
                </c:pt>
                <c:pt idx="45">
                  <c:v>851.47424258698902</c:v>
                </c:pt>
                <c:pt idx="46">
                  <c:v>994.19365908422174</c:v>
                </c:pt>
                <c:pt idx="47">
                  <c:v>1131.7007446543853</c:v>
                </c:pt>
                <c:pt idx="48">
                  <c:v>1263.8231486071786</c:v>
                </c:pt>
                <c:pt idx="49">
                  <c:v>1390.4023475770452</c:v>
                </c:pt>
                <c:pt idx="50">
                  <c:v>1498.3734591287684</c:v>
                </c:pt>
                <c:pt idx="51">
                  <c:v>1498.3734591287684</c:v>
                </c:pt>
                <c:pt idx="52">
                  <c:v>1498.3734591287684</c:v>
                </c:pt>
                <c:pt idx="53">
                  <c:v>1498.3734591287684</c:v>
                </c:pt>
                <c:pt idx="54">
                  <c:v>1498.3734591287684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1631.0784760787465</c:v>
                </c:pt>
                <c:pt idx="61">
                  <c:v>1830.7555125097542</c:v>
                </c:pt>
                <c:pt idx="62">
                  <c:v>2030.2656221028585</c:v>
                </c:pt>
                <c:pt idx="63">
                  <c:v>2176.9297774691272</c:v>
                </c:pt>
                <c:pt idx="64">
                  <c:v>2176.9297774691272</c:v>
                </c:pt>
                <c:pt idx="65">
                  <c:v>2176.9297774691272</c:v>
                </c:pt>
                <c:pt idx="66">
                  <c:v>2176.9297774691272</c:v>
                </c:pt>
                <c:pt idx="67">
                  <c:v>2176.9297774691272</c:v>
                </c:pt>
                <c:pt idx="68">
                  <c:v>2176.9297774691272</c:v>
                </c:pt>
                <c:pt idx="69">
                  <c:v>2176.9297774691272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2176.9297774691272</c:v>
                </c:pt>
                <c:pt idx="188">
                  <c:v>2176.9297774691272</c:v>
                </c:pt>
                <c:pt idx="189">
                  <c:v>2176.9297774691272</c:v>
                </c:pt>
                <c:pt idx="190">
                  <c:v>2176.9297774691272</c:v>
                </c:pt>
                <c:pt idx="191">
                  <c:v>2176.9297774691272</c:v>
                </c:pt>
                <c:pt idx="192">
                  <c:v>2176.9297774691272</c:v>
                </c:pt>
                <c:pt idx="193">
                  <c:v>2176.9297774691272</c:v>
                </c:pt>
                <c:pt idx="194">
                  <c:v>2030.2656221028637</c:v>
                </c:pt>
                <c:pt idx="195">
                  <c:v>1830.755512509759</c:v>
                </c:pt>
                <c:pt idx="196">
                  <c:v>1631.0784760787428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1498.3734591287684</c:v>
                </c:pt>
                <c:pt idx="203">
                  <c:v>1498.3734591287684</c:v>
                </c:pt>
                <c:pt idx="204">
                  <c:v>1498.3734591287684</c:v>
                </c:pt>
                <c:pt idx="205">
                  <c:v>1498.3734591287684</c:v>
                </c:pt>
                <c:pt idx="206">
                  <c:v>1498.3734591287684</c:v>
                </c:pt>
                <c:pt idx="207">
                  <c:v>1390.4023475770482</c:v>
                </c:pt>
                <c:pt idx="208">
                  <c:v>1263.8231486071786</c:v>
                </c:pt>
                <c:pt idx="209">
                  <c:v>1131.7007446543885</c:v>
                </c:pt>
                <c:pt idx="210">
                  <c:v>994.19365908421969</c:v>
                </c:pt>
                <c:pt idx="211">
                  <c:v>851.47424258698902</c:v>
                </c:pt>
                <c:pt idx="212">
                  <c:v>713.93952423236851</c:v>
                </c:pt>
                <c:pt idx="213">
                  <c:v>663.0821569926502</c:v>
                </c:pt>
                <c:pt idx="214">
                  <c:v>610.68707348026976</c:v>
                </c:pt>
                <c:pt idx="215">
                  <c:v>556.82984660843329</c:v>
                </c:pt>
                <c:pt idx="216">
                  <c:v>501.59046579040279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479.36332405687631</c:v>
                </c:pt>
                <c:pt idx="227">
                  <c:v>479.36332405687631</c:v>
                </c:pt>
                <c:pt idx="228">
                  <c:v>442.61632147370659</c:v>
                </c:pt>
                <c:pt idx="229">
                  <c:v>316.94918669452488</c:v>
                </c:pt>
                <c:pt idx="230">
                  <c:v>213.48676126000737</c:v>
                </c:pt>
                <c:pt idx="231">
                  <c:v>146.90737499948017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119.79697581730737</c:v>
                </c:pt>
                <c:pt idx="242">
                  <c:v>88.290061659606863</c:v>
                </c:pt>
                <c:pt idx="243">
                  <c:v>45.447575053699751</c:v>
                </c:pt>
                <c:pt idx="244">
                  <c:v>1.9316560561682317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55576"/>
        <c:axId val="466255968"/>
      </c:scatterChart>
      <c:valAx>
        <c:axId val="46625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55968"/>
        <c:crosses val="autoZero"/>
        <c:crossBetween val="midCat"/>
      </c:valAx>
      <c:valAx>
        <c:axId val="46625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55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66857164846666"/>
          <c:y val="6.218349161968157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'Time-domain'!$BB$8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'Time-domain'!$BB$9:$BB$265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2.2165310574453789</c:v>
                </c:pt>
                <c:pt idx="16">
                  <c:v>4.9006771069419415</c:v>
                </c:pt>
                <c:pt idx="17">
                  <c:v>7.5782790019639199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8.8235294117647047</c:v>
                </c:pt>
                <c:pt idx="30">
                  <c:v>8.8235294117647047</c:v>
                </c:pt>
                <c:pt idx="31">
                  <c:v>8.8235294117647047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8.8235294117647047</c:v>
                </c:pt>
                <c:pt idx="226">
                  <c:v>8.8235294117647047</c:v>
                </c:pt>
                <c:pt idx="227">
                  <c:v>8.8235294117647047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7.5782790019638888</c:v>
                </c:pt>
                <c:pt idx="240">
                  <c:v>4.900677106941921</c:v>
                </c:pt>
                <c:pt idx="241">
                  <c:v>2.2165310574453634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'Time-domain'!$BC$8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'Time-domain'!$BC$9:$BC$265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2.9801778855138514</c:v>
                </c:pt>
                <c:pt idx="31">
                  <c:v>7.0705800318112084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7.0705800318112741</c:v>
                </c:pt>
                <c:pt idx="226">
                  <c:v>2.9801778855139163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'Time-domain'!$BD$8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'Time-domain'!$BD$9:$BD$265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1.0631124511989885</c:v>
                </c:pt>
                <c:pt idx="49">
                  <c:v>4.319747226203245</c:v>
                </c:pt>
                <c:pt idx="50">
                  <c:v>7.5490775862817365</c:v>
                </c:pt>
                <c:pt idx="51">
                  <c:v>10.750617206160735</c:v>
                </c:pt>
                <c:pt idx="52">
                  <c:v>13.923883945749621</c:v>
                </c:pt>
                <c:pt idx="53">
                  <c:v>17.068399922749649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17.068399922749681</c:v>
                </c:pt>
                <c:pt idx="204">
                  <c:v>13.923883945749678</c:v>
                </c:pt>
                <c:pt idx="205">
                  <c:v>10.750617206160763</c:v>
                </c:pt>
                <c:pt idx="206">
                  <c:v>7.5490775862816788</c:v>
                </c:pt>
                <c:pt idx="207">
                  <c:v>4.3197472262033036</c:v>
                </c:pt>
                <c:pt idx="208">
                  <c:v>1.0631124511989885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'Time-domain'!$BE$8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'Time-domain'!$BE$9:$BE$265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1.8855226852069993</c:v>
                </c:pt>
                <c:pt idx="75">
                  <c:v>13.04687091382567</c:v>
                </c:pt>
                <c:pt idx="76">
                  <c:v>24.029633877197686</c:v>
                </c:pt>
                <c:pt idx="77">
                  <c:v>34.832157611617838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34.832157611617838</c:v>
                </c:pt>
                <c:pt idx="180">
                  <c:v>24.029633877197686</c:v>
                </c:pt>
                <c:pt idx="181">
                  <c:v>13.046870913825806</c:v>
                </c:pt>
                <c:pt idx="182">
                  <c:v>1.8855226852071354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56752"/>
        <c:axId val="466257144"/>
      </c:scatterChart>
      <c:valAx>
        <c:axId val="46625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57144"/>
        <c:crosses val="autoZero"/>
        <c:crossBetween val="midCat"/>
      </c:valAx>
      <c:valAx>
        <c:axId val="466257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56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66857164846666"/>
          <c:y val="6.2183491619681598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'Time-domain'!$BF$8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'Time-domain'!$BF$9:$BF$265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4.6996085199364414E-2</c:v>
                </c:pt>
                <c:pt idx="14">
                  <c:v>2.9881096483578653</c:v>
                </c:pt>
                <c:pt idx="15">
                  <c:v>5.9229670826660561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5.9229670826660366</c:v>
                </c:pt>
                <c:pt idx="242">
                  <c:v>2.98810964835786</c:v>
                </c:pt>
                <c:pt idx="243">
                  <c:v>4.6996085199262676E-2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'Time-domain'!$BG$8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'Time-domain'!$BG$9:$BG$265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1.1856536493528547</c:v>
                </c:pt>
                <c:pt idx="28">
                  <c:v>5.7094029691691679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5.7094029691692496</c:v>
                </c:pt>
                <c:pt idx="229">
                  <c:v>1.1856536493527892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'Time-domain'!$BH$8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'Time-domain'!$BH$9:$BH$265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2.7517885376686659</c:v>
                </c:pt>
                <c:pt idx="45">
                  <c:v>6.4182336881282387</c:v>
                </c:pt>
                <c:pt idx="46">
                  <c:v>10.057058399319764</c:v>
                </c:pt>
                <c:pt idx="47">
                  <c:v>13.667714677626398</c:v>
                </c:pt>
                <c:pt idx="48">
                  <c:v>17.249658771493618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17.249658771493618</c:v>
                </c:pt>
                <c:pt idx="209">
                  <c:v>13.667714677626456</c:v>
                </c:pt>
                <c:pt idx="210">
                  <c:v>10.057058399319736</c:v>
                </c:pt>
                <c:pt idx="211">
                  <c:v>6.4182336881282387</c:v>
                </c:pt>
                <c:pt idx="212">
                  <c:v>2.7517885376686659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'Time-domain'!$BI$8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'Time-domain'!$BI$9:$BI$265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4.4801834948056483</c:v>
                </c:pt>
                <c:pt idx="67">
                  <c:v>18.146344771348083</c:v>
                </c:pt>
                <c:pt idx="68">
                  <c:v>31.633152820637775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31.633152820637505</c:v>
                </c:pt>
                <c:pt idx="189">
                  <c:v>18.146344771347948</c:v>
                </c:pt>
                <c:pt idx="190">
                  <c:v>4.4801834948056483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58320"/>
        <c:axId val="466259888"/>
      </c:scatterChart>
      <c:valAx>
        <c:axId val="4662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59888"/>
        <c:crosses val="autoZero"/>
        <c:crossBetween val="midCat"/>
      </c:valAx>
      <c:valAx>
        <c:axId val="46625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58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66857164846666"/>
          <c:y val="6.2183491619681598E-2"/>
          <c:w val="0.78336663530968742"/>
          <c:h val="0.875633016760639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'Time-domain'!$BJ$8</c:f>
              <c:strCache>
                <c:ptCount val="1"/>
                <c:pt idx="0">
                  <c:v>IF1/P1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'Time-domain'!$BJ$9:$BJ$265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7.1263858579647468E-2</c:v>
                </c:pt>
                <c:pt idx="13">
                  <c:v>3.2637678606311495</c:v>
                </c:pt>
                <c:pt idx="14">
                  <c:v>6.4499742207195263</c:v>
                </c:pt>
                <c:pt idx="15">
                  <c:v>8.8235294117647047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8.8235294117647047</c:v>
                </c:pt>
                <c:pt idx="242">
                  <c:v>6.449974220719521</c:v>
                </c:pt>
                <c:pt idx="243">
                  <c:v>3.2637678606310421</c:v>
                </c:pt>
                <c:pt idx="244">
                  <c:v>7.1263858579662734E-2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'Time-domain'!$BK$8</c:f>
              <c:strCache>
                <c:ptCount val="1"/>
                <c:pt idx="0">
                  <c:v>IF2/P2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'Time-domain'!$BK$9:$BK$265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1.9133952910394552</c:v>
                </c:pt>
                <c:pt idx="26">
                  <c:v>6.8548503382731738</c:v>
                </c:pt>
                <c:pt idx="27">
                  <c:v>11.776312653851626</c:v>
                </c:pt>
                <c:pt idx="28">
                  <c:v>16.677041083652622</c:v>
                </c:pt>
                <c:pt idx="29">
                  <c:v>18.137254901960784</c:v>
                </c:pt>
                <c:pt idx="30">
                  <c:v>18.137254901960784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18.137254901960784</c:v>
                </c:pt>
                <c:pt idx="227">
                  <c:v>18.137254901960784</c:v>
                </c:pt>
                <c:pt idx="228">
                  <c:v>16.677041083652721</c:v>
                </c:pt>
                <c:pt idx="229">
                  <c:v>11.776312653851543</c:v>
                </c:pt>
                <c:pt idx="230">
                  <c:v>6.8548503382733053</c:v>
                </c:pt>
                <c:pt idx="231">
                  <c:v>1.913395291039439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'Time-domain'!$BL$8</c:f>
              <c:strCache>
                <c:ptCount val="1"/>
                <c:pt idx="0">
                  <c:v>IF3/P3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'Time-domain'!$BL$9:$BL$265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1.5550576088541626</c:v>
                </c:pt>
                <c:pt idx="41">
                  <c:v>5.6407030597391694</c:v>
                </c:pt>
                <c:pt idx="42">
                  <c:v>9.6988451646088603</c:v>
                </c:pt>
                <c:pt idx="43">
                  <c:v>13.728872782189184</c:v>
                </c:pt>
                <c:pt idx="44">
                  <c:v>17.730179005144585</c:v>
                </c:pt>
                <c:pt idx="45">
                  <c:v>21.702161251475776</c:v>
                </c:pt>
                <c:pt idx="46">
                  <c:v>25.644221355266595</c:v>
                </c:pt>
                <c:pt idx="47">
                  <c:v>29.555765656765441</c:v>
                </c:pt>
                <c:pt idx="48">
                  <c:v>33.436205091788281</c:v>
                </c:pt>
                <c:pt idx="49">
                  <c:v>37.284955280429649</c:v>
                </c:pt>
                <c:pt idx="50">
                  <c:v>40.686274509803923</c:v>
                </c:pt>
                <c:pt idx="51">
                  <c:v>40.686274509803923</c:v>
                </c:pt>
                <c:pt idx="52">
                  <c:v>40.686274509803923</c:v>
                </c:pt>
                <c:pt idx="53">
                  <c:v>40.686274509803923</c:v>
                </c:pt>
                <c:pt idx="54">
                  <c:v>40.686274509803923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40.686274509803923</c:v>
                </c:pt>
                <c:pt idx="203">
                  <c:v>40.686274509803923</c:v>
                </c:pt>
                <c:pt idx="204">
                  <c:v>40.686274509803923</c:v>
                </c:pt>
                <c:pt idx="205">
                  <c:v>40.686274509803923</c:v>
                </c:pt>
                <c:pt idx="206">
                  <c:v>40.686274509803923</c:v>
                </c:pt>
                <c:pt idx="207">
                  <c:v>37.284955280429735</c:v>
                </c:pt>
                <c:pt idx="208">
                  <c:v>33.436205091788281</c:v>
                </c:pt>
                <c:pt idx="209">
                  <c:v>29.55576565676553</c:v>
                </c:pt>
                <c:pt idx="210">
                  <c:v>25.644221355266538</c:v>
                </c:pt>
                <c:pt idx="211">
                  <c:v>21.702161251475776</c:v>
                </c:pt>
                <c:pt idx="212">
                  <c:v>17.730179005144585</c:v>
                </c:pt>
                <c:pt idx="213">
                  <c:v>13.728872782189242</c:v>
                </c:pt>
                <c:pt idx="214">
                  <c:v>9.6988451646087714</c:v>
                </c:pt>
                <c:pt idx="215">
                  <c:v>5.6407030597392582</c:v>
                </c:pt>
                <c:pt idx="216">
                  <c:v>1.5550576088540458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'Time-domain'!$BM$8</c:f>
              <c:strCache>
                <c:ptCount val="1"/>
                <c:pt idx="0">
                  <c:v>IF4/P4 (mA)</c:v>
                </c:pt>
              </c:strCache>
            </c:strRef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'Time-domain'!$BM$9:$BM$265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9.8039955428333183</c:v>
                </c:pt>
                <c:pt idx="61">
                  <c:v>25.726978014104535</c:v>
                </c:pt>
                <c:pt idx="62">
                  <c:v>41.469465642640678</c:v>
                </c:pt>
                <c:pt idx="63">
                  <c:v>45.098039215686278</c:v>
                </c:pt>
                <c:pt idx="64">
                  <c:v>45.098039215686278</c:v>
                </c:pt>
                <c:pt idx="65">
                  <c:v>45.098039215686278</c:v>
                </c:pt>
                <c:pt idx="66">
                  <c:v>45.098039215686278</c:v>
                </c:pt>
                <c:pt idx="67">
                  <c:v>45.098039215686278</c:v>
                </c:pt>
                <c:pt idx="68">
                  <c:v>45.098039215686278</c:v>
                </c:pt>
                <c:pt idx="69">
                  <c:v>45.098039215686278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45.098039215686278</c:v>
                </c:pt>
                <c:pt idx="188">
                  <c:v>45.098039215686278</c:v>
                </c:pt>
                <c:pt idx="189">
                  <c:v>45.098039215686278</c:v>
                </c:pt>
                <c:pt idx="190">
                  <c:v>45.098039215686278</c:v>
                </c:pt>
                <c:pt idx="191">
                  <c:v>45.098039215686278</c:v>
                </c:pt>
                <c:pt idx="192">
                  <c:v>45.098039215686278</c:v>
                </c:pt>
                <c:pt idx="193">
                  <c:v>45.098039215686278</c:v>
                </c:pt>
                <c:pt idx="194">
                  <c:v>41.469465642640806</c:v>
                </c:pt>
                <c:pt idx="195">
                  <c:v>25.726978014104944</c:v>
                </c:pt>
                <c:pt idx="196">
                  <c:v>9.8039955428330448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62240"/>
        <c:axId val="466262632"/>
      </c:scatterChart>
      <c:valAx>
        <c:axId val="4662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62632"/>
        <c:crosses val="autoZero"/>
        <c:crossBetween val="midCat"/>
      </c:valAx>
      <c:valAx>
        <c:axId val="466262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62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THD!$D$7:$D$519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-0.14098825559809325</c:v>
                </c:pt>
                <c:pt idx="14">
                  <c:v>-8.9643289450735963</c:v>
                </c:pt>
                <c:pt idx="15">
                  <c:v>-17.768901247998169</c:v>
                </c:pt>
                <c:pt idx="16">
                  <c:v>-26.470588235294116</c:v>
                </c:pt>
                <c:pt idx="17">
                  <c:v>-26.470588235294116</c:v>
                </c:pt>
                <c:pt idx="18">
                  <c:v>-26.470588235294116</c:v>
                </c:pt>
                <c:pt idx="19">
                  <c:v>-26.470588235294116</c:v>
                </c:pt>
                <c:pt idx="20">
                  <c:v>-26.470588235294116</c:v>
                </c:pt>
                <c:pt idx="21">
                  <c:v>-26.470588235294116</c:v>
                </c:pt>
                <c:pt idx="22">
                  <c:v>-26.470588235294116</c:v>
                </c:pt>
                <c:pt idx="23">
                  <c:v>-26.470588235294116</c:v>
                </c:pt>
                <c:pt idx="24">
                  <c:v>-26.470588235294116</c:v>
                </c:pt>
                <c:pt idx="25">
                  <c:v>-26.470588235294116</c:v>
                </c:pt>
                <c:pt idx="26">
                  <c:v>-26.470588235294116</c:v>
                </c:pt>
                <c:pt idx="27">
                  <c:v>-26.470588235294116</c:v>
                </c:pt>
                <c:pt idx="28">
                  <c:v>-26.470588235294116</c:v>
                </c:pt>
                <c:pt idx="29">
                  <c:v>-30.639996172472053</c:v>
                </c:pt>
                <c:pt idx="30">
                  <c:v>-44.090287917490492</c:v>
                </c:pt>
                <c:pt idx="31">
                  <c:v>-54.411764705882355</c:v>
                </c:pt>
                <c:pt idx="32">
                  <c:v>-54.411764705882355</c:v>
                </c:pt>
                <c:pt idx="33">
                  <c:v>-54.411764705882355</c:v>
                </c:pt>
                <c:pt idx="34">
                  <c:v>-54.411764705882355</c:v>
                </c:pt>
                <c:pt idx="35">
                  <c:v>-54.411764705882355</c:v>
                </c:pt>
                <c:pt idx="36">
                  <c:v>-54.411764705882355</c:v>
                </c:pt>
                <c:pt idx="37">
                  <c:v>-54.411764705882355</c:v>
                </c:pt>
                <c:pt idx="38">
                  <c:v>-54.411764705882355</c:v>
                </c:pt>
                <c:pt idx="39">
                  <c:v>-54.411764705882355</c:v>
                </c:pt>
                <c:pt idx="40">
                  <c:v>-54.411764705882355</c:v>
                </c:pt>
                <c:pt idx="41">
                  <c:v>-54.411764705882355</c:v>
                </c:pt>
                <c:pt idx="42">
                  <c:v>-54.411764705882355</c:v>
                </c:pt>
                <c:pt idx="43">
                  <c:v>-54.411764705882355</c:v>
                </c:pt>
                <c:pt idx="44">
                  <c:v>-54.411764705882355</c:v>
                </c:pt>
                <c:pt idx="45">
                  <c:v>-54.411764705882362</c:v>
                </c:pt>
                <c:pt idx="46">
                  <c:v>-54.411764705882355</c:v>
                </c:pt>
                <c:pt idx="47">
                  <c:v>-54.411764705882355</c:v>
                </c:pt>
                <c:pt idx="48">
                  <c:v>-54.411764705882355</c:v>
                </c:pt>
                <c:pt idx="49">
                  <c:v>-62.407053759949342</c:v>
                </c:pt>
                <c:pt idx="50">
                  <c:v>-72.975771302024498</c:v>
                </c:pt>
                <c:pt idx="51">
                  <c:v>-83.453537330719314</c:v>
                </c:pt>
                <c:pt idx="52">
                  <c:v>-93.838773933010273</c:v>
                </c:pt>
                <c:pt idx="53">
                  <c:v>-104.1299171304649</c:v>
                </c:pt>
                <c:pt idx="54">
                  <c:v>-114.3254171147715</c:v>
                </c:pt>
                <c:pt idx="55">
                  <c:v>-122.05882352941177</c:v>
                </c:pt>
                <c:pt idx="56">
                  <c:v>-122.05882352941177</c:v>
                </c:pt>
                <c:pt idx="57">
                  <c:v>-122.05882352941177</c:v>
                </c:pt>
                <c:pt idx="58">
                  <c:v>-122.05882352941177</c:v>
                </c:pt>
                <c:pt idx="59">
                  <c:v>-122.05882352941177</c:v>
                </c:pt>
                <c:pt idx="60">
                  <c:v>-122.05882352941177</c:v>
                </c:pt>
                <c:pt idx="61">
                  <c:v>-122.05882352941177</c:v>
                </c:pt>
                <c:pt idx="62">
                  <c:v>-122.05882352941177</c:v>
                </c:pt>
                <c:pt idx="63">
                  <c:v>-122.05882352941177</c:v>
                </c:pt>
                <c:pt idx="64">
                  <c:v>-122.05882352941177</c:v>
                </c:pt>
                <c:pt idx="65">
                  <c:v>-122.05882352941177</c:v>
                </c:pt>
                <c:pt idx="66">
                  <c:v>-122.05882352941177</c:v>
                </c:pt>
                <c:pt idx="67">
                  <c:v>-122.05882352941177</c:v>
                </c:pt>
                <c:pt idx="68">
                  <c:v>-122.05882352941177</c:v>
                </c:pt>
                <c:pt idx="69">
                  <c:v>-134.81572973697271</c:v>
                </c:pt>
                <c:pt idx="70">
                  <c:v>-135.29411764705884</c:v>
                </c:pt>
                <c:pt idx="71">
                  <c:v>-135.29411764705884</c:v>
                </c:pt>
                <c:pt idx="72">
                  <c:v>-135.29411764705884</c:v>
                </c:pt>
                <c:pt idx="73">
                  <c:v>-135.29411764705884</c:v>
                </c:pt>
                <c:pt idx="74">
                  <c:v>-135.29411764705884</c:v>
                </c:pt>
                <c:pt idx="75">
                  <c:v>-135.29411764705884</c:v>
                </c:pt>
                <c:pt idx="76">
                  <c:v>-135.29411764705884</c:v>
                </c:pt>
                <c:pt idx="77">
                  <c:v>-135.29411764705884</c:v>
                </c:pt>
                <c:pt idx="78">
                  <c:v>-135.29411764705884</c:v>
                </c:pt>
                <c:pt idx="79">
                  <c:v>-135.29411764705884</c:v>
                </c:pt>
                <c:pt idx="80">
                  <c:v>-135.29411764705884</c:v>
                </c:pt>
                <c:pt idx="81">
                  <c:v>-135.29411764705884</c:v>
                </c:pt>
                <c:pt idx="82">
                  <c:v>-135.29411764705884</c:v>
                </c:pt>
                <c:pt idx="83">
                  <c:v>-135.29411764705884</c:v>
                </c:pt>
                <c:pt idx="84">
                  <c:v>-135.29411764705884</c:v>
                </c:pt>
                <c:pt idx="85">
                  <c:v>-135.29411764705884</c:v>
                </c:pt>
                <c:pt idx="86">
                  <c:v>-135.29411764705884</c:v>
                </c:pt>
                <c:pt idx="87">
                  <c:v>-135.29411764705884</c:v>
                </c:pt>
                <c:pt idx="88">
                  <c:v>-135.29411764705884</c:v>
                </c:pt>
                <c:pt idx="89">
                  <c:v>-135.29411764705884</c:v>
                </c:pt>
                <c:pt idx="90">
                  <c:v>-135.29411764705884</c:v>
                </c:pt>
                <c:pt idx="91">
                  <c:v>-135.29411764705884</c:v>
                </c:pt>
                <c:pt idx="92">
                  <c:v>-135.29411764705884</c:v>
                </c:pt>
                <c:pt idx="93">
                  <c:v>-135.29411764705884</c:v>
                </c:pt>
                <c:pt idx="94">
                  <c:v>-135.29411764705884</c:v>
                </c:pt>
                <c:pt idx="95">
                  <c:v>-135.29411764705884</c:v>
                </c:pt>
                <c:pt idx="96">
                  <c:v>-135.29411764705884</c:v>
                </c:pt>
                <c:pt idx="97">
                  <c:v>-135.29411764705884</c:v>
                </c:pt>
                <c:pt idx="98">
                  <c:v>-135.29411764705884</c:v>
                </c:pt>
                <c:pt idx="99">
                  <c:v>-135.29411764705884</c:v>
                </c:pt>
                <c:pt idx="100">
                  <c:v>-135.29411764705884</c:v>
                </c:pt>
                <c:pt idx="101">
                  <c:v>-135.29411764705884</c:v>
                </c:pt>
                <c:pt idx="102">
                  <c:v>-135.29411764705884</c:v>
                </c:pt>
                <c:pt idx="103">
                  <c:v>-135.29411764705884</c:v>
                </c:pt>
                <c:pt idx="104">
                  <c:v>-135.29411764705884</c:v>
                </c:pt>
                <c:pt idx="105">
                  <c:v>-135.29411764705884</c:v>
                </c:pt>
                <c:pt idx="106">
                  <c:v>-135.29411764705884</c:v>
                </c:pt>
                <c:pt idx="107">
                  <c:v>-135.29411764705884</c:v>
                </c:pt>
                <c:pt idx="108">
                  <c:v>-135.29411764705884</c:v>
                </c:pt>
                <c:pt idx="109">
                  <c:v>-135.29411764705884</c:v>
                </c:pt>
                <c:pt idx="110">
                  <c:v>-135.29411764705884</c:v>
                </c:pt>
                <c:pt idx="111">
                  <c:v>-135.29411764705884</c:v>
                </c:pt>
                <c:pt idx="112">
                  <c:v>-135.29411764705884</c:v>
                </c:pt>
                <c:pt idx="113">
                  <c:v>-135.29411764705884</c:v>
                </c:pt>
                <c:pt idx="114">
                  <c:v>-135.29411764705884</c:v>
                </c:pt>
                <c:pt idx="115">
                  <c:v>-135.29411764705884</c:v>
                </c:pt>
                <c:pt idx="116">
                  <c:v>-135.29411764705884</c:v>
                </c:pt>
                <c:pt idx="117">
                  <c:v>-135.29411764705884</c:v>
                </c:pt>
                <c:pt idx="118">
                  <c:v>-135.29411764705884</c:v>
                </c:pt>
                <c:pt idx="119">
                  <c:v>-135.29411764705884</c:v>
                </c:pt>
                <c:pt idx="120">
                  <c:v>-135.29411764705884</c:v>
                </c:pt>
                <c:pt idx="121">
                  <c:v>-135.29411764705884</c:v>
                </c:pt>
                <c:pt idx="122">
                  <c:v>-135.29411764705884</c:v>
                </c:pt>
                <c:pt idx="123">
                  <c:v>-135.29411764705884</c:v>
                </c:pt>
                <c:pt idx="124">
                  <c:v>-135.29411764705884</c:v>
                </c:pt>
                <c:pt idx="125">
                  <c:v>-135.29411764705884</c:v>
                </c:pt>
                <c:pt idx="126">
                  <c:v>-135.29411764705884</c:v>
                </c:pt>
                <c:pt idx="127">
                  <c:v>-135.29411764705884</c:v>
                </c:pt>
                <c:pt idx="128">
                  <c:v>-135.29411764705884</c:v>
                </c:pt>
                <c:pt idx="129">
                  <c:v>-135.29411764705884</c:v>
                </c:pt>
                <c:pt idx="130">
                  <c:v>-135.29411764705884</c:v>
                </c:pt>
                <c:pt idx="131">
                  <c:v>-135.29411764705884</c:v>
                </c:pt>
                <c:pt idx="132">
                  <c:v>-135.29411764705884</c:v>
                </c:pt>
                <c:pt idx="133">
                  <c:v>-135.29411764705884</c:v>
                </c:pt>
                <c:pt idx="134">
                  <c:v>-135.29411764705884</c:v>
                </c:pt>
                <c:pt idx="135">
                  <c:v>-135.29411764705884</c:v>
                </c:pt>
                <c:pt idx="136">
                  <c:v>-135.29411764705884</c:v>
                </c:pt>
                <c:pt idx="137">
                  <c:v>-135.29411764705884</c:v>
                </c:pt>
                <c:pt idx="138">
                  <c:v>-135.29411764705884</c:v>
                </c:pt>
                <c:pt idx="139">
                  <c:v>-135.29411764705884</c:v>
                </c:pt>
                <c:pt idx="140">
                  <c:v>-135.29411764705884</c:v>
                </c:pt>
                <c:pt idx="141">
                  <c:v>-135.29411764705884</c:v>
                </c:pt>
                <c:pt idx="142">
                  <c:v>-135.29411764705884</c:v>
                </c:pt>
                <c:pt idx="143">
                  <c:v>-135.29411764705884</c:v>
                </c:pt>
                <c:pt idx="144">
                  <c:v>-135.29411764705884</c:v>
                </c:pt>
                <c:pt idx="145">
                  <c:v>-135.29411764705884</c:v>
                </c:pt>
                <c:pt idx="146">
                  <c:v>-135.29411764705884</c:v>
                </c:pt>
                <c:pt idx="147">
                  <c:v>-135.29411764705884</c:v>
                </c:pt>
                <c:pt idx="148">
                  <c:v>-135.29411764705884</c:v>
                </c:pt>
                <c:pt idx="149">
                  <c:v>-135.29411764705884</c:v>
                </c:pt>
                <c:pt idx="150">
                  <c:v>-135.29411764705884</c:v>
                </c:pt>
                <c:pt idx="151">
                  <c:v>-135.29411764705884</c:v>
                </c:pt>
                <c:pt idx="152">
                  <c:v>-135.29411764705884</c:v>
                </c:pt>
                <c:pt idx="153">
                  <c:v>-135.29411764705884</c:v>
                </c:pt>
                <c:pt idx="154">
                  <c:v>-135.29411764705884</c:v>
                </c:pt>
                <c:pt idx="155">
                  <c:v>-135.29411764705884</c:v>
                </c:pt>
                <c:pt idx="156">
                  <c:v>-135.29411764705884</c:v>
                </c:pt>
                <c:pt idx="157">
                  <c:v>-135.29411764705884</c:v>
                </c:pt>
                <c:pt idx="158">
                  <c:v>-135.29411764705884</c:v>
                </c:pt>
                <c:pt idx="159">
                  <c:v>-135.29411764705884</c:v>
                </c:pt>
                <c:pt idx="160">
                  <c:v>-135.29411764705884</c:v>
                </c:pt>
                <c:pt idx="161">
                  <c:v>-135.29411764705884</c:v>
                </c:pt>
                <c:pt idx="162">
                  <c:v>-135.29411764705884</c:v>
                </c:pt>
                <c:pt idx="163">
                  <c:v>-135.29411764705884</c:v>
                </c:pt>
                <c:pt idx="164">
                  <c:v>-135.29411764705884</c:v>
                </c:pt>
                <c:pt idx="165">
                  <c:v>-135.29411764705884</c:v>
                </c:pt>
                <c:pt idx="166">
                  <c:v>-135.29411764705884</c:v>
                </c:pt>
                <c:pt idx="167">
                  <c:v>-135.29411764705884</c:v>
                </c:pt>
                <c:pt idx="168">
                  <c:v>-135.29411764705884</c:v>
                </c:pt>
                <c:pt idx="169">
                  <c:v>-135.29411764705884</c:v>
                </c:pt>
                <c:pt idx="170">
                  <c:v>-135.29411764705884</c:v>
                </c:pt>
                <c:pt idx="171">
                  <c:v>-135.29411764705884</c:v>
                </c:pt>
                <c:pt idx="172">
                  <c:v>-135.29411764705884</c:v>
                </c:pt>
                <c:pt idx="173">
                  <c:v>-135.29411764705884</c:v>
                </c:pt>
                <c:pt idx="174">
                  <c:v>-135.29411764705884</c:v>
                </c:pt>
                <c:pt idx="175">
                  <c:v>-135.29411764705884</c:v>
                </c:pt>
                <c:pt idx="176">
                  <c:v>-135.29411764705884</c:v>
                </c:pt>
                <c:pt idx="177">
                  <c:v>-135.29411764705884</c:v>
                </c:pt>
                <c:pt idx="178">
                  <c:v>-135.29411764705884</c:v>
                </c:pt>
                <c:pt idx="179">
                  <c:v>-135.29411764705884</c:v>
                </c:pt>
                <c:pt idx="180">
                  <c:v>-135.29411764705884</c:v>
                </c:pt>
                <c:pt idx="181">
                  <c:v>-135.29411764705884</c:v>
                </c:pt>
                <c:pt idx="182">
                  <c:v>-135.29411764705884</c:v>
                </c:pt>
                <c:pt idx="183">
                  <c:v>-135.29411764705884</c:v>
                </c:pt>
                <c:pt idx="184">
                  <c:v>-135.29411764705884</c:v>
                </c:pt>
                <c:pt idx="185">
                  <c:v>-135.29411764705884</c:v>
                </c:pt>
                <c:pt idx="186">
                  <c:v>-135.29411764705884</c:v>
                </c:pt>
                <c:pt idx="187">
                  <c:v>-134.81572973697271</c:v>
                </c:pt>
                <c:pt idx="188">
                  <c:v>-122.05882352941177</c:v>
                </c:pt>
                <c:pt idx="189">
                  <c:v>-122.05882352941177</c:v>
                </c:pt>
                <c:pt idx="190">
                  <c:v>-122.05882352941177</c:v>
                </c:pt>
                <c:pt idx="191">
                  <c:v>-122.05882352941177</c:v>
                </c:pt>
                <c:pt idx="192">
                  <c:v>-122.05882352941177</c:v>
                </c:pt>
                <c:pt idx="193">
                  <c:v>-122.05882352941177</c:v>
                </c:pt>
                <c:pt idx="194">
                  <c:v>-122.05882352941177</c:v>
                </c:pt>
                <c:pt idx="195">
                  <c:v>-122.05882352941177</c:v>
                </c:pt>
                <c:pt idx="196">
                  <c:v>-122.05882352941177</c:v>
                </c:pt>
                <c:pt idx="197">
                  <c:v>-122.05882352941177</c:v>
                </c:pt>
                <c:pt idx="198">
                  <c:v>-122.05882352941177</c:v>
                </c:pt>
                <c:pt idx="199">
                  <c:v>-122.05882352941177</c:v>
                </c:pt>
                <c:pt idx="200">
                  <c:v>-122.05882352941177</c:v>
                </c:pt>
                <c:pt idx="201">
                  <c:v>-122.05882352941177</c:v>
                </c:pt>
                <c:pt idx="202">
                  <c:v>-114.3254171147715</c:v>
                </c:pt>
                <c:pt idx="203">
                  <c:v>-104.12991713046499</c:v>
                </c:pt>
                <c:pt idx="204">
                  <c:v>-93.838773933010359</c:v>
                </c:pt>
                <c:pt idx="205">
                  <c:v>-83.453537330719413</c:v>
                </c:pt>
                <c:pt idx="206">
                  <c:v>-72.975771302024242</c:v>
                </c:pt>
                <c:pt idx="207">
                  <c:v>-62.407053759949605</c:v>
                </c:pt>
                <c:pt idx="208">
                  <c:v>-54.411764705882355</c:v>
                </c:pt>
                <c:pt idx="209">
                  <c:v>-54.411764705882355</c:v>
                </c:pt>
                <c:pt idx="210">
                  <c:v>-54.411764705882355</c:v>
                </c:pt>
                <c:pt idx="211">
                  <c:v>-54.411764705882362</c:v>
                </c:pt>
                <c:pt idx="212">
                  <c:v>-54.411764705882355</c:v>
                </c:pt>
                <c:pt idx="213">
                  <c:v>-54.411764705882355</c:v>
                </c:pt>
                <c:pt idx="214">
                  <c:v>-54.411764705882355</c:v>
                </c:pt>
                <c:pt idx="215">
                  <c:v>-54.411764705882355</c:v>
                </c:pt>
                <c:pt idx="216">
                  <c:v>-54.411764705882355</c:v>
                </c:pt>
                <c:pt idx="217">
                  <c:v>-54.411764705882355</c:v>
                </c:pt>
                <c:pt idx="218">
                  <c:v>-54.411764705882355</c:v>
                </c:pt>
                <c:pt idx="219">
                  <c:v>-54.411764705882355</c:v>
                </c:pt>
                <c:pt idx="220">
                  <c:v>-54.411764705882355</c:v>
                </c:pt>
                <c:pt idx="221">
                  <c:v>-54.411764705882355</c:v>
                </c:pt>
                <c:pt idx="222">
                  <c:v>-54.411764705882355</c:v>
                </c:pt>
                <c:pt idx="223">
                  <c:v>-54.411764705882355</c:v>
                </c:pt>
                <c:pt idx="224">
                  <c:v>-54.411764705882355</c:v>
                </c:pt>
                <c:pt idx="225">
                  <c:v>-54.411764705882355</c:v>
                </c:pt>
                <c:pt idx="226">
                  <c:v>-44.090287917490684</c:v>
                </c:pt>
                <c:pt idx="227">
                  <c:v>-30.639996172471854</c:v>
                </c:pt>
                <c:pt idx="228">
                  <c:v>-26.470588235294116</c:v>
                </c:pt>
                <c:pt idx="229">
                  <c:v>-26.470588235294116</c:v>
                </c:pt>
                <c:pt idx="230">
                  <c:v>-26.470588235294116</c:v>
                </c:pt>
                <c:pt idx="231">
                  <c:v>-26.470588235294116</c:v>
                </c:pt>
                <c:pt idx="232">
                  <c:v>-26.470588235294116</c:v>
                </c:pt>
                <c:pt idx="233">
                  <c:v>-26.470588235294116</c:v>
                </c:pt>
                <c:pt idx="234">
                  <c:v>-26.470588235294116</c:v>
                </c:pt>
                <c:pt idx="235">
                  <c:v>-26.470588235294116</c:v>
                </c:pt>
                <c:pt idx="236">
                  <c:v>-26.470588235294116</c:v>
                </c:pt>
                <c:pt idx="237">
                  <c:v>-26.470588235294116</c:v>
                </c:pt>
                <c:pt idx="238">
                  <c:v>-26.470588235294116</c:v>
                </c:pt>
                <c:pt idx="239">
                  <c:v>-26.470588235294116</c:v>
                </c:pt>
                <c:pt idx="240">
                  <c:v>-26.470588235294116</c:v>
                </c:pt>
                <c:pt idx="241">
                  <c:v>-17.768901247998109</c:v>
                </c:pt>
                <c:pt idx="242">
                  <c:v>-8.9643289450735804</c:v>
                </c:pt>
                <c:pt idx="243">
                  <c:v>-0.14098825559778802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0.14098825559809325</c:v>
                </c:pt>
                <c:pt idx="270">
                  <c:v>8.9643289450735963</c:v>
                </c:pt>
                <c:pt idx="271">
                  <c:v>17.768901247998169</c:v>
                </c:pt>
                <c:pt idx="272">
                  <c:v>26.470588235294116</c:v>
                </c:pt>
                <c:pt idx="273">
                  <c:v>26.470588235294116</c:v>
                </c:pt>
                <c:pt idx="274">
                  <c:v>26.470588235294116</c:v>
                </c:pt>
                <c:pt idx="275">
                  <c:v>26.470588235294116</c:v>
                </c:pt>
                <c:pt idx="276">
                  <c:v>26.470588235294116</c:v>
                </c:pt>
                <c:pt idx="277">
                  <c:v>26.470588235294116</c:v>
                </c:pt>
                <c:pt idx="278">
                  <c:v>26.470588235294116</c:v>
                </c:pt>
                <c:pt idx="279">
                  <c:v>26.470588235294116</c:v>
                </c:pt>
                <c:pt idx="280">
                  <c:v>26.470588235294116</c:v>
                </c:pt>
                <c:pt idx="281">
                  <c:v>26.470588235294116</c:v>
                </c:pt>
                <c:pt idx="282">
                  <c:v>26.470588235294116</c:v>
                </c:pt>
                <c:pt idx="283">
                  <c:v>26.470588235294116</c:v>
                </c:pt>
                <c:pt idx="284">
                  <c:v>26.470588235294116</c:v>
                </c:pt>
                <c:pt idx="285">
                  <c:v>30.639996172472053</c:v>
                </c:pt>
                <c:pt idx="286">
                  <c:v>44.090287917490492</c:v>
                </c:pt>
                <c:pt idx="287">
                  <c:v>54.411764705882355</c:v>
                </c:pt>
                <c:pt idx="288">
                  <c:v>54.411764705882355</c:v>
                </c:pt>
                <c:pt idx="289">
                  <c:v>54.411764705882355</c:v>
                </c:pt>
                <c:pt idx="290">
                  <c:v>54.411764705882355</c:v>
                </c:pt>
                <c:pt idx="291">
                  <c:v>54.411764705882355</c:v>
                </c:pt>
                <c:pt idx="292">
                  <c:v>54.411764705882355</c:v>
                </c:pt>
                <c:pt idx="293">
                  <c:v>54.411764705882355</c:v>
                </c:pt>
                <c:pt idx="294">
                  <c:v>54.411764705882355</c:v>
                </c:pt>
                <c:pt idx="295">
                  <c:v>54.411764705882355</c:v>
                </c:pt>
                <c:pt idx="296">
                  <c:v>54.411764705882355</c:v>
                </c:pt>
                <c:pt idx="297">
                  <c:v>54.411764705882355</c:v>
                </c:pt>
                <c:pt idx="298">
                  <c:v>54.411764705882355</c:v>
                </c:pt>
                <c:pt idx="299">
                  <c:v>54.411764705882355</c:v>
                </c:pt>
                <c:pt idx="300">
                  <c:v>54.411764705882355</c:v>
                </c:pt>
                <c:pt idx="301">
                  <c:v>54.411764705882362</c:v>
                </c:pt>
                <c:pt idx="302">
                  <c:v>54.411764705882355</c:v>
                </c:pt>
                <c:pt idx="303">
                  <c:v>54.411764705882355</c:v>
                </c:pt>
                <c:pt idx="304">
                  <c:v>54.411764705882355</c:v>
                </c:pt>
                <c:pt idx="305">
                  <c:v>62.407053759949342</c:v>
                </c:pt>
                <c:pt idx="306">
                  <c:v>72.975771302024498</c:v>
                </c:pt>
                <c:pt idx="307">
                  <c:v>83.453537330719314</c:v>
                </c:pt>
                <c:pt idx="308">
                  <c:v>93.838773933010273</c:v>
                </c:pt>
                <c:pt idx="309">
                  <c:v>104.1299171304649</c:v>
                </c:pt>
                <c:pt idx="310">
                  <c:v>114.3254171147715</c:v>
                </c:pt>
                <c:pt idx="311">
                  <c:v>122.05882352941177</c:v>
                </c:pt>
                <c:pt idx="312">
                  <c:v>122.05882352941177</c:v>
                </c:pt>
                <c:pt idx="313">
                  <c:v>122.05882352941177</c:v>
                </c:pt>
                <c:pt idx="314">
                  <c:v>122.05882352941177</c:v>
                </c:pt>
                <c:pt idx="315">
                  <c:v>122.05882352941177</c:v>
                </c:pt>
                <c:pt idx="316">
                  <c:v>122.05882352941177</c:v>
                </c:pt>
                <c:pt idx="317">
                  <c:v>122.05882352941177</c:v>
                </c:pt>
                <c:pt idx="318">
                  <c:v>122.05882352941177</c:v>
                </c:pt>
                <c:pt idx="319">
                  <c:v>122.05882352941177</c:v>
                </c:pt>
                <c:pt idx="320">
                  <c:v>122.05882352941177</c:v>
                </c:pt>
                <c:pt idx="321">
                  <c:v>122.05882352941177</c:v>
                </c:pt>
                <c:pt idx="322">
                  <c:v>122.05882352941177</c:v>
                </c:pt>
                <c:pt idx="323">
                  <c:v>122.05882352941177</c:v>
                </c:pt>
                <c:pt idx="324">
                  <c:v>122.05882352941177</c:v>
                </c:pt>
                <c:pt idx="325">
                  <c:v>134.81572973697271</c:v>
                </c:pt>
                <c:pt idx="326">
                  <c:v>135.29411764705884</c:v>
                </c:pt>
                <c:pt idx="327">
                  <c:v>135.29411764705884</c:v>
                </c:pt>
                <c:pt idx="328">
                  <c:v>135.29411764705884</c:v>
                </c:pt>
                <c:pt idx="329">
                  <c:v>135.29411764705884</c:v>
                </c:pt>
                <c:pt idx="330">
                  <c:v>135.29411764705884</c:v>
                </c:pt>
                <c:pt idx="331">
                  <c:v>135.29411764705884</c:v>
                </c:pt>
                <c:pt idx="332">
                  <c:v>135.29411764705884</c:v>
                </c:pt>
                <c:pt idx="333">
                  <c:v>135.29411764705884</c:v>
                </c:pt>
                <c:pt idx="334">
                  <c:v>135.29411764705884</c:v>
                </c:pt>
                <c:pt idx="335">
                  <c:v>135.29411764705884</c:v>
                </c:pt>
                <c:pt idx="336">
                  <c:v>135.29411764705884</c:v>
                </c:pt>
                <c:pt idx="337">
                  <c:v>135.29411764705884</c:v>
                </c:pt>
                <c:pt idx="338">
                  <c:v>135.29411764705884</c:v>
                </c:pt>
                <c:pt idx="339">
                  <c:v>135.29411764705884</c:v>
                </c:pt>
                <c:pt idx="340">
                  <c:v>135.29411764705884</c:v>
                </c:pt>
                <c:pt idx="341">
                  <c:v>135.29411764705884</c:v>
                </c:pt>
                <c:pt idx="342">
                  <c:v>135.29411764705884</c:v>
                </c:pt>
                <c:pt idx="343">
                  <c:v>135.29411764705884</c:v>
                </c:pt>
                <c:pt idx="344">
                  <c:v>135.29411764705884</c:v>
                </c:pt>
                <c:pt idx="345">
                  <c:v>135.29411764705884</c:v>
                </c:pt>
                <c:pt idx="346">
                  <c:v>135.29411764705884</c:v>
                </c:pt>
                <c:pt idx="347">
                  <c:v>135.29411764705884</c:v>
                </c:pt>
                <c:pt idx="348">
                  <c:v>135.29411764705884</c:v>
                </c:pt>
                <c:pt idx="349">
                  <c:v>135.29411764705884</c:v>
                </c:pt>
                <c:pt idx="350">
                  <c:v>135.29411764705884</c:v>
                </c:pt>
                <c:pt idx="351">
                  <c:v>135.29411764705884</c:v>
                </c:pt>
                <c:pt idx="352">
                  <c:v>135.29411764705884</c:v>
                </c:pt>
                <c:pt idx="353">
                  <c:v>135.29411764705884</c:v>
                </c:pt>
                <c:pt idx="354">
                  <c:v>135.29411764705884</c:v>
                </c:pt>
                <c:pt idx="355">
                  <c:v>135.29411764705884</c:v>
                </c:pt>
                <c:pt idx="356">
                  <c:v>135.29411764705884</c:v>
                </c:pt>
                <c:pt idx="357">
                  <c:v>135.29411764705884</c:v>
                </c:pt>
                <c:pt idx="358">
                  <c:v>135.29411764705884</c:v>
                </c:pt>
                <c:pt idx="359">
                  <c:v>135.29411764705884</c:v>
                </c:pt>
                <c:pt idx="360">
                  <c:v>135.29411764705884</c:v>
                </c:pt>
                <c:pt idx="361">
                  <c:v>135.29411764705884</c:v>
                </c:pt>
                <c:pt idx="362">
                  <c:v>135.29411764705884</c:v>
                </c:pt>
                <c:pt idx="363">
                  <c:v>135.29411764705884</c:v>
                </c:pt>
                <c:pt idx="364">
                  <c:v>135.29411764705884</c:v>
                </c:pt>
                <c:pt idx="365">
                  <c:v>135.29411764705884</c:v>
                </c:pt>
                <c:pt idx="366">
                  <c:v>135.29411764705884</c:v>
                </c:pt>
                <c:pt idx="367">
                  <c:v>135.29411764705884</c:v>
                </c:pt>
                <c:pt idx="368">
                  <c:v>135.29411764705884</c:v>
                </c:pt>
                <c:pt idx="369">
                  <c:v>135.29411764705884</c:v>
                </c:pt>
                <c:pt idx="370">
                  <c:v>135.29411764705884</c:v>
                </c:pt>
                <c:pt idx="371">
                  <c:v>135.29411764705884</c:v>
                </c:pt>
                <c:pt idx="372">
                  <c:v>135.29411764705884</c:v>
                </c:pt>
                <c:pt idx="373">
                  <c:v>135.29411764705884</c:v>
                </c:pt>
                <c:pt idx="374">
                  <c:v>135.29411764705884</c:v>
                </c:pt>
                <c:pt idx="375">
                  <c:v>135.29411764705884</c:v>
                </c:pt>
                <c:pt idx="376">
                  <c:v>135.29411764705884</c:v>
                </c:pt>
                <c:pt idx="377">
                  <c:v>135.29411764705884</c:v>
                </c:pt>
                <c:pt idx="378">
                  <c:v>135.29411764705884</c:v>
                </c:pt>
                <c:pt idx="379">
                  <c:v>135.29411764705884</c:v>
                </c:pt>
                <c:pt idx="380">
                  <c:v>135.29411764705884</c:v>
                </c:pt>
                <c:pt idx="381">
                  <c:v>135.29411764705884</c:v>
                </c:pt>
                <c:pt idx="382">
                  <c:v>135.29411764705884</c:v>
                </c:pt>
                <c:pt idx="383">
                  <c:v>135.29411764705884</c:v>
                </c:pt>
                <c:pt idx="384">
                  <c:v>135.29411764705884</c:v>
                </c:pt>
                <c:pt idx="385">
                  <c:v>135.29411764705884</c:v>
                </c:pt>
                <c:pt idx="386">
                  <c:v>135.29411764705884</c:v>
                </c:pt>
                <c:pt idx="387">
                  <c:v>135.29411764705884</c:v>
                </c:pt>
                <c:pt idx="388">
                  <c:v>135.29411764705884</c:v>
                </c:pt>
                <c:pt idx="389">
                  <c:v>135.29411764705884</c:v>
                </c:pt>
                <c:pt idx="390">
                  <c:v>135.29411764705884</c:v>
                </c:pt>
                <c:pt idx="391">
                  <c:v>135.29411764705884</c:v>
                </c:pt>
                <c:pt idx="392">
                  <c:v>135.29411764705884</c:v>
                </c:pt>
                <c:pt idx="393">
                  <c:v>135.29411764705884</c:v>
                </c:pt>
                <c:pt idx="394">
                  <c:v>135.29411764705884</c:v>
                </c:pt>
                <c:pt idx="395">
                  <c:v>135.29411764705884</c:v>
                </c:pt>
                <c:pt idx="396">
                  <c:v>135.29411764705884</c:v>
                </c:pt>
                <c:pt idx="397">
                  <c:v>135.29411764705884</c:v>
                </c:pt>
                <c:pt idx="398">
                  <c:v>135.29411764705884</c:v>
                </c:pt>
                <c:pt idx="399">
                  <c:v>135.29411764705884</c:v>
                </c:pt>
                <c:pt idx="400">
                  <c:v>135.29411764705884</c:v>
                </c:pt>
                <c:pt idx="401">
                  <c:v>135.29411764705884</c:v>
                </c:pt>
                <c:pt idx="402">
                  <c:v>135.29411764705884</c:v>
                </c:pt>
                <c:pt idx="403">
                  <c:v>135.29411764705884</c:v>
                </c:pt>
                <c:pt idx="404">
                  <c:v>135.29411764705884</c:v>
                </c:pt>
                <c:pt idx="405">
                  <c:v>135.29411764705884</c:v>
                </c:pt>
                <c:pt idx="406">
                  <c:v>135.29411764705884</c:v>
                </c:pt>
                <c:pt idx="407">
                  <c:v>135.29411764705884</c:v>
                </c:pt>
                <c:pt idx="408">
                  <c:v>135.29411764705884</c:v>
                </c:pt>
                <c:pt idx="409">
                  <c:v>135.29411764705884</c:v>
                </c:pt>
                <c:pt idx="410">
                  <c:v>135.29411764705884</c:v>
                </c:pt>
                <c:pt idx="411">
                  <c:v>135.29411764705884</c:v>
                </c:pt>
                <c:pt idx="412">
                  <c:v>135.29411764705884</c:v>
                </c:pt>
                <c:pt idx="413">
                  <c:v>135.29411764705884</c:v>
                </c:pt>
                <c:pt idx="414">
                  <c:v>135.29411764705884</c:v>
                </c:pt>
                <c:pt idx="415">
                  <c:v>135.29411764705884</c:v>
                </c:pt>
                <c:pt idx="416">
                  <c:v>135.29411764705884</c:v>
                </c:pt>
                <c:pt idx="417">
                  <c:v>135.29411764705884</c:v>
                </c:pt>
                <c:pt idx="418">
                  <c:v>135.29411764705884</c:v>
                </c:pt>
                <c:pt idx="419">
                  <c:v>135.29411764705884</c:v>
                </c:pt>
                <c:pt idx="420">
                  <c:v>135.29411764705884</c:v>
                </c:pt>
                <c:pt idx="421">
                  <c:v>135.29411764705884</c:v>
                </c:pt>
                <c:pt idx="422">
                  <c:v>135.29411764705884</c:v>
                </c:pt>
                <c:pt idx="423">
                  <c:v>135.29411764705884</c:v>
                </c:pt>
                <c:pt idx="424">
                  <c:v>135.29411764705884</c:v>
                </c:pt>
                <c:pt idx="425">
                  <c:v>135.29411764705884</c:v>
                </c:pt>
                <c:pt idx="426">
                  <c:v>135.29411764705884</c:v>
                </c:pt>
                <c:pt idx="427">
                  <c:v>135.29411764705884</c:v>
                </c:pt>
                <c:pt idx="428">
                  <c:v>135.29411764705884</c:v>
                </c:pt>
                <c:pt idx="429">
                  <c:v>135.29411764705884</c:v>
                </c:pt>
                <c:pt idx="430">
                  <c:v>135.29411764705884</c:v>
                </c:pt>
                <c:pt idx="431">
                  <c:v>135.29411764705884</c:v>
                </c:pt>
                <c:pt idx="432">
                  <c:v>135.29411764705884</c:v>
                </c:pt>
                <c:pt idx="433">
                  <c:v>135.29411764705884</c:v>
                </c:pt>
                <c:pt idx="434">
                  <c:v>135.29411764705884</c:v>
                </c:pt>
                <c:pt idx="435">
                  <c:v>135.29411764705884</c:v>
                </c:pt>
                <c:pt idx="436">
                  <c:v>135.29411764705884</c:v>
                </c:pt>
                <c:pt idx="437">
                  <c:v>135.29411764705884</c:v>
                </c:pt>
                <c:pt idx="438">
                  <c:v>135.29411764705884</c:v>
                </c:pt>
                <c:pt idx="439">
                  <c:v>135.29411764705884</c:v>
                </c:pt>
                <c:pt idx="440">
                  <c:v>135.29411764705884</c:v>
                </c:pt>
                <c:pt idx="441">
                  <c:v>135.29411764705884</c:v>
                </c:pt>
                <c:pt idx="442">
                  <c:v>135.29411764705884</c:v>
                </c:pt>
                <c:pt idx="443">
                  <c:v>134.81572973697271</c:v>
                </c:pt>
                <c:pt idx="444">
                  <c:v>122.05882352941177</c:v>
                </c:pt>
                <c:pt idx="445">
                  <c:v>122.05882352941177</c:v>
                </c:pt>
                <c:pt idx="446">
                  <c:v>122.05882352941177</c:v>
                </c:pt>
                <c:pt idx="447">
                  <c:v>122.05882352941177</c:v>
                </c:pt>
                <c:pt idx="448">
                  <c:v>122.05882352941177</c:v>
                </c:pt>
                <c:pt idx="449">
                  <c:v>122.05882352941177</c:v>
                </c:pt>
                <c:pt idx="450">
                  <c:v>122.05882352941177</c:v>
                </c:pt>
                <c:pt idx="451">
                  <c:v>122.05882352941177</c:v>
                </c:pt>
                <c:pt idx="452">
                  <c:v>122.05882352941177</c:v>
                </c:pt>
                <c:pt idx="453">
                  <c:v>122.05882352941177</c:v>
                </c:pt>
                <c:pt idx="454">
                  <c:v>122.05882352941177</c:v>
                </c:pt>
                <c:pt idx="455">
                  <c:v>122.05882352941177</c:v>
                </c:pt>
                <c:pt idx="456">
                  <c:v>122.05882352941177</c:v>
                </c:pt>
                <c:pt idx="457">
                  <c:v>122.05882352941177</c:v>
                </c:pt>
                <c:pt idx="458">
                  <c:v>114.3254171147715</c:v>
                </c:pt>
                <c:pt idx="459">
                  <c:v>104.12991713046499</c:v>
                </c:pt>
                <c:pt idx="460">
                  <c:v>93.838773933010359</c:v>
                </c:pt>
                <c:pt idx="461">
                  <c:v>83.453537330719413</c:v>
                </c:pt>
                <c:pt idx="462">
                  <c:v>72.975771302024242</c:v>
                </c:pt>
                <c:pt idx="463">
                  <c:v>62.407053759949605</c:v>
                </c:pt>
                <c:pt idx="464">
                  <c:v>54.411764705882355</c:v>
                </c:pt>
                <c:pt idx="465">
                  <c:v>54.411764705882355</c:v>
                </c:pt>
                <c:pt idx="466">
                  <c:v>54.411764705882355</c:v>
                </c:pt>
                <c:pt idx="467">
                  <c:v>54.411764705882362</c:v>
                </c:pt>
                <c:pt idx="468">
                  <c:v>54.411764705882355</c:v>
                </c:pt>
                <c:pt idx="469">
                  <c:v>54.411764705882355</c:v>
                </c:pt>
                <c:pt idx="470">
                  <c:v>54.411764705882355</c:v>
                </c:pt>
                <c:pt idx="471">
                  <c:v>54.411764705882355</c:v>
                </c:pt>
                <c:pt idx="472">
                  <c:v>54.411764705882355</c:v>
                </c:pt>
                <c:pt idx="473">
                  <c:v>54.411764705882355</c:v>
                </c:pt>
                <c:pt idx="474">
                  <c:v>54.411764705882355</c:v>
                </c:pt>
                <c:pt idx="475">
                  <c:v>54.411764705882355</c:v>
                </c:pt>
                <c:pt idx="476">
                  <c:v>54.411764705882355</c:v>
                </c:pt>
                <c:pt idx="477">
                  <c:v>54.411764705882355</c:v>
                </c:pt>
                <c:pt idx="478">
                  <c:v>54.411764705882355</c:v>
                </c:pt>
                <c:pt idx="479">
                  <c:v>54.411764705882355</c:v>
                </c:pt>
                <c:pt idx="480">
                  <c:v>54.411764705882355</c:v>
                </c:pt>
                <c:pt idx="481">
                  <c:v>54.411764705882355</c:v>
                </c:pt>
                <c:pt idx="482">
                  <c:v>44.090287917490684</c:v>
                </c:pt>
                <c:pt idx="483">
                  <c:v>30.639996172471854</c:v>
                </c:pt>
                <c:pt idx="484">
                  <c:v>26.470588235294116</c:v>
                </c:pt>
                <c:pt idx="485">
                  <c:v>26.470588235294116</c:v>
                </c:pt>
                <c:pt idx="486">
                  <c:v>26.470588235294116</c:v>
                </c:pt>
                <c:pt idx="487">
                  <c:v>26.470588235294116</c:v>
                </c:pt>
                <c:pt idx="488">
                  <c:v>26.470588235294116</c:v>
                </c:pt>
                <c:pt idx="489">
                  <c:v>26.470588235294116</c:v>
                </c:pt>
                <c:pt idx="490">
                  <c:v>26.470588235294116</c:v>
                </c:pt>
                <c:pt idx="491">
                  <c:v>26.470588235294116</c:v>
                </c:pt>
                <c:pt idx="492">
                  <c:v>26.470588235294116</c:v>
                </c:pt>
                <c:pt idx="493">
                  <c:v>26.470588235294116</c:v>
                </c:pt>
                <c:pt idx="494">
                  <c:v>26.470588235294116</c:v>
                </c:pt>
                <c:pt idx="495">
                  <c:v>26.470588235294116</c:v>
                </c:pt>
                <c:pt idx="496">
                  <c:v>26.470588235294116</c:v>
                </c:pt>
                <c:pt idx="497">
                  <c:v>17.768901247998109</c:v>
                </c:pt>
                <c:pt idx="498">
                  <c:v>8.9643289450735804</c:v>
                </c:pt>
                <c:pt idx="499">
                  <c:v>0.14098825559778802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THD!$M$7:$M$519</c:f>
              <c:numCache>
                <c:formatCode>General</c:formatCode>
                <c:ptCount val="513"/>
                <c:pt idx="0">
                  <c:v>-1.3047460786791791E-14</c:v>
                </c:pt>
                <c:pt idx="1">
                  <c:v>-1.8055020679203022</c:v>
                </c:pt>
                <c:pt idx="2">
                  <c:v>-3.6107322338703209</c:v>
                </c:pt>
                <c:pt idx="3">
                  <c:v>-5.4154186368273001</c:v>
                </c:pt>
                <c:pt idx="4">
                  <c:v>-7.2192894976569191</c:v>
                </c:pt>
                <c:pt idx="5">
                  <c:v>-9.0220731600429538</c:v>
                </c:pt>
                <c:pt idx="6">
                  <c:v>-10.82349813139675</c:v>
                </c:pt>
                <c:pt idx="7">
                  <c:v>-12.623293123743977</c:v>
                </c:pt>
                <c:pt idx="8">
                  <c:v>-14.421187094578894</c:v>
                </c:pt>
                <c:pt idx="9">
                  <c:v>-16.216909287682661</c:v>
                </c:pt>
                <c:pt idx="10">
                  <c:v>-18.010189273898245</c:v>
                </c:pt>
                <c:pt idx="11">
                  <c:v>-19.800756991855735</c:v>
                </c:pt>
                <c:pt idx="12">
                  <c:v>-21.588342788643285</c:v>
                </c:pt>
                <c:pt idx="13">
                  <c:v>-23.372677460414906</c:v>
                </c:pt>
                <c:pt idx="14">
                  <c:v>-25.153492292932583</c:v>
                </c:pt>
                <c:pt idx="15">
                  <c:v>-26.93051910203269</c:v>
                </c:pt>
                <c:pt idx="16">
                  <c:v>-28.703490274014271</c:v>
                </c:pt>
                <c:pt idx="17">
                  <c:v>-30.472138805940315</c:v>
                </c:pt>
                <c:pt idx="18">
                  <c:v>-32.236198345847583</c:v>
                </c:pt>
                <c:pt idx="19">
                  <c:v>-33.995403232857903</c:v>
                </c:pt>
                <c:pt idx="20">
                  <c:v>-35.749488537186402</c:v>
                </c:pt>
                <c:pt idx="21">
                  <c:v>-37.498190100038016</c:v>
                </c:pt>
                <c:pt idx="22">
                  <c:v>-39.241244573389885</c:v>
                </c:pt>
                <c:pt idx="23">
                  <c:v>-40.978389459649577</c:v>
                </c:pt>
                <c:pt idx="24">
                  <c:v>-42.709363151187013</c:v>
                </c:pt>
                <c:pt idx="25">
                  <c:v>-44.433904969731252</c:v>
                </c:pt>
                <c:pt idx="26">
                  <c:v>-46.151755205627865</c:v>
                </c:pt>
                <c:pt idx="27">
                  <c:v>-47.862655156949891</c:v>
                </c:pt>
                <c:pt idx="28">
                  <c:v>-49.56634716845808</c:v>
                </c:pt>
                <c:pt idx="29">
                  <c:v>-51.262574670401932</c:v>
                </c:pt>
                <c:pt idx="30">
                  <c:v>-52.951082217159104</c:v>
                </c:pt>
                <c:pt idx="31">
                  <c:v>-54.631615525703708</c:v>
                </c:pt>
                <c:pt idx="32">
                  <c:v>-56.303921513900953</c:v>
                </c:pt>
                <c:pt idx="33">
                  <c:v>-57.967748338620424</c:v>
                </c:pt>
                <c:pt idx="34">
                  <c:v>-59.622845433662114</c:v>
                </c:pt>
                <c:pt idx="35">
                  <c:v>-61.268963547491673</c:v>
                </c:pt>
                <c:pt idx="36">
                  <c:v>-62.905854780775883</c:v>
                </c:pt>
                <c:pt idx="37">
                  <c:v>-64.533272623716044</c:v>
                </c:pt>
                <c:pt idx="38">
                  <c:v>-66.150971993171083</c:v>
                </c:pt>
                <c:pt idx="39">
                  <c:v>-67.75870926956641</c:v>
                </c:pt>
                <c:pt idx="40">
                  <c:v>-69.356242333581747</c:v>
                </c:pt>
                <c:pt idx="41">
                  <c:v>-70.943330602614068</c:v>
                </c:pt>
                <c:pt idx="42">
                  <c:v>-72.519735067007602</c:v>
                </c:pt>
                <c:pt idx="43">
                  <c:v>-74.085218326048718</c:v>
                </c:pt>
                <c:pt idx="44">
                  <c:v>-75.639544623716716</c:v>
                </c:pt>
                <c:pt idx="45">
                  <c:v>-77.182479884188496</c:v>
                </c:pt>
                <c:pt idx="46">
                  <c:v>-78.713791747089175</c:v>
                </c:pt>
                <c:pt idx="47">
                  <c:v>-80.233249602484889</c:v>
                </c:pt>
                <c:pt idx="48">
                  <c:v>-81.74062462561146</c:v>
                </c:pt>
                <c:pt idx="49">
                  <c:v>-83.235689811335149</c:v>
                </c:pt>
                <c:pt idx="50">
                  <c:v>-84.718220008338065</c:v>
                </c:pt>
                <c:pt idx="51">
                  <c:v>-86.187991953025957</c:v>
                </c:pt>
                <c:pt idx="52">
                  <c:v>-87.644784303150018</c:v>
                </c:pt>
                <c:pt idx="53">
                  <c:v>-89.088377671140876</c:v>
                </c:pt>
                <c:pt idx="54">
                  <c:v>-90.518554657147263</c:v>
                </c:pt>
                <c:pt idx="55">
                  <c:v>-91.935099881775685</c:v>
                </c:pt>
                <c:pt idx="56">
                  <c:v>-93.337800018525797</c:v>
                </c:pt>
                <c:pt idx="57">
                  <c:v>-94.726443825916533</c:v>
                </c:pt>
                <c:pt idx="58">
                  <c:v>-96.100822179298319</c:v>
                </c:pt>
                <c:pt idx="59">
                  <c:v>-97.460728102346522</c:v>
                </c:pt>
                <c:pt idx="60">
                  <c:v>-98.805956798231236</c:v>
                </c:pt>
                <c:pt idx="61">
                  <c:v>-100.13630568045906</c:v>
                </c:pt>
                <c:pt idx="62">
                  <c:v>-101.45157440338163</c:v>
                </c:pt>
                <c:pt idx="63">
                  <c:v>-102.75156489236727</c:v>
                </c:pt>
                <c:pt idx="64">
                  <c:v>-104.03608137363008</c:v>
                </c:pt>
                <c:pt idx="65">
                  <c:v>-105.30493040371282</c:v>
                </c:pt>
                <c:pt idx="66">
                  <c:v>-106.55792089861872</c:v>
                </c:pt>
                <c:pt idx="67">
                  <c:v>-107.79486416258813</c:v>
                </c:pt>
                <c:pt idx="68">
                  <c:v>-109.01557391651532</c:v>
                </c:pt>
                <c:pt idx="69">
                  <c:v>-110.21986632600149</c:v>
                </c:pt>
                <c:pt idx="70">
                  <c:v>-111.40756002903949</c:v>
                </c:pt>
                <c:pt idx="71">
                  <c:v>-112.57847616332634</c:v>
                </c:pt>
                <c:pt idx="72">
                  <c:v>-113.73243839319915</c:v>
                </c:pt>
                <c:pt idx="73">
                  <c:v>-114.86927293619074</c:v>
                </c:pt>
                <c:pt idx="74">
                  <c:v>-115.98880858920057</c:v>
                </c:pt>
                <c:pt idx="75">
                  <c:v>-117.0908767542772</c:v>
                </c:pt>
                <c:pt idx="76">
                  <c:v>-118.17531146400873</c:v>
                </c:pt>
                <c:pt idx="77">
                  <c:v>-119.24194940651674</c:v>
                </c:pt>
                <c:pt idx="78">
                  <c:v>-120.29062995005049</c:v>
                </c:pt>
                <c:pt idx="79">
                  <c:v>-121.32119516717745</c:v>
                </c:pt>
                <c:pt idx="80">
                  <c:v>-122.33348985856668</c:v>
                </c:pt>
                <c:pt idx="81">
                  <c:v>-123.32736157636116</c:v>
                </c:pt>
                <c:pt idx="82">
                  <c:v>-124.30266064713592</c:v>
                </c:pt>
                <c:pt idx="83">
                  <c:v>-125.25924019443836</c:v>
                </c:pt>
                <c:pt idx="84">
                  <c:v>-126.19695616090719</c:v>
                </c:pt>
                <c:pt idx="85">
                  <c:v>-127.11566732996708</c:v>
                </c:pt>
                <c:pt idx="86">
                  <c:v>-128.01523534709523</c:v>
                </c:pt>
                <c:pt idx="87">
                  <c:v>-128.89552474065718</c:v>
                </c:pt>
                <c:pt idx="88">
                  <c:v>-129.75640294230817</c:v>
                </c:pt>
                <c:pt idx="89">
                  <c:v>-130.5977403069576</c:v>
                </c:pt>
                <c:pt idx="90">
                  <c:v>-131.41941013229305</c:v>
                </c:pt>
                <c:pt idx="91">
                  <c:v>-132.2212886778612</c:v>
                </c:pt>
                <c:pt idx="92">
                  <c:v>-133.00325518370255</c:v>
                </c:pt>
                <c:pt idx="93">
                  <c:v>-133.76519188853766</c:v>
                </c:pt>
                <c:pt idx="94">
                  <c:v>-134.50698404750136</c:v>
                </c:pt>
                <c:pt idx="95">
                  <c:v>-135.22851994942312</c:v>
                </c:pt>
                <c:pt idx="96">
                  <c:v>-135.92969093365008</c:v>
                </c:pt>
                <c:pt idx="97">
                  <c:v>-136.61039140641114</c:v>
                </c:pt>
                <c:pt idx="98">
                  <c:v>-137.27051885671889</c:v>
                </c:pt>
                <c:pt idx="99">
                  <c:v>-137.90997387180749</c:v>
                </c:pt>
                <c:pt idx="100">
                  <c:v>-138.52866015210373</c:v>
                </c:pt>
                <c:pt idx="101">
                  <c:v>-139.12648452572952</c:v>
                </c:pt>
                <c:pt idx="102">
                  <c:v>-139.70335696253318</c:v>
                </c:pt>
                <c:pt idx="103">
                  <c:v>-140.25919058764759</c:v>
                </c:pt>
                <c:pt idx="104">
                  <c:v>-140.79390169457335</c:v>
                </c:pt>
                <c:pt idx="105">
                  <c:v>-141.3074097577846</c:v>
                </c:pt>
                <c:pt idx="106">
                  <c:v>-141.79963744485582</c:v>
                </c:pt>
                <c:pt idx="107">
                  <c:v>-142.2705106281079</c:v>
                </c:pt>
                <c:pt idx="108">
                  <c:v>-142.71995839577147</c:v>
                </c:pt>
                <c:pt idx="109">
                  <c:v>-143.14791306266591</c:v>
                </c:pt>
                <c:pt idx="110">
                  <c:v>-143.55431018039249</c:v>
                </c:pt>
                <c:pt idx="111">
                  <c:v>-143.93908854704014</c:v>
                </c:pt>
                <c:pt idx="112">
                  <c:v>-144.30219021640221</c:v>
                </c:pt>
                <c:pt idx="113">
                  <c:v>-144.64356050670287</c:v>
                </c:pt>
                <c:pt idx="114">
                  <c:v>-144.96314800883204</c:v>
                </c:pt>
                <c:pt idx="115">
                  <c:v>-145.26090459408744</c:v>
                </c:pt>
                <c:pt idx="116">
                  <c:v>-145.53678542142256</c:v>
                </c:pt>
                <c:pt idx="117">
                  <c:v>-145.79074894419958</c:v>
                </c:pt>
                <c:pt idx="118">
                  <c:v>-146.02275691644616</c:v>
                </c:pt>
                <c:pt idx="119">
                  <c:v>-146.23277439861499</c:v>
                </c:pt>
                <c:pt idx="120">
                  <c:v>-146.42076976284585</c:v>
                </c:pt>
                <c:pt idx="121">
                  <c:v>-146.5867146977283</c:v>
                </c:pt>
                <c:pt idx="122">
                  <c:v>-146.73058421256562</c:v>
                </c:pt>
                <c:pt idx="123">
                  <c:v>-146.85235664113802</c:v>
                </c:pt>
                <c:pt idx="124">
                  <c:v>-146.95201364496569</c:v>
                </c:pt>
                <c:pt idx="125">
                  <c:v>-147.02954021607042</c:v>
                </c:pt>
                <c:pt idx="126">
                  <c:v>-147.08492467923574</c:v>
                </c:pt>
                <c:pt idx="127">
                  <c:v>-147.11815869376525</c:v>
                </c:pt>
                <c:pt idx="128">
                  <c:v>-147.1292372547386</c:v>
                </c:pt>
                <c:pt idx="129">
                  <c:v>-147.11815869376525</c:v>
                </c:pt>
                <c:pt idx="130">
                  <c:v>-147.08492467923574</c:v>
                </c:pt>
                <c:pt idx="131">
                  <c:v>-147.02954021607042</c:v>
                </c:pt>
                <c:pt idx="132">
                  <c:v>-146.95201364496569</c:v>
                </c:pt>
                <c:pt idx="133">
                  <c:v>-146.85235664113802</c:v>
                </c:pt>
                <c:pt idx="134">
                  <c:v>-146.73058421256562</c:v>
                </c:pt>
                <c:pt idx="135">
                  <c:v>-146.5867146977283</c:v>
                </c:pt>
                <c:pt idx="136">
                  <c:v>-146.42076976284585</c:v>
                </c:pt>
                <c:pt idx="137">
                  <c:v>-146.23277439861499</c:v>
                </c:pt>
                <c:pt idx="138">
                  <c:v>-146.02275691644616</c:v>
                </c:pt>
                <c:pt idx="139">
                  <c:v>-145.79074894419958</c:v>
                </c:pt>
                <c:pt idx="140">
                  <c:v>-145.53678542142256</c:v>
                </c:pt>
                <c:pt idx="141">
                  <c:v>-145.26090459408741</c:v>
                </c:pt>
                <c:pt idx="142">
                  <c:v>-144.96314800883204</c:v>
                </c:pt>
                <c:pt idx="143">
                  <c:v>-144.64356050670287</c:v>
                </c:pt>
                <c:pt idx="144">
                  <c:v>-144.30219021640221</c:v>
                </c:pt>
                <c:pt idx="145">
                  <c:v>-143.93908854704014</c:v>
                </c:pt>
                <c:pt idx="146">
                  <c:v>-143.55431018039249</c:v>
                </c:pt>
                <c:pt idx="147">
                  <c:v>-143.14791306266591</c:v>
                </c:pt>
                <c:pt idx="148">
                  <c:v>-142.71995839577147</c:v>
                </c:pt>
                <c:pt idx="149">
                  <c:v>-142.27051062810793</c:v>
                </c:pt>
                <c:pt idx="150">
                  <c:v>-141.79963744485582</c:v>
                </c:pt>
                <c:pt idx="151">
                  <c:v>-141.3074097577846</c:v>
                </c:pt>
                <c:pt idx="152">
                  <c:v>-140.79390169457338</c:v>
                </c:pt>
                <c:pt idx="153">
                  <c:v>-140.25919058764759</c:v>
                </c:pt>
                <c:pt idx="154">
                  <c:v>-139.70335696253318</c:v>
                </c:pt>
                <c:pt idx="155">
                  <c:v>-139.12648452572952</c:v>
                </c:pt>
                <c:pt idx="156">
                  <c:v>-138.52866015210373</c:v>
                </c:pt>
                <c:pt idx="157">
                  <c:v>-137.90997387180749</c:v>
                </c:pt>
                <c:pt idx="158">
                  <c:v>-137.27051885671892</c:v>
                </c:pt>
                <c:pt idx="159">
                  <c:v>-136.61039140641114</c:v>
                </c:pt>
                <c:pt idx="160">
                  <c:v>-135.92969093365008</c:v>
                </c:pt>
                <c:pt idx="161">
                  <c:v>-135.22851994942314</c:v>
                </c:pt>
                <c:pt idx="162">
                  <c:v>-134.50698404750139</c:v>
                </c:pt>
                <c:pt idx="163">
                  <c:v>-133.76519188853763</c:v>
                </c:pt>
                <c:pt idx="164">
                  <c:v>-133.00325518370252</c:v>
                </c:pt>
                <c:pt idx="165">
                  <c:v>-132.22128867786117</c:v>
                </c:pt>
                <c:pt idx="166">
                  <c:v>-131.41941013229305</c:v>
                </c:pt>
                <c:pt idx="167">
                  <c:v>-130.5977403069576</c:v>
                </c:pt>
                <c:pt idx="168">
                  <c:v>-129.75640294230817</c:v>
                </c:pt>
                <c:pt idx="169">
                  <c:v>-128.89552474065718</c:v>
                </c:pt>
                <c:pt idx="170">
                  <c:v>-128.01523534709523</c:v>
                </c:pt>
                <c:pt idx="171">
                  <c:v>-127.11566732996707</c:v>
                </c:pt>
                <c:pt idx="172">
                  <c:v>-126.19695616090719</c:v>
                </c:pt>
                <c:pt idx="173">
                  <c:v>-125.25924019443836</c:v>
                </c:pt>
                <c:pt idx="174">
                  <c:v>-124.30266064713592</c:v>
                </c:pt>
                <c:pt idx="175">
                  <c:v>-123.32736157636117</c:v>
                </c:pt>
                <c:pt idx="176">
                  <c:v>-122.33348985856669</c:v>
                </c:pt>
                <c:pt idx="177">
                  <c:v>-121.32119516717746</c:v>
                </c:pt>
                <c:pt idx="178">
                  <c:v>-120.29062995005049</c:v>
                </c:pt>
                <c:pt idx="179">
                  <c:v>-119.24194940651674</c:v>
                </c:pt>
                <c:pt idx="180">
                  <c:v>-118.17531146400873</c:v>
                </c:pt>
                <c:pt idx="181">
                  <c:v>-117.09087675427719</c:v>
                </c:pt>
                <c:pt idx="182">
                  <c:v>-115.98880858920056</c:v>
                </c:pt>
                <c:pt idx="183">
                  <c:v>-114.86927293619077</c:v>
                </c:pt>
                <c:pt idx="184">
                  <c:v>-113.73243839319917</c:v>
                </c:pt>
                <c:pt idx="185">
                  <c:v>-112.57847616332636</c:v>
                </c:pt>
                <c:pt idx="186">
                  <c:v>-111.40756002903949</c:v>
                </c:pt>
                <c:pt idx="187">
                  <c:v>-110.21986632600149</c:v>
                </c:pt>
                <c:pt idx="188">
                  <c:v>-109.01557391651534</c:v>
                </c:pt>
                <c:pt idx="189">
                  <c:v>-107.79486416258815</c:v>
                </c:pt>
                <c:pt idx="190">
                  <c:v>-106.55792089861872</c:v>
                </c:pt>
                <c:pt idx="191">
                  <c:v>-105.30493040371282</c:v>
                </c:pt>
                <c:pt idx="192">
                  <c:v>-104.03608137363007</c:v>
                </c:pt>
                <c:pt idx="193">
                  <c:v>-102.75156489236727</c:v>
                </c:pt>
                <c:pt idx="194">
                  <c:v>-101.45157440338161</c:v>
                </c:pt>
                <c:pt idx="195">
                  <c:v>-100.13630568045903</c:v>
                </c:pt>
                <c:pt idx="196">
                  <c:v>-98.805956798231264</c:v>
                </c:pt>
                <c:pt idx="197">
                  <c:v>-97.460728102346536</c:v>
                </c:pt>
                <c:pt idx="198">
                  <c:v>-96.100822179298333</c:v>
                </c:pt>
                <c:pt idx="199">
                  <c:v>-94.726443825916533</c:v>
                </c:pt>
                <c:pt idx="200">
                  <c:v>-93.337800018525812</c:v>
                </c:pt>
                <c:pt idx="201">
                  <c:v>-91.935099881775685</c:v>
                </c:pt>
                <c:pt idx="202">
                  <c:v>-90.518554657147263</c:v>
                </c:pt>
                <c:pt idx="203">
                  <c:v>-89.088377671140861</c:v>
                </c:pt>
                <c:pt idx="204">
                  <c:v>-87.644784303150004</c:v>
                </c:pt>
                <c:pt idx="205">
                  <c:v>-86.187991953025943</c:v>
                </c:pt>
                <c:pt idx="206">
                  <c:v>-84.718220008338108</c:v>
                </c:pt>
                <c:pt idx="207">
                  <c:v>-83.235689811335121</c:v>
                </c:pt>
                <c:pt idx="208">
                  <c:v>-81.74062462561146</c:v>
                </c:pt>
                <c:pt idx="209">
                  <c:v>-80.233249602484847</c:v>
                </c:pt>
                <c:pt idx="210">
                  <c:v>-78.713791747089189</c:v>
                </c:pt>
                <c:pt idx="211">
                  <c:v>-77.182479884188496</c:v>
                </c:pt>
                <c:pt idx="212">
                  <c:v>-75.639544623716716</c:v>
                </c:pt>
                <c:pt idx="213">
                  <c:v>-74.085218326048704</c:v>
                </c:pt>
                <c:pt idx="214">
                  <c:v>-72.519735067007645</c:v>
                </c:pt>
                <c:pt idx="215">
                  <c:v>-70.943330602614054</c:v>
                </c:pt>
                <c:pt idx="216">
                  <c:v>-69.35624233358179</c:v>
                </c:pt>
                <c:pt idx="217">
                  <c:v>-67.758709269566381</c:v>
                </c:pt>
                <c:pt idx="218">
                  <c:v>-66.150971993171098</c:v>
                </c:pt>
                <c:pt idx="219">
                  <c:v>-64.533272623716059</c:v>
                </c:pt>
                <c:pt idx="220">
                  <c:v>-62.905854780775911</c:v>
                </c:pt>
                <c:pt idx="221">
                  <c:v>-61.268963547491687</c:v>
                </c:pt>
                <c:pt idx="222">
                  <c:v>-59.622845433662185</c:v>
                </c:pt>
                <c:pt idx="223">
                  <c:v>-57.967748338620424</c:v>
                </c:pt>
                <c:pt idx="224">
                  <c:v>-56.303921513901017</c:v>
                </c:pt>
                <c:pt idx="225">
                  <c:v>-54.631615525703701</c:v>
                </c:pt>
                <c:pt idx="226">
                  <c:v>-52.951082217159097</c:v>
                </c:pt>
                <c:pt idx="227">
                  <c:v>-51.262574670401968</c:v>
                </c:pt>
                <c:pt idx="228">
                  <c:v>-49.566347168458059</c:v>
                </c:pt>
                <c:pt idx="229">
                  <c:v>-47.862655156949927</c:v>
                </c:pt>
                <c:pt idx="230">
                  <c:v>-46.151755205627836</c:v>
                </c:pt>
                <c:pt idx="231">
                  <c:v>-44.43390496973128</c:v>
                </c:pt>
                <c:pt idx="232">
                  <c:v>-42.70936315118702</c:v>
                </c:pt>
                <c:pt idx="233">
                  <c:v>-40.978389459649584</c:v>
                </c:pt>
                <c:pt idx="234">
                  <c:v>-39.241244573389892</c:v>
                </c:pt>
                <c:pt idx="235">
                  <c:v>-37.49819010003808</c:v>
                </c:pt>
                <c:pt idx="236">
                  <c:v>-35.749488537186387</c:v>
                </c:pt>
                <c:pt idx="237">
                  <c:v>-33.995403232857953</c:v>
                </c:pt>
                <c:pt idx="238">
                  <c:v>-32.236198345847562</c:v>
                </c:pt>
                <c:pt idx="239">
                  <c:v>-30.472138805940347</c:v>
                </c:pt>
                <c:pt idx="240">
                  <c:v>-28.703490274014289</c:v>
                </c:pt>
                <c:pt idx="241">
                  <c:v>-26.930519102032711</c:v>
                </c:pt>
                <c:pt idx="242">
                  <c:v>-25.153492292932594</c:v>
                </c:pt>
                <c:pt idx="243">
                  <c:v>-23.372677460414977</c:v>
                </c:pt>
                <c:pt idx="244">
                  <c:v>-21.588342788643285</c:v>
                </c:pt>
                <c:pt idx="245">
                  <c:v>-19.800756991855792</c:v>
                </c:pt>
                <c:pt idx="246">
                  <c:v>-18.010189273898231</c:v>
                </c:pt>
                <c:pt idx="247">
                  <c:v>-16.216909287682704</c:v>
                </c:pt>
                <c:pt idx="248">
                  <c:v>-14.421187094578935</c:v>
                </c:pt>
                <c:pt idx="249">
                  <c:v>-12.623293123744018</c:v>
                </c:pt>
                <c:pt idx="250">
                  <c:v>-10.82349813139678</c:v>
                </c:pt>
                <c:pt idx="251">
                  <c:v>-9.0220731600429147</c:v>
                </c:pt>
                <c:pt idx="252">
                  <c:v>-7.2192894976569368</c:v>
                </c:pt>
                <c:pt idx="253">
                  <c:v>-5.4154186368272468</c:v>
                </c:pt>
                <c:pt idx="254">
                  <c:v>-3.6107322338703249</c:v>
                </c:pt>
                <c:pt idx="255">
                  <c:v>-1.8055020679203</c:v>
                </c:pt>
                <c:pt idx="256">
                  <c:v>-4.9780549826608858E-15</c:v>
                </c:pt>
                <c:pt idx="257">
                  <c:v>1.8055020679202902</c:v>
                </c:pt>
                <c:pt idx="258">
                  <c:v>3.6107322338703152</c:v>
                </c:pt>
                <c:pt idx="259">
                  <c:v>5.4154186368272361</c:v>
                </c:pt>
                <c:pt idx="260">
                  <c:v>7.2192894976569262</c:v>
                </c:pt>
                <c:pt idx="261">
                  <c:v>9.022073160042904</c:v>
                </c:pt>
                <c:pt idx="262">
                  <c:v>10.82349813139677</c:v>
                </c:pt>
                <c:pt idx="263">
                  <c:v>12.623293123744007</c:v>
                </c:pt>
                <c:pt idx="264">
                  <c:v>14.421187094578924</c:v>
                </c:pt>
                <c:pt idx="265">
                  <c:v>16.216909287682697</c:v>
                </c:pt>
                <c:pt idx="266">
                  <c:v>18.010189273898224</c:v>
                </c:pt>
                <c:pt idx="267">
                  <c:v>19.800756991855785</c:v>
                </c:pt>
                <c:pt idx="268">
                  <c:v>21.588342788643278</c:v>
                </c:pt>
                <c:pt idx="269">
                  <c:v>23.37267746041497</c:v>
                </c:pt>
                <c:pt idx="270">
                  <c:v>25.153492292932587</c:v>
                </c:pt>
                <c:pt idx="271">
                  <c:v>26.930519102032704</c:v>
                </c:pt>
                <c:pt idx="272">
                  <c:v>28.703490274014282</c:v>
                </c:pt>
                <c:pt idx="273">
                  <c:v>30.47213880594034</c:v>
                </c:pt>
                <c:pt idx="274">
                  <c:v>32.236198345847548</c:v>
                </c:pt>
                <c:pt idx="275">
                  <c:v>33.995403232857939</c:v>
                </c:pt>
                <c:pt idx="276">
                  <c:v>35.749488537186373</c:v>
                </c:pt>
                <c:pt idx="277">
                  <c:v>37.498190100038066</c:v>
                </c:pt>
                <c:pt idx="278">
                  <c:v>39.241244573389878</c:v>
                </c:pt>
                <c:pt idx="279">
                  <c:v>40.97838945964957</c:v>
                </c:pt>
                <c:pt idx="280">
                  <c:v>42.709363151187006</c:v>
                </c:pt>
                <c:pt idx="281">
                  <c:v>44.433904969731266</c:v>
                </c:pt>
                <c:pt idx="282">
                  <c:v>46.151755205627822</c:v>
                </c:pt>
                <c:pt idx="283">
                  <c:v>47.862655156949913</c:v>
                </c:pt>
                <c:pt idx="284">
                  <c:v>49.566347168458044</c:v>
                </c:pt>
                <c:pt idx="285">
                  <c:v>51.262574670401953</c:v>
                </c:pt>
                <c:pt idx="286">
                  <c:v>52.951082217159083</c:v>
                </c:pt>
                <c:pt idx="287">
                  <c:v>54.631615525703687</c:v>
                </c:pt>
                <c:pt idx="288">
                  <c:v>56.303921513901003</c:v>
                </c:pt>
                <c:pt idx="289">
                  <c:v>57.96774833862041</c:v>
                </c:pt>
                <c:pt idx="290">
                  <c:v>59.622845433662171</c:v>
                </c:pt>
                <c:pt idx="291">
                  <c:v>61.268963547491673</c:v>
                </c:pt>
                <c:pt idx="292">
                  <c:v>62.905854780775897</c:v>
                </c:pt>
                <c:pt idx="293">
                  <c:v>64.533272623716059</c:v>
                </c:pt>
                <c:pt idx="294">
                  <c:v>66.150971993171098</c:v>
                </c:pt>
                <c:pt idx="295">
                  <c:v>67.758709269566381</c:v>
                </c:pt>
                <c:pt idx="296">
                  <c:v>69.35624233358179</c:v>
                </c:pt>
                <c:pt idx="297">
                  <c:v>70.943330602614054</c:v>
                </c:pt>
                <c:pt idx="298">
                  <c:v>72.519735067007645</c:v>
                </c:pt>
                <c:pt idx="299">
                  <c:v>74.085218326048704</c:v>
                </c:pt>
                <c:pt idx="300">
                  <c:v>75.639544623716716</c:v>
                </c:pt>
                <c:pt idx="301">
                  <c:v>77.182479884188496</c:v>
                </c:pt>
                <c:pt idx="302">
                  <c:v>78.713791747089189</c:v>
                </c:pt>
                <c:pt idx="303">
                  <c:v>80.233249602484847</c:v>
                </c:pt>
                <c:pt idx="304">
                  <c:v>81.74062462561146</c:v>
                </c:pt>
                <c:pt idx="305">
                  <c:v>83.235689811335121</c:v>
                </c:pt>
                <c:pt idx="306">
                  <c:v>84.718220008338108</c:v>
                </c:pt>
                <c:pt idx="307">
                  <c:v>86.187991953025943</c:v>
                </c:pt>
                <c:pt idx="308">
                  <c:v>87.644784303150004</c:v>
                </c:pt>
                <c:pt idx="309">
                  <c:v>89.088377671140861</c:v>
                </c:pt>
                <c:pt idx="310">
                  <c:v>90.518554657147263</c:v>
                </c:pt>
                <c:pt idx="311">
                  <c:v>91.935099881775685</c:v>
                </c:pt>
                <c:pt idx="312">
                  <c:v>93.337800018525812</c:v>
                </c:pt>
                <c:pt idx="313">
                  <c:v>94.726443825916533</c:v>
                </c:pt>
                <c:pt idx="314">
                  <c:v>96.100822179298333</c:v>
                </c:pt>
                <c:pt idx="315">
                  <c:v>97.460728102346536</c:v>
                </c:pt>
                <c:pt idx="316">
                  <c:v>98.805956798231264</c:v>
                </c:pt>
                <c:pt idx="317">
                  <c:v>100.13630568045903</c:v>
                </c:pt>
                <c:pt idx="318">
                  <c:v>101.45157440338161</c:v>
                </c:pt>
                <c:pt idx="319">
                  <c:v>102.75156489236727</c:v>
                </c:pt>
                <c:pt idx="320">
                  <c:v>104.03608137363007</c:v>
                </c:pt>
                <c:pt idx="321">
                  <c:v>105.30493040371282</c:v>
                </c:pt>
                <c:pt idx="322">
                  <c:v>106.55792089861872</c:v>
                </c:pt>
                <c:pt idx="323">
                  <c:v>107.79486416258815</c:v>
                </c:pt>
                <c:pt idx="324">
                  <c:v>109.01557391651534</c:v>
                </c:pt>
                <c:pt idx="325">
                  <c:v>110.21986632600149</c:v>
                </c:pt>
                <c:pt idx="326">
                  <c:v>111.40756002903949</c:v>
                </c:pt>
                <c:pt idx="327">
                  <c:v>112.57847616332636</c:v>
                </c:pt>
                <c:pt idx="328">
                  <c:v>113.73243839319917</c:v>
                </c:pt>
                <c:pt idx="329">
                  <c:v>114.86927293619077</c:v>
                </c:pt>
                <c:pt idx="330">
                  <c:v>115.98880858920056</c:v>
                </c:pt>
                <c:pt idx="331">
                  <c:v>117.09087675427719</c:v>
                </c:pt>
                <c:pt idx="332">
                  <c:v>118.17531146400873</c:v>
                </c:pt>
                <c:pt idx="333">
                  <c:v>119.24194940651674</c:v>
                </c:pt>
                <c:pt idx="334">
                  <c:v>120.29062995005049</c:v>
                </c:pt>
                <c:pt idx="335">
                  <c:v>121.32119516717746</c:v>
                </c:pt>
                <c:pt idx="336">
                  <c:v>122.33348985856669</c:v>
                </c:pt>
                <c:pt idx="337">
                  <c:v>123.32736157636117</c:v>
                </c:pt>
                <c:pt idx="338">
                  <c:v>124.30266064713592</c:v>
                </c:pt>
                <c:pt idx="339">
                  <c:v>125.25924019443836</c:v>
                </c:pt>
                <c:pt idx="340">
                  <c:v>126.19695616090719</c:v>
                </c:pt>
                <c:pt idx="341">
                  <c:v>127.11566732996707</c:v>
                </c:pt>
                <c:pt idx="342">
                  <c:v>128.01523534709523</c:v>
                </c:pt>
                <c:pt idx="343">
                  <c:v>128.89552474065718</c:v>
                </c:pt>
                <c:pt idx="344">
                  <c:v>129.75640294230817</c:v>
                </c:pt>
                <c:pt idx="345">
                  <c:v>130.5977403069576</c:v>
                </c:pt>
                <c:pt idx="346">
                  <c:v>131.41941013229305</c:v>
                </c:pt>
                <c:pt idx="347">
                  <c:v>132.22128867786117</c:v>
                </c:pt>
                <c:pt idx="348">
                  <c:v>133.00325518370252</c:v>
                </c:pt>
                <c:pt idx="349">
                  <c:v>133.76519188853763</c:v>
                </c:pt>
                <c:pt idx="350">
                  <c:v>134.50698404750139</c:v>
                </c:pt>
                <c:pt idx="351">
                  <c:v>135.22851994942314</c:v>
                </c:pt>
                <c:pt idx="352">
                  <c:v>135.92969093365008</c:v>
                </c:pt>
                <c:pt idx="353">
                  <c:v>136.61039140641114</c:v>
                </c:pt>
                <c:pt idx="354">
                  <c:v>137.27051885671892</c:v>
                </c:pt>
                <c:pt idx="355">
                  <c:v>137.90997387180749</c:v>
                </c:pt>
                <c:pt idx="356">
                  <c:v>138.52866015210373</c:v>
                </c:pt>
                <c:pt idx="357">
                  <c:v>139.12648452572952</c:v>
                </c:pt>
                <c:pt idx="358">
                  <c:v>139.70335696253318</c:v>
                </c:pt>
                <c:pt idx="359">
                  <c:v>140.25919058764759</c:v>
                </c:pt>
                <c:pt idx="360">
                  <c:v>140.79390169457338</c:v>
                </c:pt>
                <c:pt idx="361">
                  <c:v>141.3074097577846</c:v>
                </c:pt>
                <c:pt idx="362">
                  <c:v>141.79963744485582</c:v>
                </c:pt>
                <c:pt idx="363">
                  <c:v>142.27051062810793</c:v>
                </c:pt>
                <c:pt idx="364">
                  <c:v>142.71995839577147</c:v>
                </c:pt>
                <c:pt idx="365">
                  <c:v>143.14791306266591</c:v>
                </c:pt>
                <c:pt idx="366">
                  <c:v>143.55431018039249</c:v>
                </c:pt>
                <c:pt idx="367">
                  <c:v>143.93908854704014</c:v>
                </c:pt>
                <c:pt idx="368">
                  <c:v>144.30219021640221</c:v>
                </c:pt>
                <c:pt idx="369">
                  <c:v>144.64356050670287</c:v>
                </c:pt>
                <c:pt idx="370">
                  <c:v>144.96314800883204</c:v>
                </c:pt>
                <c:pt idx="371">
                  <c:v>145.26090459408741</c:v>
                </c:pt>
                <c:pt idx="372">
                  <c:v>145.53678542142256</c:v>
                </c:pt>
                <c:pt idx="373">
                  <c:v>145.79074894419958</c:v>
                </c:pt>
                <c:pt idx="374">
                  <c:v>146.02275691644616</c:v>
                </c:pt>
                <c:pt idx="375">
                  <c:v>146.23277439861499</c:v>
                </c:pt>
                <c:pt idx="376">
                  <c:v>146.42076976284585</c:v>
                </c:pt>
                <c:pt idx="377">
                  <c:v>146.5867146977283</c:v>
                </c:pt>
                <c:pt idx="378">
                  <c:v>146.73058421256562</c:v>
                </c:pt>
                <c:pt idx="379">
                  <c:v>146.85235664113802</c:v>
                </c:pt>
                <c:pt idx="380">
                  <c:v>146.95201364496569</c:v>
                </c:pt>
                <c:pt idx="381">
                  <c:v>147.02954021607042</c:v>
                </c:pt>
                <c:pt idx="382">
                  <c:v>147.08492467923574</c:v>
                </c:pt>
                <c:pt idx="383">
                  <c:v>147.11815869376525</c:v>
                </c:pt>
                <c:pt idx="384">
                  <c:v>147.1292372547386</c:v>
                </c:pt>
                <c:pt idx="385">
                  <c:v>147.11815869376525</c:v>
                </c:pt>
                <c:pt idx="386">
                  <c:v>147.08492467923574</c:v>
                </c:pt>
                <c:pt idx="387">
                  <c:v>147.02954021607042</c:v>
                </c:pt>
                <c:pt idx="388">
                  <c:v>146.95201364496569</c:v>
                </c:pt>
                <c:pt idx="389">
                  <c:v>146.85235664113802</c:v>
                </c:pt>
                <c:pt idx="390">
                  <c:v>146.73058421256562</c:v>
                </c:pt>
                <c:pt idx="391">
                  <c:v>146.5867146977283</c:v>
                </c:pt>
                <c:pt idx="392">
                  <c:v>146.42076976284585</c:v>
                </c:pt>
                <c:pt idx="393">
                  <c:v>146.23277439861499</c:v>
                </c:pt>
                <c:pt idx="394">
                  <c:v>146.02275691644616</c:v>
                </c:pt>
                <c:pt idx="395">
                  <c:v>145.79074894419958</c:v>
                </c:pt>
                <c:pt idx="396">
                  <c:v>145.53678542142256</c:v>
                </c:pt>
                <c:pt idx="397">
                  <c:v>145.26090459408744</c:v>
                </c:pt>
                <c:pt idx="398">
                  <c:v>144.96314800883204</c:v>
                </c:pt>
                <c:pt idx="399">
                  <c:v>144.64356050670287</c:v>
                </c:pt>
                <c:pt idx="400">
                  <c:v>144.30219021640221</c:v>
                </c:pt>
                <c:pt idx="401">
                  <c:v>143.93908854704014</c:v>
                </c:pt>
                <c:pt idx="402">
                  <c:v>143.55431018039249</c:v>
                </c:pt>
                <c:pt idx="403">
                  <c:v>143.14791306266591</c:v>
                </c:pt>
                <c:pt idx="404">
                  <c:v>142.71995839577147</c:v>
                </c:pt>
                <c:pt idx="405">
                  <c:v>142.2705106281079</c:v>
                </c:pt>
                <c:pt idx="406">
                  <c:v>141.79963744485582</c:v>
                </c:pt>
                <c:pt idx="407">
                  <c:v>141.3074097577846</c:v>
                </c:pt>
                <c:pt idx="408">
                  <c:v>140.79390169457335</c:v>
                </c:pt>
                <c:pt idx="409">
                  <c:v>140.25919058764759</c:v>
                </c:pt>
                <c:pt idx="410">
                  <c:v>139.70335696253318</c:v>
                </c:pt>
                <c:pt idx="411">
                  <c:v>139.12648452572952</c:v>
                </c:pt>
                <c:pt idx="412">
                  <c:v>138.52866015210373</c:v>
                </c:pt>
                <c:pt idx="413">
                  <c:v>137.90997387180749</c:v>
                </c:pt>
                <c:pt idx="414">
                  <c:v>137.27051885671889</c:v>
                </c:pt>
                <c:pt idx="415">
                  <c:v>136.61039140641114</c:v>
                </c:pt>
                <c:pt idx="416">
                  <c:v>135.92969093365008</c:v>
                </c:pt>
                <c:pt idx="417">
                  <c:v>135.22851994942312</c:v>
                </c:pt>
                <c:pt idx="418">
                  <c:v>134.50698404750136</c:v>
                </c:pt>
                <c:pt idx="419">
                  <c:v>133.76519188853766</c:v>
                </c:pt>
                <c:pt idx="420">
                  <c:v>133.00325518370255</c:v>
                </c:pt>
                <c:pt idx="421">
                  <c:v>132.2212886778612</c:v>
                </c:pt>
                <c:pt idx="422">
                  <c:v>131.41941013229305</c:v>
                </c:pt>
                <c:pt idx="423">
                  <c:v>130.5977403069576</c:v>
                </c:pt>
                <c:pt idx="424">
                  <c:v>129.75640294230817</c:v>
                </c:pt>
                <c:pt idx="425">
                  <c:v>128.89552474065718</c:v>
                </c:pt>
                <c:pt idx="426">
                  <c:v>128.01523534709523</c:v>
                </c:pt>
                <c:pt idx="427">
                  <c:v>127.11566732996708</c:v>
                </c:pt>
                <c:pt idx="428">
                  <c:v>126.19695616090719</c:v>
                </c:pt>
                <c:pt idx="429">
                  <c:v>125.25924019443836</c:v>
                </c:pt>
                <c:pt idx="430">
                  <c:v>124.30266064713592</c:v>
                </c:pt>
                <c:pt idx="431">
                  <c:v>123.32736157636116</c:v>
                </c:pt>
                <c:pt idx="432">
                  <c:v>122.33348985856668</c:v>
                </c:pt>
                <c:pt idx="433">
                  <c:v>121.32119516717745</c:v>
                </c:pt>
                <c:pt idx="434">
                  <c:v>120.29062995005049</c:v>
                </c:pt>
                <c:pt idx="435">
                  <c:v>119.24194940651674</c:v>
                </c:pt>
                <c:pt idx="436">
                  <c:v>118.17531146400873</c:v>
                </c:pt>
                <c:pt idx="437">
                  <c:v>117.0908767542772</c:v>
                </c:pt>
                <c:pt idx="438">
                  <c:v>115.98880858920057</c:v>
                </c:pt>
                <c:pt idx="439">
                  <c:v>114.86927293619074</c:v>
                </c:pt>
                <c:pt idx="440">
                  <c:v>113.73243839319915</c:v>
                </c:pt>
                <c:pt idx="441">
                  <c:v>112.57847616332634</c:v>
                </c:pt>
                <c:pt idx="442">
                  <c:v>111.40756002903949</c:v>
                </c:pt>
                <c:pt idx="443">
                  <c:v>110.21986632600149</c:v>
                </c:pt>
                <c:pt idx="444">
                  <c:v>109.01557391651532</c:v>
                </c:pt>
                <c:pt idx="445">
                  <c:v>107.79486416258813</c:v>
                </c:pt>
                <c:pt idx="446">
                  <c:v>106.55792089861872</c:v>
                </c:pt>
                <c:pt idx="447">
                  <c:v>105.30493040371282</c:v>
                </c:pt>
                <c:pt idx="448">
                  <c:v>104.03608137363008</c:v>
                </c:pt>
                <c:pt idx="449">
                  <c:v>102.75156489236727</c:v>
                </c:pt>
                <c:pt idx="450">
                  <c:v>101.45157440338163</c:v>
                </c:pt>
                <c:pt idx="451">
                  <c:v>100.13630568045906</c:v>
                </c:pt>
                <c:pt idx="452">
                  <c:v>98.805956798231236</c:v>
                </c:pt>
                <c:pt idx="453">
                  <c:v>97.460728102346522</c:v>
                </c:pt>
                <c:pt idx="454">
                  <c:v>96.100822179298319</c:v>
                </c:pt>
                <c:pt idx="455">
                  <c:v>94.726443825916533</c:v>
                </c:pt>
                <c:pt idx="456">
                  <c:v>93.337800018525797</c:v>
                </c:pt>
                <c:pt idx="457">
                  <c:v>91.935099881775685</c:v>
                </c:pt>
                <c:pt idx="458">
                  <c:v>90.518554657147263</c:v>
                </c:pt>
                <c:pt idx="459">
                  <c:v>89.088377671140876</c:v>
                </c:pt>
                <c:pt idx="460">
                  <c:v>87.644784303150018</c:v>
                </c:pt>
                <c:pt idx="461">
                  <c:v>86.187991953025957</c:v>
                </c:pt>
                <c:pt idx="462">
                  <c:v>84.718220008338065</c:v>
                </c:pt>
                <c:pt idx="463">
                  <c:v>83.235689811335149</c:v>
                </c:pt>
                <c:pt idx="464">
                  <c:v>81.74062462561146</c:v>
                </c:pt>
                <c:pt idx="465">
                  <c:v>80.233249602484889</c:v>
                </c:pt>
                <c:pt idx="466">
                  <c:v>78.713791747089175</c:v>
                </c:pt>
                <c:pt idx="467">
                  <c:v>77.182479884188496</c:v>
                </c:pt>
                <c:pt idx="468">
                  <c:v>75.639544623716716</c:v>
                </c:pt>
                <c:pt idx="469">
                  <c:v>74.085218326048718</c:v>
                </c:pt>
                <c:pt idx="470">
                  <c:v>72.519735067007602</c:v>
                </c:pt>
                <c:pt idx="471">
                  <c:v>70.943330602614068</c:v>
                </c:pt>
                <c:pt idx="472">
                  <c:v>69.356242333581747</c:v>
                </c:pt>
                <c:pt idx="473">
                  <c:v>67.75870926956641</c:v>
                </c:pt>
                <c:pt idx="474">
                  <c:v>66.150971993171083</c:v>
                </c:pt>
                <c:pt idx="475">
                  <c:v>64.533272623716044</c:v>
                </c:pt>
                <c:pt idx="476">
                  <c:v>62.905854780775897</c:v>
                </c:pt>
                <c:pt idx="477">
                  <c:v>61.268963547491687</c:v>
                </c:pt>
                <c:pt idx="478">
                  <c:v>59.622845433662128</c:v>
                </c:pt>
                <c:pt idx="479">
                  <c:v>57.967748338620439</c:v>
                </c:pt>
                <c:pt idx="480">
                  <c:v>56.303921513900967</c:v>
                </c:pt>
                <c:pt idx="481">
                  <c:v>54.631615525703722</c:v>
                </c:pt>
                <c:pt idx="482">
                  <c:v>52.951082217159119</c:v>
                </c:pt>
                <c:pt idx="483">
                  <c:v>51.262574670401946</c:v>
                </c:pt>
                <c:pt idx="484">
                  <c:v>49.566347168458094</c:v>
                </c:pt>
                <c:pt idx="485">
                  <c:v>47.862655156949906</c:v>
                </c:pt>
                <c:pt idx="486">
                  <c:v>46.151755205627879</c:v>
                </c:pt>
                <c:pt idx="487">
                  <c:v>44.433904969731266</c:v>
                </c:pt>
                <c:pt idx="488">
                  <c:v>42.709363151187027</c:v>
                </c:pt>
                <c:pt idx="489">
                  <c:v>40.978389459649591</c:v>
                </c:pt>
                <c:pt idx="490">
                  <c:v>39.241244573389899</c:v>
                </c:pt>
                <c:pt idx="491">
                  <c:v>37.49819010003803</c:v>
                </c:pt>
                <c:pt idx="492">
                  <c:v>35.749488537186416</c:v>
                </c:pt>
                <c:pt idx="493">
                  <c:v>33.995403232857917</c:v>
                </c:pt>
                <c:pt idx="494">
                  <c:v>32.236198345847598</c:v>
                </c:pt>
                <c:pt idx="495">
                  <c:v>30.472138805940322</c:v>
                </c:pt>
                <c:pt idx="496">
                  <c:v>28.703490274014278</c:v>
                </c:pt>
                <c:pt idx="497">
                  <c:v>26.930519102032697</c:v>
                </c:pt>
                <c:pt idx="498">
                  <c:v>25.15349229293259</c:v>
                </c:pt>
                <c:pt idx="499">
                  <c:v>23.372677460414913</c:v>
                </c:pt>
                <c:pt idx="500">
                  <c:v>21.588342788643292</c:v>
                </c:pt>
                <c:pt idx="501">
                  <c:v>19.800756991855742</c:v>
                </c:pt>
                <c:pt idx="502">
                  <c:v>18.010189273898252</c:v>
                </c:pt>
                <c:pt idx="503">
                  <c:v>16.216909287682668</c:v>
                </c:pt>
                <c:pt idx="504">
                  <c:v>14.421187094578904</c:v>
                </c:pt>
                <c:pt idx="505">
                  <c:v>12.623293123743988</c:v>
                </c:pt>
                <c:pt idx="506">
                  <c:v>10.823498131396761</c:v>
                </c:pt>
                <c:pt idx="507">
                  <c:v>9.0220731600429644</c:v>
                </c:pt>
                <c:pt idx="508">
                  <c:v>7.2192894976569297</c:v>
                </c:pt>
                <c:pt idx="509">
                  <c:v>5.4154186368273107</c:v>
                </c:pt>
                <c:pt idx="510">
                  <c:v>3.6107322338703307</c:v>
                </c:pt>
                <c:pt idx="511">
                  <c:v>1.805502067920312</c:v>
                </c:pt>
                <c:pt idx="512">
                  <c:v>2.3003570752113563E-14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60280"/>
        <c:axId val="466263024"/>
      </c:scatterChart>
      <c:valAx>
        <c:axId val="46626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6263024"/>
        <c:crosses val="autoZero"/>
        <c:crossBetween val="midCat"/>
      </c:valAx>
      <c:valAx>
        <c:axId val="466263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60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Total Luminous</a:t>
            </a:r>
            <a:r>
              <a:rPr lang="en-US" sz="1400" baseline="0"/>
              <a:t> Flux</a:t>
            </a:r>
            <a:endParaRPr lang="en-US" sz="14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2182798513935295"/>
          <c:y val="0.15545275179248413"/>
          <c:w val="0.811591230047368"/>
          <c:h val="0.67208559979171267"/>
        </c:manualLayout>
      </c:layout>
      <c:scatterChart>
        <c:scatterStyle val="smoothMarker"/>
        <c:varyColors val="0"/>
        <c:ser>
          <c:idx val="0"/>
          <c:order val="0"/>
          <c:tx>
            <c:v>at min.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'Time-domain'!$EN$9:$EN$265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31.235785480567944</c:v>
                </c:pt>
                <c:pt idx="16">
                  <c:v>67.534023455627349</c:v>
                </c:pt>
                <c:pt idx="17">
                  <c:v>103.31224649109757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119.79697581730737</c:v>
                </c:pt>
                <c:pt idx="28">
                  <c:v>119.79697581730737</c:v>
                </c:pt>
                <c:pt idx="29">
                  <c:v>119.79697581730737</c:v>
                </c:pt>
                <c:pt idx="30">
                  <c:v>161.40221621910385</c:v>
                </c:pt>
                <c:pt idx="31">
                  <c:v>216.35968856903526</c:v>
                </c:pt>
                <c:pt idx="32">
                  <c:v>300.40474307685224</c:v>
                </c:pt>
                <c:pt idx="33">
                  <c:v>404.87627268640108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479.36332405687631</c:v>
                </c:pt>
                <c:pt idx="45">
                  <c:v>479.36332405687631</c:v>
                </c:pt>
                <c:pt idx="46">
                  <c:v>479.36332405687631</c:v>
                </c:pt>
                <c:pt idx="47">
                  <c:v>479.36332405687631</c:v>
                </c:pt>
                <c:pt idx="48">
                  <c:v>494.87488775202712</c:v>
                </c:pt>
                <c:pt idx="49">
                  <c:v>539.07711323723106</c:v>
                </c:pt>
                <c:pt idx="50">
                  <c:v>582.28780080368449</c:v>
                </c:pt>
                <c:pt idx="51">
                  <c:v>624.46973313329704</c:v>
                </c:pt>
                <c:pt idx="52">
                  <c:v>665.58841082147774</c:v>
                </c:pt>
                <c:pt idx="53">
                  <c:v>705.6120562965516</c:v>
                </c:pt>
                <c:pt idx="54">
                  <c:v>795.44486843920606</c:v>
                </c:pt>
                <c:pt idx="55">
                  <c:v>908.69225867335535</c:v>
                </c:pt>
                <c:pt idx="56">
                  <c:v>1018.4174761557985</c:v>
                </c:pt>
                <c:pt idx="57">
                  <c:v>1124.5577170896461</c:v>
                </c:pt>
                <c:pt idx="58">
                  <c:v>1227.0582149682846</c:v>
                </c:pt>
                <c:pt idx="59">
                  <c:v>1325.8721784268841</c:v>
                </c:pt>
                <c:pt idx="60">
                  <c:v>1420.9607173028235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1498.3734591287684</c:v>
                </c:pt>
                <c:pt idx="67">
                  <c:v>1498.3734591287684</c:v>
                </c:pt>
                <c:pt idx="68">
                  <c:v>1498.3734591287684</c:v>
                </c:pt>
                <c:pt idx="69">
                  <c:v>1498.3734591287684</c:v>
                </c:pt>
                <c:pt idx="70">
                  <c:v>1498.3734591287684</c:v>
                </c:pt>
                <c:pt idx="71">
                  <c:v>1498.3734591287684</c:v>
                </c:pt>
                <c:pt idx="72">
                  <c:v>1498.3734591287684</c:v>
                </c:pt>
                <c:pt idx="73">
                  <c:v>1498.3734591287684</c:v>
                </c:pt>
                <c:pt idx="74">
                  <c:v>1525.1042803222965</c:v>
                </c:pt>
                <c:pt idx="75">
                  <c:v>1673.3057011887975</c:v>
                </c:pt>
                <c:pt idx="76">
                  <c:v>1810.4490022102354</c:v>
                </c:pt>
                <c:pt idx="77">
                  <c:v>1935.1268800720854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1935.1268800720854</c:v>
                </c:pt>
                <c:pt idx="180">
                  <c:v>1810.4490022102354</c:v>
                </c:pt>
                <c:pt idx="181">
                  <c:v>1673.305701188799</c:v>
                </c:pt>
                <c:pt idx="182">
                  <c:v>1525.1042803222983</c:v>
                </c:pt>
                <c:pt idx="183">
                  <c:v>1498.3734591287684</c:v>
                </c:pt>
                <c:pt idx="184">
                  <c:v>1498.3734591287684</c:v>
                </c:pt>
                <c:pt idx="185">
                  <c:v>1498.3734591287684</c:v>
                </c:pt>
                <c:pt idx="186">
                  <c:v>1498.3734591287684</c:v>
                </c:pt>
                <c:pt idx="187">
                  <c:v>1498.3734591287684</c:v>
                </c:pt>
                <c:pt idx="188">
                  <c:v>1498.3734591287684</c:v>
                </c:pt>
                <c:pt idx="189">
                  <c:v>1498.3734591287684</c:v>
                </c:pt>
                <c:pt idx="190">
                  <c:v>1498.3734591287684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1420.960717302821</c:v>
                </c:pt>
                <c:pt idx="197">
                  <c:v>1325.8721784268832</c:v>
                </c:pt>
                <c:pt idx="198">
                  <c:v>1227.0582149682832</c:v>
                </c:pt>
                <c:pt idx="199">
                  <c:v>1124.5577170896461</c:v>
                </c:pt>
                <c:pt idx="200">
                  <c:v>1018.4174761557974</c:v>
                </c:pt>
                <c:pt idx="201">
                  <c:v>908.69225867335535</c:v>
                </c:pt>
                <c:pt idx="202">
                  <c:v>795.44486843920606</c:v>
                </c:pt>
                <c:pt idx="203">
                  <c:v>705.61205629655205</c:v>
                </c:pt>
                <c:pt idx="204">
                  <c:v>665.58841082147853</c:v>
                </c:pt>
                <c:pt idx="205">
                  <c:v>624.4697331332975</c:v>
                </c:pt>
                <c:pt idx="206">
                  <c:v>582.28780080368369</c:v>
                </c:pt>
                <c:pt idx="207">
                  <c:v>539.07711323723197</c:v>
                </c:pt>
                <c:pt idx="208">
                  <c:v>494.87488775202712</c:v>
                </c:pt>
                <c:pt idx="209">
                  <c:v>479.36332405687631</c:v>
                </c:pt>
                <c:pt idx="210">
                  <c:v>479.36332405687631</c:v>
                </c:pt>
                <c:pt idx="211">
                  <c:v>479.36332405687631</c:v>
                </c:pt>
                <c:pt idx="212">
                  <c:v>479.36332405687631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404.87627268640142</c:v>
                </c:pt>
                <c:pt idx="224">
                  <c:v>300.40474307684929</c:v>
                </c:pt>
                <c:pt idx="225">
                  <c:v>216.35968856903614</c:v>
                </c:pt>
                <c:pt idx="226">
                  <c:v>161.40221621910473</c:v>
                </c:pt>
                <c:pt idx="227">
                  <c:v>119.79697581730737</c:v>
                </c:pt>
                <c:pt idx="228">
                  <c:v>119.79697581730737</c:v>
                </c:pt>
                <c:pt idx="229">
                  <c:v>119.79697581730737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103.31224649109717</c:v>
                </c:pt>
                <c:pt idx="240">
                  <c:v>67.534023455627093</c:v>
                </c:pt>
                <c:pt idx="241">
                  <c:v>31.235785480567735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at rated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'Time-domain'!$EP$9:$EP$265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1.5987301022499425</c:v>
                </c:pt>
                <c:pt idx="14">
                  <c:v>41.712770062944308</c:v>
                </c:pt>
                <c:pt idx="15">
                  <c:v>81.246228773647474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119.79697581730737</c:v>
                </c:pt>
                <c:pt idx="26">
                  <c:v>119.79697581730737</c:v>
                </c:pt>
                <c:pt idx="27">
                  <c:v>136.98260361982878</c:v>
                </c:pt>
                <c:pt idx="28">
                  <c:v>198.18388644674229</c:v>
                </c:pt>
                <c:pt idx="29">
                  <c:v>276.15008154812023</c:v>
                </c:pt>
                <c:pt idx="30">
                  <c:v>392.26139092094888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479.36332405687631</c:v>
                </c:pt>
                <c:pt idx="41">
                  <c:v>479.36332405687631</c:v>
                </c:pt>
                <c:pt idx="42">
                  <c:v>479.36332405687631</c:v>
                </c:pt>
                <c:pt idx="43">
                  <c:v>479.36332405687631</c:v>
                </c:pt>
                <c:pt idx="44">
                  <c:v>517.87077896723906</c:v>
                </c:pt>
                <c:pt idx="45">
                  <c:v>567.22963797981038</c:v>
                </c:pt>
                <c:pt idx="46">
                  <c:v>615.38956490340263</c:v>
                </c:pt>
                <c:pt idx="47">
                  <c:v>662.29559411513685</c:v>
                </c:pt>
                <c:pt idx="48">
                  <c:v>707.8962959749889</c:v>
                </c:pt>
                <c:pt idx="49">
                  <c:v>818.34142659808504</c:v>
                </c:pt>
                <c:pt idx="50">
                  <c:v>946.89145779938724</c:v>
                </c:pt>
                <c:pt idx="51">
                  <c:v>1071.1268870351951</c:v>
                </c:pt>
                <c:pt idx="52">
                  <c:v>1190.9363727104471</c:v>
                </c:pt>
                <c:pt idx="53">
                  <c:v>1306.2193555184726</c:v>
                </c:pt>
                <c:pt idx="54">
                  <c:v>1416.8860435225595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1498.3734591287684</c:v>
                </c:pt>
                <c:pt idx="61">
                  <c:v>1498.3734591287684</c:v>
                </c:pt>
                <c:pt idx="62">
                  <c:v>1498.3734591287684</c:v>
                </c:pt>
                <c:pt idx="63">
                  <c:v>1498.3734591287684</c:v>
                </c:pt>
                <c:pt idx="64">
                  <c:v>1498.3734591287684</c:v>
                </c:pt>
                <c:pt idx="65">
                  <c:v>1498.3734591287684</c:v>
                </c:pt>
                <c:pt idx="66">
                  <c:v>1560.2489860914216</c:v>
                </c:pt>
                <c:pt idx="67">
                  <c:v>1738.1689760193613</c:v>
                </c:pt>
                <c:pt idx="68">
                  <c:v>1899.3666449140201</c:v>
                </c:pt>
                <c:pt idx="69">
                  <c:v>2170.6112324611145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2170.6112324611145</c:v>
                </c:pt>
                <c:pt idx="188">
                  <c:v>1899.3666449140171</c:v>
                </c:pt>
                <c:pt idx="189">
                  <c:v>1738.1689760193594</c:v>
                </c:pt>
                <c:pt idx="190">
                  <c:v>1560.2489860914216</c:v>
                </c:pt>
                <c:pt idx="191">
                  <c:v>1498.3734591287684</c:v>
                </c:pt>
                <c:pt idx="192">
                  <c:v>1498.3734591287684</c:v>
                </c:pt>
                <c:pt idx="193">
                  <c:v>1498.3734591287684</c:v>
                </c:pt>
                <c:pt idx="194">
                  <c:v>1498.3734591287684</c:v>
                </c:pt>
                <c:pt idx="195">
                  <c:v>1498.3734591287684</c:v>
                </c:pt>
                <c:pt idx="196">
                  <c:v>1498.3734591287684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1416.8860435225595</c:v>
                </c:pt>
                <c:pt idx="203">
                  <c:v>1306.2193555184731</c:v>
                </c:pt>
                <c:pt idx="204">
                  <c:v>1190.9363727104478</c:v>
                </c:pt>
                <c:pt idx="205">
                  <c:v>1071.1268870351964</c:v>
                </c:pt>
                <c:pt idx="206">
                  <c:v>946.89145779938417</c:v>
                </c:pt>
                <c:pt idx="207">
                  <c:v>818.34142659808799</c:v>
                </c:pt>
                <c:pt idx="208">
                  <c:v>707.8962959749889</c:v>
                </c:pt>
                <c:pt idx="209">
                  <c:v>662.29559411513765</c:v>
                </c:pt>
                <c:pt idx="210">
                  <c:v>615.38956490340229</c:v>
                </c:pt>
                <c:pt idx="211">
                  <c:v>567.22963797981038</c:v>
                </c:pt>
                <c:pt idx="212">
                  <c:v>517.87077896723906</c:v>
                </c:pt>
                <c:pt idx="213">
                  <c:v>479.36332405687631</c:v>
                </c:pt>
                <c:pt idx="214">
                  <c:v>479.36332405687631</c:v>
                </c:pt>
                <c:pt idx="215">
                  <c:v>479.36332405687631</c:v>
                </c:pt>
                <c:pt idx="216">
                  <c:v>479.36332405687631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392.26139092095059</c:v>
                </c:pt>
                <c:pt idx="227">
                  <c:v>276.15008154811852</c:v>
                </c:pt>
                <c:pt idx="228">
                  <c:v>198.18388644674343</c:v>
                </c:pt>
                <c:pt idx="229">
                  <c:v>136.98260361982787</c:v>
                </c:pt>
                <c:pt idx="230">
                  <c:v>119.79697581730737</c:v>
                </c:pt>
                <c:pt idx="231">
                  <c:v>119.79697581730737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81.246228773647218</c:v>
                </c:pt>
                <c:pt idx="242">
                  <c:v>41.71277006294423</c:v>
                </c:pt>
                <c:pt idx="243">
                  <c:v>1.5987301022485467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at max. Vin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'Time-domain'!$ER$9:$ER$265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1.9316560561680218</c:v>
                </c:pt>
                <c:pt idx="13">
                  <c:v>45.447575053701208</c:v>
                </c:pt>
                <c:pt idx="14">
                  <c:v>88.290061659606934</c:v>
                </c:pt>
                <c:pt idx="15">
                  <c:v>119.79697581730737</c:v>
                </c:pt>
                <c:pt idx="16">
                  <c:v>119.79697581730737</c:v>
                </c:pt>
                <c:pt idx="17">
                  <c:v>119.79697581730737</c:v>
                </c:pt>
                <c:pt idx="18">
                  <c:v>119.79697581730737</c:v>
                </c:pt>
                <c:pt idx="19">
                  <c:v>119.79697581730737</c:v>
                </c:pt>
                <c:pt idx="20">
                  <c:v>119.79697581730737</c:v>
                </c:pt>
                <c:pt idx="21">
                  <c:v>119.79697581730737</c:v>
                </c:pt>
                <c:pt idx="22">
                  <c:v>119.79697581730737</c:v>
                </c:pt>
                <c:pt idx="23">
                  <c:v>119.79697581730737</c:v>
                </c:pt>
                <c:pt idx="24">
                  <c:v>119.79697581730737</c:v>
                </c:pt>
                <c:pt idx="25">
                  <c:v>146.90737499948037</c:v>
                </c:pt>
                <c:pt idx="26">
                  <c:v>213.48676126000566</c:v>
                </c:pt>
                <c:pt idx="27">
                  <c:v>316.9491866945271</c:v>
                </c:pt>
                <c:pt idx="28">
                  <c:v>442.61632147370415</c:v>
                </c:pt>
                <c:pt idx="29">
                  <c:v>479.36332405687631</c:v>
                </c:pt>
                <c:pt idx="30">
                  <c:v>479.36332405687631</c:v>
                </c:pt>
                <c:pt idx="31">
                  <c:v>479.36332405687631</c:v>
                </c:pt>
                <c:pt idx="32">
                  <c:v>479.36332405687631</c:v>
                </c:pt>
                <c:pt idx="33">
                  <c:v>479.36332405687631</c:v>
                </c:pt>
                <c:pt idx="34">
                  <c:v>479.36332405687631</c:v>
                </c:pt>
                <c:pt idx="35">
                  <c:v>479.36332405687631</c:v>
                </c:pt>
                <c:pt idx="36">
                  <c:v>479.36332405687631</c:v>
                </c:pt>
                <c:pt idx="37">
                  <c:v>479.36332405687631</c:v>
                </c:pt>
                <c:pt idx="38">
                  <c:v>479.36332405687631</c:v>
                </c:pt>
                <c:pt idx="39">
                  <c:v>479.36332405687631</c:v>
                </c:pt>
                <c:pt idx="40">
                  <c:v>501.59046579040438</c:v>
                </c:pt>
                <c:pt idx="41">
                  <c:v>556.82984660843204</c:v>
                </c:pt>
                <c:pt idx="42">
                  <c:v>610.68707348027101</c:v>
                </c:pt>
                <c:pt idx="43">
                  <c:v>663.0821569926494</c:v>
                </c:pt>
                <c:pt idx="44">
                  <c:v>713.93952423236851</c:v>
                </c:pt>
                <c:pt idx="45">
                  <c:v>851.47424258698902</c:v>
                </c:pt>
                <c:pt idx="46">
                  <c:v>994.19365908422174</c:v>
                </c:pt>
                <c:pt idx="47">
                  <c:v>1131.7007446543853</c:v>
                </c:pt>
                <c:pt idx="48">
                  <c:v>1263.8231486071786</c:v>
                </c:pt>
                <c:pt idx="49">
                  <c:v>1390.4023475770452</c:v>
                </c:pt>
                <c:pt idx="50">
                  <c:v>1498.3734591287684</c:v>
                </c:pt>
                <c:pt idx="51">
                  <c:v>1498.3734591287684</c:v>
                </c:pt>
                <c:pt idx="52">
                  <c:v>1498.3734591287684</c:v>
                </c:pt>
                <c:pt idx="53">
                  <c:v>1498.3734591287684</c:v>
                </c:pt>
                <c:pt idx="54">
                  <c:v>1498.3734591287684</c:v>
                </c:pt>
                <c:pt idx="55">
                  <c:v>1498.3734591287684</c:v>
                </c:pt>
                <c:pt idx="56">
                  <c:v>1498.3734591287684</c:v>
                </c:pt>
                <c:pt idx="57">
                  <c:v>1498.3734591287684</c:v>
                </c:pt>
                <c:pt idx="58">
                  <c:v>1498.3734591287684</c:v>
                </c:pt>
                <c:pt idx="59">
                  <c:v>1498.3734591287684</c:v>
                </c:pt>
                <c:pt idx="60">
                  <c:v>1631.0784760787465</c:v>
                </c:pt>
                <c:pt idx="61">
                  <c:v>1830.7555125097542</c:v>
                </c:pt>
                <c:pt idx="62">
                  <c:v>2030.2656221028585</c:v>
                </c:pt>
                <c:pt idx="63">
                  <c:v>2176.9297774691272</c:v>
                </c:pt>
                <c:pt idx="64">
                  <c:v>2176.9297774691272</c:v>
                </c:pt>
                <c:pt idx="65">
                  <c:v>2176.9297774691272</c:v>
                </c:pt>
                <c:pt idx="66">
                  <c:v>2176.9297774691272</c:v>
                </c:pt>
                <c:pt idx="67">
                  <c:v>2176.9297774691272</c:v>
                </c:pt>
                <c:pt idx="68">
                  <c:v>2176.9297774691272</c:v>
                </c:pt>
                <c:pt idx="69">
                  <c:v>2176.9297774691272</c:v>
                </c:pt>
                <c:pt idx="70">
                  <c:v>2176.9297774691272</c:v>
                </c:pt>
                <c:pt idx="71">
                  <c:v>2176.9297774691272</c:v>
                </c:pt>
                <c:pt idx="72">
                  <c:v>2176.9297774691272</c:v>
                </c:pt>
                <c:pt idx="73">
                  <c:v>2176.9297774691272</c:v>
                </c:pt>
                <c:pt idx="74">
                  <c:v>2176.9297774691272</c:v>
                </c:pt>
                <c:pt idx="75">
                  <c:v>2176.9297774691272</c:v>
                </c:pt>
                <c:pt idx="76">
                  <c:v>2176.9297774691272</c:v>
                </c:pt>
                <c:pt idx="77">
                  <c:v>2176.9297774691272</c:v>
                </c:pt>
                <c:pt idx="78">
                  <c:v>2176.9297774691272</c:v>
                </c:pt>
                <c:pt idx="79">
                  <c:v>2176.9297774691272</c:v>
                </c:pt>
                <c:pt idx="80">
                  <c:v>2176.9297774691272</c:v>
                </c:pt>
                <c:pt idx="81">
                  <c:v>2176.9297774691272</c:v>
                </c:pt>
                <c:pt idx="82">
                  <c:v>2176.9297774691272</c:v>
                </c:pt>
                <c:pt idx="83">
                  <c:v>2176.9297774691272</c:v>
                </c:pt>
                <c:pt idx="84">
                  <c:v>2176.9297774691272</c:v>
                </c:pt>
                <c:pt idx="85">
                  <c:v>2176.9297774691272</c:v>
                </c:pt>
                <c:pt idx="86">
                  <c:v>2176.9297774691272</c:v>
                </c:pt>
                <c:pt idx="87">
                  <c:v>2176.9297774691272</c:v>
                </c:pt>
                <c:pt idx="88">
                  <c:v>2176.9297774691272</c:v>
                </c:pt>
                <c:pt idx="89">
                  <c:v>2176.9297774691272</c:v>
                </c:pt>
                <c:pt idx="90">
                  <c:v>2176.9297774691272</c:v>
                </c:pt>
                <c:pt idx="91">
                  <c:v>2176.9297774691272</c:v>
                </c:pt>
                <c:pt idx="92">
                  <c:v>2176.9297774691272</c:v>
                </c:pt>
                <c:pt idx="93">
                  <c:v>2176.9297774691272</c:v>
                </c:pt>
                <c:pt idx="94">
                  <c:v>2176.9297774691272</c:v>
                </c:pt>
                <c:pt idx="95">
                  <c:v>2176.9297774691272</c:v>
                </c:pt>
                <c:pt idx="96">
                  <c:v>2176.9297774691272</c:v>
                </c:pt>
                <c:pt idx="97">
                  <c:v>2176.9297774691272</c:v>
                </c:pt>
                <c:pt idx="98">
                  <c:v>2176.9297774691272</c:v>
                </c:pt>
                <c:pt idx="99">
                  <c:v>2176.9297774691272</c:v>
                </c:pt>
                <c:pt idx="100">
                  <c:v>2176.9297774691272</c:v>
                </c:pt>
                <c:pt idx="101">
                  <c:v>2176.9297774691272</c:v>
                </c:pt>
                <c:pt idx="102">
                  <c:v>2176.9297774691272</c:v>
                </c:pt>
                <c:pt idx="103">
                  <c:v>2176.9297774691272</c:v>
                </c:pt>
                <c:pt idx="104">
                  <c:v>2176.9297774691272</c:v>
                </c:pt>
                <c:pt idx="105">
                  <c:v>2176.9297774691272</c:v>
                </c:pt>
                <c:pt idx="106">
                  <c:v>2176.9297774691272</c:v>
                </c:pt>
                <c:pt idx="107">
                  <c:v>2176.9297774691272</c:v>
                </c:pt>
                <c:pt idx="108">
                  <c:v>2176.9297774691272</c:v>
                </c:pt>
                <c:pt idx="109">
                  <c:v>2176.9297774691272</c:v>
                </c:pt>
                <c:pt idx="110">
                  <c:v>2176.9297774691272</c:v>
                </c:pt>
                <c:pt idx="111">
                  <c:v>2176.9297774691272</c:v>
                </c:pt>
                <c:pt idx="112">
                  <c:v>2176.9297774691272</c:v>
                </c:pt>
                <c:pt idx="113">
                  <c:v>2176.9297774691272</c:v>
                </c:pt>
                <c:pt idx="114">
                  <c:v>2176.9297774691272</c:v>
                </c:pt>
                <c:pt idx="115">
                  <c:v>2176.9297774691272</c:v>
                </c:pt>
                <c:pt idx="116">
                  <c:v>2176.9297774691272</c:v>
                </c:pt>
                <c:pt idx="117">
                  <c:v>2176.9297774691272</c:v>
                </c:pt>
                <c:pt idx="118">
                  <c:v>2176.9297774691272</c:v>
                </c:pt>
                <c:pt idx="119">
                  <c:v>2176.9297774691272</c:v>
                </c:pt>
                <c:pt idx="120">
                  <c:v>2176.9297774691272</c:v>
                </c:pt>
                <c:pt idx="121">
                  <c:v>2176.9297774691272</c:v>
                </c:pt>
                <c:pt idx="122">
                  <c:v>2176.9297774691272</c:v>
                </c:pt>
                <c:pt idx="123">
                  <c:v>2176.9297774691272</c:v>
                </c:pt>
                <c:pt idx="124">
                  <c:v>2176.9297774691272</c:v>
                </c:pt>
                <c:pt idx="125">
                  <c:v>2176.9297774691272</c:v>
                </c:pt>
                <c:pt idx="126">
                  <c:v>2176.9297774691272</c:v>
                </c:pt>
                <c:pt idx="127">
                  <c:v>2176.9297774691272</c:v>
                </c:pt>
                <c:pt idx="128">
                  <c:v>2176.9297774691272</c:v>
                </c:pt>
                <c:pt idx="129">
                  <c:v>2176.9297774691272</c:v>
                </c:pt>
                <c:pt idx="130">
                  <c:v>2176.9297774691272</c:v>
                </c:pt>
                <c:pt idx="131">
                  <c:v>2176.9297774691272</c:v>
                </c:pt>
                <c:pt idx="132">
                  <c:v>2176.9297774691272</c:v>
                </c:pt>
                <c:pt idx="133">
                  <c:v>2176.9297774691272</c:v>
                </c:pt>
                <c:pt idx="134">
                  <c:v>2176.9297774691272</c:v>
                </c:pt>
                <c:pt idx="135">
                  <c:v>2176.9297774691272</c:v>
                </c:pt>
                <c:pt idx="136">
                  <c:v>2176.9297774691272</c:v>
                </c:pt>
                <c:pt idx="137">
                  <c:v>2176.9297774691272</c:v>
                </c:pt>
                <c:pt idx="138">
                  <c:v>2176.9297774691272</c:v>
                </c:pt>
                <c:pt idx="139">
                  <c:v>2176.9297774691272</c:v>
                </c:pt>
                <c:pt idx="140">
                  <c:v>2176.9297774691272</c:v>
                </c:pt>
                <c:pt idx="141">
                  <c:v>2176.9297774691272</c:v>
                </c:pt>
                <c:pt idx="142">
                  <c:v>2176.9297774691272</c:v>
                </c:pt>
                <c:pt idx="143">
                  <c:v>2176.9297774691272</c:v>
                </c:pt>
                <c:pt idx="144">
                  <c:v>2176.9297774691272</c:v>
                </c:pt>
                <c:pt idx="145">
                  <c:v>2176.9297774691272</c:v>
                </c:pt>
                <c:pt idx="146">
                  <c:v>2176.9297774691272</c:v>
                </c:pt>
                <c:pt idx="147">
                  <c:v>2176.9297774691272</c:v>
                </c:pt>
                <c:pt idx="148">
                  <c:v>2176.9297774691272</c:v>
                </c:pt>
                <c:pt idx="149">
                  <c:v>2176.9297774691272</c:v>
                </c:pt>
                <c:pt idx="150">
                  <c:v>2176.9297774691272</c:v>
                </c:pt>
                <c:pt idx="151">
                  <c:v>2176.9297774691272</c:v>
                </c:pt>
                <c:pt idx="152">
                  <c:v>2176.9297774691272</c:v>
                </c:pt>
                <c:pt idx="153">
                  <c:v>2176.9297774691272</c:v>
                </c:pt>
                <c:pt idx="154">
                  <c:v>2176.9297774691272</c:v>
                </c:pt>
                <c:pt idx="155">
                  <c:v>2176.9297774691272</c:v>
                </c:pt>
                <c:pt idx="156">
                  <c:v>2176.9297774691272</c:v>
                </c:pt>
                <c:pt idx="157">
                  <c:v>2176.9297774691272</c:v>
                </c:pt>
                <c:pt idx="158">
                  <c:v>2176.9297774691272</c:v>
                </c:pt>
                <c:pt idx="159">
                  <c:v>2176.9297774691272</c:v>
                </c:pt>
                <c:pt idx="160">
                  <c:v>2176.9297774691272</c:v>
                </c:pt>
                <c:pt idx="161">
                  <c:v>2176.9297774691272</c:v>
                </c:pt>
                <c:pt idx="162">
                  <c:v>2176.9297774691272</c:v>
                </c:pt>
                <c:pt idx="163">
                  <c:v>2176.9297774691272</c:v>
                </c:pt>
                <c:pt idx="164">
                  <c:v>2176.9297774691272</c:v>
                </c:pt>
                <c:pt idx="165">
                  <c:v>2176.9297774691272</c:v>
                </c:pt>
                <c:pt idx="166">
                  <c:v>2176.9297774691272</c:v>
                </c:pt>
                <c:pt idx="167">
                  <c:v>2176.9297774691272</c:v>
                </c:pt>
                <c:pt idx="168">
                  <c:v>2176.9297774691272</c:v>
                </c:pt>
                <c:pt idx="169">
                  <c:v>2176.9297774691272</c:v>
                </c:pt>
                <c:pt idx="170">
                  <c:v>2176.9297774691272</c:v>
                </c:pt>
                <c:pt idx="171">
                  <c:v>2176.9297774691272</c:v>
                </c:pt>
                <c:pt idx="172">
                  <c:v>2176.9297774691272</c:v>
                </c:pt>
                <c:pt idx="173">
                  <c:v>2176.9297774691272</c:v>
                </c:pt>
                <c:pt idx="174">
                  <c:v>2176.9297774691272</c:v>
                </c:pt>
                <c:pt idx="175">
                  <c:v>2176.9297774691272</c:v>
                </c:pt>
                <c:pt idx="176">
                  <c:v>2176.9297774691272</c:v>
                </c:pt>
                <c:pt idx="177">
                  <c:v>2176.9297774691272</c:v>
                </c:pt>
                <c:pt idx="178">
                  <c:v>2176.9297774691272</c:v>
                </c:pt>
                <c:pt idx="179">
                  <c:v>2176.9297774691272</c:v>
                </c:pt>
                <c:pt idx="180">
                  <c:v>2176.9297774691272</c:v>
                </c:pt>
                <c:pt idx="181">
                  <c:v>2176.9297774691272</c:v>
                </c:pt>
                <c:pt idx="182">
                  <c:v>2176.9297774691272</c:v>
                </c:pt>
                <c:pt idx="183">
                  <c:v>2176.9297774691272</c:v>
                </c:pt>
                <c:pt idx="184">
                  <c:v>2176.9297774691272</c:v>
                </c:pt>
                <c:pt idx="185">
                  <c:v>2176.9297774691272</c:v>
                </c:pt>
                <c:pt idx="186">
                  <c:v>2176.9297774691272</c:v>
                </c:pt>
                <c:pt idx="187">
                  <c:v>2176.9297774691272</c:v>
                </c:pt>
                <c:pt idx="188">
                  <c:v>2176.9297774691272</c:v>
                </c:pt>
                <c:pt idx="189">
                  <c:v>2176.9297774691272</c:v>
                </c:pt>
                <c:pt idx="190">
                  <c:v>2176.9297774691272</c:v>
                </c:pt>
                <c:pt idx="191">
                  <c:v>2176.9297774691272</c:v>
                </c:pt>
                <c:pt idx="192">
                  <c:v>2176.9297774691272</c:v>
                </c:pt>
                <c:pt idx="193">
                  <c:v>2176.9297774691272</c:v>
                </c:pt>
                <c:pt idx="194">
                  <c:v>2030.2656221028637</c:v>
                </c:pt>
                <c:pt idx="195">
                  <c:v>1830.755512509759</c:v>
                </c:pt>
                <c:pt idx="196">
                  <c:v>1631.0784760787428</c:v>
                </c:pt>
                <c:pt idx="197">
                  <c:v>1498.3734591287684</c:v>
                </c:pt>
                <c:pt idx="198">
                  <c:v>1498.3734591287684</c:v>
                </c:pt>
                <c:pt idx="199">
                  <c:v>1498.3734591287684</c:v>
                </c:pt>
                <c:pt idx="200">
                  <c:v>1498.3734591287684</c:v>
                </c:pt>
                <c:pt idx="201">
                  <c:v>1498.3734591287684</c:v>
                </c:pt>
                <c:pt idx="202">
                  <c:v>1498.3734591287684</c:v>
                </c:pt>
                <c:pt idx="203">
                  <c:v>1498.3734591287684</c:v>
                </c:pt>
                <c:pt idx="204">
                  <c:v>1498.3734591287684</c:v>
                </c:pt>
                <c:pt idx="205">
                  <c:v>1498.3734591287684</c:v>
                </c:pt>
                <c:pt idx="206">
                  <c:v>1498.3734591287684</c:v>
                </c:pt>
                <c:pt idx="207">
                  <c:v>1390.4023475770482</c:v>
                </c:pt>
                <c:pt idx="208">
                  <c:v>1263.8231486071786</c:v>
                </c:pt>
                <c:pt idx="209">
                  <c:v>1131.7007446543885</c:v>
                </c:pt>
                <c:pt idx="210">
                  <c:v>994.19365908421969</c:v>
                </c:pt>
                <c:pt idx="211">
                  <c:v>851.47424258698902</c:v>
                </c:pt>
                <c:pt idx="212">
                  <c:v>713.93952423236851</c:v>
                </c:pt>
                <c:pt idx="213">
                  <c:v>663.0821569926502</c:v>
                </c:pt>
                <c:pt idx="214">
                  <c:v>610.68707348026976</c:v>
                </c:pt>
                <c:pt idx="215">
                  <c:v>556.82984660843329</c:v>
                </c:pt>
                <c:pt idx="216">
                  <c:v>501.59046579040279</c:v>
                </c:pt>
                <c:pt idx="217">
                  <c:v>479.36332405687631</c:v>
                </c:pt>
                <c:pt idx="218">
                  <c:v>479.36332405687631</c:v>
                </c:pt>
                <c:pt idx="219">
                  <c:v>479.36332405687631</c:v>
                </c:pt>
                <c:pt idx="220">
                  <c:v>479.36332405687631</c:v>
                </c:pt>
                <c:pt idx="221">
                  <c:v>479.36332405687631</c:v>
                </c:pt>
                <c:pt idx="222">
                  <c:v>479.36332405687631</c:v>
                </c:pt>
                <c:pt idx="223">
                  <c:v>479.36332405687631</c:v>
                </c:pt>
                <c:pt idx="224">
                  <c:v>479.36332405687631</c:v>
                </c:pt>
                <c:pt idx="225">
                  <c:v>479.36332405687631</c:v>
                </c:pt>
                <c:pt idx="226">
                  <c:v>479.36332405687631</c:v>
                </c:pt>
                <c:pt idx="227">
                  <c:v>479.36332405687631</c:v>
                </c:pt>
                <c:pt idx="228">
                  <c:v>442.61632147370659</c:v>
                </c:pt>
                <c:pt idx="229">
                  <c:v>316.94918669452488</c:v>
                </c:pt>
                <c:pt idx="230">
                  <c:v>213.48676126000737</c:v>
                </c:pt>
                <c:pt idx="231">
                  <c:v>146.90737499948017</c:v>
                </c:pt>
                <c:pt idx="232">
                  <c:v>119.79697581730737</c:v>
                </c:pt>
                <c:pt idx="233">
                  <c:v>119.79697581730737</c:v>
                </c:pt>
                <c:pt idx="234">
                  <c:v>119.79697581730737</c:v>
                </c:pt>
                <c:pt idx="235">
                  <c:v>119.79697581730737</c:v>
                </c:pt>
                <c:pt idx="236">
                  <c:v>119.79697581730737</c:v>
                </c:pt>
                <c:pt idx="237">
                  <c:v>119.79697581730737</c:v>
                </c:pt>
                <c:pt idx="238">
                  <c:v>119.79697581730737</c:v>
                </c:pt>
                <c:pt idx="239">
                  <c:v>119.79697581730737</c:v>
                </c:pt>
                <c:pt idx="240">
                  <c:v>119.79697581730737</c:v>
                </c:pt>
                <c:pt idx="241">
                  <c:v>119.79697581730737</c:v>
                </c:pt>
                <c:pt idx="242">
                  <c:v>88.290061659606863</c:v>
                </c:pt>
                <c:pt idx="243">
                  <c:v>45.447575053699751</c:v>
                </c:pt>
                <c:pt idx="244">
                  <c:v>1.9316560561682317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91616"/>
        <c:axId val="401795144"/>
      </c:scatterChart>
      <c:valAx>
        <c:axId val="4017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5144"/>
        <c:crosses val="autoZero"/>
        <c:crossBetween val="midCat"/>
      </c:valAx>
      <c:valAx>
        <c:axId val="401795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91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THD!$C$7:$C$519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-6.6495931723361368</c:v>
                </c:pt>
                <c:pt idx="16">
                  <c:v>-14.702031320825824</c:v>
                </c:pt>
                <c:pt idx="17">
                  <c:v>-22.734837005891759</c:v>
                </c:pt>
                <c:pt idx="18">
                  <c:v>-26.470588235294116</c:v>
                </c:pt>
                <c:pt idx="19">
                  <c:v>-26.470588235294116</c:v>
                </c:pt>
                <c:pt idx="20">
                  <c:v>-26.470588235294116</c:v>
                </c:pt>
                <c:pt idx="21">
                  <c:v>-26.470588235294116</c:v>
                </c:pt>
                <c:pt idx="22">
                  <c:v>-26.470588235294116</c:v>
                </c:pt>
                <c:pt idx="23">
                  <c:v>-26.470588235294116</c:v>
                </c:pt>
                <c:pt idx="24">
                  <c:v>-26.470588235294116</c:v>
                </c:pt>
                <c:pt idx="25">
                  <c:v>-26.470588235294116</c:v>
                </c:pt>
                <c:pt idx="26">
                  <c:v>-26.470588235294116</c:v>
                </c:pt>
                <c:pt idx="27">
                  <c:v>-26.470588235294116</c:v>
                </c:pt>
                <c:pt idx="28">
                  <c:v>-26.470588235294116</c:v>
                </c:pt>
                <c:pt idx="29">
                  <c:v>-26.470588235294116</c:v>
                </c:pt>
                <c:pt idx="30">
                  <c:v>-26.470588235294116</c:v>
                </c:pt>
                <c:pt idx="31">
                  <c:v>-26.470588235294116</c:v>
                </c:pt>
                <c:pt idx="32">
                  <c:v>-33.422870875064895</c:v>
                </c:pt>
                <c:pt idx="33">
                  <c:v>-45.572087044056019</c:v>
                </c:pt>
                <c:pt idx="34">
                  <c:v>-54.411764705882355</c:v>
                </c:pt>
                <c:pt idx="35">
                  <c:v>-54.411764705882355</c:v>
                </c:pt>
                <c:pt idx="36">
                  <c:v>-54.411764705882355</c:v>
                </c:pt>
                <c:pt idx="37">
                  <c:v>-54.411764705882355</c:v>
                </c:pt>
                <c:pt idx="38">
                  <c:v>-54.411764705882355</c:v>
                </c:pt>
                <c:pt idx="39">
                  <c:v>-54.411764705882355</c:v>
                </c:pt>
                <c:pt idx="40">
                  <c:v>-54.411764705882355</c:v>
                </c:pt>
                <c:pt idx="41">
                  <c:v>-54.411764705882355</c:v>
                </c:pt>
                <c:pt idx="42">
                  <c:v>-54.411764705882355</c:v>
                </c:pt>
                <c:pt idx="43">
                  <c:v>-54.411764705882355</c:v>
                </c:pt>
                <c:pt idx="44">
                  <c:v>-54.411764705882355</c:v>
                </c:pt>
                <c:pt idx="45">
                  <c:v>-54.411764705882355</c:v>
                </c:pt>
                <c:pt idx="46">
                  <c:v>-54.411764705882355</c:v>
                </c:pt>
                <c:pt idx="47">
                  <c:v>-54.411764705882355</c:v>
                </c:pt>
                <c:pt idx="48">
                  <c:v>-54.411764705882362</c:v>
                </c:pt>
                <c:pt idx="49">
                  <c:v>-54.411764705882355</c:v>
                </c:pt>
                <c:pt idx="50">
                  <c:v>-54.411764705882355</c:v>
                </c:pt>
                <c:pt idx="51">
                  <c:v>-54.411764705882355</c:v>
                </c:pt>
                <c:pt idx="52">
                  <c:v>-54.411764705882355</c:v>
                </c:pt>
                <c:pt idx="53">
                  <c:v>-54.411764705882355</c:v>
                </c:pt>
                <c:pt idx="54">
                  <c:v>-60.551074753863347</c:v>
                </c:pt>
                <c:pt idx="55">
                  <c:v>-69.807869339695813</c:v>
                </c:pt>
                <c:pt idx="56">
                  <c:v>-78.974189486531287</c:v>
                </c:pt>
                <c:pt idx="57">
                  <c:v>-88.048654780271576</c:v>
                </c:pt>
                <c:pt idx="58">
                  <c:v>-97.029898639822363</c:v>
                </c:pt>
                <c:pt idx="59">
                  <c:v>-105.91656852289383</c:v>
                </c:pt>
                <c:pt idx="60">
                  <c:v>-114.70732612968939</c:v>
                </c:pt>
                <c:pt idx="61">
                  <c:v>-122.05882352941177</c:v>
                </c:pt>
                <c:pt idx="62">
                  <c:v>-122.05882352941177</c:v>
                </c:pt>
                <c:pt idx="63">
                  <c:v>-122.05882352941177</c:v>
                </c:pt>
                <c:pt idx="64">
                  <c:v>-122.05882352941177</c:v>
                </c:pt>
                <c:pt idx="65">
                  <c:v>-122.05882352941177</c:v>
                </c:pt>
                <c:pt idx="66">
                  <c:v>-122.05882352941177</c:v>
                </c:pt>
                <c:pt idx="67">
                  <c:v>-122.05882352941177</c:v>
                </c:pt>
                <c:pt idx="68">
                  <c:v>-122.05882352941177</c:v>
                </c:pt>
                <c:pt idx="69">
                  <c:v>-122.05882352941177</c:v>
                </c:pt>
                <c:pt idx="70">
                  <c:v>-122.05882352941177</c:v>
                </c:pt>
                <c:pt idx="71">
                  <c:v>-122.05882352941177</c:v>
                </c:pt>
                <c:pt idx="72">
                  <c:v>-122.05882352941177</c:v>
                </c:pt>
                <c:pt idx="73">
                  <c:v>-122.05882352941177</c:v>
                </c:pt>
                <c:pt idx="74">
                  <c:v>-122.05882352941177</c:v>
                </c:pt>
                <c:pt idx="75">
                  <c:v>-122.05882352941177</c:v>
                </c:pt>
                <c:pt idx="76">
                  <c:v>-122.05882352941177</c:v>
                </c:pt>
                <c:pt idx="77">
                  <c:v>-122.05882352941177</c:v>
                </c:pt>
                <c:pt idx="78">
                  <c:v>-135.29411764705884</c:v>
                </c:pt>
                <c:pt idx="79">
                  <c:v>-135.29411764705884</c:v>
                </c:pt>
                <c:pt idx="80">
                  <c:v>-135.29411764705884</c:v>
                </c:pt>
                <c:pt idx="81">
                  <c:v>-135.29411764705884</c:v>
                </c:pt>
                <c:pt idx="82">
                  <c:v>-135.29411764705884</c:v>
                </c:pt>
                <c:pt idx="83">
                  <c:v>-135.29411764705884</c:v>
                </c:pt>
                <c:pt idx="84">
                  <c:v>-135.29411764705884</c:v>
                </c:pt>
                <c:pt idx="85">
                  <c:v>-135.29411764705884</c:v>
                </c:pt>
                <c:pt idx="86">
                  <c:v>-135.29411764705884</c:v>
                </c:pt>
                <c:pt idx="87">
                  <c:v>-135.29411764705884</c:v>
                </c:pt>
                <c:pt idx="88">
                  <c:v>-135.29411764705884</c:v>
                </c:pt>
                <c:pt idx="89">
                  <c:v>-135.29411764705884</c:v>
                </c:pt>
                <c:pt idx="90">
                  <c:v>-135.29411764705884</c:v>
                </c:pt>
                <c:pt idx="91">
                  <c:v>-135.29411764705884</c:v>
                </c:pt>
                <c:pt idx="92">
                  <c:v>-135.29411764705884</c:v>
                </c:pt>
                <c:pt idx="93">
                  <c:v>-135.29411764705884</c:v>
                </c:pt>
                <c:pt idx="94">
                  <c:v>-135.29411764705884</c:v>
                </c:pt>
                <c:pt idx="95">
                  <c:v>-135.29411764705884</c:v>
                </c:pt>
                <c:pt idx="96">
                  <c:v>-135.29411764705884</c:v>
                </c:pt>
                <c:pt idx="97">
                  <c:v>-135.29411764705884</c:v>
                </c:pt>
                <c:pt idx="98">
                  <c:v>-135.29411764705884</c:v>
                </c:pt>
                <c:pt idx="99">
                  <c:v>-135.29411764705884</c:v>
                </c:pt>
                <c:pt idx="100">
                  <c:v>-135.29411764705884</c:v>
                </c:pt>
                <c:pt idx="101">
                  <c:v>-135.29411764705884</c:v>
                </c:pt>
                <c:pt idx="102">
                  <c:v>-135.29411764705884</c:v>
                </c:pt>
                <c:pt idx="103">
                  <c:v>-135.29411764705884</c:v>
                </c:pt>
                <c:pt idx="104">
                  <c:v>-135.29411764705884</c:v>
                </c:pt>
                <c:pt idx="105">
                  <c:v>-135.29411764705884</c:v>
                </c:pt>
                <c:pt idx="106">
                  <c:v>-135.29411764705884</c:v>
                </c:pt>
                <c:pt idx="107">
                  <c:v>-135.29411764705884</c:v>
                </c:pt>
                <c:pt idx="108">
                  <c:v>-135.29411764705884</c:v>
                </c:pt>
                <c:pt idx="109">
                  <c:v>-135.29411764705884</c:v>
                </c:pt>
                <c:pt idx="110">
                  <c:v>-135.29411764705884</c:v>
                </c:pt>
                <c:pt idx="111">
                  <c:v>-135.29411764705884</c:v>
                </c:pt>
                <c:pt idx="112">
                  <c:v>-135.29411764705884</c:v>
                </c:pt>
                <c:pt idx="113">
                  <c:v>-135.29411764705884</c:v>
                </c:pt>
                <c:pt idx="114">
                  <c:v>-135.29411764705884</c:v>
                </c:pt>
                <c:pt idx="115">
                  <c:v>-135.29411764705884</c:v>
                </c:pt>
                <c:pt idx="116">
                  <c:v>-135.29411764705884</c:v>
                </c:pt>
                <c:pt idx="117">
                  <c:v>-135.29411764705884</c:v>
                </c:pt>
                <c:pt idx="118">
                  <c:v>-135.29411764705884</c:v>
                </c:pt>
                <c:pt idx="119">
                  <c:v>-135.29411764705884</c:v>
                </c:pt>
                <c:pt idx="120">
                  <c:v>-135.29411764705884</c:v>
                </c:pt>
                <c:pt idx="121">
                  <c:v>-135.29411764705884</c:v>
                </c:pt>
                <c:pt idx="122">
                  <c:v>-135.29411764705884</c:v>
                </c:pt>
                <c:pt idx="123">
                  <c:v>-135.29411764705884</c:v>
                </c:pt>
                <c:pt idx="124">
                  <c:v>-135.29411764705884</c:v>
                </c:pt>
                <c:pt idx="125">
                  <c:v>-135.29411764705884</c:v>
                </c:pt>
                <c:pt idx="126">
                  <c:v>-135.29411764705884</c:v>
                </c:pt>
                <c:pt idx="127">
                  <c:v>-135.29411764705884</c:v>
                </c:pt>
                <c:pt idx="128">
                  <c:v>-135.29411764705884</c:v>
                </c:pt>
                <c:pt idx="129">
                  <c:v>-135.29411764705884</c:v>
                </c:pt>
                <c:pt idx="130">
                  <c:v>-135.29411764705884</c:v>
                </c:pt>
                <c:pt idx="131">
                  <c:v>-135.29411764705884</c:v>
                </c:pt>
                <c:pt idx="132">
                  <c:v>-135.29411764705884</c:v>
                </c:pt>
                <c:pt idx="133">
                  <c:v>-135.29411764705884</c:v>
                </c:pt>
                <c:pt idx="134">
                  <c:v>-135.29411764705884</c:v>
                </c:pt>
                <c:pt idx="135">
                  <c:v>-135.29411764705884</c:v>
                </c:pt>
                <c:pt idx="136">
                  <c:v>-135.29411764705884</c:v>
                </c:pt>
                <c:pt idx="137">
                  <c:v>-135.29411764705884</c:v>
                </c:pt>
                <c:pt idx="138">
                  <c:v>-135.29411764705884</c:v>
                </c:pt>
                <c:pt idx="139">
                  <c:v>-135.29411764705884</c:v>
                </c:pt>
                <c:pt idx="140">
                  <c:v>-135.29411764705884</c:v>
                </c:pt>
                <c:pt idx="141">
                  <c:v>-135.29411764705884</c:v>
                </c:pt>
                <c:pt idx="142">
                  <c:v>-135.29411764705884</c:v>
                </c:pt>
                <c:pt idx="143">
                  <c:v>-135.29411764705884</c:v>
                </c:pt>
                <c:pt idx="144">
                  <c:v>-135.29411764705884</c:v>
                </c:pt>
                <c:pt idx="145">
                  <c:v>-135.29411764705884</c:v>
                </c:pt>
                <c:pt idx="146">
                  <c:v>-135.29411764705884</c:v>
                </c:pt>
                <c:pt idx="147">
                  <c:v>-135.29411764705884</c:v>
                </c:pt>
                <c:pt idx="148">
                  <c:v>-135.29411764705884</c:v>
                </c:pt>
                <c:pt idx="149">
                  <c:v>-135.29411764705884</c:v>
                </c:pt>
                <c:pt idx="150">
                  <c:v>-135.29411764705884</c:v>
                </c:pt>
                <c:pt idx="151">
                  <c:v>-135.29411764705884</c:v>
                </c:pt>
                <c:pt idx="152">
                  <c:v>-135.29411764705884</c:v>
                </c:pt>
                <c:pt idx="153">
                  <c:v>-135.29411764705884</c:v>
                </c:pt>
                <c:pt idx="154">
                  <c:v>-135.29411764705884</c:v>
                </c:pt>
                <c:pt idx="155">
                  <c:v>-135.29411764705884</c:v>
                </c:pt>
                <c:pt idx="156">
                  <c:v>-135.29411764705884</c:v>
                </c:pt>
                <c:pt idx="157">
                  <c:v>-135.29411764705884</c:v>
                </c:pt>
                <c:pt idx="158">
                  <c:v>-135.29411764705884</c:v>
                </c:pt>
                <c:pt idx="159">
                  <c:v>-135.29411764705884</c:v>
                </c:pt>
                <c:pt idx="160">
                  <c:v>-135.29411764705884</c:v>
                </c:pt>
                <c:pt idx="161">
                  <c:v>-135.29411764705884</c:v>
                </c:pt>
                <c:pt idx="162">
                  <c:v>-135.29411764705884</c:v>
                </c:pt>
                <c:pt idx="163">
                  <c:v>-135.29411764705884</c:v>
                </c:pt>
                <c:pt idx="164">
                  <c:v>-135.29411764705884</c:v>
                </c:pt>
                <c:pt idx="165">
                  <c:v>-135.29411764705884</c:v>
                </c:pt>
                <c:pt idx="166">
                  <c:v>-135.29411764705884</c:v>
                </c:pt>
                <c:pt idx="167">
                  <c:v>-135.29411764705884</c:v>
                </c:pt>
                <c:pt idx="168">
                  <c:v>-135.29411764705884</c:v>
                </c:pt>
                <c:pt idx="169">
                  <c:v>-135.29411764705884</c:v>
                </c:pt>
                <c:pt idx="170">
                  <c:v>-135.29411764705884</c:v>
                </c:pt>
                <c:pt idx="171">
                  <c:v>-135.29411764705884</c:v>
                </c:pt>
                <c:pt idx="172">
                  <c:v>-135.29411764705884</c:v>
                </c:pt>
                <c:pt idx="173">
                  <c:v>-135.29411764705884</c:v>
                </c:pt>
                <c:pt idx="174">
                  <c:v>-135.29411764705884</c:v>
                </c:pt>
                <c:pt idx="175">
                  <c:v>-135.29411764705884</c:v>
                </c:pt>
                <c:pt idx="176">
                  <c:v>-135.29411764705884</c:v>
                </c:pt>
                <c:pt idx="177">
                  <c:v>-135.29411764705884</c:v>
                </c:pt>
                <c:pt idx="178">
                  <c:v>-135.29411764705884</c:v>
                </c:pt>
                <c:pt idx="179">
                  <c:v>-122.05882352941177</c:v>
                </c:pt>
                <c:pt idx="180">
                  <c:v>-122.05882352941177</c:v>
                </c:pt>
                <c:pt idx="181">
                  <c:v>-122.05882352941177</c:v>
                </c:pt>
                <c:pt idx="182">
                  <c:v>-122.05882352941177</c:v>
                </c:pt>
                <c:pt idx="183">
                  <c:v>-122.05882352941177</c:v>
                </c:pt>
                <c:pt idx="184">
                  <c:v>-122.05882352941177</c:v>
                </c:pt>
                <c:pt idx="185">
                  <c:v>-122.05882352941177</c:v>
                </c:pt>
                <c:pt idx="186">
                  <c:v>-122.05882352941177</c:v>
                </c:pt>
                <c:pt idx="187">
                  <c:v>-122.05882352941177</c:v>
                </c:pt>
                <c:pt idx="188">
                  <c:v>-122.05882352941177</c:v>
                </c:pt>
                <c:pt idx="189">
                  <c:v>-122.05882352941177</c:v>
                </c:pt>
                <c:pt idx="190">
                  <c:v>-122.05882352941177</c:v>
                </c:pt>
                <c:pt idx="191">
                  <c:v>-122.05882352941177</c:v>
                </c:pt>
                <c:pt idx="192">
                  <c:v>-122.05882352941177</c:v>
                </c:pt>
                <c:pt idx="193">
                  <c:v>-122.05882352941177</c:v>
                </c:pt>
                <c:pt idx="194">
                  <c:v>-122.05882352941177</c:v>
                </c:pt>
                <c:pt idx="195">
                  <c:v>-122.05882352941177</c:v>
                </c:pt>
                <c:pt idx="196">
                  <c:v>-114.70732612968914</c:v>
                </c:pt>
                <c:pt idx="197">
                  <c:v>-105.91656852289374</c:v>
                </c:pt>
                <c:pt idx="198">
                  <c:v>-97.029898639822264</c:v>
                </c:pt>
                <c:pt idx="199">
                  <c:v>-88.048654780271576</c:v>
                </c:pt>
                <c:pt idx="200">
                  <c:v>-78.974189486531188</c:v>
                </c:pt>
                <c:pt idx="201">
                  <c:v>-69.807869339695813</c:v>
                </c:pt>
                <c:pt idx="202">
                  <c:v>-60.551074753863347</c:v>
                </c:pt>
                <c:pt idx="203">
                  <c:v>-54.411764705882355</c:v>
                </c:pt>
                <c:pt idx="204">
                  <c:v>-54.411764705882355</c:v>
                </c:pt>
                <c:pt idx="205">
                  <c:v>-54.411764705882355</c:v>
                </c:pt>
                <c:pt idx="206">
                  <c:v>-54.411764705882355</c:v>
                </c:pt>
                <c:pt idx="207">
                  <c:v>-54.411764705882362</c:v>
                </c:pt>
                <c:pt idx="208">
                  <c:v>-54.411764705882362</c:v>
                </c:pt>
                <c:pt idx="209">
                  <c:v>-54.411764705882355</c:v>
                </c:pt>
                <c:pt idx="210">
                  <c:v>-54.411764705882355</c:v>
                </c:pt>
                <c:pt idx="211">
                  <c:v>-54.411764705882355</c:v>
                </c:pt>
                <c:pt idx="212">
                  <c:v>-54.411764705882355</c:v>
                </c:pt>
                <c:pt idx="213">
                  <c:v>-54.411764705882355</c:v>
                </c:pt>
                <c:pt idx="214">
                  <c:v>-54.411764705882355</c:v>
                </c:pt>
                <c:pt idx="215">
                  <c:v>-54.411764705882355</c:v>
                </c:pt>
                <c:pt idx="216">
                  <c:v>-54.411764705882355</c:v>
                </c:pt>
                <c:pt idx="217">
                  <c:v>-54.411764705882355</c:v>
                </c:pt>
                <c:pt idx="218">
                  <c:v>-54.411764705882355</c:v>
                </c:pt>
                <c:pt idx="219">
                  <c:v>-54.411764705882355</c:v>
                </c:pt>
                <c:pt idx="220">
                  <c:v>-54.411764705882355</c:v>
                </c:pt>
                <c:pt idx="221">
                  <c:v>-54.411764705882355</c:v>
                </c:pt>
                <c:pt idx="222">
                  <c:v>-54.411764705882355</c:v>
                </c:pt>
                <c:pt idx="223">
                  <c:v>-45.572087044056069</c:v>
                </c:pt>
                <c:pt idx="224">
                  <c:v>-33.422870875064554</c:v>
                </c:pt>
                <c:pt idx="225">
                  <c:v>-26.470588235294116</c:v>
                </c:pt>
                <c:pt idx="226">
                  <c:v>-26.470588235294116</c:v>
                </c:pt>
                <c:pt idx="227">
                  <c:v>-26.470588235294116</c:v>
                </c:pt>
                <c:pt idx="228">
                  <c:v>-26.470588235294116</c:v>
                </c:pt>
                <c:pt idx="229">
                  <c:v>-26.470588235294116</c:v>
                </c:pt>
                <c:pt idx="230">
                  <c:v>-26.470588235294116</c:v>
                </c:pt>
                <c:pt idx="231">
                  <c:v>-26.470588235294116</c:v>
                </c:pt>
                <c:pt idx="232">
                  <c:v>-26.470588235294116</c:v>
                </c:pt>
                <c:pt idx="233">
                  <c:v>-26.470588235294116</c:v>
                </c:pt>
                <c:pt idx="234">
                  <c:v>-26.470588235294116</c:v>
                </c:pt>
                <c:pt idx="235">
                  <c:v>-26.470588235294116</c:v>
                </c:pt>
                <c:pt idx="236">
                  <c:v>-26.470588235294116</c:v>
                </c:pt>
                <c:pt idx="237">
                  <c:v>-26.470588235294116</c:v>
                </c:pt>
                <c:pt idx="238">
                  <c:v>-26.470588235294116</c:v>
                </c:pt>
                <c:pt idx="239">
                  <c:v>-22.734837005891666</c:v>
                </c:pt>
                <c:pt idx="240">
                  <c:v>-14.702031320825764</c:v>
                </c:pt>
                <c:pt idx="241">
                  <c:v>-6.6495931723360906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6.6495931723361368</c:v>
                </c:pt>
                <c:pt idx="272">
                  <c:v>14.702031320825824</c:v>
                </c:pt>
                <c:pt idx="273">
                  <c:v>22.734837005891759</c:v>
                </c:pt>
                <c:pt idx="274">
                  <c:v>26.470588235294116</c:v>
                </c:pt>
                <c:pt idx="275">
                  <c:v>26.470588235294116</c:v>
                </c:pt>
                <c:pt idx="276">
                  <c:v>26.470588235294116</c:v>
                </c:pt>
                <c:pt idx="277">
                  <c:v>26.470588235294116</c:v>
                </c:pt>
                <c:pt idx="278">
                  <c:v>26.470588235294116</c:v>
                </c:pt>
                <c:pt idx="279">
                  <c:v>26.470588235294116</c:v>
                </c:pt>
                <c:pt idx="280">
                  <c:v>26.470588235294116</c:v>
                </c:pt>
                <c:pt idx="281">
                  <c:v>26.470588235294116</c:v>
                </c:pt>
                <c:pt idx="282">
                  <c:v>26.470588235294116</c:v>
                </c:pt>
                <c:pt idx="283">
                  <c:v>26.470588235294116</c:v>
                </c:pt>
                <c:pt idx="284">
                  <c:v>26.470588235294116</c:v>
                </c:pt>
                <c:pt idx="285">
                  <c:v>26.470588235294116</c:v>
                </c:pt>
                <c:pt idx="286">
                  <c:v>26.470588235294116</c:v>
                </c:pt>
                <c:pt idx="287">
                  <c:v>26.470588235294116</c:v>
                </c:pt>
                <c:pt idx="288">
                  <c:v>33.422870875064895</c:v>
                </c:pt>
                <c:pt idx="289">
                  <c:v>45.572087044056019</c:v>
                </c:pt>
                <c:pt idx="290">
                  <c:v>54.411764705882355</c:v>
                </c:pt>
                <c:pt idx="291">
                  <c:v>54.411764705882355</c:v>
                </c:pt>
                <c:pt idx="292">
                  <c:v>54.411764705882355</c:v>
                </c:pt>
                <c:pt idx="293">
                  <c:v>54.411764705882355</c:v>
                </c:pt>
                <c:pt idx="294">
                  <c:v>54.411764705882355</c:v>
                </c:pt>
                <c:pt idx="295">
                  <c:v>54.411764705882355</c:v>
                </c:pt>
                <c:pt idx="296">
                  <c:v>54.411764705882355</c:v>
                </c:pt>
                <c:pt idx="297">
                  <c:v>54.411764705882355</c:v>
                </c:pt>
                <c:pt idx="298">
                  <c:v>54.411764705882355</c:v>
                </c:pt>
                <c:pt idx="299">
                  <c:v>54.411764705882355</c:v>
                </c:pt>
                <c:pt idx="300">
                  <c:v>54.411764705882355</c:v>
                </c:pt>
                <c:pt idx="301">
                  <c:v>54.411764705882355</c:v>
                </c:pt>
                <c:pt idx="302">
                  <c:v>54.411764705882355</c:v>
                </c:pt>
                <c:pt idx="303">
                  <c:v>54.411764705882355</c:v>
                </c:pt>
                <c:pt idx="304">
                  <c:v>54.411764705882362</c:v>
                </c:pt>
                <c:pt idx="305">
                  <c:v>54.411764705882355</c:v>
                </c:pt>
                <c:pt idx="306">
                  <c:v>54.411764705882355</c:v>
                </c:pt>
                <c:pt idx="307">
                  <c:v>54.411764705882355</c:v>
                </c:pt>
                <c:pt idx="308">
                  <c:v>54.411764705882355</c:v>
                </c:pt>
                <c:pt idx="309">
                  <c:v>54.411764705882355</c:v>
                </c:pt>
                <c:pt idx="310">
                  <c:v>60.551074753863347</c:v>
                </c:pt>
                <c:pt idx="311">
                  <c:v>69.807869339695813</c:v>
                </c:pt>
                <c:pt idx="312">
                  <c:v>78.974189486531287</c:v>
                </c:pt>
                <c:pt idx="313">
                  <c:v>88.048654780271576</c:v>
                </c:pt>
                <c:pt idx="314">
                  <c:v>97.029898639822363</c:v>
                </c:pt>
                <c:pt idx="315">
                  <c:v>105.91656852289383</c:v>
                </c:pt>
                <c:pt idx="316">
                  <c:v>114.70732612968939</c:v>
                </c:pt>
                <c:pt idx="317">
                  <c:v>122.05882352941177</c:v>
                </c:pt>
                <c:pt idx="318">
                  <c:v>122.05882352941177</c:v>
                </c:pt>
                <c:pt idx="319">
                  <c:v>122.05882352941177</c:v>
                </c:pt>
                <c:pt idx="320">
                  <c:v>122.05882352941177</c:v>
                </c:pt>
                <c:pt idx="321">
                  <c:v>122.05882352941177</c:v>
                </c:pt>
                <c:pt idx="322">
                  <c:v>122.05882352941177</c:v>
                </c:pt>
                <c:pt idx="323">
                  <c:v>122.05882352941177</c:v>
                </c:pt>
                <c:pt idx="324">
                  <c:v>122.05882352941177</c:v>
                </c:pt>
                <c:pt idx="325">
                  <c:v>122.05882352941177</c:v>
                </c:pt>
                <c:pt idx="326">
                  <c:v>122.05882352941177</c:v>
                </c:pt>
                <c:pt idx="327">
                  <c:v>122.05882352941177</c:v>
                </c:pt>
                <c:pt idx="328">
                  <c:v>122.05882352941177</c:v>
                </c:pt>
                <c:pt idx="329">
                  <c:v>122.05882352941177</c:v>
                </c:pt>
                <c:pt idx="330">
                  <c:v>122.05882352941177</c:v>
                </c:pt>
                <c:pt idx="331">
                  <c:v>122.05882352941177</c:v>
                </c:pt>
                <c:pt idx="332">
                  <c:v>122.05882352941177</c:v>
                </c:pt>
                <c:pt idx="333">
                  <c:v>122.05882352941177</c:v>
                </c:pt>
                <c:pt idx="334">
                  <c:v>135.29411764705884</c:v>
                </c:pt>
                <c:pt idx="335">
                  <c:v>135.29411764705884</c:v>
                </c:pt>
                <c:pt idx="336">
                  <c:v>135.29411764705884</c:v>
                </c:pt>
                <c:pt idx="337">
                  <c:v>135.29411764705884</c:v>
                </c:pt>
                <c:pt idx="338">
                  <c:v>135.29411764705884</c:v>
                </c:pt>
                <c:pt idx="339">
                  <c:v>135.29411764705884</c:v>
                </c:pt>
                <c:pt idx="340">
                  <c:v>135.29411764705884</c:v>
                </c:pt>
                <c:pt idx="341">
                  <c:v>135.29411764705884</c:v>
                </c:pt>
                <c:pt idx="342">
                  <c:v>135.29411764705884</c:v>
                </c:pt>
                <c:pt idx="343">
                  <c:v>135.29411764705884</c:v>
                </c:pt>
                <c:pt idx="344">
                  <c:v>135.29411764705884</c:v>
                </c:pt>
                <c:pt idx="345">
                  <c:v>135.29411764705884</c:v>
                </c:pt>
                <c:pt idx="346">
                  <c:v>135.29411764705884</c:v>
                </c:pt>
                <c:pt idx="347">
                  <c:v>135.29411764705884</c:v>
                </c:pt>
                <c:pt idx="348">
                  <c:v>135.29411764705884</c:v>
                </c:pt>
                <c:pt idx="349">
                  <c:v>135.29411764705884</c:v>
                </c:pt>
                <c:pt idx="350">
                  <c:v>135.29411764705884</c:v>
                </c:pt>
                <c:pt idx="351">
                  <c:v>135.29411764705884</c:v>
                </c:pt>
                <c:pt idx="352">
                  <c:v>135.29411764705884</c:v>
                </c:pt>
                <c:pt idx="353">
                  <c:v>135.29411764705884</c:v>
                </c:pt>
                <c:pt idx="354">
                  <c:v>135.29411764705884</c:v>
                </c:pt>
                <c:pt idx="355">
                  <c:v>135.29411764705884</c:v>
                </c:pt>
                <c:pt idx="356">
                  <c:v>135.29411764705884</c:v>
                </c:pt>
                <c:pt idx="357">
                  <c:v>135.29411764705884</c:v>
                </c:pt>
                <c:pt idx="358">
                  <c:v>135.29411764705884</c:v>
                </c:pt>
                <c:pt idx="359">
                  <c:v>135.29411764705884</c:v>
                </c:pt>
                <c:pt idx="360">
                  <c:v>135.29411764705884</c:v>
                </c:pt>
                <c:pt idx="361">
                  <c:v>135.29411764705884</c:v>
                </c:pt>
                <c:pt idx="362">
                  <c:v>135.29411764705884</c:v>
                </c:pt>
                <c:pt idx="363">
                  <c:v>135.29411764705884</c:v>
                </c:pt>
                <c:pt idx="364">
                  <c:v>135.29411764705884</c:v>
                </c:pt>
                <c:pt idx="365">
                  <c:v>135.29411764705884</c:v>
                </c:pt>
                <c:pt idx="366">
                  <c:v>135.29411764705884</c:v>
                </c:pt>
                <c:pt idx="367">
                  <c:v>135.29411764705884</c:v>
                </c:pt>
                <c:pt idx="368">
                  <c:v>135.29411764705884</c:v>
                </c:pt>
                <c:pt idx="369">
                  <c:v>135.29411764705884</c:v>
                </c:pt>
                <c:pt idx="370">
                  <c:v>135.29411764705884</c:v>
                </c:pt>
                <c:pt idx="371">
                  <c:v>135.29411764705884</c:v>
                </c:pt>
                <c:pt idx="372">
                  <c:v>135.29411764705884</c:v>
                </c:pt>
                <c:pt idx="373">
                  <c:v>135.29411764705884</c:v>
                </c:pt>
                <c:pt idx="374">
                  <c:v>135.29411764705884</c:v>
                </c:pt>
                <c:pt idx="375">
                  <c:v>135.29411764705884</c:v>
                </c:pt>
                <c:pt idx="376">
                  <c:v>135.29411764705884</c:v>
                </c:pt>
                <c:pt idx="377">
                  <c:v>135.29411764705884</c:v>
                </c:pt>
                <c:pt idx="378">
                  <c:v>135.29411764705884</c:v>
                </c:pt>
                <c:pt idx="379">
                  <c:v>135.29411764705884</c:v>
                </c:pt>
                <c:pt idx="380">
                  <c:v>135.29411764705884</c:v>
                </c:pt>
                <c:pt idx="381">
                  <c:v>135.29411764705884</c:v>
                </c:pt>
                <c:pt idx="382">
                  <c:v>135.29411764705884</c:v>
                </c:pt>
                <c:pt idx="383">
                  <c:v>135.29411764705884</c:v>
                </c:pt>
                <c:pt idx="384">
                  <c:v>135.29411764705884</c:v>
                </c:pt>
                <c:pt idx="385">
                  <c:v>135.29411764705884</c:v>
                </c:pt>
                <c:pt idx="386">
                  <c:v>135.29411764705884</c:v>
                </c:pt>
                <c:pt idx="387">
                  <c:v>135.29411764705884</c:v>
                </c:pt>
                <c:pt idx="388">
                  <c:v>135.29411764705884</c:v>
                </c:pt>
                <c:pt idx="389">
                  <c:v>135.29411764705884</c:v>
                </c:pt>
                <c:pt idx="390">
                  <c:v>135.29411764705884</c:v>
                </c:pt>
                <c:pt idx="391">
                  <c:v>135.29411764705884</c:v>
                </c:pt>
                <c:pt idx="392">
                  <c:v>135.29411764705884</c:v>
                </c:pt>
                <c:pt idx="393">
                  <c:v>135.29411764705884</c:v>
                </c:pt>
                <c:pt idx="394">
                  <c:v>135.29411764705884</c:v>
                </c:pt>
                <c:pt idx="395">
                  <c:v>135.29411764705884</c:v>
                </c:pt>
                <c:pt idx="396">
                  <c:v>135.29411764705884</c:v>
                </c:pt>
                <c:pt idx="397">
                  <c:v>135.29411764705884</c:v>
                </c:pt>
                <c:pt idx="398">
                  <c:v>135.29411764705884</c:v>
                </c:pt>
                <c:pt idx="399">
                  <c:v>135.29411764705884</c:v>
                </c:pt>
                <c:pt idx="400">
                  <c:v>135.29411764705884</c:v>
                </c:pt>
                <c:pt idx="401">
                  <c:v>135.29411764705884</c:v>
                </c:pt>
                <c:pt idx="402">
                  <c:v>135.29411764705884</c:v>
                </c:pt>
                <c:pt idx="403">
                  <c:v>135.29411764705884</c:v>
                </c:pt>
                <c:pt idx="404">
                  <c:v>135.29411764705884</c:v>
                </c:pt>
                <c:pt idx="405">
                  <c:v>135.29411764705884</c:v>
                </c:pt>
                <c:pt idx="406">
                  <c:v>135.29411764705884</c:v>
                </c:pt>
                <c:pt idx="407">
                  <c:v>135.29411764705884</c:v>
                </c:pt>
                <c:pt idx="408">
                  <c:v>135.29411764705884</c:v>
                </c:pt>
                <c:pt idx="409">
                  <c:v>135.29411764705884</c:v>
                </c:pt>
                <c:pt idx="410">
                  <c:v>135.29411764705884</c:v>
                </c:pt>
                <c:pt idx="411">
                  <c:v>135.29411764705884</c:v>
                </c:pt>
                <c:pt idx="412">
                  <c:v>135.29411764705884</c:v>
                </c:pt>
                <c:pt idx="413">
                  <c:v>135.29411764705884</c:v>
                </c:pt>
                <c:pt idx="414">
                  <c:v>135.29411764705884</c:v>
                </c:pt>
                <c:pt idx="415">
                  <c:v>135.29411764705884</c:v>
                </c:pt>
                <c:pt idx="416">
                  <c:v>135.29411764705884</c:v>
                </c:pt>
                <c:pt idx="417">
                  <c:v>135.29411764705884</c:v>
                </c:pt>
                <c:pt idx="418">
                  <c:v>135.29411764705884</c:v>
                </c:pt>
                <c:pt idx="419">
                  <c:v>135.29411764705884</c:v>
                </c:pt>
                <c:pt idx="420">
                  <c:v>135.29411764705884</c:v>
                </c:pt>
                <c:pt idx="421">
                  <c:v>135.29411764705884</c:v>
                </c:pt>
                <c:pt idx="422">
                  <c:v>135.29411764705884</c:v>
                </c:pt>
                <c:pt idx="423">
                  <c:v>135.29411764705884</c:v>
                </c:pt>
                <c:pt idx="424">
                  <c:v>135.29411764705884</c:v>
                </c:pt>
                <c:pt idx="425">
                  <c:v>135.29411764705884</c:v>
                </c:pt>
                <c:pt idx="426">
                  <c:v>135.29411764705884</c:v>
                </c:pt>
                <c:pt idx="427">
                  <c:v>135.29411764705884</c:v>
                </c:pt>
                <c:pt idx="428">
                  <c:v>135.29411764705884</c:v>
                </c:pt>
                <c:pt idx="429">
                  <c:v>135.29411764705884</c:v>
                </c:pt>
                <c:pt idx="430">
                  <c:v>135.29411764705884</c:v>
                </c:pt>
                <c:pt idx="431">
                  <c:v>135.29411764705884</c:v>
                </c:pt>
                <c:pt idx="432">
                  <c:v>135.29411764705884</c:v>
                </c:pt>
                <c:pt idx="433">
                  <c:v>135.29411764705884</c:v>
                </c:pt>
                <c:pt idx="434">
                  <c:v>135.29411764705884</c:v>
                </c:pt>
                <c:pt idx="435">
                  <c:v>122.05882352941177</c:v>
                </c:pt>
                <c:pt idx="436">
                  <c:v>122.05882352941177</c:v>
                </c:pt>
                <c:pt idx="437">
                  <c:v>122.05882352941177</c:v>
                </c:pt>
                <c:pt idx="438">
                  <c:v>122.05882352941177</c:v>
                </c:pt>
                <c:pt idx="439">
                  <c:v>122.05882352941177</c:v>
                </c:pt>
                <c:pt idx="440">
                  <c:v>122.05882352941177</c:v>
                </c:pt>
                <c:pt idx="441">
                  <c:v>122.05882352941177</c:v>
                </c:pt>
                <c:pt idx="442">
                  <c:v>122.05882352941177</c:v>
                </c:pt>
                <c:pt idx="443">
                  <c:v>122.05882352941177</c:v>
                </c:pt>
                <c:pt idx="444">
                  <c:v>122.05882352941177</c:v>
                </c:pt>
                <c:pt idx="445">
                  <c:v>122.05882352941177</c:v>
                </c:pt>
                <c:pt idx="446">
                  <c:v>122.05882352941177</c:v>
                </c:pt>
                <c:pt idx="447">
                  <c:v>122.05882352941177</c:v>
                </c:pt>
                <c:pt idx="448">
                  <c:v>122.05882352941177</c:v>
                </c:pt>
                <c:pt idx="449">
                  <c:v>122.05882352941177</c:v>
                </c:pt>
                <c:pt idx="450">
                  <c:v>122.05882352941177</c:v>
                </c:pt>
                <c:pt idx="451">
                  <c:v>122.05882352941177</c:v>
                </c:pt>
                <c:pt idx="452">
                  <c:v>114.70732612968914</c:v>
                </c:pt>
                <c:pt idx="453">
                  <c:v>105.91656852289374</c:v>
                </c:pt>
                <c:pt idx="454">
                  <c:v>97.029898639822264</c:v>
                </c:pt>
                <c:pt idx="455">
                  <c:v>88.048654780271576</c:v>
                </c:pt>
                <c:pt idx="456">
                  <c:v>78.974189486531188</c:v>
                </c:pt>
                <c:pt idx="457">
                  <c:v>69.807869339695813</c:v>
                </c:pt>
                <c:pt idx="458">
                  <c:v>60.551074753863347</c:v>
                </c:pt>
                <c:pt idx="459">
                  <c:v>54.411764705882355</c:v>
                </c:pt>
                <c:pt idx="460">
                  <c:v>54.411764705882355</c:v>
                </c:pt>
                <c:pt idx="461">
                  <c:v>54.411764705882355</c:v>
                </c:pt>
                <c:pt idx="462">
                  <c:v>54.411764705882355</c:v>
                </c:pt>
                <c:pt idx="463">
                  <c:v>54.411764705882362</c:v>
                </c:pt>
                <c:pt idx="464">
                  <c:v>54.411764705882362</c:v>
                </c:pt>
                <c:pt idx="465">
                  <c:v>54.411764705882355</c:v>
                </c:pt>
                <c:pt idx="466">
                  <c:v>54.411764705882355</c:v>
                </c:pt>
                <c:pt idx="467">
                  <c:v>54.411764705882355</c:v>
                </c:pt>
                <c:pt idx="468">
                  <c:v>54.411764705882355</c:v>
                </c:pt>
                <c:pt idx="469">
                  <c:v>54.411764705882355</c:v>
                </c:pt>
                <c:pt idx="470">
                  <c:v>54.411764705882355</c:v>
                </c:pt>
                <c:pt idx="471">
                  <c:v>54.411764705882355</c:v>
                </c:pt>
                <c:pt idx="472">
                  <c:v>54.411764705882355</c:v>
                </c:pt>
                <c:pt idx="473">
                  <c:v>54.411764705882355</c:v>
                </c:pt>
                <c:pt idx="474">
                  <c:v>54.411764705882355</c:v>
                </c:pt>
                <c:pt idx="475">
                  <c:v>54.411764705882355</c:v>
                </c:pt>
                <c:pt idx="476">
                  <c:v>54.411764705882355</c:v>
                </c:pt>
                <c:pt idx="477">
                  <c:v>54.411764705882355</c:v>
                </c:pt>
                <c:pt idx="478">
                  <c:v>54.411764705882355</c:v>
                </c:pt>
                <c:pt idx="479">
                  <c:v>45.572087044056069</c:v>
                </c:pt>
                <c:pt idx="480">
                  <c:v>33.422870875064554</c:v>
                </c:pt>
                <c:pt idx="481">
                  <c:v>26.470588235294116</c:v>
                </c:pt>
                <c:pt idx="482">
                  <c:v>26.470588235294116</c:v>
                </c:pt>
                <c:pt idx="483">
                  <c:v>26.470588235294116</c:v>
                </c:pt>
                <c:pt idx="484">
                  <c:v>26.470588235294116</c:v>
                </c:pt>
                <c:pt idx="485">
                  <c:v>26.470588235294116</c:v>
                </c:pt>
                <c:pt idx="486">
                  <c:v>26.470588235294116</c:v>
                </c:pt>
                <c:pt idx="487">
                  <c:v>26.470588235294116</c:v>
                </c:pt>
                <c:pt idx="488">
                  <c:v>26.470588235294116</c:v>
                </c:pt>
                <c:pt idx="489">
                  <c:v>26.470588235294116</c:v>
                </c:pt>
                <c:pt idx="490">
                  <c:v>26.470588235294116</c:v>
                </c:pt>
                <c:pt idx="491">
                  <c:v>26.470588235294116</c:v>
                </c:pt>
                <c:pt idx="492">
                  <c:v>26.470588235294116</c:v>
                </c:pt>
                <c:pt idx="493">
                  <c:v>26.470588235294116</c:v>
                </c:pt>
                <c:pt idx="494">
                  <c:v>26.470588235294116</c:v>
                </c:pt>
                <c:pt idx="495">
                  <c:v>22.734837005891666</c:v>
                </c:pt>
                <c:pt idx="496">
                  <c:v>14.702031320825764</c:v>
                </c:pt>
                <c:pt idx="497">
                  <c:v>6.6495931723360906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THD!$L$7:$L$519</c:f>
              <c:numCache>
                <c:formatCode>General</c:formatCode>
                <c:ptCount val="513"/>
                <c:pt idx="0">
                  <c:v>-2.1377211115351334E-14</c:v>
                </c:pt>
                <c:pt idx="1">
                  <c:v>-1.7361508607543681</c:v>
                </c:pt>
                <c:pt idx="2">
                  <c:v>-3.4720402635751499</c:v>
                </c:pt>
                <c:pt idx="3">
                  <c:v>-5.2074067899034677</c:v>
                </c:pt>
                <c:pt idx="4">
                  <c:v>-6.9419890999234486</c:v>
                </c:pt>
                <c:pt idx="5">
                  <c:v>-8.6755259719197486</c:v>
                </c:pt>
                <c:pt idx="6">
                  <c:v>-10.407756341615643</c:v>
                </c:pt>
                <c:pt idx="7">
                  <c:v>-12.138419341489293</c:v>
                </c:pt>
                <c:pt idx="8">
                  <c:v>-13.867254340058729</c:v>
                </c:pt>
                <c:pt idx="9">
                  <c:v>-15.594000981132321</c:v>
                </c:pt>
                <c:pt idx="10">
                  <c:v>-17.318399223017462</c:v>
                </c:pt>
                <c:pt idx="11">
                  <c:v>-19.040189377681571</c:v>
                </c:pt>
                <c:pt idx="12">
                  <c:v>-20.75911214986084</c:v>
                </c:pt>
                <c:pt idx="13">
                  <c:v>-22.474908676108239</c:v>
                </c:pt>
                <c:pt idx="14">
                  <c:v>-24.18732056377835</c:v>
                </c:pt>
                <c:pt idx="15">
                  <c:v>-25.89608992993945</c:v>
                </c:pt>
                <c:pt idx="16">
                  <c:v>-27.600959440210403</c:v>
                </c:pt>
                <c:pt idx="17">
                  <c:v>-29.301672347513971</c:v>
                </c:pt>
                <c:pt idx="18">
                  <c:v>-30.997972530742089</c:v>
                </c:pt>
                <c:pt idx="19">
                  <c:v>-32.68960453332646</c:v>
                </c:pt>
                <c:pt idx="20">
                  <c:v>-34.376313601710045</c:v>
                </c:pt>
                <c:pt idx="21">
                  <c:v>-36.057845723711104</c:v>
                </c:pt>
                <c:pt idx="22">
                  <c:v>-37.733947666777489</c:v>
                </c:pt>
                <c:pt idx="23">
                  <c:v>-39.404367016121554</c:v>
                </c:pt>
                <c:pt idx="24">
                  <c:v>-41.068852212733646</c:v>
                </c:pt>
                <c:pt idx="25">
                  <c:v>-42.727152591265607</c:v>
                </c:pt>
                <c:pt idx="26">
                  <c:v>-44.379018417780202</c:v>
                </c:pt>
                <c:pt idx="27">
                  <c:v>-46.024200927359828</c:v>
                </c:pt>
                <c:pt idx="28">
                  <c:v>-47.662452361570224</c:v>
                </c:pt>
                <c:pt idx="29">
                  <c:v>-49.293526005771128</c:v>
                </c:pt>
                <c:pt idx="30">
                  <c:v>-50.917176226271515</c:v>
                </c:pt>
                <c:pt idx="31">
                  <c:v>-52.533158507320259</c:v>
                </c:pt>
                <c:pt idx="32">
                  <c:v>-54.141229487929884</c:v>
                </c:pt>
                <c:pt idx="33">
                  <c:v>-55.741146998525842</c:v>
                </c:pt>
                <c:pt idx="34">
                  <c:v>-57.332670097415757</c:v>
                </c:pt>
                <c:pt idx="35">
                  <c:v>-58.915559107075254</c:v>
                </c:pt>
                <c:pt idx="36">
                  <c:v>-60.489575650241626</c:v>
                </c:pt>
                <c:pt idx="37">
                  <c:v>-62.05448268581322</c:v>
                </c:pt>
                <c:pt idx="38">
                  <c:v>-63.610044544546653</c:v>
                </c:pt>
                <c:pt idx="39">
                  <c:v>-65.156026964547848</c:v>
                </c:pt>
                <c:pt idx="40">
                  <c:v>-66.692197126550795</c:v>
                </c:pt>
                <c:pt idx="41">
                  <c:v>-68.218323688979766</c:v>
                </c:pt>
                <c:pt idx="42">
                  <c:v>-69.734176822787788</c:v>
                </c:pt>
                <c:pt idx="43">
                  <c:v>-71.239528246068872</c:v>
                </c:pt>
                <c:pt idx="44">
                  <c:v>-72.734151258435617</c:v>
                </c:pt>
                <c:pt idx="45">
                  <c:v>-74.217820775160078</c:v>
                </c:pt>
                <c:pt idx="46">
                  <c:v>-75.69031336107038</c:v>
                </c:pt>
                <c:pt idx="47">
                  <c:v>-77.151407264199435</c:v>
                </c:pt>
                <c:pt idx="48">
                  <c:v>-78.600882449179579</c:v>
                </c:pt>
                <c:pt idx="49">
                  <c:v>-80.038520630379736</c:v>
                </c:pt>
                <c:pt idx="50">
                  <c:v>-81.464105304777661</c:v>
                </c:pt>
                <c:pt idx="51">
                  <c:v>-82.877421784565328</c:v>
                </c:pt>
                <c:pt idx="52">
                  <c:v>-84.278257229479323</c:v>
                </c:pt>
                <c:pt idx="53">
                  <c:v>-85.66640067885433</c:v>
                </c:pt>
                <c:pt idx="54">
                  <c:v>-87.041643083392898</c:v>
                </c:pt>
                <c:pt idx="55">
                  <c:v>-88.403777336647408</c:v>
                </c:pt>
                <c:pt idx="56">
                  <c:v>-89.752598306209705</c:v>
                </c:pt>
                <c:pt idx="57">
                  <c:v>-91.087902864603066</c:v>
                </c:pt>
                <c:pt idx="58">
                  <c:v>-92.409489919872655</c:v>
                </c:pt>
                <c:pt idx="59">
                  <c:v>-93.717160445869155</c:v>
                </c:pt>
                <c:pt idx="60">
                  <c:v>-95.010717512221291</c:v>
                </c:pt>
                <c:pt idx="61">
                  <c:v>-96.289966313993034</c:v>
                </c:pt>
                <c:pt idx="62">
                  <c:v>-97.554714201020147</c:v>
                </c:pt>
                <c:pt idx="63">
                  <c:v>-98.804770706923051</c:v>
                </c:pt>
                <c:pt idx="64">
                  <c:v>-100.03994757778999</c:v>
                </c:pt>
                <c:pt idx="65">
                  <c:v>-101.26005880052757</c:v>
                </c:pt>
                <c:pt idx="66">
                  <c:v>-102.46492063087355</c:v>
                </c:pt>
                <c:pt idx="67">
                  <c:v>-103.65435162106813</c:v>
                </c:pt>
                <c:pt idx="68">
                  <c:v>-104.82817264717923</c:v>
                </c:pt>
                <c:pt idx="69">
                  <c:v>-105.98620693607802</c:v>
                </c:pt>
                <c:pt idx="70">
                  <c:v>-107.12828009206012</c:v>
                </c:pt>
                <c:pt idx="71">
                  <c:v>-108.25422012310915</c:v>
                </c:pt>
                <c:pt idx="72">
                  <c:v>-109.36385746679794</c:v>
                </c:pt>
                <c:pt idx="73">
                  <c:v>-110.45702501582412</c:v>
                </c:pt>
                <c:pt idx="74">
                  <c:v>-111.53355814317582</c:v>
                </c:pt>
                <c:pt idx="75">
                  <c:v>-112.5932947269238</c:v>
                </c:pt>
                <c:pt idx="76">
                  <c:v>-113.63607517463659</c:v>
                </c:pt>
                <c:pt idx="77">
                  <c:v>-114.66174244741441</c:v>
                </c:pt>
                <c:pt idx="78">
                  <c:v>-115.67014208353869</c:v>
                </c:pt>
                <c:pt idx="79">
                  <c:v>-116.66112222173339</c:v>
                </c:pt>
                <c:pt idx="80">
                  <c:v>-117.63453362403484</c:v>
                </c:pt>
                <c:pt idx="81">
                  <c:v>-118.59022969826636</c:v>
                </c:pt>
                <c:pt idx="82">
                  <c:v>-119.52806652011444</c:v>
                </c:pt>
                <c:pt idx="83">
                  <c:v>-120.4479028548034</c:v>
                </c:pt>
                <c:pt idx="84">
                  <c:v>-121.34960017836461</c:v>
                </c:pt>
                <c:pt idx="85">
                  <c:v>-122.23302269849788</c:v>
                </c:pt>
                <c:pt idx="86">
                  <c:v>-123.09803737502114</c:v>
                </c:pt>
                <c:pt idx="87">
                  <c:v>-123.94451393990587</c:v>
                </c:pt>
                <c:pt idx="88">
                  <c:v>-124.77232491689503</c:v>
                </c:pt>
                <c:pt idx="89">
                  <c:v>-125.58134564070036</c:v>
                </c:pt>
                <c:pt idx="90">
                  <c:v>-126.37145427577671</c:v>
                </c:pt>
                <c:pt idx="91">
                  <c:v>-127.1425318346699</c:v>
                </c:pt>
                <c:pt idx="92">
                  <c:v>-127.89446219593574</c:v>
                </c:pt>
                <c:pt idx="93">
                  <c:v>-128.62713212162768</c:v>
                </c:pt>
                <c:pt idx="94">
                  <c:v>-129.34043127434984</c:v>
                </c:pt>
                <c:pt idx="95">
                  <c:v>-130.03425223387362</c:v>
                </c:pt>
                <c:pt idx="96">
                  <c:v>-130.70849051331456</c:v>
                </c:pt>
                <c:pt idx="97">
                  <c:v>-131.36304457486779</c:v>
                </c:pt>
                <c:pt idx="98">
                  <c:v>-131.9978158450993</c:v>
                </c:pt>
                <c:pt idx="99">
                  <c:v>-132.61270872979068</c:v>
                </c:pt>
                <c:pt idx="100">
                  <c:v>-133.20763062833521</c:v>
                </c:pt>
                <c:pt idx="101">
                  <c:v>-133.7824919476833</c:v>
                </c:pt>
                <c:pt idx="102">
                  <c:v>-134.33720611583473</c:v>
                </c:pt>
                <c:pt idx="103">
                  <c:v>-134.87168959487622</c:v>
                </c:pt>
                <c:pt idx="104">
                  <c:v>-135.38586189356175</c:v>
                </c:pt>
                <c:pt idx="105">
                  <c:v>-135.87964557943448</c:v>
                </c:pt>
                <c:pt idx="106">
                  <c:v>-136.35296629048756</c:v>
                </c:pt>
                <c:pt idx="107">
                  <c:v>-136.80575274636291</c:v>
                </c:pt>
                <c:pt idx="108">
                  <c:v>-137.23793675908576</c:v>
                </c:pt>
                <c:pt idx="109">
                  <c:v>-137.64945324333351</c:v>
                </c:pt>
                <c:pt idx="110">
                  <c:v>-138.0402402262373</c:v>
                </c:pt>
                <c:pt idx="111">
                  <c:v>-138.4102388567149</c:v>
                </c:pt>
                <c:pt idx="112">
                  <c:v>-138.75939341433357</c:v>
                </c:pt>
                <c:pt idx="113">
                  <c:v>-139.08765131770119</c:v>
                </c:pt>
                <c:pt idx="114">
                  <c:v>-139.39496313238496</c:v>
                </c:pt>
                <c:pt idx="115">
                  <c:v>-139.68128257835596</c:v>
                </c:pt>
                <c:pt idx="116">
                  <c:v>-139.94656653695881</c:v>
                </c:pt>
                <c:pt idx="117">
                  <c:v>-140.19077505740509</c:v>
                </c:pt>
                <c:pt idx="118">
                  <c:v>-140.41387136278996</c:v>
                </c:pt>
                <c:pt idx="119">
                  <c:v>-140.6158218556304</c:v>
                </c:pt>
                <c:pt idx="120">
                  <c:v>-140.796596122925</c:v>
                </c:pt>
                <c:pt idx="121">
                  <c:v>-140.95616694073408</c:v>
                </c:pt>
                <c:pt idx="122">
                  <c:v>-141.09451027827942</c:v>
                </c:pt>
                <c:pt idx="123">
                  <c:v>-141.21160530156322</c:v>
                </c:pt>
                <c:pt idx="124">
                  <c:v>-141.30743437650577</c:v>
                </c:pt>
                <c:pt idx="125">
                  <c:v>-141.38198307160076</c:v>
                </c:pt>
                <c:pt idx="126">
                  <c:v>-141.43524016008899</c:v>
                </c:pt>
                <c:pt idx="127">
                  <c:v>-141.46719762164881</c:v>
                </c:pt>
                <c:pt idx="128">
                  <c:v>-141.47785064360406</c:v>
                </c:pt>
                <c:pt idx="129">
                  <c:v>-141.46719762164881</c:v>
                </c:pt>
                <c:pt idx="130">
                  <c:v>-141.43524016008899</c:v>
                </c:pt>
                <c:pt idx="131">
                  <c:v>-141.38198307160076</c:v>
                </c:pt>
                <c:pt idx="132">
                  <c:v>-141.30743437650577</c:v>
                </c:pt>
                <c:pt idx="133">
                  <c:v>-141.21160530156322</c:v>
                </c:pt>
                <c:pt idx="134">
                  <c:v>-141.09451027827942</c:v>
                </c:pt>
                <c:pt idx="135">
                  <c:v>-140.95616694073408</c:v>
                </c:pt>
                <c:pt idx="136">
                  <c:v>-140.796596122925</c:v>
                </c:pt>
                <c:pt idx="137">
                  <c:v>-140.6158218556304</c:v>
                </c:pt>
                <c:pt idx="138">
                  <c:v>-140.41387136278996</c:v>
                </c:pt>
                <c:pt idx="139">
                  <c:v>-140.19077505740509</c:v>
                </c:pt>
                <c:pt idx="140">
                  <c:v>-139.94656653695881</c:v>
                </c:pt>
                <c:pt idx="141">
                  <c:v>-139.68128257835596</c:v>
                </c:pt>
                <c:pt idx="142">
                  <c:v>-139.39496313238496</c:v>
                </c:pt>
                <c:pt idx="143">
                  <c:v>-139.08765131770119</c:v>
                </c:pt>
                <c:pt idx="144">
                  <c:v>-138.75939341433357</c:v>
                </c:pt>
                <c:pt idx="145">
                  <c:v>-138.4102388567149</c:v>
                </c:pt>
                <c:pt idx="146">
                  <c:v>-138.0402402262373</c:v>
                </c:pt>
                <c:pt idx="147">
                  <c:v>-137.64945324333351</c:v>
                </c:pt>
                <c:pt idx="148">
                  <c:v>-137.23793675908576</c:v>
                </c:pt>
                <c:pt idx="149">
                  <c:v>-136.80575274636291</c:v>
                </c:pt>
                <c:pt idx="150">
                  <c:v>-136.35296629048756</c:v>
                </c:pt>
                <c:pt idx="151">
                  <c:v>-135.87964557943448</c:v>
                </c:pt>
                <c:pt idx="152">
                  <c:v>-135.38586189356178</c:v>
                </c:pt>
                <c:pt idx="153">
                  <c:v>-134.87168959487622</c:v>
                </c:pt>
                <c:pt idx="154">
                  <c:v>-134.33720611583473</c:v>
                </c:pt>
                <c:pt idx="155">
                  <c:v>-133.7824919476833</c:v>
                </c:pt>
                <c:pt idx="156">
                  <c:v>-133.20763062833521</c:v>
                </c:pt>
                <c:pt idx="157">
                  <c:v>-132.61270872979068</c:v>
                </c:pt>
                <c:pt idx="158">
                  <c:v>-131.99781584509932</c:v>
                </c:pt>
                <c:pt idx="159">
                  <c:v>-131.36304457486779</c:v>
                </c:pt>
                <c:pt idx="160">
                  <c:v>-130.70849051331456</c:v>
                </c:pt>
                <c:pt idx="161">
                  <c:v>-130.03425223387364</c:v>
                </c:pt>
                <c:pt idx="162">
                  <c:v>-129.34043127434987</c:v>
                </c:pt>
                <c:pt idx="163">
                  <c:v>-128.62713212162765</c:v>
                </c:pt>
                <c:pt idx="164">
                  <c:v>-127.89446219593573</c:v>
                </c:pt>
                <c:pt idx="165">
                  <c:v>-127.14253183466988</c:v>
                </c:pt>
                <c:pt idx="166">
                  <c:v>-126.37145427577673</c:v>
                </c:pt>
                <c:pt idx="167">
                  <c:v>-125.58134564070036</c:v>
                </c:pt>
                <c:pt idx="168">
                  <c:v>-124.77232491689503</c:v>
                </c:pt>
                <c:pt idx="169">
                  <c:v>-123.94451393990589</c:v>
                </c:pt>
                <c:pt idx="170">
                  <c:v>-123.09803737502112</c:v>
                </c:pt>
                <c:pt idx="171">
                  <c:v>-122.23302269849786</c:v>
                </c:pt>
                <c:pt idx="172">
                  <c:v>-121.34960017836461</c:v>
                </c:pt>
                <c:pt idx="173">
                  <c:v>-120.4479028548034</c:v>
                </c:pt>
                <c:pt idx="174">
                  <c:v>-119.52806652011444</c:v>
                </c:pt>
                <c:pt idx="175">
                  <c:v>-118.59022969826637</c:v>
                </c:pt>
                <c:pt idx="176">
                  <c:v>-117.63453362403486</c:v>
                </c:pt>
                <c:pt idx="177">
                  <c:v>-116.66112222173341</c:v>
                </c:pt>
                <c:pt idx="178">
                  <c:v>-115.67014208353869</c:v>
                </c:pt>
                <c:pt idx="179">
                  <c:v>-114.66174244741441</c:v>
                </c:pt>
                <c:pt idx="180">
                  <c:v>-113.63607517463659</c:v>
                </c:pt>
                <c:pt idx="181">
                  <c:v>-112.59329472692379</c:v>
                </c:pt>
                <c:pt idx="182">
                  <c:v>-111.53355814317581</c:v>
                </c:pt>
                <c:pt idx="183">
                  <c:v>-110.45702501582414</c:v>
                </c:pt>
                <c:pt idx="184">
                  <c:v>-109.36385746679797</c:v>
                </c:pt>
                <c:pt idx="185">
                  <c:v>-108.25422012310916</c:v>
                </c:pt>
                <c:pt idx="186">
                  <c:v>-107.12828009206012</c:v>
                </c:pt>
                <c:pt idx="187">
                  <c:v>-105.98620693607802</c:v>
                </c:pt>
                <c:pt idx="188">
                  <c:v>-104.82817264717926</c:v>
                </c:pt>
                <c:pt idx="189">
                  <c:v>-103.65435162106814</c:v>
                </c:pt>
                <c:pt idx="190">
                  <c:v>-102.46492063087355</c:v>
                </c:pt>
                <c:pt idx="191">
                  <c:v>-101.26005880052757</c:v>
                </c:pt>
                <c:pt idx="192">
                  <c:v>-100.03994757778997</c:v>
                </c:pt>
                <c:pt idx="193">
                  <c:v>-98.804770706923051</c:v>
                </c:pt>
                <c:pt idx="194">
                  <c:v>-97.554714201020133</c:v>
                </c:pt>
                <c:pt idx="195">
                  <c:v>-96.289966313992991</c:v>
                </c:pt>
                <c:pt idx="196">
                  <c:v>-95.010717512221319</c:v>
                </c:pt>
                <c:pt idx="197">
                  <c:v>-93.717160445869169</c:v>
                </c:pt>
                <c:pt idx="198">
                  <c:v>-92.409489919872684</c:v>
                </c:pt>
                <c:pt idx="199">
                  <c:v>-91.087902864603066</c:v>
                </c:pt>
                <c:pt idx="200">
                  <c:v>-89.75259830620972</c:v>
                </c:pt>
                <c:pt idx="201">
                  <c:v>-88.403777336647408</c:v>
                </c:pt>
                <c:pt idx="202">
                  <c:v>-87.041643083392898</c:v>
                </c:pt>
                <c:pt idx="203">
                  <c:v>-85.666400678854316</c:v>
                </c:pt>
                <c:pt idx="204">
                  <c:v>-84.278257229479308</c:v>
                </c:pt>
                <c:pt idx="205">
                  <c:v>-82.877421784565314</c:v>
                </c:pt>
                <c:pt idx="206">
                  <c:v>-81.464105304777704</c:v>
                </c:pt>
                <c:pt idx="207">
                  <c:v>-80.038520630379708</c:v>
                </c:pt>
                <c:pt idx="208">
                  <c:v>-78.600882449179579</c:v>
                </c:pt>
                <c:pt idx="209">
                  <c:v>-77.151407264199406</c:v>
                </c:pt>
                <c:pt idx="210">
                  <c:v>-75.690313361070409</c:v>
                </c:pt>
                <c:pt idx="211">
                  <c:v>-74.217820775160078</c:v>
                </c:pt>
                <c:pt idx="212">
                  <c:v>-72.734151258435617</c:v>
                </c:pt>
                <c:pt idx="213">
                  <c:v>-71.239528246068858</c:v>
                </c:pt>
                <c:pt idx="214">
                  <c:v>-69.73417682278783</c:v>
                </c:pt>
                <c:pt idx="215">
                  <c:v>-68.218323688979751</c:v>
                </c:pt>
                <c:pt idx="216">
                  <c:v>-66.692197126550838</c:v>
                </c:pt>
                <c:pt idx="217">
                  <c:v>-65.15602696454782</c:v>
                </c:pt>
                <c:pt idx="218">
                  <c:v>-63.610044544546653</c:v>
                </c:pt>
                <c:pt idx="219">
                  <c:v>-62.05448268581322</c:v>
                </c:pt>
                <c:pt idx="220">
                  <c:v>-60.489575650241619</c:v>
                </c:pt>
                <c:pt idx="221">
                  <c:v>-58.915559107075239</c:v>
                </c:pt>
                <c:pt idx="222">
                  <c:v>-57.3326700974158</c:v>
                </c:pt>
                <c:pt idx="223">
                  <c:v>-55.741146998525821</c:v>
                </c:pt>
                <c:pt idx="224">
                  <c:v>-54.14122948792992</c:v>
                </c:pt>
                <c:pt idx="225">
                  <c:v>-52.533158507320223</c:v>
                </c:pt>
                <c:pt idx="226">
                  <c:v>-50.917176226271472</c:v>
                </c:pt>
                <c:pt idx="227">
                  <c:v>-49.293526005771135</c:v>
                </c:pt>
                <c:pt idx="228">
                  <c:v>-47.662452361570175</c:v>
                </c:pt>
                <c:pt idx="229">
                  <c:v>-46.024200927359836</c:v>
                </c:pt>
                <c:pt idx="230">
                  <c:v>-44.379018417780145</c:v>
                </c:pt>
                <c:pt idx="231">
                  <c:v>-42.7271525912656</c:v>
                </c:pt>
                <c:pt idx="232">
                  <c:v>-41.068852212733624</c:v>
                </c:pt>
                <c:pt idx="233">
                  <c:v>-39.404367016121533</c:v>
                </c:pt>
                <c:pt idx="234">
                  <c:v>-37.73394766677746</c:v>
                </c:pt>
                <c:pt idx="235">
                  <c:v>-36.057845723711139</c:v>
                </c:pt>
                <c:pt idx="236">
                  <c:v>-34.376313601710009</c:v>
                </c:pt>
                <c:pt idx="237">
                  <c:v>-32.689604533326481</c:v>
                </c:pt>
                <c:pt idx="238">
                  <c:v>-30.997972530742047</c:v>
                </c:pt>
                <c:pt idx="239">
                  <c:v>-29.301672347513986</c:v>
                </c:pt>
                <c:pt idx="240">
                  <c:v>-27.60095944021041</c:v>
                </c:pt>
                <c:pt idx="241">
                  <c:v>-25.896089929939453</c:v>
                </c:pt>
                <c:pt idx="242">
                  <c:v>-24.187320563778346</c:v>
                </c:pt>
                <c:pt idx="243">
                  <c:v>-22.474908676108292</c:v>
                </c:pt>
                <c:pt idx="244">
                  <c:v>-20.759112149860826</c:v>
                </c:pt>
                <c:pt idx="245">
                  <c:v>-19.04018937768161</c:v>
                </c:pt>
                <c:pt idx="246">
                  <c:v>-17.318399223017433</c:v>
                </c:pt>
                <c:pt idx="247">
                  <c:v>-15.59400098113235</c:v>
                </c:pt>
                <c:pt idx="248">
                  <c:v>-13.867254340058752</c:v>
                </c:pt>
                <c:pt idx="249">
                  <c:v>-12.138419341489312</c:v>
                </c:pt>
                <c:pt idx="250">
                  <c:v>-10.407756341615656</c:v>
                </c:pt>
                <c:pt idx="251">
                  <c:v>-8.6755259719196918</c:v>
                </c:pt>
                <c:pt idx="252">
                  <c:v>-6.9419890999234468</c:v>
                </c:pt>
                <c:pt idx="253">
                  <c:v>-5.2074067899033976</c:v>
                </c:pt>
                <c:pt idx="254">
                  <c:v>-3.4720402635751366</c:v>
                </c:pt>
                <c:pt idx="255">
                  <c:v>-1.7361508607543485</c:v>
                </c:pt>
                <c:pt idx="256">
                  <c:v>4.0440741033709315E-15</c:v>
                </c:pt>
                <c:pt idx="257">
                  <c:v>1.7361508607543565</c:v>
                </c:pt>
                <c:pt idx="258">
                  <c:v>3.4720402635751446</c:v>
                </c:pt>
                <c:pt idx="259">
                  <c:v>5.2074067899034064</c:v>
                </c:pt>
                <c:pt idx="260">
                  <c:v>6.9419890999234557</c:v>
                </c:pt>
                <c:pt idx="261">
                  <c:v>8.6755259719196989</c:v>
                </c:pt>
                <c:pt idx="262">
                  <c:v>10.407756341615663</c:v>
                </c:pt>
                <c:pt idx="263">
                  <c:v>12.138419341489319</c:v>
                </c:pt>
                <c:pt idx="264">
                  <c:v>13.867254340058759</c:v>
                </c:pt>
                <c:pt idx="265">
                  <c:v>15.594000981132357</c:v>
                </c:pt>
                <c:pt idx="266">
                  <c:v>17.31839922301744</c:v>
                </c:pt>
                <c:pt idx="267">
                  <c:v>19.040189377681617</c:v>
                </c:pt>
                <c:pt idx="268">
                  <c:v>20.759112149860833</c:v>
                </c:pt>
                <c:pt idx="269">
                  <c:v>22.474908676108299</c:v>
                </c:pt>
                <c:pt idx="270">
                  <c:v>24.187320563778353</c:v>
                </c:pt>
                <c:pt idx="271">
                  <c:v>25.89608992993946</c:v>
                </c:pt>
                <c:pt idx="272">
                  <c:v>27.600959440210417</c:v>
                </c:pt>
                <c:pt idx="273">
                  <c:v>29.301672347513993</c:v>
                </c:pt>
                <c:pt idx="274">
                  <c:v>30.997972530742054</c:v>
                </c:pt>
                <c:pt idx="275">
                  <c:v>32.689604533326495</c:v>
                </c:pt>
                <c:pt idx="276">
                  <c:v>34.376313601710024</c:v>
                </c:pt>
                <c:pt idx="277">
                  <c:v>36.057845723711154</c:v>
                </c:pt>
                <c:pt idx="278">
                  <c:v>37.733947666777475</c:v>
                </c:pt>
                <c:pt idx="279">
                  <c:v>39.404367016121547</c:v>
                </c:pt>
                <c:pt idx="280">
                  <c:v>41.068852212733638</c:v>
                </c:pt>
                <c:pt idx="281">
                  <c:v>42.727152591265614</c:v>
                </c:pt>
                <c:pt idx="282">
                  <c:v>44.379018417780159</c:v>
                </c:pt>
                <c:pt idx="283">
                  <c:v>46.02420092735985</c:v>
                </c:pt>
                <c:pt idx="284">
                  <c:v>47.662452361570189</c:v>
                </c:pt>
                <c:pt idx="285">
                  <c:v>49.293526005771149</c:v>
                </c:pt>
                <c:pt idx="286">
                  <c:v>50.917176226271486</c:v>
                </c:pt>
                <c:pt idx="287">
                  <c:v>52.533158507320238</c:v>
                </c:pt>
                <c:pt idx="288">
                  <c:v>54.141229487929934</c:v>
                </c:pt>
                <c:pt idx="289">
                  <c:v>55.741146998525835</c:v>
                </c:pt>
                <c:pt idx="290">
                  <c:v>57.332670097415814</c:v>
                </c:pt>
                <c:pt idx="291">
                  <c:v>58.915559107075254</c:v>
                </c:pt>
                <c:pt idx="292">
                  <c:v>60.489575650241633</c:v>
                </c:pt>
                <c:pt idx="293">
                  <c:v>62.054482685813234</c:v>
                </c:pt>
                <c:pt idx="294">
                  <c:v>63.610044544546668</c:v>
                </c:pt>
                <c:pt idx="295">
                  <c:v>65.15602696454782</c:v>
                </c:pt>
                <c:pt idx="296">
                  <c:v>66.692197126550838</c:v>
                </c:pt>
                <c:pt idx="297">
                  <c:v>68.218323688979751</c:v>
                </c:pt>
                <c:pt idx="298">
                  <c:v>69.73417682278783</c:v>
                </c:pt>
                <c:pt idx="299">
                  <c:v>71.239528246068858</c:v>
                </c:pt>
                <c:pt idx="300">
                  <c:v>72.734151258435617</c:v>
                </c:pt>
                <c:pt idx="301">
                  <c:v>74.217820775160078</c:v>
                </c:pt>
                <c:pt idx="302">
                  <c:v>75.690313361070409</c:v>
                </c:pt>
                <c:pt idx="303">
                  <c:v>77.151407264199406</c:v>
                </c:pt>
                <c:pt idx="304">
                  <c:v>78.600882449179579</c:v>
                </c:pt>
                <c:pt idx="305">
                  <c:v>80.038520630379708</c:v>
                </c:pt>
                <c:pt idx="306">
                  <c:v>81.464105304777704</c:v>
                </c:pt>
                <c:pt idx="307">
                  <c:v>82.877421784565314</c:v>
                </c:pt>
                <c:pt idx="308">
                  <c:v>84.278257229479308</c:v>
                </c:pt>
                <c:pt idx="309">
                  <c:v>85.666400678854316</c:v>
                </c:pt>
                <c:pt idx="310">
                  <c:v>87.041643083392898</c:v>
                </c:pt>
                <c:pt idx="311">
                  <c:v>88.403777336647408</c:v>
                </c:pt>
                <c:pt idx="312">
                  <c:v>89.75259830620972</c:v>
                </c:pt>
                <c:pt idx="313">
                  <c:v>91.087902864603066</c:v>
                </c:pt>
                <c:pt idx="314">
                  <c:v>92.409489919872684</c:v>
                </c:pt>
                <c:pt idx="315">
                  <c:v>93.717160445869169</c:v>
                </c:pt>
                <c:pt idx="316">
                  <c:v>95.010717512221319</c:v>
                </c:pt>
                <c:pt idx="317">
                  <c:v>96.289966313992991</c:v>
                </c:pt>
                <c:pt idx="318">
                  <c:v>97.554714201020133</c:v>
                </c:pt>
                <c:pt idx="319">
                  <c:v>98.804770706923051</c:v>
                </c:pt>
                <c:pt idx="320">
                  <c:v>100.03994757778997</c:v>
                </c:pt>
                <c:pt idx="321">
                  <c:v>101.26005880052757</c:v>
                </c:pt>
                <c:pt idx="322">
                  <c:v>102.46492063087355</c:v>
                </c:pt>
                <c:pt idx="323">
                  <c:v>103.65435162106814</c:v>
                </c:pt>
                <c:pt idx="324">
                  <c:v>104.82817264717926</c:v>
                </c:pt>
                <c:pt idx="325">
                  <c:v>105.98620693607802</c:v>
                </c:pt>
                <c:pt idx="326">
                  <c:v>107.12828009206012</c:v>
                </c:pt>
                <c:pt idx="327">
                  <c:v>108.25422012310916</c:v>
                </c:pt>
                <c:pt idx="328">
                  <c:v>109.36385746679797</c:v>
                </c:pt>
                <c:pt idx="329">
                  <c:v>110.45702501582414</c:v>
                </c:pt>
                <c:pt idx="330">
                  <c:v>111.53355814317581</c:v>
                </c:pt>
                <c:pt idx="331">
                  <c:v>112.59329472692379</c:v>
                </c:pt>
                <c:pt idx="332">
                  <c:v>113.63607517463659</c:v>
                </c:pt>
                <c:pt idx="333">
                  <c:v>114.66174244741441</c:v>
                </c:pt>
                <c:pt idx="334">
                  <c:v>115.67014208353869</c:v>
                </c:pt>
                <c:pt idx="335">
                  <c:v>116.66112222173341</c:v>
                </c:pt>
                <c:pt idx="336">
                  <c:v>117.63453362403486</c:v>
                </c:pt>
                <c:pt idx="337">
                  <c:v>118.59022969826637</c:v>
                </c:pt>
                <c:pt idx="338">
                  <c:v>119.52806652011444</c:v>
                </c:pt>
                <c:pt idx="339">
                  <c:v>120.4479028548034</c:v>
                </c:pt>
                <c:pt idx="340">
                  <c:v>121.34960017836461</c:v>
                </c:pt>
                <c:pt idx="341">
                  <c:v>122.23302269849786</c:v>
                </c:pt>
                <c:pt idx="342">
                  <c:v>123.09803737502112</c:v>
                </c:pt>
                <c:pt idx="343">
                  <c:v>123.94451393990589</c:v>
                </c:pt>
                <c:pt idx="344">
                  <c:v>124.77232491689503</c:v>
                </c:pt>
                <c:pt idx="345">
                  <c:v>125.58134564070036</c:v>
                </c:pt>
                <c:pt idx="346">
                  <c:v>126.37145427577673</c:v>
                </c:pt>
                <c:pt idx="347">
                  <c:v>127.14253183466988</c:v>
                </c:pt>
                <c:pt idx="348">
                  <c:v>127.89446219593573</c:v>
                </c:pt>
                <c:pt idx="349">
                  <c:v>128.62713212162765</c:v>
                </c:pt>
                <c:pt idx="350">
                  <c:v>129.34043127434987</c:v>
                </c:pt>
                <c:pt idx="351">
                  <c:v>130.03425223387364</c:v>
                </c:pt>
                <c:pt idx="352">
                  <c:v>130.70849051331456</c:v>
                </c:pt>
                <c:pt idx="353">
                  <c:v>131.36304457486779</c:v>
                </c:pt>
                <c:pt idx="354">
                  <c:v>131.99781584509932</c:v>
                </c:pt>
                <c:pt idx="355">
                  <c:v>132.61270872979068</c:v>
                </c:pt>
                <c:pt idx="356">
                  <c:v>133.20763062833521</c:v>
                </c:pt>
                <c:pt idx="357">
                  <c:v>133.7824919476833</c:v>
                </c:pt>
                <c:pt idx="358">
                  <c:v>134.33720611583473</c:v>
                </c:pt>
                <c:pt idx="359">
                  <c:v>134.87168959487622</c:v>
                </c:pt>
                <c:pt idx="360">
                  <c:v>135.38586189356178</c:v>
                </c:pt>
                <c:pt idx="361">
                  <c:v>135.87964557943448</c:v>
                </c:pt>
                <c:pt idx="362">
                  <c:v>136.35296629048756</c:v>
                </c:pt>
                <c:pt idx="363">
                  <c:v>136.80575274636291</c:v>
                </c:pt>
                <c:pt idx="364">
                  <c:v>137.23793675908576</c:v>
                </c:pt>
                <c:pt idx="365">
                  <c:v>137.64945324333351</c:v>
                </c:pt>
                <c:pt idx="366">
                  <c:v>138.0402402262373</c:v>
                </c:pt>
                <c:pt idx="367">
                  <c:v>138.4102388567149</c:v>
                </c:pt>
                <c:pt idx="368">
                  <c:v>138.75939341433357</c:v>
                </c:pt>
                <c:pt idx="369">
                  <c:v>139.08765131770119</c:v>
                </c:pt>
                <c:pt idx="370">
                  <c:v>139.39496313238496</c:v>
                </c:pt>
                <c:pt idx="371">
                  <c:v>139.68128257835596</c:v>
                </c:pt>
                <c:pt idx="372">
                  <c:v>139.94656653695881</c:v>
                </c:pt>
                <c:pt idx="373">
                  <c:v>140.19077505740509</c:v>
                </c:pt>
                <c:pt idx="374">
                  <c:v>140.41387136278996</c:v>
                </c:pt>
                <c:pt idx="375">
                  <c:v>140.6158218556304</c:v>
                </c:pt>
                <c:pt idx="376">
                  <c:v>140.796596122925</c:v>
                </c:pt>
                <c:pt idx="377">
                  <c:v>140.95616694073408</c:v>
                </c:pt>
                <c:pt idx="378">
                  <c:v>141.09451027827942</c:v>
                </c:pt>
                <c:pt idx="379">
                  <c:v>141.21160530156322</c:v>
                </c:pt>
                <c:pt idx="380">
                  <c:v>141.30743437650577</c:v>
                </c:pt>
                <c:pt idx="381">
                  <c:v>141.38198307160076</c:v>
                </c:pt>
                <c:pt idx="382">
                  <c:v>141.43524016008899</c:v>
                </c:pt>
                <c:pt idx="383">
                  <c:v>141.46719762164881</c:v>
                </c:pt>
                <c:pt idx="384">
                  <c:v>141.47785064360406</c:v>
                </c:pt>
                <c:pt idx="385">
                  <c:v>141.46719762164881</c:v>
                </c:pt>
                <c:pt idx="386">
                  <c:v>141.43524016008899</c:v>
                </c:pt>
                <c:pt idx="387">
                  <c:v>141.38198307160076</c:v>
                </c:pt>
                <c:pt idx="388">
                  <c:v>141.30743437650577</c:v>
                </c:pt>
                <c:pt idx="389">
                  <c:v>141.21160530156322</c:v>
                </c:pt>
                <c:pt idx="390">
                  <c:v>141.09451027827942</c:v>
                </c:pt>
                <c:pt idx="391">
                  <c:v>140.95616694073408</c:v>
                </c:pt>
                <c:pt idx="392">
                  <c:v>140.796596122925</c:v>
                </c:pt>
                <c:pt idx="393">
                  <c:v>140.6158218556304</c:v>
                </c:pt>
                <c:pt idx="394">
                  <c:v>140.41387136278996</c:v>
                </c:pt>
                <c:pt idx="395">
                  <c:v>140.19077505740509</c:v>
                </c:pt>
                <c:pt idx="396">
                  <c:v>139.94656653695881</c:v>
                </c:pt>
                <c:pt idx="397">
                  <c:v>139.68128257835596</c:v>
                </c:pt>
                <c:pt idx="398">
                  <c:v>139.39496313238496</c:v>
                </c:pt>
                <c:pt idx="399">
                  <c:v>139.08765131770119</c:v>
                </c:pt>
                <c:pt idx="400">
                  <c:v>138.75939341433357</c:v>
                </c:pt>
                <c:pt idx="401">
                  <c:v>138.4102388567149</c:v>
                </c:pt>
                <c:pt idx="402">
                  <c:v>138.0402402262373</c:v>
                </c:pt>
                <c:pt idx="403">
                  <c:v>137.64945324333351</c:v>
                </c:pt>
                <c:pt idx="404">
                  <c:v>137.23793675908576</c:v>
                </c:pt>
                <c:pt idx="405">
                  <c:v>136.80575274636291</c:v>
                </c:pt>
                <c:pt idx="406">
                  <c:v>136.35296629048756</c:v>
                </c:pt>
                <c:pt idx="407">
                  <c:v>135.87964557943448</c:v>
                </c:pt>
                <c:pt idx="408">
                  <c:v>135.38586189356175</c:v>
                </c:pt>
                <c:pt idx="409">
                  <c:v>134.87168959487622</c:v>
                </c:pt>
                <c:pt idx="410">
                  <c:v>134.33720611583473</c:v>
                </c:pt>
                <c:pt idx="411">
                  <c:v>133.7824919476833</c:v>
                </c:pt>
                <c:pt idx="412">
                  <c:v>133.20763062833521</c:v>
                </c:pt>
                <c:pt idx="413">
                  <c:v>132.61270872979068</c:v>
                </c:pt>
                <c:pt idx="414">
                  <c:v>131.9978158450993</c:v>
                </c:pt>
                <c:pt idx="415">
                  <c:v>131.36304457486779</c:v>
                </c:pt>
                <c:pt idx="416">
                  <c:v>130.70849051331456</c:v>
                </c:pt>
                <c:pt idx="417">
                  <c:v>130.03425223387362</c:v>
                </c:pt>
                <c:pt idx="418">
                  <c:v>129.34043127434984</c:v>
                </c:pt>
                <c:pt idx="419">
                  <c:v>128.62713212162768</c:v>
                </c:pt>
                <c:pt idx="420">
                  <c:v>127.89446219593574</c:v>
                </c:pt>
                <c:pt idx="421">
                  <c:v>127.1425318346699</c:v>
                </c:pt>
                <c:pt idx="422">
                  <c:v>126.37145427577671</c:v>
                </c:pt>
                <c:pt idx="423">
                  <c:v>125.58134564070036</c:v>
                </c:pt>
                <c:pt idx="424">
                  <c:v>124.77232491689503</c:v>
                </c:pt>
                <c:pt idx="425">
                  <c:v>123.94451393990587</c:v>
                </c:pt>
                <c:pt idx="426">
                  <c:v>123.09803737502114</c:v>
                </c:pt>
                <c:pt idx="427">
                  <c:v>122.23302269849788</c:v>
                </c:pt>
                <c:pt idx="428">
                  <c:v>121.34960017836461</c:v>
                </c:pt>
                <c:pt idx="429">
                  <c:v>120.4479028548034</c:v>
                </c:pt>
                <c:pt idx="430">
                  <c:v>119.52806652011444</c:v>
                </c:pt>
                <c:pt idx="431">
                  <c:v>118.59022969826636</c:v>
                </c:pt>
                <c:pt idx="432">
                  <c:v>117.63453362403484</c:v>
                </c:pt>
                <c:pt idx="433">
                  <c:v>116.66112222173339</c:v>
                </c:pt>
                <c:pt idx="434">
                  <c:v>115.67014208353869</c:v>
                </c:pt>
                <c:pt idx="435">
                  <c:v>114.66174244741441</c:v>
                </c:pt>
                <c:pt idx="436">
                  <c:v>113.63607517463659</c:v>
                </c:pt>
                <c:pt idx="437">
                  <c:v>112.5932947269238</c:v>
                </c:pt>
                <c:pt idx="438">
                  <c:v>111.53355814317582</c:v>
                </c:pt>
                <c:pt idx="439">
                  <c:v>110.45702501582412</c:v>
                </c:pt>
                <c:pt idx="440">
                  <c:v>109.36385746679794</c:v>
                </c:pt>
                <c:pt idx="441">
                  <c:v>108.25422012310915</c:v>
                </c:pt>
                <c:pt idx="442">
                  <c:v>107.12828009206012</c:v>
                </c:pt>
                <c:pt idx="443">
                  <c:v>105.98620693607802</c:v>
                </c:pt>
                <c:pt idx="444">
                  <c:v>104.82817264717923</c:v>
                </c:pt>
                <c:pt idx="445">
                  <c:v>103.65435162106813</c:v>
                </c:pt>
                <c:pt idx="446">
                  <c:v>102.46492063087355</c:v>
                </c:pt>
                <c:pt idx="447">
                  <c:v>101.26005880052757</c:v>
                </c:pt>
                <c:pt idx="448">
                  <c:v>100.03994757778999</c:v>
                </c:pt>
                <c:pt idx="449">
                  <c:v>98.804770706923051</c:v>
                </c:pt>
                <c:pt idx="450">
                  <c:v>97.554714201020147</c:v>
                </c:pt>
                <c:pt idx="451">
                  <c:v>96.289966313993034</c:v>
                </c:pt>
                <c:pt idx="452">
                  <c:v>95.010717512221291</c:v>
                </c:pt>
                <c:pt idx="453">
                  <c:v>93.717160445869155</c:v>
                </c:pt>
                <c:pt idx="454">
                  <c:v>92.409489919872655</c:v>
                </c:pt>
                <c:pt idx="455">
                  <c:v>91.087902864603066</c:v>
                </c:pt>
                <c:pt idx="456">
                  <c:v>89.752598306209705</c:v>
                </c:pt>
                <c:pt idx="457">
                  <c:v>88.403777336647408</c:v>
                </c:pt>
                <c:pt idx="458">
                  <c:v>87.041643083392898</c:v>
                </c:pt>
                <c:pt idx="459">
                  <c:v>85.66640067885433</c:v>
                </c:pt>
                <c:pt idx="460">
                  <c:v>84.278257229479323</c:v>
                </c:pt>
                <c:pt idx="461">
                  <c:v>82.877421784565328</c:v>
                </c:pt>
                <c:pt idx="462">
                  <c:v>81.464105304777661</c:v>
                </c:pt>
                <c:pt idx="463">
                  <c:v>80.038520630379736</c:v>
                </c:pt>
                <c:pt idx="464">
                  <c:v>78.600882449179579</c:v>
                </c:pt>
                <c:pt idx="465">
                  <c:v>77.151407264199435</c:v>
                </c:pt>
                <c:pt idx="466">
                  <c:v>75.69031336107038</c:v>
                </c:pt>
                <c:pt idx="467">
                  <c:v>74.217820775160078</c:v>
                </c:pt>
                <c:pt idx="468">
                  <c:v>72.734151258435617</c:v>
                </c:pt>
                <c:pt idx="469">
                  <c:v>71.239528246068872</c:v>
                </c:pt>
                <c:pt idx="470">
                  <c:v>69.734176822787788</c:v>
                </c:pt>
                <c:pt idx="471">
                  <c:v>68.218323688979766</c:v>
                </c:pt>
                <c:pt idx="472">
                  <c:v>66.692197126550795</c:v>
                </c:pt>
                <c:pt idx="473">
                  <c:v>65.156026964547848</c:v>
                </c:pt>
                <c:pt idx="474">
                  <c:v>63.610044544546639</c:v>
                </c:pt>
                <c:pt idx="475">
                  <c:v>62.054482685813205</c:v>
                </c:pt>
                <c:pt idx="476">
                  <c:v>60.489575650241612</c:v>
                </c:pt>
                <c:pt idx="477">
                  <c:v>58.915559107075239</c:v>
                </c:pt>
                <c:pt idx="478">
                  <c:v>57.332670097415743</c:v>
                </c:pt>
                <c:pt idx="479">
                  <c:v>55.741146998525828</c:v>
                </c:pt>
                <c:pt idx="480">
                  <c:v>54.14122948792987</c:v>
                </c:pt>
                <c:pt idx="481">
                  <c:v>52.533158507320245</c:v>
                </c:pt>
                <c:pt idx="482">
                  <c:v>50.917176226271501</c:v>
                </c:pt>
                <c:pt idx="483">
                  <c:v>49.293526005771113</c:v>
                </c:pt>
                <c:pt idx="484">
                  <c:v>47.66245236157021</c:v>
                </c:pt>
                <c:pt idx="485">
                  <c:v>46.024200927359814</c:v>
                </c:pt>
                <c:pt idx="486">
                  <c:v>44.379018417780188</c:v>
                </c:pt>
                <c:pt idx="487">
                  <c:v>42.727152591265593</c:v>
                </c:pt>
                <c:pt idx="488">
                  <c:v>41.068852212733631</c:v>
                </c:pt>
                <c:pt idx="489">
                  <c:v>39.40436701612154</c:v>
                </c:pt>
                <c:pt idx="490">
                  <c:v>37.733947666777475</c:v>
                </c:pt>
                <c:pt idx="491">
                  <c:v>36.05784572371109</c:v>
                </c:pt>
                <c:pt idx="492">
                  <c:v>34.376313601710031</c:v>
                </c:pt>
                <c:pt idx="493">
                  <c:v>32.689604533326445</c:v>
                </c:pt>
                <c:pt idx="494">
                  <c:v>30.997972530742082</c:v>
                </c:pt>
                <c:pt idx="495">
                  <c:v>29.301672347513964</c:v>
                </c:pt>
                <c:pt idx="496">
                  <c:v>27.600959440210396</c:v>
                </c:pt>
                <c:pt idx="497">
                  <c:v>25.896089929939443</c:v>
                </c:pt>
                <c:pt idx="498">
                  <c:v>24.187320563778343</c:v>
                </c:pt>
                <c:pt idx="499">
                  <c:v>22.474908676108232</c:v>
                </c:pt>
                <c:pt idx="500">
                  <c:v>20.759112149860833</c:v>
                </c:pt>
                <c:pt idx="501">
                  <c:v>19.040189377681564</c:v>
                </c:pt>
                <c:pt idx="502">
                  <c:v>17.318399223017455</c:v>
                </c:pt>
                <c:pt idx="503">
                  <c:v>15.594000981132314</c:v>
                </c:pt>
                <c:pt idx="504">
                  <c:v>13.867254340058722</c:v>
                </c:pt>
                <c:pt idx="505">
                  <c:v>12.138419341489286</c:v>
                </c:pt>
                <c:pt idx="506">
                  <c:v>10.407756341615636</c:v>
                </c:pt>
                <c:pt idx="507">
                  <c:v>8.6755259719197415</c:v>
                </c:pt>
                <c:pt idx="508">
                  <c:v>6.9419890999234397</c:v>
                </c:pt>
                <c:pt idx="509">
                  <c:v>5.2074067899034588</c:v>
                </c:pt>
                <c:pt idx="510">
                  <c:v>3.4720402635751419</c:v>
                </c:pt>
                <c:pt idx="511">
                  <c:v>1.7361508607543601</c:v>
                </c:pt>
                <c:pt idx="512">
                  <c:v>1.3289062908609471E-14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61064"/>
        <c:axId val="468101368"/>
      </c:scatterChart>
      <c:valAx>
        <c:axId val="46626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8101368"/>
        <c:crosses val="autoZero"/>
        <c:crossBetween val="midCat"/>
      </c:valAx>
      <c:valAx>
        <c:axId val="468101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6261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THD!$D$6</c:f>
              <c:strCache>
                <c:ptCount val="1"/>
                <c:pt idx="0">
                  <c:v>typ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THD!$E$7:$E$519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-0.21379157573894242</c:v>
                </c:pt>
                <c:pt idx="13">
                  <c:v>-9.7913035818934482</c:v>
                </c:pt>
                <c:pt idx="14">
                  <c:v>-19.34992266215858</c:v>
                </c:pt>
                <c:pt idx="15">
                  <c:v>-26.470588235294116</c:v>
                </c:pt>
                <c:pt idx="16">
                  <c:v>-26.470588235294116</c:v>
                </c:pt>
                <c:pt idx="17">
                  <c:v>-26.470588235294116</c:v>
                </c:pt>
                <c:pt idx="18">
                  <c:v>-26.470588235294116</c:v>
                </c:pt>
                <c:pt idx="19">
                  <c:v>-26.470588235294116</c:v>
                </c:pt>
                <c:pt idx="20">
                  <c:v>-26.470588235294116</c:v>
                </c:pt>
                <c:pt idx="21">
                  <c:v>-26.470588235294116</c:v>
                </c:pt>
                <c:pt idx="22">
                  <c:v>-26.470588235294116</c:v>
                </c:pt>
                <c:pt idx="23">
                  <c:v>-26.470588235294116</c:v>
                </c:pt>
                <c:pt idx="24">
                  <c:v>-26.470588235294116</c:v>
                </c:pt>
                <c:pt idx="25">
                  <c:v>-26.470588235294116</c:v>
                </c:pt>
                <c:pt idx="26">
                  <c:v>-26.470588235294116</c:v>
                </c:pt>
                <c:pt idx="27">
                  <c:v>-35.328937961554878</c:v>
                </c:pt>
                <c:pt idx="28">
                  <c:v>-50.031123250957862</c:v>
                </c:pt>
                <c:pt idx="29">
                  <c:v>-54.411764705882355</c:v>
                </c:pt>
                <c:pt idx="30">
                  <c:v>-54.411764705882355</c:v>
                </c:pt>
                <c:pt idx="31">
                  <c:v>-54.411764705882355</c:v>
                </c:pt>
                <c:pt idx="32">
                  <c:v>-54.411764705882355</c:v>
                </c:pt>
                <c:pt idx="33">
                  <c:v>-54.411764705882355</c:v>
                </c:pt>
                <c:pt idx="34">
                  <c:v>-54.411764705882355</c:v>
                </c:pt>
                <c:pt idx="35">
                  <c:v>-54.411764705882355</c:v>
                </c:pt>
                <c:pt idx="36">
                  <c:v>-54.411764705882355</c:v>
                </c:pt>
                <c:pt idx="37">
                  <c:v>-54.411764705882355</c:v>
                </c:pt>
                <c:pt idx="38">
                  <c:v>-54.411764705882355</c:v>
                </c:pt>
                <c:pt idx="39">
                  <c:v>-54.411764705882355</c:v>
                </c:pt>
                <c:pt idx="40">
                  <c:v>-54.411764705882355</c:v>
                </c:pt>
                <c:pt idx="41">
                  <c:v>-54.411764705882355</c:v>
                </c:pt>
                <c:pt idx="42">
                  <c:v>-54.411764705882355</c:v>
                </c:pt>
                <c:pt idx="43">
                  <c:v>-54.411764705882355</c:v>
                </c:pt>
                <c:pt idx="44">
                  <c:v>-54.411764705882355</c:v>
                </c:pt>
                <c:pt idx="45">
                  <c:v>-65.10648375442733</c:v>
                </c:pt>
                <c:pt idx="46">
                  <c:v>-76.932664065799784</c:v>
                </c:pt>
                <c:pt idx="47">
                  <c:v>-88.66729697029632</c:v>
                </c:pt>
                <c:pt idx="48">
                  <c:v>-100.30861527536484</c:v>
                </c:pt>
                <c:pt idx="49">
                  <c:v>-111.85486584128896</c:v>
                </c:pt>
                <c:pt idx="50">
                  <c:v>-122.05882352941177</c:v>
                </c:pt>
                <c:pt idx="51">
                  <c:v>-122.05882352941177</c:v>
                </c:pt>
                <c:pt idx="52">
                  <c:v>-122.05882352941177</c:v>
                </c:pt>
                <c:pt idx="53">
                  <c:v>-122.05882352941177</c:v>
                </c:pt>
                <c:pt idx="54">
                  <c:v>-122.05882352941177</c:v>
                </c:pt>
                <c:pt idx="55">
                  <c:v>-122.05882352941177</c:v>
                </c:pt>
                <c:pt idx="56">
                  <c:v>-122.05882352941177</c:v>
                </c:pt>
                <c:pt idx="57">
                  <c:v>-122.05882352941177</c:v>
                </c:pt>
                <c:pt idx="58">
                  <c:v>-122.05882352941177</c:v>
                </c:pt>
                <c:pt idx="59">
                  <c:v>-122.05882352941177</c:v>
                </c:pt>
                <c:pt idx="60">
                  <c:v>-122.05882352941177</c:v>
                </c:pt>
                <c:pt idx="61">
                  <c:v>-122.05882352941177</c:v>
                </c:pt>
                <c:pt idx="62">
                  <c:v>-124.40839692792203</c:v>
                </c:pt>
                <c:pt idx="63">
                  <c:v>-135.29411764705884</c:v>
                </c:pt>
                <c:pt idx="64">
                  <c:v>-135.29411764705884</c:v>
                </c:pt>
                <c:pt idx="65">
                  <c:v>-135.29411764705884</c:v>
                </c:pt>
                <c:pt idx="66">
                  <c:v>-135.29411764705884</c:v>
                </c:pt>
                <c:pt idx="67">
                  <c:v>-135.29411764705884</c:v>
                </c:pt>
                <c:pt idx="68">
                  <c:v>-135.29411764705884</c:v>
                </c:pt>
                <c:pt idx="69">
                  <c:v>-135.29411764705884</c:v>
                </c:pt>
                <c:pt idx="70">
                  <c:v>-135.29411764705884</c:v>
                </c:pt>
                <c:pt idx="71">
                  <c:v>-135.29411764705884</c:v>
                </c:pt>
                <c:pt idx="72">
                  <c:v>-135.29411764705884</c:v>
                </c:pt>
                <c:pt idx="73">
                  <c:v>-135.29411764705884</c:v>
                </c:pt>
                <c:pt idx="74">
                  <c:v>-135.29411764705884</c:v>
                </c:pt>
                <c:pt idx="75">
                  <c:v>-135.29411764705884</c:v>
                </c:pt>
                <c:pt idx="76">
                  <c:v>-135.29411764705884</c:v>
                </c:pt>
                <c:pt idx="77">
                  <c:v>-135.29411764705884</c:v>
                </c:pt>
                <c:pt idx="78">
                  <c:v>-135.29411764705884</c:v>
                </c:pt>
                <c:pt idx="79">
                  <c:v>-135.29411764705884</c:v>
                </c:pt>
                <c:pt idx="80">
                  <c:v>-135.29411764705884</c:v>
                </c:pt>
                <c:pt idx="81">
                  <c:v>-135.29411764705884</c:v>
                </c:pt>
                <c:pt idx="82">
                  <c:v>-135.29411764705884</c:v>
                </c:pt>
                <c:pt idx="83">
                  <c:v>-135.29411764705884</c:v>
                </c:pt>
                <c:pt idx="84">
                  <c:v>-135.29411764705884</c:v>
                </c:pt>
                <c:pt idx="85">
                  <c:v>-135.29411764705884</c:v>
                </c:pt>
                <c:pt idx="86">
                  <c:v>-135.29411764705884</c:v>
                </c:pt>
                <c:pt idx="87">
                  <c:v>-135.29411764705884</c:v>
                </c:pt>
                <c:pt idx="88">
                  <c:v>-135.29411764705884</c:v>
                </c:pt>
                <c:pt idx="89">
                  <c:v>-135.29411764705884</c:v>
                </c:pt>
                <c:pt idx="90">
                  <c:v>-135.29411764705884</c:v>
                </c:pt>
                <c:pt idx="91">
                  <c:v>-135.29411764705884</c:v>
                </c:pt>
                <c:pt idx="92">
                  <c:v>-135.29411764705884</c:v>
                </c:pt>
                <c:pt idx="93">
                  <c:v>-135.29411764705884</c:v>
                </c:pt>
                <c:pt idx="94">
                  <c:v>-135.29411764705884</c:v>
                </c:pt>
                <c:pt idx="95">
                  <c:v>-135.29411764705884</c:v>
                </c:pt>
                <c:pt idx="96">
                  <c:v>-135.29411764705884</c:v>
                </c:pt>
                <c:pt idx="97">
                  <c:v>-135.29411764705884</c:v>
                </c:pt>
                <c:pt idx="98">
                  <c:v>-135.29411764705884</c:v>
                </c:pt>
                <c:pt idx="99">
                  <c:v>-135.29411764705884</c:v>
                </c:pt>
                <c:pt idx="100">
                  <c:v>-135.29411764705884</c:v>
                </c:pt>
                <c:pt idx="101">
                  <c:v>-135.29411764705884</c:v>
                </c:pt>
                <c:pt idx="102">
                  <c:v>-135.29411764705884</c:v>
                </c:pt>
                <c:pt idx="103">
                  <c:v>-135.29411764705884</c:v>
                </c:pt>
                <c:pt idx="104">
                  <c:v>-135.29411764705884</c:v>
                </c:pt>
                <c:pt idx="105">
                  <c:v>-135.29411764705884</c:v>
                </c:pt>
                <c:pt idx="106">
                  <c:v>-135.29411764705884</c:v>
                </c:pt>
                <c:pt idx="107">
                  <c:v>-135.29411764705884</c:v>
                </c:pt>
                <c:pt idx="108">
                  <c:v>-135.29411764705884</c:v>
                </c:pt>
                <c:pt idx="109">
                  <c:v>-135.29411764705884</c:v>
                </c:pt>
                <c:pt idx="110">
                  <c:v>-135.29411764705884</c:v>
                </c:pt>
                <c:pt idx="111">
                  <c:v>-135.29411764705884</c:v>
                </c:pt>
                <c:pt idx="112">
                  <c:v>-135.29411764705884</c:v>
                </c:pt>
                <c:pt idx="113">
                  <c:v>-135.29411764705884</c:v>
                </c:pt>
                <c:pt idx="114">
                  <c:v>-135.29411764705884</c:v>
                </c:pt>
                <c:pt idx="115">
                  <c:v>-135.29411764705884</c:v>
                </c:pt>
                <c:pt idx="116">
                  <c:v>-135.29411764705884</c:v>
                </c:pt>
                <c:pt idx="117">
                  <c:v>-135.29411764705884</c:v>
                </c:pt>
                <c:pt idx="118">
                  <c:v>-135.29411764705884</c:v>
                </c:pt>
                <c:pt idx="119">
                  <c:v>-135.29411764705884</c:v>
                </c:pt>
                <c:pt idx="120">
                  <c:v>-135.29411764705884</c:v>
                </c:pt>
                <c:pt idx="121">
                  <c:v>-135.29411764705884</c:v>
                </c:pt>
                <c:pt idx="122">
                  <c:v>-135.29411764705884</c:v>
                </c:pt>
                <c:pt idx="123">
                  <c:v>-135.29411764705884</c:v>
                </c:pt>
                <c:pt idx="124">
                  <c:v>-135.29411764705884</c:v>
                </c:pt>
                <c:pt idx="125">
                  <c:v>-135.29411764705884</c:v>
                </c:pt>
                <c:pt idx="126">
                  <c:v>-135.29411764705884</c:v>
                </c:pt>
                <c:pt idx="127">
                  <c:v>-135.29411764705884</c:v>
                </c:pt>
                <c:pt idx="128">
                  <c:v>-135.29411764705884</c:v>
                </c:pt>
                <c:pt idx="129">
                  <c:v>-135.29411764705884</c:v>
                </c:pt>
                <c:pt idx="130">
                  <c:v>-135.29411764705884</c:v>
                </c:pt>
                <c:pt idx="131">
                  <c:v>-135.29411764705884</c:v>
                </c:pt>
                <c:pt idx="132">
                  <c:v>-135.29411764705884</c:v>
                </c:pt>
                <c:pt idx="133">
                  <c:v>-135.29411764705884</c:v>
                </c:pt>
                <c:pt idx="134">
                  <c:v>-135.29411764705884</c:v>
                </c:pt>
                <c:pt idx="135">
                  <c:v>-135.29411764705884</c:v>
                </c:pt>
                <c:pt idx="136">
                  <c:v>-135.29411764705884</c:v>
                </c:pt>
                <c:pt idx="137">
                  <c:v>-135.29411764705884</c:v>
                </c:pt>
                <c:pt idx="138">
                  <c:v>-135.29411764705884</c:v>
                </c:pt>
                <c:pt idx="139">
                  <c:v>-135.29411764705884</c:v>
                </c:pt>
                <c:pt idx="140">
                  <c:v>-135.29411764705884</c:v>
                </c:pt>
                <c:pt idx="141">
                  <c:v>-135.29411764705884</c:v>
                </c:pt>
                <c:pt idx="142">
                  <c:v>-135.29411764705884</c:v>
                </c:pt>
                <c:pt idx="143">
                  <c:v>-135.29411764705884</c:v>
                </c:pt>
                <c:pt idx="144">
                  <c:v>-135.29411764705884</c:v>
                </c:pt>
                <c:pt idx="145">
                  <c:v>-135.29411764705884</c:v>
                </c:pt>
                <c:pt idx="146">
                  <c:v>-135.29411764705884</c:v>
                </c:pt>
                <c:pt idx="147">
                  <c:v>-135.29411764705884</c:v>
                </c:pt>
                <c:pt idx="148">
                  <c:v>-135.29411764705884</c:v>
                </c:pt>
                <c:pt idx="149">
                  <c:v>-135.29411764705884</c:v>
                </c:pt>
                <c:pt idx="150">
                  <c:v>-135.29411764705884</c:v>
                </c:pt>
                <c:pt idx="151">
                  <c:v>-135.29411764705884</c:v>
                </c:pt>
                <c:pt idx="152">
                  <c:v>-135.29411764705884</c:v>
                </c:pt>
                <c:pt idx="153">
                  <c:v>-135.29411764705884</c:v>
                </c:pt>
                <c:pt idx="154">
                  <c:v>-135.29411764705884</c:v>
                </c:pt>
                <c:pt idx="155">
                  <c:v>-135.29411764705884</c:v>
                </c:pt>
                <c:pt idx="156">
                  <c:v>-135.29411764705884</c:v>
                </c:pt>
                <c:pt idx="157">
                  <c:v>-135.29411764705884</c:v>
                </c:pt>
                <c:pt idx="158">
                  <c:v>-135.29411764705884</c:v>
                </c:pt>
                <c:pt idx="159">
                  <c:v>-135.29411764705884</c:v>
                </c:pt>
                <c:pt idx="160">
                  <c:v>-135.29411764705884</c:v>
                </c:pt>
                <c:pt idx="161">
                  <c:v>-135.29411764705884</c:v>
                </c:pt>
                <c:pt idx="162">
                  <c:v>-135.29411764705884</c:v>
                </c:pt>
                <c:pt idx="163">
                  <c:v>-135.29411764705884</c:v>
                </c:pt>
                <c:pt idx="164">
                  <c:v>-135.29411764705884</c:v>
                </c:pt>
                <c:pt idx="165">
                  <c:v>-135.29411764705884</c:v>
                </c:pt>
                <c:pt idx="166">
                  <c:v>-135.29411764705884</c:v>
                </c:pt>
                <c:pt idx="167">
                  <c:v>-135.29411764705884</c:v>
                </c:pt>
                <c:pt idx="168">
                  <c:v>-135.29411764705884</c:v>
                </c:pt>
                <c:pt idx="169">
                  <c:v>-135.29411764705884</c:v>
                </c:pt>
                <c:pt idx="170">
                  <c:v>-135.29411764705884</c:v>
                </c:pt>
                <c:pt idx="171">
                  <c:v>-135.29411764705884</c:v>
                </c:pt>
                <c:pt idx="172">
                  <c:v>-135.29411764705884</c:v>
                </c:pt>
                <c:pt idx="173">
                  <c:v>-135.29411764705884</c:v>
                </c:pt>
                <c:pt idx="174">
                  <c:v>-135.29411764705884</c:v>
                </c:pt>
                <c:pt idx="175">
                  <c:v>-135.29411764705884</c:v>
                </c:pt>
                <c:pt idx="176">
                  <c:v>-135.29411764705884</c:v>
                </c:pt>
                <c:pt idx="177">
                  <c:v>-135.29411764705884</c:v>
                </c:pt>
                <c:pt idx="178">
                  <c:v>-135.29411764705884</c:v>
                </c:pt>
                <c:pt idx="179">
                  <c:v>-135.29411764705884</c:v>
                </c:pt>
                <c:pt idx="180">
                  <c:v>-135.29411764705884</c:v>
                </c:pt>
                <c:pt idx="181">
                  <c:v>-135.29411764705884</c:v>
                </c:pt>
                <c:pt idx="182">
                  <c:v>-135.29411764705884</c:v>
                </c:pt>
                <c:pt idx="183">
                  <c:v>-135.29411764705884</c:v>
                </c:pt>
                <c:pt idx="184">
                  <c:v>-135.29411764705884</c:v>
                </c:pt>
                <c:pt idx="185">
                  <c:v>-135.29411764705884</c:v>
                </c:pt>
                <c:pt idx="186">
                  <c:v>-135.29411764705884</c:v>
                </c:pt>
                <c:pt idx="187">
                  <c:v>-135.29411764705884</c:v>
                </c:pt>
                <c:pt idx="188">
                  <c:v>-135.29411764705884</c:v>
                </c:pt>
                <c:pt idx="189">
                  <c:v>-135.29411764705884</c:v>
                </c:pt>
                <c:pt idx="190">
                  <c:v>-135.29411764705884</c:v>
                </c:pt>
                <c:pt idx="191">
                  <c:v>-135.29411764705884</c:v>
                </c:pt>
                <c:pt idx="192">
                  <c:v>-135.29411764705884</c:v>
                </c:pt>
                <c:pt idx="193">
                  <c:v>-135.29411764705884</c:v>
                </c:pt>
                <c:pt idx="194">
                  <c:v>-124.40839692792242</c:v>
                </c:pt>
                <c:pt idx="195">
                  <c:v>-122.05882352941177</c:v>
                </c:pt>
                <c:pt idx="196">
                  <c:v>-122.05882352941177</c:v>
                </c:pt>
                <c:pt idx="197">
                  <c:v>-122.05882352941177</c:v>
                </c:pt>
                <c:pt idx="198">
                  <c:v>-122.05882352941177</c:v>
                </c:pt>
                <c:pt idx="199">
                  <c:v>-122.05882352941177</c:v>
                </c:pt>
                <c:pt idx="200">
                  <c:v>-122.05882352941177</c:v>
                </c:pt>
                <c:pt idx="201">
                  <c:v>-122.05882352941177</c:v>
                </c:pt>
                <c:pt idx="202">
                  <c:v>-122.05882352941177</c:v>
                </c:pt>
                <c:pt idx="203">
                  <c:v>-122.05882352941177</c:v>
                </c:pt>
                <c:pt idx="204">
                  <c:v>-122.05882352941177</c:v>
                </c:pt>
                <c:pt idx="205">
                  <c:v>-122.05882352941177</c:v>
                </c:pt>
                <c:pt idx="206">
                  <c:v>-122.05882352941177</c:v>
                </c:pt>
                <c:pt idx="207">
                  <c:v>-111.85486584128921</c:v>
                </c:pt>
                <c:pt idx="208">
                  <c:v>-100.30861527536484</c:v>
                </c:pt>
                <c:pt idx="209">
                  <c:v>-88.66729697029659</c:v>
                </c:pt>
                <c:pt idx="210">
                  <c:v>-76.932664065799614</c:v>
                </c:pt>
                <c:pt idx="211">
                  <c:v>-65.10648375442733</c:v>
                </c:pt>
                <c:pt idx="212">
                  <c:v>-54.411764705882355</c:v>
                </c:pt>
                <c:pt idx="213">
                  <c:v>-54.411764705882355</c:v>
                </c:pt>
                <c:pt idx="214">
                  <c:v>-54.411764705882355</c:v>
                </c:pt>
                <c:pt idx="215">
                  <c:v>-54.411764705882348</c:v>
                </c:pt>
                <c:pt idx="216">
                  <c:v>-54.411764705882355</c:v>
                </c:pt>
                <c:pt idx="217">
                  <c:v>-54.411764705882355</c:v>
                </c:pt>
                <c:pt idx="218">
                  <c:v>-54.411764705882355</c:v>
                </c:pt>
                <c:pt idx="219">
                  <c:v>-54.411764705882355</c:v>
                </c:pt>
                <c:pt idx="220">
                  <c:v>-54.411764705882355</c:v>
                </c:pt>
                <c:pt idx="221">
                  <c:v>-54.411764705882355</c:v>
                </c:pt>
                <c:pt idx="222">
                  <c:v>-54.411764705882355</c:v>
                </c:pt>
                <c:pt idx="223">
                  <c:v>-54.411764705882355</c:v>
                </c:pt>
                <c:pt idx="224">
                  <c:v>-54.411764705882355</c:v>
                </c:pt>
                <c:pt idx="225">
                  <c:v>-54.411764705882355</c:v>
                </c:pt>
                <c:pt idx="226">
                  <c:v>-54.411764705882355</c:v>
                </c:pt>
                <c:pt idx="227">
                  <c:v>-54.411764705882355</c:v>
                </c:pt>
                <c:pt idx="228">
                  <c:v>-50.03112325095816</c:v>
                </c:pt>
                <c:pt idx="229">
                  <c:v>-35.32893796155463</c:v>
                </c:pt>
                <c:pt idx="230">
                  <c:v>-26.470588235294116</c:v>
                </c:pt>
                <c:pt idx="231">
                  <c:v>-26.470588235294116</c:v>
                </c:pt>
                <c:pt idx="232">
                  <c:v>-26.470588235294116</c:v>
                </c:pt>
                <c:pt idx="233">
                  <c:v>-26.470588235294116</c:v>
                </c:pt>
                <c:pt idx="234">
                  <c:v>-26.470588235294116</c:v>
                </c:pt>
                <c:pt idx="235">
                  <c:v>-26.470588235294116</c:v>
                </c:pt>
                <c:pt idx="236">
                  <c:v>-26.470588235294116</c:v>
                </c:pt>
                <c:pt idx="237">
                  <c:v>-26.470588235294116</c:v>
                </c:pt>
                <c:pt idx="238">
                  <c:v>-26.470588235294116</c:v>
                </c:pt>
                <c:pt idx="239">
                  <c:v>-26.470588235294116</c:v>
                </c:pt>
                <c:pt idx="240">
                  <c:v>-26.470588235294116</c:v>
                </c:pt>
                <c:pt idx="241">
                  <c:v>-26.470588235294116</c:v>
                </c:pt>
                <c:pt idx="242">
                  <c:v>-19.349922662158562</c:v>
                </c:pt>
                <c:pt idx="243">
                  <c:v>-9.7913035818931267</c:v>
                </c:pt>
                <c:pt idx="244">
                  <c:v>-0.21379157573898819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0.21379157573894242</c:v>
                </c:pt>
                <c:pt idx="269">
                  <c:v>9.7913035818934482</c:v>
                </c:pt>
                <c:pt idx="270">
                  <c:v>19.34992266215858</c:v>
                </c:pt>
                <c:pt idx="271">
                  <c:v>26.470588235294116</c:v>
                </c:pt>
                <c:pt idx="272">
                  <c:v>26.470588235294116</c:v>
                </c:pt>
                <c:pt idx="273">
                  <c:v>26.470588235294116</c:v>
                </c:pt>
                <c:pt idx="274">
                  <c:v>26.470588235294116</c:v>
                </c:pt>
                <c:pt idx="275">
                  <c:v>26.470588235294116</c:v>
                </c:pt>
                <c:pt idx="276">
                  <c:v>26.470588235294116</c:v>
                </c:pt>
                <c:pt idx="277">
                  <c:v>26.470588235294116</c:v>
                </c:pt>
                <c:pt idx="278">
                  <c:v>26.470588235294116</c:v>
                </c:pt>
                <c:pt idx="279">
                  <c:v>26.470588235294116</c:v>
                </c:pt>
                <c:pt idx="280">
                  <c:v>26.470588235294116</c:v>
                </c:pt>
                <c:pt idx="281">
                  <c:v>26.470588235294116</c:v>
                </c:pt>
                <c:pt idx="282">
                  <c:v>26.470588235294116</c:v>
                </c:pt>
                <c:pt idx="283">
                  <c:v>35.328937961554878</c:v>
                </c:pt>
                <c:pt idx="284">
                  <c:v>50.031123250957862</c:v>
                </c:pt>
                <c:pt idx="285">
                  <c:v>54.411764705882355</c:v>
                </c:pt>
                <c:pt idx="286">
                  <c:v>54.411764705882355</c:v>
                </c:pt>
                <c:pt idx="287">
                  <c:v>54.411764705882355</c:v>
                </c:pt>
                <c:pt idx="288">
                  <c:v>54.411764705882355</c:v>
                </c:pt>
                <c:pt idx="289">
                  <c:v>54.411764705882355</c:v>
                </c:pt>
                <c:pt idx="290">
                  <c:v>54.411764705882355</c:v>
                </c:pt>
                <c:pt idx="291">
                  <c:v>54.411764705882355</c:v>
                </c:pt>
                <c:pt idx="292">
                  <c:v>54.411764705882355</c:v>
                </c:pt>
                <c:pt idx="293">
                  <c:v>54.411764705882355</c:v>
                </c:pt>
                <c:pt idx="294">
                  <c:v>54.411764705882355</c:v>
                </c:pt>
                <c:pt idx="295">
                  <c:v>54.411764705882355</c:v>
                </c:pt>
                <c:pt idx="296">
                  <c:v>54.411764705882355</c:v>
                </c:pt>
                <c:pt idx="297">
                  <c:v>54.411764705882355</c:v>
                </c:pt>
                <c:pt idx="298">
                  <c:v>54.411764705882355</c:v>
                </c:pt>
                <c:pt idx="299">
                  <c:v>54.411764705882355</c:v>
                </c:pt>
                <c:pt idx="300">
                  <c:v>54.411764705882355</c:v>
                </c:pt>
                <c:pt idx="301">
                  <c:v>65.10648375442733</c:v>
                </c:pt>
                <c:pt idx="302">
                  <c:v>76.932664065799784</c:v>
                </c:pt>
                <c:pt idx="303">
                  <c:v>88.66729697029632</c:v>
                </c:pt>
                <c:pt idx="304">
                  <c:v>100.30861527536484</c:v>
                </c:pt>
                <c:pt idx="305">
                  <c:v>111.85486584128896</c:v>
                </c:pt>
                <c:pt idx="306">
                  <c:v>122.05882352941177</c:v>
                </c:pt>
                <c:pt idx="307">
                  <c:v>122.05882352941177</c:v>
                </c:pt>
                <c:pt idx="308">
                  <c:v>122.05882352941177</c:v>
                </c:pt>
                <c:pt idx="309">
                  <c:v>122.05882352941177</c:v>
                </c:pt>
                <c:pt idx="310">
                  <c:v>122.05882352941177</c:v>
                </c:pt>
                <c:pt idx="311">
                  <c:v>122.05882352941177</c:v>
                </c:pt>
                <c:pt idx="312">
                  <c:v>122.05882352941177</c:v>
                </c:pt>
                <c:pt idx="313">
                  <c:v>122.05882352941177</c:v>
                </c:pt>
                <c:pt idx="314">
                  <c:v>122.05882352941177</c:v>
                </c:pt>
                <c:pt idx="315">
                  <c:v>122.05882352941177</c:v>
                </c:pt>
                <c:pt idx="316">
                  <c:v>122.05882352941177</c:v>
                </c:pt>
                <c:pt idx="317">
                  <c:v>122.05882352941177</c:v>
                </c:pt>
                <c:pt idx="318">
                  <c:v>124.40839692792203</c:v>
                </c:pt>
                <c:pt idx="319">
                  <c:v>135.29411764705884</c:v>
                </c:pt>
                <c:pt idx="320">
                  <c:v>135.29411764705884</c:v>
                </c:pt>
                <c:pt idx="321">
                  <c:v>135.29411764705884</c:v>
                </c:pt>
                <c:pt idx="322">
                  <c:v>135.29411764705884</c:v>
                </c:pt>
                <c:pt idx="323">
                  <c:v>135.29411764705884</c:v>
                </c:pt>
                <c:pt idx="324">
                  <c:v>135.29411764705884</c:v>
                </c:pt>
                <c:pt idx="325">
                  <c:v>135.29411764705884</c:v>
                </c:pt>
                <c:pt idx="326">
                  <c:v>135.29411764705884</c:v>
                </c:pt>
                <c:pt idx="327">
                  <c:v>135.29411764705884</c:v>
                </c:pt>
                <c:pt idx="328">
                  <c:v>135.29411764705884</c:v>
                </c:pt>
                <c:pt idx="329">
                  <c:v>135.29411764705884</c:v>
                </c:pt>
                <c:pt idx="330">
                  <c:v>135.29411764705884</c:v>
                </c:pt>
                <c:pt idx="331">
                  <c:v>135.29411764705884</c:v>
                </c:pt>
                <c:pt idx="332">
                  <c:v>135.29411764705884</c:v>
                </c:pt>
                <c:pt idx="333">
                  <c:v>135.29411764705884</c:v>
                </c:pt>
                <c:pt idx="334">
                  <c:v>135.29411764705884</c:v>
                </c:pt>
                <c:pt idx="335">
                  <c:v>135.29411764705884</c:v>
                </c:pt>
                <c:pt idx="336">
                  <c:v>135.29411764705884</c:v>
                </c:pt>
                <c:pt idx="337">
                  <c:v>135.29411764705884</c:v>
                </c:pt>
                <c:pt idx="338">
                  <c:v>135.29411764705884</c:v>
                </c:pt>
                <c:pt idx="339">
                  <c:v>135.29411764705884</c:v>
                </c:pt>
                <c:pt idx="340">
                  <c:v>135.29411764705884</c:v>
                </c:pt>
                <c:pt idx="341">
                  <c:v>135.29411764705884</c:v>
                </c:pt>
                <c:pt idx="342">
                  <c:v>135.29411764705884</c:v>
                </c:pt>
                <c:pt idx="343">
                  <c:v>135.29411764705884</c:v>
                </c:pt>
                <c:pt idx="344">
                  <c:v>135.29411764705884</c:v>
                </c:pt>
                <c:pt idx="345">
                  <c:v>135.29411764705884</c:v>
                </c:pt>
                <c:pt idx="346">
                  <c:v>135.29411764705884</c:v>
                </c:pt>
                <c:pt idx="347">
                  <c:v>135.29411764705884</c:v>
                </c:pt>
                <c:pt idx="348">
                  <c:v>135.29411764705884</c:v>
                </c:pt>
                <c:pt idx="349">
                  <c:v>135.29411764705884</c:v>
                </c:pt>
                <c:pt idx="350">
                  <c:v>135.29411764705884</c:v>
                </c:pt>
                <c:pt idx="351">
                  <c:v>135.29411764705884</c:v>
                </c:pt>
                <c:pt idx="352">
                  <c:v>135.29411764705884</c:v>
                </c:pt>
                <c:pt idx="353">
                  <c:v>135.29411764705884</c:v>
                </c:pt>
                <c:pt idx="354">
                  <c:v>135.29411764705884</c:v>
                </c:pt>
                <c:pt idx="355">
                  <c:v>135.29411764705884</c:v>
                </c:pt>
                <c:pt idx="356">
                  <c:v>135.29411764705884</c:v>
                </c:pt>
                <c:pt idx="357">
                  <c:v>135.29411764705884</c:v>
                </c:pt>
                <c:pt idx="358">
                  <c:v>135.29411764705884</c:v>
                </c:pt>
                <c:pt idx="359">
                  <c:v>135.29411764705884</c:v>
                </c:pt>
                <c:pt idx="360">
                  <c:v>135.29411764705884</c:v>
                </c:pt>
                <c:pt idx="361">
                  <c:v>135.29411764705884</c:v>
                </c:pt>
                <c:pt idx="362">
                  <c:v>135.29411764705884</c:v>
                </c:pt>
                <c:pt idx="363">
                  <c:v>135.29411764705884</c:v>
                </c:pt>
                <c:pt idx="364">
                  <c:v>135.29411764705884</c:v>
                </c:pt>
                <c:pt idx="365">
                  <c:v>135.29411764705884</c:v>
                </c:pt>
                <c:pt idx="366">
                  <c:v>135.29411764705884</c:v>
                </c:pt>
                <c:pt idx="367">
                  <c:v>135.29411764705884</c:v>
                </c:pt>
                <c:pt idx="368">
                  <c:v>135.29411764705884</c:v>
                </c:pt>
                <c:pt idx="369">
                  <c:v>135.29411764705884</c:v>
                </c:pt>
                <c:pt idx="370">
                  <c:v>135.29411764705884</c:v>
                </c:pt>
                <c:pt idx="371">
                  <c:v>135.29411764705884</c:v>
                </c:pt>
                <c:pt idx="372">
                  <c:v>135.29411764705884</c:v>
                </c:pt>
                <c:pt idx="373">
                  <c:v>135.29411764705884</c:v>
                </c:pt>
                <c:pt idx="374">
                  <c:v>135.29411764705884</c:v>
                </c:pt>
                <c:pt idx="375">
                  <c:v>135.29411764705884</c:v>
                </c:pt>
                <c:pt idx="376">
                  <c:v>135.29411764705884</c:v>
                </c:pt>
                <c:pt idx="377">
                  <c:v>135.29411764705884</c:v>
                </c:pt>
                <c:pt idx="378">
                  <c:v>135.29411764705884</c:v>
                </c:pt>
                <c:pt idx="379">
                  <c:v>135.29411764705884</c:v>
                </c:pt>
                <c:pt idx="380">
                  <c:v>135.29411764705884</c:v>
                </c:pt>
                <c:pt idx="381">
                  <c:v>135.29411764705884</c:v>
                </c:pt>
                <c:pt idx="382">
                  <c:v>135.29411764705884</c:v>
                </c:pt>
                <c:pt idx="383">
                  <c:v>135.29411764705884</c:v>
                </c:pt>
                <c:pt idx="384">
                  <c:v>135.29411764705884</c:v>
                </c:pt>
                <c:pt idx="385">
                  <c:v>135.29411764705884</c:v>
                </c:pt>
                <c:pt idx="386">
                  <c:v>135.29411764705884</c:v>
                </c:pt>
                <c:pt idx="387">
                  <c:v>135.29411764705884</c:v>
                </c:pt>
                <c:pt idx="388">
                  <c:v>135.29411764705884</c:v>
                </c:pt>
                <c:pt idx="389">
                  <c:v>135.29411764705884</c:v>
                </c:pt>
                <c:pt idx="390">
                  <c:v>135.29411764705884</c:v>
                </c:pt>
                <c:pt idx="391">
                  <c:v>135.29411764705884</c:v>
                </c:pt>
                <c:pt idx="392">
                  <c:v>135.29411764705884</c:v>
                </c:pt>
                <c:pt idx="393">
                  <c:v>135.29411764705884</c:v>
                </c:pt>
                <c:pt idx="394">
                  <c:v>135.29411764705884</c:v>
                </c:pt>
                <c:pt idx="395">
                  <c:v>135.29411764705884</c:v>
                </c:pt>
                <c:pt idx="396">
                  <c:v>135.29411764705884</c:v>
                </c:pt>
                <c:pt idx="397">
                  <c:v>135.29411764705884</c:v>
                </c:pt>
                <c:pt idx="398">
                  <c:v>135.29411764705884</c:v>
                </c:pt>
                <c:pt idx="399">
                  <c:v>135.29411764705884</c:v>
                </c:pt>
                <c:pt idx="400">
                  <c:v>135.29411764705884</c:v>
                </c:pt>
                <c:pt idx="401">
                  <c:v>135.29411764705884</c:v>
                </c:pt>
                <c:pt idx="402">
                  <c:v>135.29411764705884</c:v>
                </c:pt>
                <c:pt idx="403">
                  <c:v>135.29411764705884</c:v>
                </c:pt>
                <c:pt idx="404">
                  <c:v>135.29411764705884</c:v>
                </c:pt>
                <c:pt idx="405">
                  <c:v>135.29411764705884</c:v>
                </c:pt>
                <c:pt idx="406">
                  <c:v>135.29411764705884</c:v>
                </c:pt>
                <c:pt idx="407">
                  <c:v>135.29411764705884</c:v>
                </c:pt>
                <c:pt idx="408">
                  <c:v>135.29411764705884</c:v>
                </c:pt>
                <c:pt idx="409">
                  <c:v>135.29411764705884</c:v>
                </c:pt>
                <c:pt idx="410">
                  <c:v>135.29411764705884</c:v>
                </c:pt>
                <c:pt idx="411">
                  <c:v>135.29411764705884</c:v>
                </c:pt>
                <c:pt idx="412">
                  <c:v>135.29411764705884</c:v>
                </c:pt>
                <c:pt idx="413">
                  <c:v>135.29411764705884</c:v>
                </c:pt>
                <c:pt idx="414">
                  <c:v>135.29411764705884</c:v>
                </c:pt>
                <c:pt idx="415">
                  <c:v>135.29411764705884</c:v>
                </c:pt>
                <c:pt idx="416">
                  <c:v>135.29411764705884</c:v>
                </c:pt>
                <c:pt idx="417">
                  <c:v>135.29411764705884</c:v>
                </c:pt>
                <c:pt idx="418">
                  <c:v>135.29411764705884</c:v>
                </c:pt>
                <c:pt idx="419">
                  <c:v>135.29411764705884</c:v>
                </c:pt>
                <c:pt idx="420">
                  <c:v>135.29411764705884</c:v>
                </c:pt>
                <c:pt idx="421">
                  <c:v>135.29411764705884</c:v>
                </c:pt>
                <c:pt idx="422">
                  <c:v>135.29411764705884</c:v>
                </c:pt>
                <c:pt idx="423">
                  <c:v>135.29411764705884</c:v>
                </c:pt>
                <c:pt idx="424">
                  <c:v>135.29411764705884</c:v>
                </c:pt>
                <c:pt idx="425">
                  <c:v>135.29411764705884</c:v>
                </c:pt>
                <c:pt idx="426">
                  <c:v>135.29411764705884</c:v>
                </c:pt>
                <c:pt idx="427">
                  <c:v>135.29411764705884</c:v>
                </c:pt>
                <c:pt idx="428">
                  <c:v>135.29411764705884</c:v>
                </c:pt>
                <c:pt idx="429">
                  <c:v>135.29411764705884</c:v>
                </c:pt>
                <c:pt idx="430">
                  <c:v>135.29411764705884</c:v>
                </c:pt>
                <c:pt idx="431">
                  <c:v>135.29411764705884</c:v>
                </c:pt>
                <c:pt idx="432">
                  <c:v>135.29411764705884</c:v>
                </c:pt>
                <c:pt idx="433">
                  <c:v>135.29411764705884</c:v>
                </c:pt>
                <c:pt idx="434">
                  <c:v>135.29411764705884</c:v>
                </c:pt>
                <c:pt idx="435">
                  <c:v>135.29411764705884</c:v>
                </c:pt>
                <c:pt idx="436">
                  <c:v>135.29411764705884</c:v>
                </c:pt>
                <c:pt idx="437">
                  <c:v>135.29411764705884</c:v>
                </c:pt>
                <c:pt idx="438">
                  <c:v>135.29411764705884</c:v>
                </c:pt>
                <c:pt idx="439">
                  <c:v>135.29411764705884</c:v>
                </c:pt>
                <c:pt idx="440">
                  <c:v>135.29411764705884</c:v>
                </c:pt>
                <c:pt idx="441">
                  <c:v>135.29411764705884</c:v>
                </c:pt>
                <c:pt idx="442">
                  <c:v>135.29411764705884</c:v>
                </c:pt>
                <c:pt idx="443">
                  <c:v>135.29411764705884</c:v>
                </c:pt>
                <c:pt idx="444">
                  <c:v>135.29411764705884</c:v>
                </c:pt>
                <c:pt idx="445">
                  <c:v>135.29411764705884</c:v>
                </c:pt>
                <c:pt idx="446">
                  <c:v>135.29411764705884</c:v>
                </c:pt>
                <c:pt idx="447">
                  <c:v>135.29411764705884</c:v>
                </c:pt>
                <c:pt idx="448">
                  <c:v>135.29411764705884</c:v>
                </c:pt>
                <c:pt idx="449">
                  <c:v>135.29411764705884</c:v>
                </c:pt>
                <c:pt idx="450">
                  <c:v>124.40839692792242</c:v>
                </c:pt>
                <c:pt idx="451">
                  <c:v>122.05882352941177</c:v>
                </c:pt>
                <c:pt idx="452">
                  <c:v>122.05882352941177</c:v>
                </c:pt>
                <c:pt idx="453">
                  <c:v>122.05882352941177</c:v>
                </c:pt>
                <c:pt idx="454">
                  <c:v>122.05882352941177</c:v>
                </c:pt>
                <c:pt idx="455">
                  <c:v>122.05882352941177</c:v>
                </c:pt>
                <c:pt idx="456">
                  <c:v>122.05882352941177</c:v>
                </c:pt>
                <c:pt idx="457">
                  <c:v>122.05882352941177</c:v>
                </c:pt>
                <c:pt idx="458">
                  <c:v>122.05882352941177</c:v>
                </c:pt>
                <c:pt idx="459">
                  <c:v>122.05882352941177</c:v>
                </c:pt>
                <c:pt idx="460">
                  <c:v>122.05882352941177</c:v>
                </c:pt>
                <c:pt idx="461">
                  <c:v>122.05882352941177</c:v>
                </c:pt>
                <c:pt idx="462">
                  <c:v>122.05882352941177</c:v>
                </c:pt>
                <c:pt idx="463">
                  <c:v>111.85486584128921</c:v>
                </c:pt>
                <c:pt idx="464">
                  <c:v>100.30861527536484</c:v>
                </c:pt>
                <c:pt idx="465">
                  <c:v>88.66729697029659</c:v>
                </c:pt>
                <c:pt idx="466">
                  <c:v>76.932664065799614</c:v>
                </c:pt>
                <c:pt idx="467">
                  <c:v>65.10648375442733</c:v>
                </c:pt>
                <c:pt idx="468">
                  <c:v>54.411764705882355</c:v>
                </c:pt>
                <c:pt idx="469">
                  <c:v>54.411764705882355</c:v>
                </c:pt>
                <c:pt idx="470">
                  <c:v>54.411764705882355</c:v>
                </c:pt>
                <c:pt idx="471">
                  <c:v>54.411764705882348</c:v>
                </c:pt>
                <c:pt idx="472">
                  <c:v>54.411764705882355</c:v>
                </c:pt>
                <c:pt idx="473">
                  <c:v>54.411764705882355</c:v>
                </c:pt>
                <c:pt idx="474">
                  <c:v>54.411764705882355</c:v>
                </c:pt>
                <c:pt idx="475">
                  <c:v>54.411764705882355</c:v>
                </c:pt>
                <c:pt idx="476">
                  <c:v>54.411764705882355</c:v>
                </c:pt>
                <c:pt idx="477">
                  <c:v>54.411764705882355</c:v>
                </c:pt>
                <c:pt idx="478">
                  <c:v>54.411764705882355</c:v>
                </c:pt>
                <c:pt idx="479">
                  <c:v>54.411764705882355</c:v>
                </c:pt>
                <c:pt idx="480">
                  <c:v>54.411764705882355</c:v>
                </c:pt>
                <c:pt idx="481">
                  <c:v>54.411764705882355</c:v>
                </c:pt>
                <c:pt idx="482">
                  <c:v>54.411764705882355</c:v>
                </c:pt>
                <c:pt idx="483">
                  <c:v>54.411764705882355</c:v>
                </c:pt>
                <c:pt idx="484">
                  <c:v>50.03112325095816</c:v>
                </c:pt>
                <c:pt idx="485">
                  <c:v>35.32893796155463</c:v>
                </c:pt>
                <c:pt idx="486">
                  <c:v>26.470588235294116</c:v>
                </c:pt>
                <c:pt idx="487">
                  <c:v>26.470588235294116</c:v>
                </c:pt>
                <c:pt idx="488">
                  <c:v>26.470588235294116</c:v>
                </c:pt>
                <c:pt idx="489">
                  <c:v>26.470588235294116</c:v>
                </c:pt>
                <c:pt idx="490">
                  <c:v>26.470588235294116</c:v>
                </c:pt>
                <c:pt idx="491">
                  <c:v>26.470588235294116</c:v>
                </c:pt>
                <c:pt idx="492">
                  <c:v>26.470588235294116</c:v>
                </c:pt>
                <c:pt idx="493">
                  <c:v>26.470588235294116</c:v>
                </c:pt>
                <c:pt idx="494">
                  <c:v>26.470588235294116</c:v>
                </c:pt>
                <c:pt idx="495">
                  <c:v>26.470588235294116</c:v>
                </c:pt>
                <c:pt idx="496">
                  <c:v>26.470588235294116</c:v>
                </c:pt>
                <c:pt idx="497">
                  <c:v>26.470588235294116</c:v>
                </c:pt>
                <c:pt idx="498">
                  <c:v>19.349922662158562</c:v>
                </c:pt>
                <c:pt idx="499">
                  <c:v>9.7913035818931267</c:v>
                </c:pt>
                <c:pt idx="500">
                  <c:v>0.21379157573898819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THD!$L$5</c:f>
              <c:strCache>
                <c:ptCount val="1"/>
                <c:pt idx="0">
                  <c:v>Iin.1st (mA)</c:v>
                </c:pt>
              </c:strCache>
            </c:strRef>
          </c:tx>
          <c:marker>
            <c:symbol val="none"/>
          </c:marker>
          <c:xVal>
            <c:numRef>
              <c:f>THD!$B$7:$B$519</c:f>
              <c:numCache>
                <c:formatCode>General</c:formatCode>
                <c:ptCount val="513"/>
                <c:pt idx="0">
                  <c:v>-0.01</c:v>
                </c:pt>
                <c:pt idx="1">
                  <c:v>-9.9609374999999993E-3</c:v>
                </c:pt>
                <c:pt idx="2">
                  <c:v>-9.9218750000000001E-3</c:v>
                </c:pt>
                <c:pt idx="3">
                  <c:v>-9.8828124999999992E-3</c:v>
                </c:pt>
                <c:pt idx="4">
                  <c:v>-9.8437500000000001E-3</c:v>
                </c:pt>
                <c:pt idx="5">
                  <c:v>-9.8046874999999992E-3</c:v>
                </c:pt>
                <c:pt idx="6">
                  <c:v>-9.765625E-3</c:v>
                </c:pt>
                <c:pt idx="7">
                  <c:v>-9.7265625000000008E-3</c:v>
                </c:pt>
                <c:pt idx="8">
                  <c:v>-9.6874999999999999E-3</c:v>
                </c:pt>
                <c:pt idx="9">
                  <c:v>-9.6484375000000008E-3</c:v>
                </c:pt>
                <c:pt idx="10">
                  <c:v>-9.6093749999999999E-3</c:v>
                </c:pt>
                <c:pt idx="11">
                  <c:v>-9.5703125000000007E-3</c:v>
                </c:pt>
                <c:pt idx="12">
                  <c:v>-9.5312499999999998E-3</c:v>
                </c:pt>
                <c:pt idx="13">
                  <c:v>-9.4921875000000006E-3</c:v>
                </c:pt>
                <c:pt idx="14">
                  <c:v>-9.4531249999999997E-3</c:v>
                </c:pt>
                <c:pt idx="15">
                  <c:v>-9.4140625000000006E-3</c:v>
                </c:pt>
                <c:pt idx="16">
                  <c:v>-9.3749999999999997E-3</c:v>
                </c:pt>
                <c:pt idx="17">
                  <c:v>-9.3359375000000005E-3</c:v>
                </c:pt>
                <c:pt idx="18">
                  <c:v>-9.2968749999999996E-3</c:v>
                </c:pt>
                <c:pt idx="19">
                  <c:v>-9.2578125000000004E-3</c:v>
                </c:pt>
                <c:pt idx="20">
                  <c:v>-9.2187499999999995E-3</c:v>
                </c:pt>
                <c:pt idx="21">
                  <c:v>-9.1796875000000003E-3</c:v>
                </c:pt>
                <c:pt idx="22">
                  <c:v>-9.1406249999999994E-3</c:v>
                </c:pt>
                <c:pt idx="23">
                  <c:v>-9.1015625000000003E-3</c:v>
                </c:pt>
                <c:pt idx="24">
                  <c:v>-9.0624999999999994E-3</c:v>
                </c:pt>
                <c:pt idx="25">
                  <c:v>-9.0234375000000002E-3</c:v>
                </c:pt>
                <c:pt idx="26">
                  <c:v>-8.9843749999999993E-3</c:v>
                </c:pt>
                <c:pt idx="27">
                  <c:v>-8.9453125000000001E-3</c:v>
                </c:pt>
                <c:pt idx="28">
                  <c:v>-8.9062499999999992E-3</c:v>
                </c:pt>
                <c:pt idx="29">
                  <c:v>-8.8671875000000001E-3</c:v>
                </c:pt>
                <c:pt idx="30">
                  <c:v>-8.8281249999999992E-3</c:v>
                </c:pt>
                <c:pt idx="31">
                  <c:v>-8.7890625E-3</c:v>
                </c:pt>
                <c:pt idx="32">
                  <c:v>-8.7500000000000008E-3</c:v>
                </c:pt>
                <c:pt idx="33">
                  <c:v>-8.7109374999999999E-3</c:v>
                </c:pt>
                <c:pt idx="34">
                  <c:v>-8.6718750000000008E-3</c:v>
                </c:pt>
                <c:pt idx="35">
                  <c:v>-8.6328124999999999E-3</c:v>
                </c:pt>
                <c:pt idx="36">
                  <c:v>-8.5937500000000007E-3</c:v>
                </c:pt>
                <c:pt idx="37">
                  <c:v>-8.5546874999999998E-3</c:v>
                </c:pt>
                <c:pt idx="38">
                  <c:v>-8.5156250000000006E-3</c:v>
                </c:pt>
                <c:pt idx="39">
                  <c:v>-8.4765624999999997E-3</c:v>
                </c:pt>
                <c:pt idx="40">
                  <c:v>-8.4375000000000006E-3</c:v>
                </c:pt>
                <c:pt idx="41">
                  <c:v>-8.3984374999999997E-3</c:v>
                </c:pt>
                <c:pt idx="42">
                  <c:v>-8.3593750000000005E-3</c:v>
                </c:pt>
                <c:pt idx="43">
                  <c:v>-8.3203124999999996E-3</c:v>
                </c:pt>
                <c:pt idx="44">
                  <c:v>-8.2812500000000004E-3</c:v>
                </c:pt>
                <c:pt idx="45">
                  <c:v>-8.2421874999999995E-3</c:v>
                </c:pt>
                <c:pt idx="46">
                  <c:v>-8.2031250000000003E-3</c:v>
                </c:pt>
                <c:pt idx="47">
                  <c:v>-8.1640624999999994E-3</c:v>
                </c:pt>
                <c:pt idx="48">
                  <c:v>-8.1250000000000003E-3</c:v>
                </c:pt>
                <c:pt idx="49">
                  <c:v>-8.0859374999999994E-3</c:v>
                </c:pt>
                <c:pt idx="50">
                  <c:v>-8.0468750000000002E-3</c:v>
                </c:pt>
                <c:pt idx="51">
                  <c:v>-8.0078124999999993E-3</c:v>
                </c:pt>
                <c:pt idx="52">
                  <c:v>-7.9687500000000001E-3</c:v>
                </c:pt>
                <c:pt idx="53">
                  <c:v>-7.9296874999999992E-3</c:v>
                </c:pt>
                <c:pt idx="54">
                  <c:v>-7.8906250000000001E-3</c:v>
                </c:pt>
                <c:pt idx="55">
                  <c:v>-7.8515624999999992E-3</c:v>
                </c:pt>
                <c:pt idx="56">
                  <c:v>-7.8125E-3</c:v>
                </c:pt>
                <c:pt idx="57">
                  <c:v>-7.7734375E-3</c:v>
                </c:pt>
                <c:pt idx="58">
                  <c:v>-7.7343749999999999E-3</c:v>
                </c:pt>
                <c:pt idx="59">
                  <c:v>-7.6953124999999999E-3</c:v>
                </c:pt>
                <c:pt idx="60">
                  <c:v>-7.6562499999999999E-3</c:v>
                </c:pt>
                <c:pt idx="61">
                  <c:v>-7.6171874999999998E-3</c:v>
                </c:pt>
                <c:pt idx="62">
                  <c:v>-7.5781249999999998E-3</c:v>
                </c:pt>
                <c:pt idx="63">
                  <c:v>-7.5390624999999998E-3</c:v>
                </c:pt>
                <c:pt idx="64">
                  <c:v>-7.4999999999999997E-3</c:v>
                </c:pt>
                <c:pt idx="65">
                  <c:v>-7.4609374999999997E-3</c:v>
                </c:pt>
                <c:pt idx="66">
                  <c:v>-7.4218749999999997E-3</c:v>
                </c:pt>
                <c:pt idx="67">
                  <c:v>-7.3828124999999996E-3</c:v>
                </c:pt>
                <c:pt idx="68">
                  <c:v>-7.3437499999999996E-3</c:v>
                </c:pt>
                <c:pt idx="69">
                  <c:v>-7.3046875000000004E-3</c:v>
                </c:pt>
                <c:pt idx="70">
                  <c:v>-7.2656250000000004E-3</c:v>
                </c:pt>
                <c:pt idx="71">
                  <c:v>-7.2265625000000003E-3</c:v>
                </c:pt>
                <c:pt idx="72">
                  <c:v>-7.1875000000000003E-3</c:v>
                </c:pt>
                <c:pt idx="73">
                  <c:v>-7.1484375000000003E-3</c:v>
                </c:pt>
                <c:pt idx="74">
                  <c:v>-7.1093750000000002E-3</c:v>
                </c:pt>
                <c:pt idx="75">
                  <c:v>-7.0703125000000002E-3</c:v>
                </c:pt>
                <c:pt idx="76">
                  <c:v>-7.0312500000000002E-3</c:v>
                </c:pt>
                <c:pt idx="77">
                  <c:v>-6.9921875000000001E-3</c:v>
                </c:pt>
                <c:pt idx="78">
                  <c:v>-6.9531250000000001E-3</c:v>
                </c:pt>
                <c:pt idx="79">
                  <c:v>-6.9140625000000001E-3</c:v>
                </c:pt>
                <c:pt idx="80">
                  <c:v>-6.875E-3</c:v>
                </c:pt>
                <c:pt idx="81">
                  <c:v>-6.8359375E-3</c:v>
                </c:pt>
                <c:pt idx="82">
                  <c:v>-6.796875E-3</c:v>
                </c:pt>
                <c:pt idx="83">
                  <c:v>-6.7578124999999999E-3</c:v>
                </c:pt>
                <c:pt idx="84">
                  <c:v>-6.7187499999999999E-3</c:v>
                </c:pt>
                <c:pt idx="85">
                  <c:v>-6.6796874999999999E-3</c:v>
                </c:pt>
                <c:pt idx="86">
                  <c:v>-6.6406249999999998E-3</c:v>
                </c:pt>
                <c:pt idx="87">
                  <c:v>-6.6015624999999998E-3</c:v>
                </c:pt>
                <c:pt idx="88">
                  <c:v>-6.5624999999999998E-3</c:v>
                </c:pt>
                <c:pt idx="89">
                  <c:v>-6.5234374999999997E-3</c:v>
                </c:pt>
                <c:pt idx="90">
                  <c:v>-6.4843749999999997E-3</c:v>
                </c:pt>
                <c:pt idx="91">
                  <c:v>-6.4453124999999997E-3</c:v>
                </c:pt>
                <c:pt idx="92">
                  <c:v>-6.4062499999999996E-3</c:v>
                </c:pt>
                <c:pt idx="93">
                  <c:v>-6.3671874999999996E-3</c:v>
                </c:pt>
                <c:pt idx="94">
                  <c:v>-6.3281250000000004E-3</c:v>
                </c:pt>
                <c:pt idx="95">
                  <c:v>-6.2890625000000004E-3</c:v>
                </c:pt>
                <c:pt idx="96">
                  <c:v>-6.2500000000000003E-3</c:v>
                </c:pt>
                <c:pt idx="97">
                  <c:v>-6.2109375000000003E-3</c:v>
                </c:pt>
                <c:pt idx="98">
                  <c:v>-6.1718750000000003E-3</c:v>
                </c:pt>
                <c:pt idx="99">
                  <c:v>-6.1328125000000002E-3</c:v>
                </c:pt>
                <c:pt idx="100">
                  <c:v>-6.0937500000000002E-3</c:v>
                </c:pt>
                <c:pt idx="101">
                  <c:v>-6.0546875000000002E-3</c:v>
                </c:pt>
                <c:pt idx="102">
                  <c:v>-6.0156250000000001E-3</c:v>
                </c:pt>
                <c:pt idx="103">
                  <c:v>-5.9765625000000001E-3</c:v>
                </c:pt>
                <c:pt idx="104">
                  <c:v>-5.9375000000000001E-3</c:v>
                </c:pt>
                <c:pt idx="105">
                  <c:v>-5.8984375E-3</c:v>
                </c:pt>
                <c:pt idx="106">
                  <c:v>-5.859375E-3</c:v>
                </c:pt>
                <c:pt idx="107">
                  <c:v>-5.8203125E-3</c:v>
                </c:pt>
                <c:pt idx="108">
                  <c:v>-5.7812499999999999E-3</c:v>
                </c:pt>
                <c:pt idx="109">
                  <c:v>-5.7421874999999999E-3</c:v>
                </c:pt>
                <c:pt idx="110">
                  <c:v>-5.7031249999999999E-3</c:v>
                </c:pt>
                <c:pt idx="111">
                  <c:v>-5.6640624999999998E-3</c:v>
                </c:pt>
                <c:pt idx="112">
                  <c:v>-5.6249999999999998E-3</c:v>
                </c:pt>
                <c:pt idx="113">
                  <c:v>-5.5859374999999998E-3</c:v>
                </c:pt>
                <c:pt idx="114">
                  <c:v>-5.5468749999999997E-3</c:v>
                </c:pt>
                <c:pt idx="115">
                  <c:v>-5.5078124999999997E-3</c:v>
                </c:pt>
                <c:pt idx="116">
                  <c:v>-5.4687499999999997E-3</c:v>
                </c:pt>
                <c:pt idx="117">
                  <c:v>-5.4296874999999996E-3</c:v>
                </c:pt>
                <c:pt idx="118">
                  <c:v>-5.3906249999999996E-3</c:v>
                </c:pt>
                <c:pt idx="119">
                  <c:v>-5.3515625000000004E-3</c:v>
                </c:pt>
                <c:pt idx="120">
                  <c:v>-5.3125000000000004E-3</c:v>
                </c:pt>
                <c:pt idx="121">
                  <c:v>-5.2734375000000003E-3</c:v>
                </c:pt>
                <c:pt idx="122">
                  <c:v>-5.2343750000000003E-3</c:v>
                </c:pt>
                <c:pt idx="123">
                  <c:v>-5.1953125000000003E-3</c:v>
                </c:pt>
                <c:pt idx="124">
                  <c:v>-5.1562500000000002E-3</c:v>
                </c:pt>
                <c:pt idx="125">
                  <c:v>-5.1171875000000002E-3</c:v>
                </c:pt>
                <c:pt idx="126">
                  <c:v>-5.0781250000000002E-3</c:v>
                </c:pt>
                <c:pt idx="127">
                  <c:v>-5.0390625000000001E-3</c:v>
                </c:pt>
                <c:pt idx="128">
                  <c:v>-5.0000000000000001E-3</c:v>
                </c:pt>
                <c:pt idx="129">
                  <c:v>-4.9609375000000001E-3</c:v>
                </c:pt>
                <c:pt idx="130">
                  <c:v>-4.921875E-3</c:v>
                </c:pt>
                <c:pt idx="131">
                  <c:v>-4.8828125E-3</c:v>
                </c:pt>
                <c:pt idx="132">
                  <c:v>-4.84375E-3</c:v>
                </c:pt>
                <c:pt idx="133">
                  <c:v>-4.8046874999999999E-3</c:v>
                </c:pt>
                <c:pt idx="134">
                  <c:v>-4.7656249999999999E-3</c:v>
                </c:pt>
                <c:pt idx="135">
                  <c:v>-4.7265624999999999E-3</c:v>
                </c:pt>
                <c:pt idx="136">
                  <c:v>-4.6874999999999998E-3</c:v>
                </c:pt>
                <c:pt idx="137">
                  <c:v>-4.6484374999999998E-3</c:v>
                </c:pt>
                <c:pt idx="138">
                  <c:v>-4.6093749999999998E-3</c:v>
                </c:pt>
                <c:pt idx="139">
                  <c:v>-4.5703124999999997E-3</c:v>
                </c:pt>
                <c:pt idx="140">
                  <c:v>-4.5312499999999997E-3</c:v>
                </c:pt>
                <c:pt idx="141">
                  <c:v>-4.4921874999999997E-3</c:v>
                </c:pt>
                <c:pt idx="142">
                  <c:v>-4.4531249999999996E-3</c:v>
                </c:pt>
                <c:pt idx="143">
                  <c:v>-4.4140624999999996E-3</c:v>
                </c:pt>
                <c:pt idx="144">
                  <c:v>-4.3750000000000004E-3</c:v>
                </c:pt>
                <c:pt idx="145">
                  <c:v>-4.3359375000000004E-3</c:v>
                </c:pt>
                <c:pt idx="146">
                  <c:v>-4.2968750000000003E-3</c:v>
                </c:pt>
                <c:pt idx="147">
                  <c:v>-4.2578125000000003E-3</c:v>
                </c:pt>
                <c:pt idx="148">
                  <c:v>-4.2187500000000003E-3</c:v>
                </c:pt>
                <c:pt idx="149">
                  <c:v>-4.1796875000000002E-3</c:v>
                </c:pt>
                <c:pt idx="150">
                  <c:v>-4.1406250000000002E-3</c:v>
                </c:pt>
                <c:pt idx="151">
                  <c:v>-4.1015625000000002E-3</c:v>
                </c:pt>
                <c:pt idx="152">
                  <c:v>-4.0625000000000001E-3</c:v>
                </c:pt>
                <c:pt idx="153">
                  <c:v>-4.0234375000000001E-3</c:v>
                </c:pt>
                <c:pt idx="154">
                  <c:v>-3.9843750000000001E-3</c:v>
                </c:pt>
                <c:pt idx="155">
                  <c:v>-3.9453125E-3</c:v>
                </c:pt>
                <c:pt idx="156">
                  <c:v>-3.90625E-3</c:v>
                </c:pt>
                <c:pt idx="157">
                  <c:v>-3.8671875E-3</c:v>
                </c:pt>
                <c:pt idx="158">
                  <c:v>-3.8281249999999999E-3</c:v>
                </c:pt>
                <c:pt idx="159">
                  <c:v>-3.7890624999999999E-3</c:v>
                </c:pt>
                <c:pt idx="160">
                  <c:v>-3.7499999999999999E-3</c:v>
                </c:pt>
                <c:pt idx="161">
                  <c:v>-3.7109374999999998E-3</c:v>
                </c:pt>
                <c:pt idx="162">
                  <c:v>-3.6718749999999998E-3</c:v>
                </c:pt>
                <c:pt idx="163">
                  <c:v>-3.6328125000000002E-3</c:v>
                </c:pt>
                <c:pt idx="164">
                  <c:v>-3.5937500000000002E-3</c:v>
                </c:pt>
                <c:pt idx="165">
                  <c:v>-3.5546875000000001E-3</c:v>
                </c:pt>
                <c:pt idx="166">
                  <c:v>-3.5156250000000001E-3</c:v>
                </c:pt>
                <c:pt idx="167">
                  <c:v>-3.4765625000000001E-3</c:v>
                </c:pt>
                <c:pt idx="168">
                  <c:v>-3.4375E-3</c:v>
                </c:pt>
                <c:pt idx="169">
                  <c:v>-3.3984375E-3</c:v>
                </c:pt>
                <c:pt idx="170">
                  <c:v>-3.3593749999999999E-3</c:v>
                </c:pt>
                <c:pt idx="171">
                  <c:v>-3.3203124999999999E-3</c:v>
                </c:pt>
                <c:pt idx="172">
                  <c:v>-3.2812499999999999E-3</c:v>
                </c:pt>
                <c:pt idx="173">
                  <c:v>-3.2421874999999998E-3</c:v>
                </c:pt>
                <c:pt idx="174">
                  <c:v>-3.2031249999999998E-3</c:v>
                </c:pt>
                <c:pt idx="175">
                  <c:v>-3.1640625000000002E-3</c:v>
                </c:pt>
                <c:pt idx="176">
                  <c:v>-3.1250000000000002E-3</c:v>
                </c:pt>
                <c:pt idx="177">
                  <c:v>-3.0859375000000001E-3</c:v>
                </c:pt>
                <c:pt idx="178">
                  <c:v>-3.0468750000000001E-3</c:v>
                </c:pt>
                <c:pt idx="179">
                  <c:v>-3.0078125000000001E-3</c:v>
                </c:pt>
                <c:pt idx="180">
                  <c:v>-2.96875E-3</c:v>
                </c:pt>
                <c:pt idx="181">
                  <c:v>-2.9296875E-3</c:v>
                </c:pt>
                <c:pt idx="182">
                  <c:v>-2.890625E-3</c:v>
                </c:pt>
                <c:pt idx="183">
                  <c:v>-2.8515624999999999E-3</c:v>
                </c:pt>
                <c:pt idx="184">
                  <c:v>-2.8124999999999999E-3</c:v>
                </c:pt>
                <c:pt idx="185">
                  <c:v>-2.7734374999999999E-3</c:v>
                </c:pt>
                <c:pt idx="186">
                  <c:v>-2.7343749999999998E-3</c:v>
                </c:pt>
                <c:pt idx="187">
                  <c:v>-2.6953124999999998E-3</c:v>
                </c:pt>
                <c:pt idx="188">
                  <c:v>-2.6562500000000002E-3</c:v>
                </c:pt>
                <c:pt idx="189">
                  <c:v>-2.6171875000000002E-3</c:v>
                </c:pt>
                <c:pt idx="190">
                  <c:v>-2.5781250000000001E-3</c:v>
                </c:pt>
                <c:pt idx="191">
                  <c:v>-2.5390625000000001E-3</c:v>
                </c:pt>
                <c:pt idx="192">
                  <c:v>-2.5000000000000001E-3</c:v>
                </c:pt>
                <c:pt idx="193">
                  <c:v>-2.4609375E-3</c:v>
                </c:pt>
                <c:pt idx="194">
                  <c:v>-2.421875E-3</c:v>
                </c:pt>
                <c:pt idx="195">
                  <c:v>-2.3828124999999999E-3</c:v>
                </c:pt>
                <c:pt idx="196">
                  <c:v>-2.3437499999999999E-3</c:v>
                </c:pt>
                <c:pt idx="197">
                  <c:v>-2.3046874999999999E-3</c:v>
                </c:pt>
                <c:pt idx="198">
                  <c:v>-2.2656249999999998E-3</c:v>
                </c:pt>
                <c:pt idx="199">
                  <c:v>-2.2265624999999998E-3</c:v>
                </c:pt>
                <c:pt idx="200">
                  <c:v>-2.1875000000000002E-3</c:v>
                </c:pt>
                <c:pt idx="201">
                  <c:v>-2.1484375000000002E-3</c:v>
                </c:pt>
                <c:pt idx="202">
                  <c:v>-2.1093750000000001E-3</c:v>
                </c:pt>
                <c:pt idx="203">
                  <c:v>-2.0703125000000001E-3</c:v>
                </c:pt>
                <c:pt idx="204">
                  <c:v>-2.0312500000000001E-3</c:v>
                </c:pt>
                <c:pt idx="205">
                  <c:v>-1.9921875E-3</c:v>
                </c:pt>
                <c:pt idx="206">
                  <c:v>-1.953125E-3</c:v>
                </c:pt>
                <c:pt idx="207">
                  <c:v>-1.9140625E-3</c:v>
                </c:pt>
                <c:pt idx="208">
                  <c:v>-1.8749999999999999E-3</c:v>
                </c:pt>
                <c:pt idx="209">
                  <c:v>-1.8359374999999999E-3</c:v>
                </c:pt>
                <c:pt idx="210">
                  <c:v>-1.7968750000000001E-3</c:v>
                </c:pt>
                <c:pt idx="211">
                  <c:v>-1.7578125E-3</c:v>
                </c:pt>
                <c:pt idx="212">
                  <c:v>-1.71875E-3</c:v>
                </c:pt>
                <c:pt idx="213">
                  <c:v>-1.6796875E-3</c:v>
                </c:pt>
                <c:pt idx="214">
                  <c:v>-1.6406249999999999E-3</c:v>
                </c:pt>
                <c:pt idx="215">
                  <c:v>-1.6015624999999999E-3</c:v>
                </c:pt>
                <c:pt idx="216">
                  <c:v>-1.5625000000000001E-3</c:v>
                </c:pt>
                <c:pt idx="217">
                  <c:v>-1.5234375000000001E-3</c:v>
                </c:pt>
                <c:pt idx="218">
                  <c:v>-1.484375E-3</c:v>
                </c:pt>
                <c:pt idx="219">
                  <c:v>-1.4453125E-3</c:v>
                </c:pt>
                <c:pt idx="220">
                  <c:v>-1.4062499999999999E-3</c:v>
                </c:pt>
                <c:pt idx="221">
                  <c:v>-1.3671874999999999E-3</c:v>
                </c:pt>
                <c:pt idx="222">
                  <c:v>-1.3281250000000001E-3</c:v>
                </c:pt>
                <c:pt idx="223">
                  <c:v>-1.2890625000000001E-3</c:v>
                </c:pt>
                <c:pt idx="224">
                  <c:v>-1.25E-3</c:v>
                </c:pt>
                <c:pt idx="225">
                  <c:v>-1.2109375E-3</c:v>
                </c:pt>
                <c:pt idx="226">
                  <c:v>-1.171875E-3</c:v>
                </c:pt>
                <c:pt idx="227">
                  <c:v>-1.1328124999999999E-3</c:v>
                </c:pt>
                <c:pt idx="228">
                  <c:v>-1.0937500000000001E-3</c:v>
                </c:pt>
                <c:pt idx="229">
                  <c:v>-1.0546875000000001E-3</c:v>
                </c:pt>
                <c:pt idx="230">
                  <c:v>-1.015625E-3</c:v>
                </c:pt>
                <c:pt idx="231">
                  <c:v>-9.765625E-4</c:v>
                </c:pt>
                <c:pt idx="232">
                  <c:v>-9.3749999999999997E-4</c:v>
                </c:pt>
                <c:pt idx="233">
                  <c:v>-8.9843750000000004E-4</c:v>
                </c:pt>
                <c:pt idx="234">
                  <c:v>-8.59375E-4</c:v>
                </c:pt>
                <c:pt idx="235">
                  <c:v>-8.2031249999999997E-4</c:v>
                </c:pt>
                <c:pt idx="236">
                  <c:v>-7.8125000000000004E-4</c:v>
                </c:pt>
                <c:pt idx="237">
                  <c:v>-7.4218750000000001E-4</c:v>
                </c:pt>
                <c:pt idx="238">
                  <c:v>-7.0312499999999997E-4</c:v>
                </c:pt>
                <c:pt idx="239">
                  <c:v>-6.6406250000000005E-4</c:v>
                </c:pt>
                <c:pt idx="240">
                  <c:v>-6.2500000000000001E-4</c:v>
                </c:pt>
                <c:pt idx="241">
                  <c:v>-5.8593749999999998E-4</c:v>
                </c:pt>
                <c:pt idx="242">
                  <c:v>-5.4687500000000005E-4</c:v>
                </c:pt>
                <c:pt idx="243">
                  <c:v>-5.0781250000000002E-4</c:v>
                </c:pt>
                <c:pt idx="244">
                  <c:v>-4.6874999999999998E-4</c:v>
                </c:pt>
                <c:pt idx="245">
                  <c:v>-4.296875E-4</c:v>
                </c:pt>
                <c:pt idx="246">
                  <c:v>-3.9062500000000002E-4</c:v>
                </c:pt>
                <c:pt idx="247">
                  <c:v>-3.5156249999999999E-4</c:v>
                </c:pt>
                <c:pt idx="248">
                  <c:v>-3.1250000000000001E-4</c:v>
                </c:pt>
                <c:pt idx="249">
                  <c:v>-2.7343750000000003E-4</c:v>
                </c:pt>
                <c:pt idx="250">
                  <c:v>-2.3437499999999999E-4</c:v>
                </c:pt>
                <c:pt idx="251">
                  <c:v>-1.9531250000000001E-4</c:v>
                </c:pt>
                <c:pt idx="252">
                  <c:v>-1.5625E-4</c:v>
                </c:pt>
                <c:pt idx="253">
                  <c:v>-1.171875E-4</c:v>
                </c:pt>
                <c:pt idx="254">
                  <c:v>-7.8125000000000002E-5</c:v>
                </c:pt>
                <c:pt idx="255">
                  <c:v>-3.9062500000000001E-5</c:v>
                </c:pt>
                <c:pt idx="256">
                  <c:v>0</c:v>
                </c:pt>
                <c:pt idx="257">
                  <c:v>3.9062500000000001E-5</c:v>
                </c:pt>
                <c:pt idx="258">
                  <c:v>7.8125000000000002E-5</c:v>
                </c:pt>
                <c:pt idx="259">
                  <c:v>1.171875E-4</c:v>
                </c:pt>
                <c:pt idx="260">
                  <c:v>1.5625E-4</c:v>
                </c:pt>
                <c:pt idx="261">
                  <c:v>1.9531250000000001E-4</c:v>
                </c:pt>
                <c:pt idx="262">
                  <c:v>2.3437499999999999E-4</c:v>
                </c:pt>
                <c:pt idx="263">
                  <c:v>2.7343750000000003E-4</c:v>
                </c:pt>
                <c:pt idx="264">
                  <c:v>3.1250000000000001E-4</c:v>
                </c:pt>
                <c:pt idx="265">
                  <c:v>3.5156249999999999E-4</c:v>
                </c:pt>
                <c:pt idx="266">
                  <c:v>3.9062500000000002E-4</c:v>
                </c:pt>
                <c:pt idx="267">
                  <c:v>4.296875E-4</c:v>
                </c:pt>
                <c:pt idx="268">
                  <c:v>4.6874999999999998E-4</c:v>
                </c:pt>
                <c:pt idx="269">
                  <c:v>5.0781250000000002E-4</c:v>
                </c:pt>
                <c:pt idx="270">
                  <c:v>5.4687500000000005E-4</c:v>
                </c:pt>
                <c:pt idx="271">
                  <c:v>5.8593749999999998E-4</c:v>
                </c:pt>
                <c:pt idx="272">
                  <c:v>6.2500000000000001E-4</c:v>
                </c:pt>
                <c:pt idx="273">
                  <c:v>6.6406250000000005E-4</c:v>
                </c:pt>
                <c:pt idx="274">
                  <c:v>7.0312499999999997E-4</c:v>
                </c:pt>
                <c:pt idx="275">
                  <c:v>7.4218750000000001E-4</c:v>
                </c:pt>
                <c:pt idx="276">
                  <c:v>7.8125000000000004E-4</c:v>
                </c:pt>
                <c:pt idx="277">
                  <c:v>8.2031249999999997E-4</c:v>
                </c:pt>
                <c:pt idx="278">
                  <c:v>8.59375E-4</c:v>
                </c:pt>
                <c:pt idx="279">
                  <c:v>8.9843750000000004E-4</c:v>
                </c:pt>
                <c:pt idx="280">
                  <c:v>9.3749999999999997E-4</c:v>
                </c:pt>
                <c:pt idx="281">
                  <c:v>9.765625E-4</c:v>
                </c:pt>
                <c:pt idx="282">
                  <c:v>1.015625E-3</c:v>
                </c:pt>
                <c:pt idx="283">
                  <c:v>1.0546875000000001E-3</c:v>
                </c:pt>
                <c:pt idx="284">
                  <c:v>1.0937500000000001E-3</c:v>
                </c:pt>
                <c:pt idx="285">
                  <c:v>1.1328124999999999E-3</c:v>
                </c:pt>
                <c:pt idx="286">
                  <c:v>1.171875E-3</c:v>
                </c:pt>
                <c:pt idx="287">
                  <c:v>1.2109375E-3</c:v>
                </c:pt>
                <c:pt idx="288">
                  <c:v>1.25E-3</c:v>
                </c:pt>
                <c:pt idx="289">
                  <c:v>1.2890625000000001E-3</c:v>
                </c:pt>
                <c:pt idx="290">
                  <c:v>1.3281250000000001E-3</c:v>
                </c:pt>
                <c:pt idx="291">
                  <c:v>1.3671874999999999E-3</c:v>
                </c:pt>
                <c:pt idx="292">
                  <c:v>1.4062499999999999E-3</c:v>
                </c:pt>
                <c:pt idx="293">
                  <c:v>1.4453125E-3</c:v>
                </c:pt>
                <c:pt idx="294">
                  <c:v>1.484375E-3</c:v>
                </c:pt>
                <c:pt idx="295">
                  <c:v>1.5234375000000001E-3</c:v>
                </c:pt>
                <c:pt idx="296">
                  <c:v>1.5625000000000001E-3</c:v>
                </c:pt>
                <c:pt idx="297">
                  <c:v>1.6015624999999999E-3</c:v>
                </c:pt>
                <c:pt idx="298">
                  <c:v>1.6406249999999999E-3</c:v>
                </c:pt>
                <c:pt idx="299">
                  <c:v>1.6796875E-3</c:v>
                </c:pt>
                <c:pt idx="300">
                  <c:v>1.71875E-3</c:v>
                </c:pt>
                <c:pt idx="301">
                  <c:v>1.7578125E-3</c:v>
                </c:pt>
                <c:pt idx="302">
                  <c:v>1.7968750000000001E-3</c:v>
                </c:pt>
                <c:pt idx="303">
                  <c:v>1.8359374999999999E-3</c:v>
                </c:pt>
                <c:pt idx="304">
                  <c:v>1.8749999999999999E-3</c:v>
                </c:pt>
                <c:pt idx="305">
                  <c:v>1.9140625E-3</c:v>
                </c:pt>
                <c:pt idx="306">
                  <c:v>1.953125E-3</c:v>
                </c:pt>
                <c:pt idx="307">
                  <c:v>1.9921875E-3</c:v>
                </c:pt>
                <c:pt idx="308">
                  <c:v>2.0312500000000001E-3</c:v>
                </c:pt>
                <c:pt idx="309">
                  <c:v>2.0703125000000001E-3</c:v>
                </c:pt>
                <c:pt idx="310">
                  <c:v>2.1093750000000001E-3</c:v>
                </c:pt>
                <c:pt idx="311">
                  <c:v>2.1484375000000002E-3</c:v>
                </c:pt>
                <c:pt idx="312">
                  <c:v>2.1875000000000002E-3</c:v>
                </c:pt>
                <c:pt idx="313">
                  <c:v>2.2265624999999998E-3</c:v>
                </c:pt>
                <c:pt idx="314">
                  <c:v>2.2656249999999998E-3</c:v>
                </c:pt>
                <c:pt idx="315">
                  <c:v>2.3046874999999999E-3</c:v>
                </c:pt>
                <c:pt idx="316">
                  <c:v>2.3437499999999999E-3</c:v>
                </c:pt>
                <c:pt idx="317">
                  <c:v>2.3828124999999999E-3</c:v>
                </c:pt>
                <c:pt idx="318">
                  <c:v>2.421875E-3</c:v>
                </c:pt>
                <c:pt idx="319">
                  <c:v>2.4609375E-3</c:v>
                </c:pt>
                <c:pt idx="320">
                  <c:v>2.5000000000000001E-3</c:v>
                </c:pt>
                <c:pt idx="321">
                  <c:v>2.5390625000000001E-3</c:v>
                </c:pt>
                <c:pt idx="322">
                  <c:v>2.5781250000000001E-3</c:v>
                </c:pt>
                <c:pt idx="323">
                  <c:v>2.6171875000000002E-3</c:v>
                </c:pt>
                <c:pt idx="324">
                  <c:v>2.6562500000000002E-3</c:v>
                </c:pt>
                <c:pt idx="325">
                  <c:v>2.6953124999999998E-3</c:v>
                </c:pt>
                <c:pt idx="326">
                  <c:v>2.7343749999999998E-3</c:v>
                </c:pt>
                <c:pt idx="327">
                  <c:v>2.7734374999999999E-3</c:v>
                </c:pt>
                <c:pt idx="328">
                  <c:v>2.8124999999999999E-3</c:v>
                </c:pt>
                <c:pt idx="329">
                  <c:v>2.8515624999999999E-3</c:v>
                </c:pt>
                <c:pt idx="330">
                  <c:v>2.890625E-3</c:v>
                </c:pt>
                <c:pt idx="331">
                  <c:v>2.9296875E-3</c:v>
                </c:pt>
                <c:pt idx="332">
                  <c:v>2.96875E-3</c:v>
                </c:pt>
                <c:pt idx="333">
                  <c:v>3.0078125000000001E-3</c:v>
                </c:pt>
                <c:pt idx="334">
                  <c:v>3.0468750000000001E-3</c:v>
                </c:pt>
                <c:pt idx="335">
                  <c:v>3.0859375000000001E-3</c:v>
                </c:pt>
                <c:pt idx="336">
                  <c:v>3.1250000000000002E-3</c:v>
                </c:pt>
                <c:pt idx="337">
                  <c:v>3.1640625000000002E-3</c:v>
                </c:pt>
                <c:pt idx="338">
                  <c:v>3.2031249999999998E-3</c:v>
                </c:pt>
                <c:pt idx="339">
                  <c:v>3.2421874999999998E-3</c:v>
                </c:pt>
                <c:pt idx="340">
                  <c:v>3.2812499999999999E-3</c:v>
                </c:pt>
                <c:pt idx="341">
                  <c:v>3.3203124999999999E-3</c:v>
                </c:pt>
                <c:pt idx="342">
                  <c:v>3.3593749999999999E-3</c:v>
                </c:pt>
                <c:pt idx="343">
                  <c:v>3.3984375E-3</c:v>
                </c:pt>
                <c:pt idx="344">
                  <c:v>3.4375E-3</c:v>
                </c:pt>
                <c:pt idx="345">
                  <c:v>3.4765625000000001E-3</c:v>
                </c:pt>
                <c:pt idx="346">
                  <c:v>3.5156250000000001E-3</c:v>
                </c:pt>
                <c:pt idx="347">
                  <c:v>3.5546875000000001E-3</c:v>
                </c:pt>
                <c:pt idx="348">
                  <c:v>3.5937500000000002E-3</c:v>
                </c:pt>
                <c:pt idx="349">
                  <c:v>3.6328125000000002E-3</c:v>
                </c:pt>
                <c:pt idx="350">
                  <c:v>3.6718749999999998E-3</c:v>
                </c:pt>
                <c:pt idx="351">
                  <c:v>3.7109374999999998E-3</c:v>
                </c:pt>
                <c:pt idx="352">
                  <c:v>3.7499999999999999E-3</c:v>
                </c:pt>
                <c:pt idx="353">
                  <c:v>3.7890624999999999E-3</c:v>
                </c:pt>
                <c:pt idx="354">
                  <c:v>3.8281249999999999E-3</c:v>
                </c:pt>
                <c:pt idx="355">
                  <c:v>3.8671875E-3</c:v>
                </c:pt>
                <c:pt idx="356">
                  <c:v>3.90625E-3</c:v>
                </c:pt>
                <c:pt idx="357">
                  <c:v>3.9453125E-3</c:v>
                </c:pt>
                <c:pt idx="358">
                  <c:v>3.9843750000000001E-3</c:v>
                </c:pt>
                <c:pt idx="359">
                  <c:v>4.0234375000000001E-3</c:v>
                </c:pt>
                <c:pt idx="360">
                  <c:v>4.0625000000000001E-3</c:v>
                </c:pt>
                <c:pt idx="361">
                  <c:v>4.1015625000000002E-3</c:v>
                </c:pt>
                <c:pt idx="362">
                  <c:v>4.1406250000000002E-3</c:v>
                </c:pt>
                <c:pt idx="363">
                  <c:v>4.1796875000000002E-3</c:v>
                </c:pt>
                <c:pt idx="364">
                  <c:v>4.2187500000000003E-3</c:v>
                </c:pt>
                <c:pt idx="365">
                  <c:v>4.2578125000000003E-3</c:v>
                </c:pt>
                <c:pt idx="366">
                  <c:v>4.2968750000000003E-3</c:v>
                </c:pt>
                <c:pt idx="367">
                  <c:v>4.3359375000000004E-3</c:v>
                </c:pt>
                <c:pt idx="368">
                  <c:v>4.3750000000000004E-3</c:v>
                </c:pt>
                <c:pt idx="369">
                  <c:v>4.4140624999999996E-3</c:v>
                </c:pt>
                <c:pt idx="370">
                  <c:v>4.4531249999999996E-3</c:v>
                </c:pt>
                <c:pt idx="371">
                  <c:v>4.4921874999999997E-3</c:v>
                </c:pt>
                <c:pt idx="372">
                  <c:v>4.5312499999999997E-3</c:v>
                </c:pt>
                <c:pt idx="373">
                  <c:v>4.5703124999999997E-3</c:v>
                </c:pt>
                <c:pt idx="374">
                  <c:v>4.6093749999999998E-3</c:v>
                </c:pt>
                <c:pt idx="375">
                  <c:v>4.6484374999999998E-3</c:v>
                </c:pt>
                <c:pt idx="376">
                  <c:v>4.6874999999999998E-3</c:v>
                </c:pt>
                <c:pt idx="377">
                  <c:v>4.7265624999999999E-3</c:v>
                </c:pt>
                <c:pt idx="378">
                  <c:v>4.7656249999999999E-3</c:v>
                </c:pt>
                <c:pt idx="379">
                  <c:v>4.8046874999999999E-3</c:v>
                </c:pt>
                <c:pt idx="380">
                  <c:v>4.84375E-3</c:v>
                </c:pt>
                <c:pt idx="381">
                  <c:v>4.8828125E-3</c:v>
                </c:pt>
                <c:pt idx="382">
                  <c:v>4.921875E-3</c:v>
                </c:pt>
                <c:pt idx="383">
                  <c:v>4.9609375000000001E-3</c:v>
                </c:pt>
                <c:pt idx="384">
                  <c:v>5.0000000000000001E-3</c:v>
                </c:pt>
                <c:pt idx="385">
                  <c:v>5.0390625000000001E-3</c:v>
                </c:pt>
                <c:pt idx="386">
                  <c:v>5.0781250000000002E-3</c:v>
                </c:pt>
                <c:pt idx="387">
                  <c:v>5.1171875000000002E-3</c:v>
                </c:pt>
                <c:pt idx="388">
                  <c:v>5.1562500000000002E-3</c:v>
                </c:pt>
                <c:pt idx="389">
                  <c:v>5.1953125000000003E-3</c:v>
                </c:pt>
                <c:pt idx="390">
                  <c:v>5.2343750000000003E-3</c:v>
                </c:pt>
                <c:pt idx="391">
                  <c:v>5.2734375000000003E-3</c:v>
                </c:pt>
                <c:pt idx="392">
                  <c:v>5.3125000000000004E-3</c:v>
                </c:pt>
                <c:pt idx="393">
                  <c:v>5.3515625000000004E-3</c:v>
                </c:pt>
                <c:pt idx="394">
                  <c:v>5.3906249999999996E-3</c:v>
                </c:pt>
                <c:pt idx="395">
                  <c:v>5.4296874999999996E-3</c:v>
                </c:pt>
                <c:pt idx="396">
                  <c:v>5.4687499999999997E-3</c:v>
                </c:pt>
                <c:pt idx="397">
                  <c:v>5.5078124999999997E-3</c:v>
                </c:pt>
                <c:pt idx="398">
                  <c:v>5.5468749999999997E-3</c:v>
                </c:pt>
                <c:pt idx="399">
                  <c:v>5.5859374999999998E-3</c:v>
                </c:pt>
                <c:pt idx="400">
                  <c:v>5.6249999999999998E-3</c:v>
                </c:pt>
                <c:pt idx="401">
                  <c:v>5.6640624999999998E-3</c:v>
                </c:pt>
                <c:pt idx="402">
                  <c:v>5.7031249999999999E-3</c:v>
                </c:pt>
                <c:pt idx="403">
                  <c:v>5.7421874999999999E-3</c:v>
                </c:pt>
                <c:pt idx="404">
                  <c:v>5.7812499999999999E-3</c:v>
                </c:pt>
                <c:pt idx="405">
                  <c:v>5.8203125E-3</c:v>
                </c:pt>
                <c:pt idx="406">
                  <c:v>5.859375E-3</c:v>
                </c:pt>
                <c:pt idx="407">
                  <c:v>5.8984375E-3</c:v>
                </c:pt>
                <c:pt idx="408">
                  <c:v>5.9375000000000001E-3</c:v>
                </c:pt>
                <c:pt idx="409">
                  <c:v>5.9765625000000001E-3</c:v>
                </c:pt>
                <c:pt idx="410">
                  <c:v>6.0156250000000001E-3</c:v>
                </c:pt>
                <c:pt idx="411">
                  <c:v>6.0546875000000002E-3</c:v>
                </c:pt>
                <c:pt idx="412">
                  <c:v>6.0937500000000002E-3</c:v>
                </c:pt>
                <c:pt idx="413">
                  <c:v>6.1328125000000002E-3</c:v>
                </c:pt>
                <c:pt idx="414">
                  <c:v>6.1718750000000003E-3</c:v>
                </c:pt>
                <c:pt idx="415">
                  <c:v>6.2109375000000003E-3</c:v>
                </c:pt>
                <c:pt idx="416">
                  <c:v>6.2500000000000003E-3</c:v>
                </c:pt>
                <c:pt idx="417">
                  <c:v>6.2890625000000004E-3</c:v>
                </c:pt>
                <c:pt idx="418">
                  <c:v>6.3281250000000004E-3</c:v>
                </c:pt>
                <c:pt idx="419">
                  <c:v>6.3671874999999996E-3</c:v>
                </c:pt>
                <c:pt idx="420">
                  <c:v>6.4062499999999996E-3</c:v>
                </c:pt>
                <c:pt idx="421">
                  <c:v>6.4453124999999997E-3</c:v>
                </c:pt>
                <c:pt idx="422">
                  <c:v>6.4843749999999997E-3</c:v>
                </c:pt>
                <c:pt idx="423">
                  <c:v>6.5234374999999997E-3</c:v>
                </c:pt>
                <c:pt idx="424">
                  <c:v>6.5624999999999998E-3</c:v>
                </c:pt>
                <c:pt idx="425">
                  <c:v>6.6015624999999998E-3</c:v>
                </c:pt>
                <c:pt idx="426">
                  <c:v>6.6406249999999998E-3</c:v>
                </c:pt>
                <c:pt idx="427">
                  <c:v>6.6796874999999999E-3</c:v>
                </c:pt>
                <c:pt idx="428">
                  <c:v>6.7187499999999999E-3</c:v>
                </c:pt>
                <c:pt idx="429">
                  <c:v>6.7578124999999999E-3</c:v>
                </c:pt>
                <c:pt idx="430">
                  <c:v>6.796875E-3</c:v>
                </c:pt>
                <c:pt idx="431">
                  <c:v>6.8359375E-3</c:v>
                </c:pt>
                <c:pt idx="432">
                  <c:v>6.875E-3</c:v>
                </c:pt>
                <c:pt idx="433">
                  <c:v>6.9140625000000001E-3</c:v>
                </c:pt>
                <c:pt idx="434">
                  <c:v>6.9531250000000001E-3</c:v>
                </c:pt>
                <c:pt idx="435">
                  <c:v>6.9921875000000001E-3</c:v>
                </c:pt>
                <c:pt idx="436">
                  <c:v>7.0312500000000002E-3</c:v>
                </c:pt>
                <c:pt idx="437">
                  <c:v>7.0703125000000002E-3</c:v>
                </c:pt>
                <c:pt idx="438">
                  <c:v>7.1093750000000002E-3</c:v>
                </c:pt>
                <c:pt idx="439">
                  <c:v>7.1484375000000003E-3</c:v>
                </c:pt>
                <c:pt idx="440">
                  <c:v>7.1875000000000003E-3</c:v>
                </c:pt>
                <c:pt idx="441">
                  <c:v>7.2265625000000003E-3</c:v>
                </c:pt>
                <c:pt idx="442">
                  <c:v>7.2656250000000004E-3</c:v>
                </c:pt>
                <c:pt idx="443">
                  <c:v>7.3046875000000004E-3</c:v>
                </c:pt>
                <c:pt idx="444">
                  <c:v>7.3437499999999996E-3</c:v>
                </c:pt>
                <c:pt idx="445">
                  <c:v>7.3828124999999996E-3</c:v>
                </c:pt>
                <c:pt idx="446">
                  <c:v>7.4218749999999997E-3</c:v>
                </c:pt>
                <c:pt idx="447">
                  <c:v>7.4609374999999997E-3</c:v>
                </c:pt>
                <c:pt idx="448">
                  <c:v>7.4999999999999997E-3</c:v>
                </c:pt>
                <c:pt idx="449">
                  <c:v>7.5390624999999998E-3</c:v>
                </c:pt>
                <c:pt idx="450">
                  <c:v>7.5781249999999998E-3</c:v>
                </c:pt>
                <c:pt idx="451">
                  <c:v>7.6171874999999998E-3</c:v>
                </c:pt>
                <c:pt idx="452">
                  <c:v>7.6562499999999999E-3</c:v>
                </c:pt>
                <c:pt idx="453">
                  <c:v>7.6953124999999999E-3</c:v>
                </c:pt>
                <c:pt idx="454">
                  <c:v>7.7343749999999999E-3</c:v>
                </c:pt>
                <c:pt idx="455">
                  <c:v>7.7734375E-3</c:v>
                </c:pt>
                <c:pt idx="456">
                  <c:v>7.8125E-3</c:v>
                </c:pt>
                <c:pt idx="457">
                  <c:v>7.8515624999999992E-3</c:v>
                </c:pt>
                <c:pt idx="458">
                  <c:v>7.8906250000000001E-3</c:v>
                </c:pt>
                <c:pt idx="459">
                  <c:v>7.9296874999999992E-3</c:v>
                </c:pt>
                <c:pt idx="460">
                  <c:v>7.9687500000000001E-3</c:v>
                </c:pt>
                <c:pt idx="461">
                  <c:v>8.0078124999999993E-3</c:v>
                </c:pt>
                <c:pt idx="462">
                  <c:v>8.0468750000000002E-3</c:v>
                </c:pt>
                <c:pt idx="463">
                  <c:v>8.0859374999999994E-3</c:v>
                </c:pt>
                <c:pt idx="464">
                  <c:v>8.1250000000000003E-3</c:v>
                </c:pt>
                <c:pt idx="465">
                  <c:v>8.1640624999999994E-3</c:v>
                </c:pt>
                <c:pt idx="466">
                  <c:v>8.2031250000000003E-3</c:v>
                </c:pt>
                <c:pt idx="467">
                  <c:v>8.2421874999999995E-3</c:v>
                </c:pt>
                <c:pt idx="468">
                  <c:v>8.2812500000000004E-3</c:v>
                </c:pt>
                <c:pt idx="469">
                  <c:v>8.3203124999999996E-3</c:v>
                </c:pt>
                <c:pt idx="470">
                  <c:v>8.3593750000000005E-3</c:v>
                </c:pt>
                <c:pt idx="471">
                  <c:v>8.3984374999999997E-3</c:v>
                </c:pt>
                <c:pt idx="472">
                  <c:v>8.4375000000000006E-3</c:v>
                </c:pt>
                <c:pt idx="473">
                  <c:v>8.4765624999999997E-3</c:v>
                </c:pt>
                <c:pt idx="474">
                  <c:v>8.5156250000000006E-3</c:v>
                </c:pt>
                <c:pt idx="475">
                  <c:v>8.5546874999999998E-3</c:v>
                </c:pt>
                <c:pt idx="476">
                  <c:v>8.5937500000000007E-3</c:v>
                </c:pt>
                <c:pt idx="477">
                  <c:v>8.6328124999999999E-3</c:v>
                </c:pt>
                <c:pt idx="478">
                  <c:v>8.6718750000000008E-3</c:v>
                </c:pt>
                <c:pt idx="479">
                  <c:v>8.7109374999999999E-3</c:v>
                </c:pt>
                <c:pt idx="480">
                  <c:v>8.7500000000000008E-3</c:v>
                </c:pt>
                <c:pt idx="481">
                  <c:v>8.7890625E-3</c:v>
                </c:pt>
                <c:pt idx="482">
                  <c:v>8.8281249999999992E-3</c:v>
                </c:pt>
                <c:pt idx="483">
                  <c:v>8.8671875000000001E-3</c:v>
                </c:pt>
                <c:pt idx="484">
                  <c:v>8.9062499999999992E-3</c:v>
                </c:pt>
                <c:pt idx="485">
                  <c:v>8.9453125000000001E-3</c:v>
                </c:pt>
                <c:pt idx="486">
                  <c:v>8.9843749999999993E-3</c:v>
                </c:pt>
                <c:pt idx="487">
                  <c:v>9.0234375000000002E-3</c:v>
                </c:pt>
                <c:pt idx="488">
                  <c:v>9.0624999999999994E-3</c:v>
                </c:pt>
                <c:pt idx="489">
                  <c:v>9.1015625000000003E-3</c:v>
                </c:pt>
                <c:pt idx="490">
                  <c:v>9.1406249999999994E-3</c:v>
                </c:pt>
                <c:pt idx="491">
                  <c:v>9.1796875000000003E-3</c:v>
                </c:pt>
                <c:pt idx="492">
                  <c:v>9.2187499999999995E-3</c:v>
                </c:pt>
                <c:pt idx="493">
                  <c:v>9.2578125000000004E-3</c:v>
                </c:pt>
                <c:pt idx="494">
                  <c:v>9.2968749999999996E-3</c:v>
                </c:pt>
                <c:pt idx="495">
                  <c:v>9.3359375000000005E-3</c:v>
                </c:pt>
                <c:pt idx="496">
                  <c:v>9.3749999999999997E-3</c:v>
                </c:pt>
                <c:pt idx="497">
                  <c:v>9.4140625000000006E-3</c:v>
                </c:pt>
                <c:pt idx="498">
                  <c:v>9.4531249999999997E-3</c:v>
                </c:pt>
                <c:pt idx="499">
                  <c:v>9.4921875000000006E-3</c:v>
                </c:pt>
                <c:pt idx="500">
                  <c:v>9.5312499999999998E-3</c:v>
                </c:pt>
                <c:pt idx="501">
                  <c:v>9.5703125000000007E-3</c:v>
                </c:pt>
                <c:pt idx="502">
                  <c:v>9.6093749999999999E-3</c:v>
                </c:pt>
                <c:pt idx="503">
                  <c:v>9.6484375000000008E-3</c:v>
                </c:pt>
                <c:pt idx="504">
                  <c:v>9.6874999999999999E-3</c:v>
                </c:pt>
                <c:pt idx="505">
                  <c:v>9.7265625000000008E-3</c:v>
                </c:pt>
                <c:pt idx="506">
                  <c:v>9.765625E-3</c:v>
                </c:pt>
                <c:pt idx="507">
                  <c:v>9.8046874999999992E-3</c:v>
                </c:pt>
                <c:pt idx="508">
                  <c:v>9.8437500000000001E-3</c:v>
                </c:pt>
                <c:pt idx="509">
                  <c:v>9.8828124999999992E-3</c:v>
                </c:pt>
                <c:pt idx="510">
                  <c:v>9.9218750000000001E-3</c:v>
                </c:pt>
                <c:pt idx="511">
                  <c:v>9.9609374999999993E-3</c:v>
                </c:pt>
                <c:pt idx="512">
                  <c:v>0.01</c:v>
                </c:pt>
              </c:numCache>
            </c:numRef>
          </c:xVal>
          <c:yVal>
            <c:numRef>
              <c:f>THD!$N$7:$N$519</c:f>
              <c:numCache>
                <c:formatCode>General</c:formatCode>
                <c:ptCount val="513"/>
                <c:pt idx="0">
                  <c:v>-1.3492536299137575E-14</c:v>
                </c:pt>
                <c:pt idx="1">
                  <c:v>-1.8553553975627277</c:v>
                </c:pt>
                <c:pt idx="2">
                  <c:v>-3.7104313854271025</c:v>
                </c:pt>
                <c:pt idx="3">
                  <c:v>-5.5649485959729379</c:v>
                </c:pt>
                <c:pt idx="4">
                  <c:v>-7.4186277457295757</c:v>
                </c:pt>
                <c:pt idx="5">
                  <c:v>-9.2711896774356983</c:v>
                </c:pt>
                <c:pt idx="6">
                  <c:v>-11.12235540207838</c:v>
                </c:pt>
                <c:pt idx="7">
                  <c:v>-12.971846140908815</c:v>
                </c:pt>
                <c:pt idx="8">
                  <c:v>-14.819383367424631</c:v>
                </c:pt>
                <c:pt idx="9">
                  <c:v>-16.66468884931529</c:v>
                </c:pt>
                <c:pt idx="10">
                  <c:v>-18.507484690362848</c:v>
                </c:pt>
                <c:pt idx="11">
                  <c:v>-20.347493372291783</c:v>
                </c:pt>
                <c:pt idx="12">
                  <c:v>-22.184437796562946</c:v>
                </c:pt>
                <c:pt idx="13">
                  <c:v>-24.01804132610259</c:v>
                </c:pt>
                <c:pt idx="14">
                  <c:v>-25.848027826963957</c:v>
                </c:pt>
                <c:pt idx="15">
                  <c:v>-27.674121709911034</c:v>
                </c:pt>
                <c:pt idx="16">
                  <c:v>-29.496047971922017</c:v>
                </c:pt>
                <c:pt idx="17">
                  <c:v>-31.313532237603418</c:v>
                </c:pt>
                <c:pt idx="18">
                  <c:v>-33.12630080051013</c:v>
                </c:pt>
                <c:pt idx="19">
                  <c:v>-34.934080664364259</c:v>
                </c:pt>
                <c:pt idx="20">
                  <c:v>-36.736599584168118</c:v>
                </c:pt>
                <c:pt idx="21">
                  <c:v>-38.533586107202296</c:v>
                </c:pt>
                <c:pt idx="22">
                  <c:v>-40.32476961390654</c:v>
                </c:pt>
                <c:pt idx="23">
                  <c:v>-42.109880358633028</c:v>
                </c:pt>
                <c:pt idx="24">
                  <c:v>-43.888649510269808</c:v>
                </c:pt>
                <c:pt idx="25">
                  <c:v>-45.66080919272548</c:v>
                </c:pt>
                <c:pt idx="26">
                  <c:v>-47.426092525270448</c:v>
                </c:pt>
                <c:pt idx="27">
                  <c:v>-49.18423366272787</c:v>
                </c:pt>
                <c:pt idx="28">
                  <c:v>-50.934967835509639</c:v>
                </c:pt>
                <c:pt idx="29">
                  <c:v>-52.678031389488787</c:v>
                </c:pt>
                <c:pt idx="30">
                  <c:v>-54.413161825705828</c:v>
                </c:pt>
                <c:pt idx="31">
                  <c:v>-56.140097839899205</c:v>
                </c:pt>
                <c:pt idx="32">
                  <c:v>-57.858579361857323</c:v>
                </c:pt>
                <c:pt idx="33">
                  <c:v>-59.568347594584267</c:v>
                </c:pt>
                <c:pt idx="34">
                  <c:v>-61.269145053272936</c:v>
                </c:pt>
                <c:pt idx="35">
                  <c:v>-62.960715604082338</c:v>
                </c:pt>
                <c:pt idx="36">
                  <c:v>-64.642804502709424</c:v>
                </c:pt>
                <c:pt idx="37">
                  <c:v>-66.315158432753307</c:v>
                </c:pt>
                <c:pt idx="38">
                  <c:v>-67.97752554386355</c:v>
                </c:pt>
                <c:pt idx="39">
                  <c:v>-69.62965548966794</c:v>
                </c:pt>
                <c:pt idx="40">
                  <c:v>-71.271299465473462</c:v>
                </c:pt>
                <c:pt idx="41">
                  <c:v>-72.902210245736043</c:v>
                </c:pt>
                <c:pt idx="42">
                  <c:v>-74.522142221290906</c:v>
                </c:pt>
                <c:pt idx="43">
                  <c:v>-76.130851436341345</c:v>
                </c:pt>
                <c:pt idx="44">
                  <c:v>-77.728095625196687</c:v>
                </c:pt>
                <c:pt idx="45">
                  <c:v>-79.313634248757282</c:v>
                </c:pt>
                <c:pt idx="46">
                  <c:v>-80.887228530738483</c:v>
                </c:pt>
                <c:pt idx="47">
                  <c:v>-82.448641493629623</c:v>
                </c:pt>
                <c:pt idx="48">
                  <c:v>-83.997637994381662</c:v>
                </c:pt>
                <c:pt idx="49">
                  <c:v>-85.533984759819447</c:v>
                </c:pt>
                <c:pt idx="50">
                  <c:v>-87.057450421770994</c:v>
                </c:pt>
                <c:pt idx="51">
                  <c:v>-88.567805551911619</c:v>
                </c:pt>
                <c:pt idx="52">
                  <c:v>-90.064822696314067</c:v>
                </c:pt>
                <c:pt idx="53">
                  <c:v>-91.548276409702908</c:v>
                </c:pt>
                <c:pt idx="54">
                  <c:v>-93.017943289405466</c:v>
                </c:pt>
                <c:pt idx="55">
                  <c:v>-94.473602008995513</c:v>
                </c:pt>
                <c:pt idx="56">
                  <c:v>-95.915033351624245</c:v>
                </c:pt>
                <c:pt idx="57">
                  <c:v>-97.342020243033417</c:v>
                </c:pt>
                <c:pt idx="58">
                  <c:v>-98.754347784246093</c:v>
                </c:pt>
                <c:pt idx="59">
                  <c:v>-100.15180328392951</c:v>
                </c:pt>
                <c:pt idx="60">
                  <c:v>-101.53417629042563</c:v>
                </c:pt>
                <c:pt idx="61">
                  <c:v>-102.90125862344455</c:v>
                </c:pt>
                <c:pt idx="62">
                  <c:v>-104.25284440541527</c:v>
                </c:pt>
                <c:pt idx="63">
                  <c:v>-105.58873009249065</c:v>
                </c:pt>
                <c:pt idx="64">
                  <c:v>-106.90871450519997</c:v>
                </c:pt>
                <c:pt idx="65">
                  <c:v>-108.21259885874598</c:v>
                </c:pt>
                <c:pt idx="66">
                  <c:v>-109.50018679294105</c:v>
                </c:pt>
                <c:pt idx="67">
                  <c:v>-110.77128440177847</c:v>
                </c:pt>
                <c:pt idx="68">
                  <c:v>-112.02570026263378</c:v>
                </c:pt>
                <c:pt idx="69">
                  <c:v>-113.26324546509245</c:v>
                </c:pt>
                <c:pt idx="70">
                  <c:v>-114.48373363939905</c:v>
                </c:pt>
                <c:pt idx="71">
                  <c:v>-115.68698098452381</c:v>
                </c:pt>
                <c:pt idx="72">
                  <c:v>-116.87280629584245</c:v>
                </c:pt>
                <c:pt idx="73">
                  <c:v>-118.04103099242491</c:v>
                </c:pt>
                <c:pt idx="74">
                  <c:v>-119.191479143929</c:v>
                </c:pt>
                <c:pt idx="75">
                  <c:v>-120.32397749709467</c:v>
                </c:pt>
                <c:pt idx="76">
                  <c:v>-121.43835550183567</c:v>
                </c:pt>
                <c:pt idx="77">
                  <c:v>-122.53444533692345</c:v>
                </c:pt>
                <c:pt idx="78">
                  <c:v>-123.61208193526063</c:v>
                </c:pt>
                <c:pt idx="79">
                  <c:v>-124.67110300873929</c:v>
                </c:pt>
                <c:pt idx="80">
                  <c:v>-125.71134907268123</c:v>
                </c:pt>
                <c:pt idx="81">
                  <c:v>-126.7326634698555</c:v>
                </c:pt>
                <c:pt idx="82">
                  <c:v>-127.73489239407057</c:v>
                </c:pt>
                <c:pt idx="83">
                  <c:v>-128.71788491333697</c:v>
                </c:pt>
                <c:pt idx="84">
                  <c:v>-129.68149299259701</c:v>
                </c:pt>
                <c:pt idx="85">
                  <c:v>-130.6255715160184</c:v>
                </c:pt>
                <c:pt idx="86">
                  <c:v>-131.54997830884804</c:v>
                </c:pt>
                <c:pt idx="87">
                  <c:v>-132.45457415882325</c:v>
                </c:pt>
                <c:pt idx="88">
                  <c:v>-133.33922283713636</c:v>
                </c:pt>
                <c:pt idx="89">
                  <c:v>-134.20379111895039</c:v>
                </c:pt>
                <c:pt idx="90">
                  <c:v>-135.04814880346223</c:v>
                </c:pt>
                <c:pt idx="91">
                  <c:v>-135.87216873351045</c:v>
                </c:pt>
                <c:pt idx="92">
                  <c:v>-136.6757268147245</c:v>
                </c:pt>
                <c:pt idx="93">
                  <c:v>-137.45870203421308</c:v>
                </c:pt>
                <c:pt idx="94">
                  <c:v>-138.22097647878812</c:v>
                </c:pt>
                <c:pt idx="95">
                  <c:v>-138.96243535272217</c:v>
                </c:pt>
                <c:pt idx="96">
                  <c:v>-139.68296699503614</c:v>
                </c:pt>
                <c:pt idx="97">
                  <c:v>-140.38246289631496</c:v>
                </c:pt>
                <c:pt idx="98">
                  <c:v>-141.0608177150489</c:v>
                </c:pt>
                <c:pt idx="99">
                  <c:v>-141.71792929349743</c:v>
                </c:pt>
                <c:pt idx="100">
                  <c:v>-142.35369867307384</c:v>
                </c:pt>
                <c:pt idx="101">
                  <c:v>-142.96803010924816</c:v>
                </c:pt>
                <c:pt idx="102">
                  <c:v>-143.56083108596579</c:v>
                </c:pt>
                <c:pt idx="103">
                  <c:v>-144.13201232958008</c:v>
                </c:pt>
                <c:pt idx="104">
                  <c:v>-144.68148782229673</c:v>
                </c:pt>
                <c:pt idx="105">
                  <c:v>-145.20917481512771</c:v>
                </c:pt>
                <c:pt idx="106">
                  <c:v>-145.71499384035283</c:v>
                </c:pt>
                <c:pt idx="107">
                  <c:v>-146.19886872348749</c:v>
                </c:pt>
                <c:pt idx="108">
                  <c:v>-146.66072659475407</c:v>
                </c:pt>
                <c:pt idx="109">
                  <c:v>-147.10049790005607</c:v>
                </c:pt>
                <c:pt idx="110">
                  <c:v>-147.51811641145244</c:v>
                </c:pt>
                <c:pt idx="111">
                  <c:v>-147.91351923713154</c:v>
                </c:pt>
                <c:pt idx="112">
                  <c:v>-148.28664683088218</c:v>
                </c:pt>
                <c:pt idx="113">
                  <c:v>-148.63744300106126</c:v>
                </c:pt>
                <c:pt idx="114">
                  <c:v>-148.96585491905589</c:v>
                </c:pt>
                <c:pt idx="115">
                  <c:v>-149.27183312723915</c:v>
                </c:pt>
                <c:pt idx="116">
                  <c:v>-149.55533154641842</c:v>
                </c:pt>
                <c:pt idx="117">
                  <c:v>-149.81630748277453</c:v>
                </c:pt>
                <c:pt idx="118">
                  <c:v>-150.05472163429144</c:v>
                </c:pt>
                <c:pt idx="119">
                  <c:v>-150.27053809667487</c:v>
                </c:pt>
                <c:pt idx="120">
                  <c:v>-150.46372436875942</c:v>
                </c:pt>
                <c:pt idx="121">
                  <c:v>-150.63425135740309</c:v>
                </c:pt>
                <c:pt idx="122">
                  <c:v>-150.78209338186866</c:v>
                </c:pt>
                <c:pt idx="123">
                  <c:v>-150.90722817769105</c:v>
                </c:pt>
                <c:pt idx="124">
                  <c:v>-151.00963690003033</c:v>
                </c:pt>
                <c:pt idx="125">
                  <c:v>-151.08930412650952</c:v>
                </c:pt>
                <c:pt idx="126">
                  <c:v>-151.14621785953742</c:v>
                </c:pt>
                <c:pt idx="127">
                  <c:v>-151.18036952811514</c:v>
                </c:pt>
                <c:pt idx="128">
                  <c:v>-151.19175398912702</c:v>
                </c:pt>
                <c:pt idx="129">
                  <c:v>-151.18036952811514</c:v>
                </c:pt>
                <c:pt idx="130">
                  <c:v>-151.14621785953742</c:v>
                </c:pt>
                <c:pt idx="131">
                  <c:v>-151.08930412650952</c:v>
                </c:pt>
                <c:pt idx="132">
                  <c:v>-151.00963690003033</c:v>
                </c:pt>
                <c:pt idx="133">
                  <c:v>-150.90722817769105</c:v>
                </c:pt>
                <c:pt idx="134">
                  <c:v>-150.78209338186866</c:v>
                </c:pt>
                <c:pt idx="135">
                  <c:v>-150.63425135740309</c:v>
                </c:pt>
                <c:pt idx="136">
                  <c:v>-150.46372436875942</c:v>
                </c:pt>
                <c:pt idx="137">
                  <c:v>-150.27053809667487</c:v>
                </c:pt>
                <c:pt idx="138">
                  <c:v>-150.05472163429144</c:v>
                </c:pt>
                <c:pt idx="139">
                  <c:v>-149.81630748277453</c:v>
                </c:pt>
                <c:pt idx="140">
                  <c:v>-149.55533154641842</c:v>
                </c:pt>
                <c:pt idx="141">
                  <c:v>-149.27183312723915</c:v>
                </c:pt>
                <c:pt idx="142">
                  <c:v>-148.96585491905589</c:v>
                </c:pt>
                <c:pt idx="143">
                  <c:v>-148.63744300106126</c:v>
                </c:pt>
                <c:pt idx="144">
                  <c:v>-148.28664683088218</c:v>
                </c:pt>
                <c:pt idx="145">
                  <c:v>-147.91351923713154</c:v>
                </c:pt>
                <c:pt idx="146">
                  <c:v>-147.51811641145244</c:v>
                </c:pt>
                <c:pt idx="147">
                  <c:v>-147.10049790005607</c:v>
                </c:pt>
                <c:pt idx="148">
                  <c:v>-146.66072659475407</c:v>
                </c:pt>
                <c:pt idx="149">
                  <c:v>-146.19886872348749</c:v>
                </c:pt>
                <c:pt idx="150">
                  <c:v>-145.71499384035283</c:v>
                </c:pt>
                <c:pt idx="151">
                  <c:v>-145.20917481512771</c:v>
                </c:pt>
                <c:pt idx="152">
                  <c:v>-144.68148782229676</c:v>
                </c:pt>
                <c:pt idx="153">
                  <c:v>-144.13201232958008</c:v>
                </c:pt>
                <c:pt idx="154">
                  <c:v>-143.56083108596579</c:v>
                </c:pt>
                <c:pt idx="155">
                  <c:v>-142.96803010924816</c:v>
                </c:pt>
                <c:pt idx="156">
                  <c:v>-142.35369867307386</c:v>
                </c:pt>
                <c:pt idx="157">
                  <c:v>-141.71792929349743</c:v>
                </c:pt>
                <c:pt idx="158">
                  <c:v>-141.06081771504893</c:v>
                </c:pt>
                <c:pt idx="159">
                  <c:v>-140.38246289631496</c:v>
                </c:pt>
                <c:pt idx="160">
                  <c:v>-139.68296699503614</c:v>
                </c:pt>
                <c:pt idx="161">
                  <c:v>-138.9624353527222</c:v>
                </c:pt>
                <c:pt idx="162">
                  <c:v>-138.22097647878812</c:v>
                </c:pt>
                <c:pt idx="163">
                  <c:v>-137.45870203421305</c:v>
                </c:pt>
                <c:pt idx="164">
                  <c:v>-136.67572681472447</c:v>
                </c:pt>
                <c:pt idx="165">
                  <c:v>-135.87216873351045</c:v>
                </c:pt>
                <c:pt idx="166">
                  <c:v>-135.04814880346225</c:v>
                </c:pt>
                <c:pt idx="167">
                  <c:v>-134.20379111895039</c:v>
                </c:pt>
                <c:pt idx="168">
                  <c:v>-133.33922283713636</c:v>
                </c:pt>
                <c:pt idx="169">
                  <c:v>-132.45457415882328</c:v>
                </c:pt>
                <c:pt idx="170">
                  <c:v>-131.54997830884804</c:v>
                </c:pt>
                <c:pt idx="171">
                  <c:v>-130.62557151601837</c:v>
                </c:pt>
                <c:pt idx="172">
                  <c:v>-129.68149299259701</c:v>
                </c:pt>
                <c:pt idx="173">
                  <c:v>-128.71788491333697</c:v>
                </c:pt>
                <c:pt idx="174">
                  <c:v>-127.73489239407057</c:v>
                </c:pt>
                <c:pt idx="175">
                  <c:v>-126.73266346985551</c:v>
                </c:pt>
                <c:pt idx="176">
                  <c:v>-125.71134907268124</c:v>
                </c:pt>
                <c:pt idx="177">
                  <c:v>-124.67110300873932</c:v>
                </c:pt>
                <c:pt idx="178">
                  <c:v>-123.61208193526063</c:v>
                </c:pt>
                <c:pt idx="179">
                  <c:v>-122.53444533692345</c:v>
                </c:pt>
                <c:pt idx="180">
                  <c:v>-121.43835550183567</c:v>
                </c:pt>
                <c:pt idx="181">
                  <c:v>-120.32397749709466</c:v>
                </c:pt>
                <c:pt idx="182">
                  <c:v>-119.19147914392897</c:v>
                </c:pt>
                <c:pt idx="183">
                  <c:v>-118.04103099242494</c:v>
                </c:pt>
                <c:pt idx="184">
                  <c:v>-116.87280629584248</c:v>
                </c:pt>
                <c:pt idx="185">
                  <c:v>-115.68698098452383</c:v>
                </c:pt>
                <c:pt idx="186">
                  <c:v>-114.48373363939905</c:v>
                </c:pt>
                <c:pt idx="187">
                  <c:v>-113.26324546509245</c:v>
                </c:pt>
                <c:pt idx="188">
                  <c:v>-112.02570026263379</c:v>
                </c:pt>
                <c:pt idx="189">
                  <c:v>-110.77128440177849</c:v>
                </c:pt>
                <c:pt idx="190">
                  <c:v>-109.50018679294105</c:v>
                </c:pt>
                <c:pt idx="191">
                  <c:v>-108.21259885874598</c:v>
                </c:pt>
                <c:pt idx="192">
                  <c:v>-106.90871450519995</c:v>
                </c:pt>
                <c:pt idx="193">
                  <c:v>-105.58873009249065</c:v>
                </c:pt>
                <c:pt idx="194">
                  <c:v>-104.25284440541526</c:v>
                </c:pt>
                <c:pt idx="195">
                  <c:v>-102.90125862344452</c:v>
                </c:pt>
                <c:pt idx="196">
                  <c:v>-101.53417629042568</c:v>
                </c:pt>
                <c:pt idx="197">
                  <c:v>-100.15180328392954</c:v>
                </c:pt>
                <c:pt idx="198">
                  <c:v>-98.754347784246121</c:v>
                </c:pt>
                <c:pt idx="199">
                  <c:v>-97.342020243033417</c:v>
                </c:pt>
                <c:pt idx="200">
                  <c:v>-95.91503335162426</c:v>
                </c:pt>
                <c:pt idx="201">
                  <c:v>-94.473602008995513</c:v>
                </c:pt>
                <c:pt idx="202">
                  <c:v>-93.017943289405466</c:v>
                </c:pt>
                <c:pt idx="203">
                  <c:v>-91.548276409702893</c:v>
                </c:pt>
                <c:pt idx="204">
                  <c:v>-90.064822696314053</c:v>
                </c:pt>
                <c:pt idx="205">
                  <c:v>-88.567805551911604</c:v>
                </c:pt>
                <c:pt idx="206">
                  <c:v>-87.057450421771037</c:v>
                </c:pt>
                <c:pt idx="207">
                  <c:v>-85.533984759819404</c:v>
                </c:pt>
                <c:pt idx="208">
                  <c:v>-83.997637994381662</c:v>
                </c:pt>
                <c:pt idx="209">
                  <c:v>-82.448641493629594</c:v>
                </c:pt>
                <c:pt idx="210">
                  <c:v>-80.887228530738497</c:v>
                </c:pt>
                <c:pt idx="211">
                  <c:v>-79.313634248757282</c:v>
                </c:pt>
                <c:pt idx="212">
                  <c:v>-77.728095625196687</c:v>
                </c:pt>
                <c:pt idx="213">
                  <c:v>-76.130851436341331</c:v>
                </c:pt>
                <c:pt idx="214">
                  <c:v>-74.522142221290949</c:v>
                </c:pt>
                <c:pt idx="215">
                  <c:v>-72.902210245736015</c:v>
                </c:pt>
                <c:pt idx="216">
                  <c:v>-71.271299465473504</c:v>
                </c:pt>
                <c:pt idx="217">
                  <c:v>-69.629655489667911</c:v>
                </c:pt>
                <c:pt idx="218">
                  <c:v>-67.977525543863578</c:v>
                </c:pt>
                <c:pt idx="219">
                  <c:v>-66.315158432753336</c:v>
                </c:pt>
                <c:pt idx="220">
                  <c:v>-64.642804502709424</c:v>
                </c:pt>
                <c:pt idx="221">
                  <c:v>-62.960715604082353</c:v>
                </c:pt>
                <c:pt idx="222">
                  <c:v>-61.269145053273007</c:v>
                </c:pt>
                <c:pt idx="223">
                  <c:v>-59.568347594584267</c:v>
                </c:pt>
                <c:pt idx="224">
                  <c:v>-57.858579361857394</c:v>
                </c:pt>
                <c:pt idx="225">
                  <c:v>-56.140097839899191</c:v>
                </c:pt>
                <c:pt idx="226">
                  <c:v>-54.413161825705821</c:v>
                </c:pt>
                <c:pt idx="227">
                  <c:v>-52.678031389488829</c:v>
                </c:pt>
                <c:pt idx="228">
                  <c:v>-50.934967835509617</c:v>
                </c:pt>
                <c:pt idx="229">
                  <c:v>-49.184233662727905</c:v>
                </c:pt>
                <c:pt idx="230">
                  <c:v>-47.42609252527042</c:v>
                </c:pt>
                <c:pt idx="231">
                  <c:v>-45.660809192725502</c:v>
                </c:pt>
                <c:pt idx="232">
                  <c:v>-43.888649510269815</c:v>
                </c:pt>
                <c:pt idx="233">
                  <c:v>-42.109880358633028</c:v>
                </c:pt>
                <c:pt idx="234">
                  <c:v>-40.324769613906547</c:v>
                </c:pt>
                <c:pt idx="235">
                  <c:v>-38.53358610720236</c:v>
                </c:pt>
                <c:pt idx="236">
                  <c:v>-36.736599584168111</c:v>
                </c:pt>
                <c:pt idx="237">
                  <c:v>-34.934080664364309</c:v>
                </c:pt>
                <c:pt idx="238">
                  <c:v>-33.126300800510101</c:v>
                </c:pt>
                <c:pt idx="239">
                  <c:v>-31.31353223760345</c:v>
                </c:pt>
                <c:pt idx="240">
                  <c:v>-29.496047971922035</c:v>
                </c:pt>
                <c:pt idx="241">
                  <c:v>-27.674121709911052</c:v>
                </c:pt>
                <c:pt idx="242">
                  <c:v>-25.848027826963971</c:v>
                </c:pt>
                <c:pt idx="243">
                  <c:v>-24.018041326102662</c:v>
                </c:pt>
                <c:pt idx="244">
                  <c:v>-22.184437796562943</c:v>
                </c:pt>
                <c:pt idx="245">
                  <c:v>-20.34749337229184</c:v>
                </c:pt>
                <c:pt idx="246">
                  <c:v>-18.507484690362833</c:v>
                </c:pt>
                <c:pt idx="247">
                  <c:v>-16.664688849315333</c:v>
                </c:pt>
                <c:pt idx="248">
                  <c:v>-14.819383367424672</c:v>
                </c:pt>
                <c:pt idx="249">
                  <c:v>-12.971846140908855</c:v>
                </c:pt>
                <c:pt idx="250">
                  <c:v>-11.122355402078412</c:v>
                </c:pt>
                <c:pt idx="251">
                  <c:v>-9.2711896774356557</c:v>
                </c:pt>
                <c:pt idx="252">
                  <c:v>-7.4186277457295935</c:v>
                </c:pt>
                <c:pt idx="253">
                  <c:v>-5.5649485959728819</c:v>
                </c:pt>
                <c:pt idx="254">
                  <c:v>-3.7104313854271065</c:v>
                </c:pt>
                <c:pt idx="255">
                  <c:v>-1.8553553975627257</c:v>
                </c:pt>
                <c:pt idx="256">
                  <c:v>-5.0306980803327406E-15</c:v>
                </c:pt>
                <c:pt idx="257">
                  <c:v>1.8553553975627155</c:v>
                </c:pt>
                <c:pt idx="258">
                  <c:v>3.7104313854270967</c:v>
                </c:pt>
                <c:pt idx="259">
                  <c:v>5.5649485959728713</c:v>
                </c:pt>
                <c:pt idx="260">
                  <c:v>7.4186277457295828</c:v>
                </c:pt>
                <c:pt idx="261">
                  <c:v>9.271189677435645</c:v>
                </c:pt>
                <c:pt idx="262">
                  <c:v>11.122355402078401</c:v>
                </c:pt>
                <c:pt idx="263">
                  <c:v>12.971846140908845</c:v>
                </c:pt>
                <c:pt idx="264">
                  <c:v>14.819383367424662</c:v>
                </c:pt>
                <c:pt idx="265">
                  <c:v>16.664688849315326</c:v>
                </c:pt>
                <c:pt idx="266">
                  <c:v>18.507484690362826</c:v>
                </c:pt>
                <c:pt idx="267">
                  <c:v>20.347493372291833</c:v>
                </c:pt>
                <c:pt idx="268">
                  <c:v>22.184437796562936</c:v>
                </c:pt>
                <c:pt idx="269">
                  <c:v>24.018041326102654</c:v>
                </c:pt>
                <c:pt idx="270">
                  <c:v>25.848027826963964</c:v>
                </c:pt>
                <c:pt idx="271">
                  <c:v>27.674121709911045</c:v>
                </c:pt>
                <c:pt idx="272">
                  <c:v>29.496047971922028</c:v>
                </c:pt>
                <c:pt idx="273">
                  <c:v>31.313532237603443</c:v>
                </c:pt>
                <c:pt idx="274">
                  <c:v>33.126300800510087</c:v>
                </c:pt>
                <c:pt idx="275">
                  <c:v>34.934080664364295</c:v>
                </c:pt>
                <c:pt idx="276">
                  <c:v>36.736599584168097</c:v>
                </c:pt>
                <c:pt idx="277">
                  <c:v>38.533586107202346</c:v>
                </c:pt>
                <c:pt idx="278">
                  <c:v>40.324769613906533</c:v>
                </c:pt>
                <c:pt idx="279">
                  <c:v>42.109880358633013</c:v>
                </c:pt>
                <c:pt idx="280">
                  <c:v>43.888649510269801</c:v>
                </c:pt>
                <c:pt idx="281">
                  <c:v>45.660809192725488</c:v>
                </c:pt>
                <c:pt idx="282">
                  <c:v>47.426092525270406</c:v>
                </c:pt>
                <c:pt idx="283">
                  <c:v>49.184233662727891</c:v>
                </c:pt>
                <c:pt idx="284">
                  <c:v>50.934967835509603</c:v>
                </c:pt>
                <c:pt idx="285">
                  <c:v>52.678031389488815</c:v>
                </c:pt>
                <c:pt idx="286">
                  <c:v>54.413161825705807</c:v>
                </c:pt>
                <c:pt idx="287">
                  <c:v>56.140097839899177</c:v>
                </c:pt>
                <c:pt idx="288">
                  <c:v>57.85857936185738</c:v>
                </c:pt>
                <c:pt idx="289">
                  <c:v>59.568347594584253</c:v>
                </c:pt>
                <c:pt idx="290">
                  <c:v>61.269145053272993</c:v>
                </c:pt>
                <c:pt idx="291">
                  <c:v>62.960715604082338</c:v>
                </c:pt>
                <c:pt idx="292">
                  <c:v>64.642804502709424</c:v>
                </c:pt>
                <c:pt idx="293">
                  <c:v>66.315158432753336</c:v>
                </c:pt>
                <c:pt idx="294">
                  <c:v>67.977525543863578</c:v>
                </c:pt>
                <c:pt idx="295">
                  <c:v>69.629655489667911</c:v>
                </c:pt>
                <c:pt idx="296">
                  <c:v>71.271299465473504</c:v>
                </c:pt>
                <c:pt idx="297">
                  <c:v>72.902210245736015</c:v>
                </c:pt>
                <c:pt idx="298">
                  <c:v>74.522142221290949</c:v>
                </c:pt>
                <c:pt idx="299">
                  <c:v>76.130851436341331</c:v>
                </c:pt>
                <c:pt idx="300">
                  <c:v>77.728095625196687</c:v>
                </c:pt>
                <c:pt idx="301">
                  <c:v>79.313634248757282</c:v>
                </c:pt>
                <c:pt idx="302">
                  <c:v>80.887228530738497</c:v>
                </c:pt>
                <c:pt idx="303">
                  <c:v>82.448641493629594</c:v>
                </c:pt>
                <c:pt idx="304">
                  <c:v>83.997637994381662</c:v>
                </c:pt>
                <c:pt idx="305">
                  <c:v>85.533984759819404</c:v>
                </c:pt>
                <c:pt idx="306">
                  <c:v>87.057450421771037</c:v>
                </c:pt>
                <c:pt idx="307">
                  <c:v>88.567805551911604</c:v>
                </c:pt>
                <c:pt idx="308">
                  <c:v>90.064822696314053</c:v>
                </c:pt>
                <c:pt idx="309">
                  <c:v>91.548276409702893</c:v>
                </c:pt>
                <c:pt idx="310">
                  <c:v>93.017943289405466</c:v>
                </c:pt>
                <c:pt idx="311">
                  <c:v>94.473602008995513</c:v>
                </c:pt>
                <c:pt idx="312">
                  <c:v>95.91503335162426</c:v>
                </c:pt>
                <c:pt idx="313">
                  <c:v>97.342020243033417</c:v>
                </c:pt>
                <c:pt idx="314">
                  <c:v>98.754347784246121</c:v>
                </c:pt>
                <c:pt idx="315">
                  <c:v>100.15180328392954</c:v>
                </c:pt>
                <c:pt idx="316">
                  <c:v>101.53417629042568</c:v>
                </c:pt>
                <c:pt idx="317">
                  <c:v>102.90125862344452</c:v>
                </c:pt>
                <c:pt idx="318">
                  <c:v>104.25284440541526</c:v>
                </c:pt>
                <c:pt idx="319">
                  <c:v>105.58873009249065</c:v>
                </c:pt>
                <c:pt idx="320">
                  <c:v>106.90871450519995</c:v>
                </c:pt>
                <c:pt idx="321">
                  <c:v>108.21259885874598</c:v>
                </c:pt>
                <c:pt idx="322">
                  <c:v>109.50018679294105</c:v>
                </c:pt>
                <c:pt idx="323">
                  <c:v>110.77128440177849</c:v>
                </c:pt>
                <c:pt idx="324">
                  <c:v>112.02570026263379</c:v>
                </c:pt>
                <c:pt idx="325">
                  <c:v>113.26324546509245</c:v>
                </c:pt>
                <c:pt idx="326">
                  <c:v>114.48373363939905</c:v>
                </c:pt>
                <c:pt idx="327">
                  <c:v>115.68698098452383</c:v>
                </c:pt>
                <c:pt idx="328">
                  <c:v>116.87280629584248</c:v>
                </c:pt>
                <c:pt idx="329">
                  <c:v>118.04103099242494</c:v>
                </c:pt>
                <c:pt idx="330">
                  <c:v>119.19147914392897</c:v>
                </c:pt>
                <c:pt idx="331">
                  <c:v>120.32397749709466</c:v>
                </c:pt>
                <c:pt idx="332">
                  <c:v>121.43835550183567</c:v>
                </c:pt>
                <c:pt idx="333">
                  <c:v>122.53444533692345</c:v>
                </c:pt>
                <c:pt idx="334">
                  <c:v>123.61208193526063</c:v>
                </c:pt>
                <c:pt idx="335">
                  <c:v>124.67110300873932</c:v>
                </c:pt>
                <c:pt idx="336">
                  <c:v>125.71134907268124</c:v>
                </c:pt>
                <c:pt idx="337">
                  <c:v>126.73266346985551</c:v>
                </c:pt>
                <c:pt idx="338">
                  <c:v>127.73489239407057</c:v>
                </c:pt>
                <c:pt idx="339">
                  <c:v>128.71788491333697</c:v>
                </c:pt>
                <c:pt idx="340">
                  <c:v>129.68149299259701</c:v>
                </c:pt>
                <c:pt idx="341">
                  <c:v>130.62557151601837</c:v>
                </c:pt>
                <c:pt idx="342">
                  <c:v>131.54997830884804</c:v>
                </c:pt>
                <c:pt idx="343">
                  <c:v>132.45457415882328</c:v>
                </c:pt>
                <c:pt idx="344">
                  <c:v>133.33922283713636</c:v>
                </c:pt>
                <c:pt idx="345">
                  <c:v>134.20379111895039</c:v>
                </c:pt>
                <c:pt idx="346">
                  <c:v>135.04814880346225</c:v>
                </c:pt>
                <c:pt idx="347">
                  <c:v>135.87216873351045</c:v>
                </c:pt>
                <c:pt idx="348">
                  <c:v>136.67572681472447</c:v>
                </c:pt>
                <c:pt idx="349">
                  <c:v>137.45870203421305</c:v>
                </c:pt>
                <c:pt idx="350">
                  <c:v>138.22097647878812</c:v>
                </c:pt>
                <c:pt idx="351">
                  <c:v>138.9624353527222</c:v>
                </c:pt>
                <c:pt idx="352">
                  <c:v>139.68296699503614</c:v>
                </c:pt>
                <c:pt idx="353">
                  <c:v>140.38246289631496</c:v>
                </c:pt>
                <c:pt idx="354">
                  <c:v>141.06081771504893</c:v>
                </c:pt>
                <c:pt idx="355">
                  <c:v>141.71792929349743</c:v>
                </c:pt>
                <c:pt idx="356">
                  <c:v>142.35369867307386</c:v>
                </c:pt>
                <c:pt idx="357">
                  <c:v>142.96803010924816</c:v>
                </c:pt>
                <c:pt idx="358">
                  <c:v>143.56083108596579</c:v>
                </c:pt>
                <c:pt idx="359">
                  <c:v>144.13201232958008</c:v>
                </c:pt>
                <c:pt idx="360">
                  <c:v>144.68148782229676</c:v>
                </c:pt>
                <c:pt idx="361">
                  <c:v>145.20917481512771</c:v>
                </c:pt>
                <c:pt idx="362">
                  <c:v>145.71499384035283</c:v>
                </c:pt>
                <c:pt idx="363">
                  <c:v>146.19886872348749</c:v>
                </c:pt>
                <c:pt idx="364">
                  <c:v>146.66072659475407</c:v>
                </c:pt>
                <c:pt idx="365">
                  <c:v>147.10049790005607</c:v>
                </c:pt>
                <c:pt idx="366">
                  <c:v>147.51811641145244</c:v>
                </c:pt>
                <c:pt idx="367">
                  <c:v>147.91351923713154</c:v>
                </c:pt>
                <c:pt idx="368">
                  <c:v>148.28664683088218</c:v>
                </c:pt>
                <c:pt idx="369">
                  <c:v>148.63744300106126</c:v>
                </c:pt>
                <c:pt idx="370">
                  <c:v>148.96585491905589</c:v>
                </c:pt>
                <c:pt idx="371">
                  <c:v>149.27183312723915</c:v>
                </c:pt>
                <c:pt idx="372">
                  <c:v>149.55533154641842</c:v>
                </c:pt>
                <c:pt idx="373">
                  <c:v>149.81630748277453</c:v>
                </c:pt>
                <c:pt idx="374">
                  <c:v>150.05472163429144</c:v>
                </c:pt>
                <c:pt idx="375">
                  <c:v>150.27053809667487</c:v>
                </c:pt>
                <c:pt idx="376">
                  <c:v>150.46372436875942</c:v>
                </c:pt>
                <c:pt idx="377">
                  <c:v>150.63425135740309</c:v>
                </c:pt>
                <c:pt idx="378">
                  <c:v>150.78209338186866</c:v>
                </c:pt>
                <c:pt idx="379">
                  <c:v>150.90722817769105</c:v>
                </c:pt>
                <c:pt idx="380">
                  <c:v>151.00963690003033</c:v>
                </c:pt>
                <c:pt idx="381">
                  <c:v>151.08930412650952</c:v>
                </c:pt>
                <c:pt idx="382">
                  <c:v>151.14621785953742</c:v>
                </c:pt>
                <c:pt idx="383">
                  <c:v>151.18036952811514</c:v>
                </c:pt>
                <c:pt idx="384">
                  <c:v>151.19175398912702</c:v>
                </c:pt>
                <c:pt idx="385">
                  <c:v>151.18036952811514</c:v>
                </c:pt>
                <c:pt idx="386">
                  <c:v>151.14621785953742</c:v>
                </c:pt>
                <c:pt idx="387">
                  <c:v>151.08930412650952</c:v>
                </c:pt>
                <c:pt idx="388">
                  <c:v>151.00963690003033</c:v>
                </c:pt>
                <c:pt idx="389">
                  <c:v>150.90722817769105</c:v>
                </c:pt>
                <c:pt idx="390">
                  <c:v>150.78209338186866</c:v>
                </c:pt>
                <c:pt idx="391">
                  <c:v>150.63425135740309</c:v>
                </c:pt>
                <c:pt idx="392">
                  <c:v>150.46372436875942</c:v>
                </c:pt>
                <c:pt idx="393">
                  <c:v>150.27053809667487</c:v>
                </c:pt>
                <c:pt idx="394">
                  <c:v>150.05472163429144</c:v>
                </c:pt>
                <c:pt idx="395">
                  <c:v>149.81630748277453</c:v>
                </c:pt>
                <c:pt idx="396">
                  <c:v>149.55533154641842</c:v>
                </c:pt>
                <c:pt idx="397">
                  <c:v>149.27183312723915</c:v>
                </c:pt>
                <c:pt idx="398">
                  <c:v>148.96585491905589</c:v>
                </c:pt>
                <c:pt idx="399">
                  <c:v>148.63744300106126</c:v>
                </c:pt>
                <c:pt idx="400">
                  <c:v>148.28664683088218</c:v>
                </c:pt>
                <c:pt idx="401">
                  <c:v>147.91351923713154</c:v>
                </c:pt>
                <c:pt idx="402">
                  <c:v>147.51811641145244</c:v>
                </c:pt>
                <c:pt idx="403">
                  <c:v>147.10049790005607</c:v>
                </c:pt>
                <c:pt idx="404">
                  <c:v>146.66072659475407</c:v>
                </c:pt>
                <c:pt idx="405">
                  <c:v>146.19886872348749</c:v>
                </c:pt>
                <c:pt idx="406">
                  <c:v>145.71499384035283</c:v>
                </c:pt>
                <c:pt idx="407">
                  <c:v>145.20917481512771</c:v>
                </c:pt>
                <c:pt idx="408">
                  <c:v>144.68148782229673</c:v>
                </c:pt>
                <c:pt idx="409">
                  <c:v>144.13201232958008</c:v>
                </c:pt>
                <c:pt idx="410">
                  <c:v>143.56083108596579</c:v>
                </c:pt>
                <c:pt idx="411">
                  <c:v>142.96803010924816</c:v>
                </c:pt>
                <c:pt idx="412">
                  <c:v>142.35369867307384</c:v>
                </c:pt>
                <c:pt idx="413">
                  <c:v>141.71792929349743</c:v>
                </c:pt>
                <c:pt idx="414">
                  <c:v>141.0608177150489</c:v>
                </c:pt>
                <c:pt idx="415">
                  <c:v>140.38246289631496</c:v>
                </c:pt>
                <c:pt idx="416">
                  <c:v>139.68296699503614</c:v>
                </c:pt>
                <c:pt idx="417">
                  <c:v>138.96243535272217</c:v>
                </c:pt>
                <c:pt idx="418">
                  <c:v>138.22097647878812</c:v>
                </c:pt>
                <c:pt idx="419">
                  <c:v>137.45870203421308</c:v>
                </c:pt>
                <c:pt idx="420">
                  <c:v>136.6757268147245</c:v>
                </c:pt>
                <c:pt idx="421">
                  <c:v>135.87216873351045</c:v>
                </c:pt>
                <c:pt idx="422">
                  <c:v>135.04814880346223</c:v>
                </c:pt>
                <c:pt idx="423">
                  <c:v>134.20379111895039</c:v>
                </c:pt>
                <c:pt idx="424">
                  <c:v>133.33922283713636</c:v>
                </c:pt>
                <c:pt idx="425">
                  <c:v>132.45457415882325</c:v>
                </c:pt>
                <c:pt idx="426">
                  <c:v>131.54997830884804</c:v>
                </c:pt>
                <c:pt idx="427">
                  <c:v>130.6255715160184</c:v>
                </c:pt>
                <c:pt idx="428">
                  <c:v>129.68149299259701</c:v>
                </c:pt>
                <c:pt idx="429">
                  <c:v>128.71788491333697</c:v>
                </c:pt>
                <c:pt idx="430">
                  <c:v>127.73489239407057</c:v>
                </c:pt>
                <c:pt idx="431">
                  <c:v>126.7326634698555</c:v>
                </c:pt>
                <c:pt idx="432">
                  <c:v>125.71134907268123</c:v>
                </c:pt>
                <c:pt idx="433">
                  <c:v>124.67110300873929</c:v>
                </c:pt>
                <c:pt idx="434">
                  <c:v>123.61208193526063</c:v>
                </c:pt>
                <c:pt idx="435">
                  <c:v>122.53444533692345</c:v>
                </c:pt>
                <c:pt idx="436">
                  <c:v>121.43835550183567</c:v>
                </c:pt>
                <c:pt idx="437">
                  <c:v>120.32397749709467</c:v>
                </c:pt>
                <c:pt idx="438">
                  <c:v>119.191479143929</c:v>
                </c:pt>
                <c:pt idx="439">
                  <c:v>118.04103099242491</c:v>
                </c:pt>
                <c:pt idx="440">
                  <c:v>116.87280629584245</c:v>
                </c:pt>
                <c:pt idx="441">
                  <c:v>115.68698098452381</c:v>
                </c:pt>
                <c:pt idx="442">
                  <c:v>114.48373363939905</c:v>
                </c:pt>
                <c:pt idx="443">
                  <c:v>113.26324546509245</c:v>
                </c:pt>
                <c:pt idx="444">
                  <c:v>112.02570026263378</c:v>
                </c:pt>
                <c:pt idx="445">
                  <c:v>110.77128440177847</c:v>
                </c:pt>
                <c:pt idx="446">
                  <c:v>109.50018679294105</c:v>
                </c:pt>
                <c:pt idx="447">
                  <c:v>108.21259885874598</c:v>
                </c:pt>
                <c:pt idx="448">
                  <c:v>106.90871450519997</c:v>
                </c:pt>
                <c:pt idx="449">
                  <c:v>105.58873009249065</c:v>
                </c:pt>
                <c:pt idx="450">
                  <c:v>104.25284440541527</c:v>
                </c:pt>
                <c:pt idx="451">
                  <c:v>102.90125862344455</c:v>
                </c:pt>
                <c:pt idx="452">
                  <c:v>101.53417629042563</c:v>
                </c:pt>
                <c:pt idx="453">
                  <c:v>100.15180328392951</c:v>
                </c:pt>
                <c:pt idx="454">
                  <c:v>98.754347784246093</c:v>
                </c:pt>
                <c:pt idx="455">
                  <c:v>97.342020243033417</c:v>
                </c:pt>
                <c:pt idx="456">
                  <c:v>95.915033351624245</c:v>
                </c:pt>
                <c:pt idx="457">
                  <c:v>94.473602008995513</c:v>
                </c:pt>
                <c:pt idx="458">
                  <c:v>93.017943289405466</c:v>
                </c:pt>
                <c:pt idx="459">
                  <c:v>91.548276409702908</c:v>
                </c:pt>
                <c:pt idx="460">
                  <c:v>90.064822696314067</c:v>
                </c:pt>
                <c:pt idx="461">
                  <c:v>88.567805551911619</c:v>
                </c:pt>
                <c:pt idx="462">
                  <c:v>87.057450421770994</c:v>
                </c:pt>
                <c:pt idx="463">
                  <c:v>85.533984759819447</c:v>
                </c:pt>
                <c:pt idx="464">
                  <c:v>83.997637994381662</c:v>
                </c:pt>
                <c:pt idx="465">
                  <c:v>82.448641493629623</c:v>
                </c:pt>
                <c:pt idx="466">
                  <c:v>80.887228530738483</c:v>
                </c:pt>
                <c:pt idx="467">
                  <c:v>79.313634248757282</c:v>
                </c:pt>
                <c:pt idx="468">
                  <c:v>77.728095625196687</c:v>
                </c:pt>
                <c:pt idx="469">
                  <c:v>76.130851436341345</c:v>
                </c:pt>
                <c:pt idx="470">
                  <c:v>74.522142221290906</c:v>
                </c:pt>
                <c:pt idx="471">
                  <c:v>72.902210245736043</c:v>
                </c:pt>
                <c:pt idx="472">
                  <c:v>71.271299465473462</c:v>
                </c:pt>
                <c:pt idx="473">
                  <c:v>69.62965548966794</c:v>
                </c:pt>
                <c:pt idx="474">
                  <c:v>67.97752554386355</c:v>
                </c:pt>
                <c:pt idx="475">
                  <c:v>66.315158432753307</c:v>
                </c:pt>
                <c:pt idx="476">
                  <c:v>64.642804502709424</c:v>
                </c:pt>
                <c:pt idx="477">
                  <c:v>62.960715604082353</c:v>
                </c:pt>
                <c:pt idx="478">
                  <c:v>61.26914505327295</c:v>
                </c:pt>
                <c:pt idx="479">
                  <c:v>59.568347594584282</c:v>
                </c:pt>
                <c:pt idx="480">
                  <c:v>57.858579361857338</c:v>
                </c:pt>
                <c:pt idx="481">
                  <c:v>56.140097839899219</c:v>
                </c:pt>
                <c:pt idx="482">
                  <c:v>54.413161825705842</c:v>
                </c:pt>
                <c:pt idx="483">
                  <c:v>52.678031389488801</c:v>
                </c:pt>
                <c:pt idx="484">
                  <c:v>50.934967835509653</c:v>
                </c:pt>
                <c:pt idx="485">
                  <c:v>49.184233662727884</c:v>
                </c:pt>
                <c:pt idx="486">
                  <c:v>47.426092525270462</c:v>
                </c:pt>
                <c:pt idx="487">
                  <c:v>45.660809192725495</c:v>
                </c:pt>
                <c:pt idx="488">
                  <c:v>43.888649510269822</c:v>
                </c:pt>
                <c:pt idx="489">
                  <c:v>42.109880358633042</c:v>
                </c:pt>
                <c:pt idx="490">
                  <c:v>40.324769613906554</c:v>
                </c:pt>
                <c:pt idx="491">
                  <c:v>38.533586107202311</c:v>
                </c:pt>
                <c:pt idx="492">
                  <c:v>36.736599584168133</c:v>
                </c:pt>
                <c:pt idx="493">
                  <c:v>34.934080664364274</c:v>
                </c:pt>
                <c:pt idx="494">
                  <c:v>33.126300800510144</c:v>
                </c:pt>
                <c:pt idx="495">
                  <c:v>31.313532237603425</c:v>
                </c:pt>
                <c:pt idx="496">
                  <c:v>29.496047971922025</c:v>
                </c:pt>
                <c:pt idx="497">
                  <c:v>27.674121709911041</c:v>
                </c:pt>
                <c:pt idx="498">
                  <c:v>25.848027826963964</c:v>
                </c:pt>
                <c:pt idx="499">
                  <c:v>24.018041326102598</c:v>
                </c:pt>
                <c:pt idx="500">
                  <c:v>22.184437796562953</c:v>
                </c:pt>
                <c:pt idx="501">
                  <c:v>20.34749337229179</c:v>
                </c:pt>
                <c:pt idx="502">
                  <c:v>18.507484690362855</c:v>
                </c:pt>
                <c:pt idx="503">
                  <c:v>16.664688849315297</c:v>
                </c:pt>
                <c:pt idx="504">
                  <c:v>14.819383367424642</c:v>
                </c:pt>
                <c:pt idx="505">
                  <c:v>12.971846140908825</c:v>
                </c:pt>
                <c:pt idx="506">
                  <c:v>11.122355402078391</c:v>
                </c:pt>
                <c:pt idx="507">
                  <c:v>9.271189677435709</c:v>
                </c:pt>
                <c:pt idx="508">
                  <c:v>7.4186277457295864</c:v>
                </c:pt>
                <c:pt idx="509">
                  <c:v>5.5649485959729486</c:v>
                </c:pt>
                <c:pt idx="510">
                  <c:v>3.7104313854271123</c:v>
                </c:pt>
                <c:pt idx="511">
                  <c:v>1.8553553975627379</c:v>
                </c:pt>
                <c:pt idx="512">
                  <c:v>2.3553932459803056E-14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100976"/>
        <c:axId val="468102152"/>
      </c:scatterChart>
      <c:valAx>
        <c:axId val="4681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8102152"/>
        <c:crosses val="autoZero"/>
        <c:crossBetween val="midCat"/>
      </c:valAx>
      <c:valAx>
        <c:axId val="468102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8100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Driving current at min.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637237870897339"/>
          <c:y val="0.16842451191846064"/>
          <c:w val="0.74460937446319486"/>
          <c:h val="0.6693843879441117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'Time-domain'!$R$9:$R$265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6.6495931723361368</c:v>
                </c:pt>
                <c:pt idx="16">
                  <c:v>14.702031320825824</c:v>
                </c:pt>
                <c:pt idx="17">
                  <c:v>22.734837005891759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26.470588235294116</c:v>
                </c:pt>
                <c:pt idx="28">
                  <c:v>26.470588235294116</c:v>
                </c:pt>
                <c:pt idx="29">
                  <c:v>26.470588235294116</c:v>
                </c:pt>
                <c:pt idx="30">
                  <c:v>17.530054578752562</c:v>
                </c:pt>
                <c:pt idx="31">
                  <c:v>5.2588481398604898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5.2588481398602944</c:v>
                </c:pt>
                <c:pt idx="226">
                  <c:v>17.530054578752367</c:v>
                </c:pt>
                <c:pt idx="227">
                  <c:v>26.470588235294116</c:v>
                </c:pt>
                <c:pt idx="228">
                  <c:v>26.470588235294116</c:v>
                </c:pt>
                <c:pt idx="229">
                  <c:v>26.470588235294116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22.734837005891666</c:v>
                </c:pt>
                <c:pt idx="240">
                  <c:v>14.702031320825764</c:v>
                </c:pt>
                <c:pt idx="241">
                  <c:v>6.6495931723360906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'Time-domain'!$S$9:$S$265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8.9405336565415539</c:v>
                </c:pt>
                <c:pt idx="31">
                  <c:v>21.211740095433626</c:v>
                </c:pt>
                <c:pt idx="32">
                  <c:v>33.422870875064895</c:v>
                </c:pt>
                <c:pt idx="33">
                  <c:v>45.572087044056019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54.411764705882355</c:v>
                </c:pt>
                <c:pt idx="45">
                  <c:v>54.411764705882355</c:v>
                </c:pt>
                <c:pt idx="46">
                  <c:v>54.411764705882355</c:v>
                </c:pt>
                <c:pt idx="47">
                  <c:v>54.411764705882355</c:v>
                </c:pt>
                <c:pt idx="48">
                  <c:v>51.222427352285393</c:v>
                </c:pt>
                <c:pt idx="49">
                  <c:v>41.452523027272619</c:v>
                </c:pt>
                <c:pt idx="50">
                  <c:v>31.764531947037145</c:v>
                </c:pt>
                <c:pt idx="51">
                  <c:v>22.159913087400149</c:v>
                </c:pt>
                <c:pt idx="52">
                  <c:v>12.640112868633494</c:v>
                </c:pt>
                <c:pt idx="53">
                  <c:v>3.2065649376334093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3.206564937633317</c:v>
                </c:pt>
                <c:pt idx="204">
                  <c:v>12.640112868633324</c:v>
                </c:pt>
                <c:pt idx="205">
                  <c:v>22.159913087400064</c:v>
                </c:pt>
                <c:pt idx="206">
                  <c:v>31.76453194703732</c:v>
                </c:pt>
                <c:pt idx="207">
                  <c:v>41.452523027272449</c:v>
                </c:pt>
                <c:pt idx="208">
                  <c:v>51.222427352285393</c:v>
                </c:pt>
                <c:pt idx="209">
                  <c:v>54.411764705882355</c:v>
                </c:pt>
                <c:pt idx="210">
                  <c:v>54.411764705882355</c:v>
                </c:pt>
                <c:pt idx="211">
                  <c:v>54.411764705882355</c:v>
                </c:pt>
                <c:pt idx="212">
                  <c:v>54.411764705882355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45.572087044056069</c:v>
                </c:pt>
                <c:pt idx="224">
                  <c:v>33.422870875064554</c:v>
                </c:pt>
                <c:pt idx="225">
                  <c:v>21.211740095433822</c:v>
                </c:pt>
                <c:pt idx="226">
                  <c:v>8.9405336565417493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'Time-domain'!$T$9:$T$265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3.1893373535969651</c:v>
                </c:pt>
                <c:pt idx="49">
                  <c:v>12.959241678609734</c:v>
                </c:pt>
                <c:pt idx="50">
                  <c:v>22.64723275884521</c:v>
                </c:pt>
                <c:pt idx="51">
                  <c:v>32.251851618482206</c:v>
                </c:pt>
                <c:pt idx="52">
                  <c:v>41.771651837248861</c:v>
                </c:pt>
                <c:pt idx="53">
                  <c:v>51.205199768248946</c:v>
                </c:pt>
                <c:pt idx="54">
                  <c:v>60.551074753863347</c:v>
                </c:pt>
                <c:pt idx="55">
                  <c:v>69.807869339695813</c:v>
                </c:pt>
                <c:pt idx="56">
                  <c:v>78.974189486531287</c:v>
                </c:pt>
                <c:pt idx="57">
                  <c:v>88.048654780271576</c:v>
                </c:pt>
                <c:pt idx="58">
                  <c:v>97.029898639822363</c:v>
                </c:pt>
                <c:pt idx="59">
                  <c:v>105.91656852289383</c:v>
                </c:pt>
                <c:pt idx="60">
                  <c:v>114.70732612968939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122.05882352941177</c:v>
                </c:pt>
                <c:pt idx="67">
                  <c:v>122.05882352941177</c:v>
                </c:pt>
                <c:pt idx="68">
                  <c:v>122.05882352941177</c:v>
                </c:pt>
                <c:pt idx="69">
                  <c:v>122.05882352941177</c:v>
                </c:pt>
                <c:pt idx="70">
                  <c:v>122.05882352941177</c:v>
                </c:pt>
                <c:pt idx="71">
                  <c:v>122.05882352941177</c:v>
                </c:pt>
                <c:pt idx="72">
                  <c:v>122.05882352941177</c:v>
                </c:pt>
                <c:pt idx="73">
                  <c:v>122.05882352941177</c:v>
                </c:pt>
                <c:pt idx="74">
                  <c:v>116.40225547379077</c:v>
                </c:pt>
                <c:pt idx="75">
                  <c:v>82.918210787934754</c:v>
                </c:pt>
                <c:pt idx="76">
                  <c:v>49.969921897818708</c:v>
                </c:pt>
                <c:pt idx="77">
                  <c:v>17.562350694558248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17.562350694558248</c:v>
                </c:pt>
                <c:pt idx="180">
                  <c:v>49.969921897818708</c:v>
                </c:pt>
                <c:pt idx="181">
                  <c:v>82.918210787934356</c:v>
                </c:pt>
                <c:pt idx="182">
                  <c:v>116.40225547379036</c:v>
                </c:pt>
                <c:pt idx="183">
                  <c:v>122.05882352941177</c:v>
                </c:pt>
                <c:pt idx="184">
                  <c:v>122.05882352941177</c:v>
                </c:pt>
                <c:pt idx="185">
                  <c:v>122.05882352941177</c:v>
                </c:pt>
                <c:pt idx="186">
                  <c:v>122.05882352941177</c:v>
                </c:pt>
                <c:pt idx="187">
                  <c:v>122.05882352941177</c:v>
                </c:pt>
                <c:pt idx="188">
                  <c:v>122.05882352941177</c:v>
                </c:pt>
                <c:pt idx="189">
                  <c:v>122.05882352941177</c:v>
                </c:pt>
                <c:pt idx="190">
                  <c:v>122.05882352941177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114.70732612968914</c:v>
                </c:pt>
                <c:pt idx="197">
                  <c:v>105.91656852289374</c:v>
                </c:pt>
                <c:pt idx="198">
                  <c:v>97.029898639822264</c:v>
                </c:pt>
                <c:pt idx="199">
                  <c:v>88.048654780271576</c:v>
                </c:pt>
                <c:pt idx="200">
                  <c:v>78.974189486531188</c:v>
                </c:pt>
                <c:pt idx="201">
                  <c:v>69.807869339695813</c:v>
                </c:pt>
                <c:pt idx="202">
                  <c:v>60.551074753863347</c:v>
                </c:pt>
                <c:pt idx="203">
                  <c:v>51.205199768249038</c:v>
                </c:pt>
                <c:pt idx="204">
                  <c:v>41.771651837249031</c:v>
                </c:pt>
                <c:pt idx="205">
                  <c:v>32.251851618482291</c:v>
                </c:pt>
                <c:pt idx="206">
                  <c:v>22.647232758845036</c:v>
                </c:pt>
                <c:pt idx="207">
                  <c:v>12.95924167860991</c:v>
                </c:pt>
                <c:pt idx="208">
                  <c:v>3.1893373535969651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'Time-domain'!$U$9:$U$265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5.6565680556209976</c:v>
                </c:pt>
                <c:pt idx="75">
                  <c:v>39.140612741477007</c:v>
                </c:pt>
                <c:pt idx="76">
                  <c:v>72.08890163159306</c:v>
                </c:pt>
                <c:pt idx="77">
                  <c:v>104.49647283485352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104.49647283485352</c:v>
                </c:pt>
                <c:pt idx="180">
                  <c:v>72.08890163159306</c:v>
                </c:pt>
                <c:pt idx="181">
                  <c:v>39.140612741477419</c:v>
                </c:pt>
                <c:pt idx="182">
                  <c:v>5.6565680556214062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2752"/>
        <c:axId val="404484712"/>
      </c:scatterChart>
      <c:valAx>
        <c:axId val="40448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4712"/>
        <c:crosses val="autoZero"/>
        <c:crossBetween val="midCat"/>
      </c:valAx>
      <c:valAx>
        <c:axId val="404484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LED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2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Driving current at rated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4745821721964225"/>
          <c:y val="0.15867552858636474"/>
          <c:w val="0.78837472192966584"/>
          <c:h val="0.66119599163198972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'Time-domain'!$V$9:$V$265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0.14098825559809325</c:v>
                </c:pt>
                <c:pt idx="14">
                  <c:v>8.9643289450735963</c:v>
                </c:pt>
                <c:pt idx="15">
                  <c:v>17.768901247998169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26.470588235294116</c:v>
                </c:pt>
                <c:pt idx="26">
                  <c:v>26.470588235294116</c:v>
                </c:pt>
                <c:pt idx="27">
                  <c:v>22.913627287235553</c:v>
                </c:pt>
                <c:pt idx="28">
                  <c:v>9.3423793277866132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9.342379327786368</c:v>
                </c:pt>
                <c:pt idx="229">
                  <c:v>22.913627287235748</c:v>
                </c:pt>
                <c:pt idx="230">
                  <c:v>26.470588235294116</c:v>
                </c:pt>
                <c:pt idx="231">
                  <c:v>26.470588235294116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17.768901247998109</c:v>
                </c:pt>
                <c:pt idx="242">
                  <c:v>8.9643289450735804</c:v>
                </c:pt>
                <c:pt idx="243">
                  <c:v>0.14098825559778802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'Time-domain'!$W$9:$W$265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3.5569609480585638</c:v>
                </c:pt>
                <c:pt idx="28">
                  <c:v>17.128208907507503</c:v>
                </c:pt>
                <c:pt idx="29">
                  <c:v>30.639996172472053</c:v>
                </c:pt>
                <c:pt idx="30">
                  <c:v>44.090287917490492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54.411764705882355</c:v>
                </c:pt>
                <c:pt idx="41">
                  <c:v>54.411764705882355</c:v>
                </c:pt>
                <c:pt idx="42">
                  <c:v>54.411764705882355</c:v>
                </c:pt>
                <c:pt idx="43">
                  <c:v>54.411764705882355</c:v>
                </c:pt>
                <c:pt idx="44">
                  <c:v>46.156399092876356</c:v>
                </c:pt>
                <c:pt idx="45">
                  <c:v>35.157063641497643</c:v>
                </c:pt>
                <c:pt idx="46">
                  <c:v>24.240589507923062</c:v>
                </c:pt>
                <c:pt idx="47">
                  <c:v>13.408620673003163</c:v>
                </c:pt>
                <c:pt idx="48">
                  <c:v>2.6627883914014987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2.6627883914014987</c:v>
                </c:pt>
                <c:pt idx="209">
                  <c:v>13.408620673002986</c:v>
                </c:pt>
                <c:pt idx="210">
                  <c:v>24.240589507923147</c:v>
                </c:pt>
                <c:pt idx="211">
                  <c:v>35.157063641497643</c:v>
                </c:pt>
                <c:pt idx="212">
                  <c:v>46.156399092876356</c:v>
                </c:pt>
                <c:pt idx="213">
                  <c:v>54.411764705882355</c:v>
                </c:pt>
                <c:pt idx="214">
                  <c:v>54.411764705882355</c:v>
                </c:pt>
                <c:pt idx="215">
                  <c:v>54.411764705882355</c:v>
                </c:pt>
                <c:pt idx="216">
                  <c:v>54.411764705882355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44.090287917490684</c:v>
                </c:pt>
                <c:pt idx="227">
                  <c:v>30.639996172471854</c:v>
                </c:pt>
                <c:pt idx="228">
                  <c:v>17.128208907507748</c:v>
                </c:pt>
                <c:pt idx="229">
                  <c:v>3.5569609480583675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'Time-domain'!$X$9:$X$265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8.2553656130059974</c:v>
                </c:pt>
                <c:pt idx="45">
                  <c:v>19.254701064384715</c:v>
                </c:pt>
                <c:pt idx="46">
                  <c:v>30.171175197959293</c:v>
                </c:pt>
                <c:pt idx="47">
                  <c:v>41.003144032879192</c:v>
                </c:pt>
                <c:pt idx="48">
                  <c:v>51.748976314480856</c:v>
                </c:pt>
                <c:pt idx="49">
                  <c:v>62.407053759949342</c:v>
                </c:pt>
                <c:pt idx="50">
                  <c:v>72.975771302024498</c:v>
                </c:pt>
                <c:pt idx="51">
                  <c:v>83.453537330719314</c:v>
                </c:pt>
                <c:pt idx="52">
                  <c:v>93.838773933010273</c:v>
                </c:pt>
                <c:pt idx="53">
                  <c:v>104.1299171304649</c:v>
                </c:pt>
                <c:pt idx="54">
                  <c:v>114.3254171147715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122.05882352941177</c:v>
                </c:pt>
                <c:pt idx="61">
                  <c:v>122.05882352941177</c:v>
                </c:pt>
                <c:pt idx="62">
                  <c:v>122.05882352941177</c:v>
                </c:pt>
                <c:pt idx="63">
                  <c:v>122.05882352941177</c:v>
                </c:pt>
                <c:pt idx="64">
                  <c:v>122.05882352941177</c:v>
                </c:pt>
                <c:pt idx="65">
                  <c:v>122.05882352941177</c:v>
                </c:pt>
                <c:pt idx="66">
                  <c:v>108.61827304499482</c:v>
                </c:pt>
                <c:pt idx="67">
                  <c:v>67.619789215367518</c:v>
                </c:pt>
                <c:pt idx="68">
                  <c:v>27.159365067498442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27.159365067499252</c:v>
                </c:pt>
                <c:pt idx="189">
                  <c:v>67.619789215367916</c:v>
                </c:pt>
                <c:pt idx="190">
                  <c:v>108.61827304499482</c:v>
                </c:pt>
                <c:pt idx="191">
                  <c:v>122.05882352941177</c:v>
                </c:pt>
                <c:pt idx="192">
                  <c:v>122.05882352941177</c:v>
                </c:pt>
                <c:pt idx="193">
                  <c:v>122.05882352941177</c:v>
                </c:pt>
                <c:pt idx="194">
                  <c:v>122.05882352941177</c:v>
                </c:pt>
                <c:pt idx="195">
                  <c:v>122.05882352941177</c:v>
                </c:pt>
                <c:pt idx="196">
                  <c:v>122.05882352941177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114.3254171147715</c:v>
                </c:pt>
                <c:pt idx="203">
                  <c:v>104.12991713046499</c:v>
                </c:pt>
                <c:pt idx="204">
                  <c:v>93.838773933010359</c:v>
                </c:pt>
                <c:pt idx="205">
                  <c:v>83.453537330719413</c:v>
                </c:pt>
                <c:pt idx="206">
                  <c:v>72.975771302024242</c:v>
                </c:pt>
                <c:pt idx="207">
                  <c:v>62.407053759949605</c:v>
                </c:pt>
                <c:pt idx="208">
                  <c:v>51.748976314480856</c:v>
                </c:pt>
                <c:pt idx="209">
                  <c:v>41.003144032879369</c:v>
                </c:pt>
                <c:pt idx="210">
                  <c:v>30.171175197959208</c:v>
                </c:pt>
                <c:pt idx="211">
                  <c:v>19.254701064384715</c:v>
                </c:pt>
                <c:pt idx="212">
                  <c:v>8.2553656130059974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'Time-domain'!$Y$9:$Y$265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13.440550484416944</c:v>
                </c:pt>
                <c:pt idx="67">
                  <c:v>54.43903431404425</c:v>
                </c:pt>
                <c:pt idx="68">
                  <c:v>94.899458461913326</c:v>
                </c:pt>
                <c:pt idx="69">
                  <c:v>134.81572973697271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134.81572973697271</c:v>
                </c:pt>
                <c:pt idx="188">
                  <c:v>94.899458461912516</c:v>
                </c:pt>
                <c:pt idx="189">
                  <c:v>54.439034314043845</c:v>
                </c:pt>
                <c:pt idx="190">
                  <c:v>13.440550484416944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0008"/>
        <c:axId val="404481576"/>
      </c:scatterChart>
      <c:valAx>
        <c:axId val="4044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1576"/>
        <c:crosses val="autoZero"/>
        <c:crossBetween val="midCat"/>
      </c:valAx>
      <c:valAx>
        <c:axId val="404481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LED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0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Driving current at max. V</a:t>
            </a:r>
            <a:r>
              <a:rPr lang="en-US" sz="1400" baseline="-25000"/>
              <a:t>IN</a:t>
            </a:r>
          </a:p>
        </c:rich>
      </c:tx>
      <c:layout>
        <c:manualLayout>
          <c:xMode val="edge"/>
          <c:yMode val="edge"/>
          <c:x val="0.18531118005119665"/>
          <c:y val="1.965534532532949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443905924328071"/>
          <c:y val="0.15282302632595957"/>
          <c:w val="0.79270767914516382"/>
          <c:h val="0.70381991142234379"/>
        </c:manualLayout>
      </c:layout>
      <c:scatterChart>
        <c:scatterStyle val="smoothMarker"/>
        <c:varyColors val="0"/>
        <c:ser>
          <c:idx val="0"/>
          <c:order val="0"/>
          <c:tx>
            <c:v>ILED1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'Time-domain'!$Z$9:$Z$265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0.21379157573894242</c:v>
                </c:pt>
                <c:pt idx="13">
                  <c:v>9.7913035818934482</c:v>
                </c:pt>
                <c:pt idx="14">
                  <c:v>19.34992266215858</c:v>
                </c:pt>
                <c:pt idx="15">
                  <c:v>26.470588235294116</c:v>
                </c:pt>
                <c:pt idx="16">
                  <c:v>26.470588235294116</c:v>
                </c:pt>
                <c:pt idx="17">
                  <c:v>26.470588235294116</c:v>
                </c:pt>
                <c:pt idx="18">
                  <c:v>26.470588235294116</c:v>
                </c:pt>
                <c:pt idx="19">
                  <c:v>26.470588235294116</c:v>
                </c:pt>
                <c:pt idx="20">
                  <c:v>26.470588235294116</c:v>
                </c:pt>
                <c:pt idx="21">
                  <c:v>26.470588235294116</c:v>
                </c:pt>
                <c:pt idx="22">
                  <c:v>26.470588235294116</c:v>
                </c:pt>
                <c:pt idx="23">
                  <c:v>26.470588235294116</c:v>
                </c:pt>
                <c:pt idx="24">
                  <c:v>26.470588235294116</c:v>
                </c:pt>
                <c:pt idx="25">
                  <c:v>20.730402362175752</c:v>
                </c:pt>
                <c:pt idx="26">
                  <c:v>5.9060372204745946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5.9060372204742002</c:v>
                </c:pt>
                <c:pt idx="231">
                  <c:v>20.730402362175798</c:v>
                </c:pt>
                <c:pt idx="232">
                  <c:v>26.470588235294116</c:v>
                </c:pt>
                <c:pt idx="233">
                  <c:v>26.470588235294116</c:v>
                </c:pt>
                <c:pt idx="234">
                  <c:v>26.470588235294116</c:v>
                </c:pt>
                <c:pt idx="235">
                  <c:v>26.470588235294116</c:v>
                </c:pt>
                <c:pt idx="236">
                  <c:v>26.470588235294116</c:v>
                </c:pt>
                <c:pt idx="237">
                  <c:v>26.470588235294116</c:v>
                </c:pt>
                <c:pt idx="238">
                  <c:v>26.470588235294116</c:v>
                </c:pt>
                <c:pt idx="239">
                  <c:v>26.470588235294116</c:v>
                </c:pt>
                <c:pt idx="240">
                  <c:v>26.470588235294116</c:v>
                </c:pt>
                <c:pt idx="241">
                  <c:v>26.470588235294116</c:v>
                </c:pt>
                <c:pt idx="242">
                  <c:v>19.349922662158562</c:v>
                </c:pt>
                <c:pt idx="243">
                  <c:v>9.7913035818931267</c:v>
                </c:pt>
                <c:pt idx="244">
                  <c:v>0.21379157573898819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ILED2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'Time-domain'!$AA$9:$AA$265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5.7401858731183655</c:v>
                </c:pt>
                <c:pt idx="26">
                  <c:v>20.564551014819521</c:v>
                </c:pt>
                <c:pt idx="27">
                  <c:v>35.328937961554878</c:v>
                </c:pt>
                <c:pt idx="28">
                  <c:v>50.031123250957862</c:v>
                </c:pt>
                <c:pt idx="29">
                  <c:v>54.411764705882355</c:v>
                </c:pt>
                <c:pt idx="30">
                  <c:v>54.411764705882355</c:v>
                </c:pt>
                <c:pt idx="31">
                  <c:v>54.411764705882355</c:v>
                </c:pt>
                <c:pt idx="32">
                  <c:v>54.411764705882355</c:v>
                </c:pt>
                <c:pt idx="33">
                  <c:v>54.411764705882355</c:v>
                </c:pt>
                <c:pt idx="34">
                  <c:v>54.411764705882355</c:v>
                </c:pt>
                <c:pt idx="35">
                  <c:v>54.411764705882355</c:v>
                </c:pt>
                <c:pt idx="36">
                  <c:v>54.411764705882355</c:v>
                </c:pt>
                <c:pt idx="37">
                  <c:v>54.411764705882355</c:v>
                </c:pt>
                <c:pt idx="38">
                  <c:v>54.411764705882355</c:v>
                </c:pt>
                <c:pt idx="39">
                  <c:v>54.411764705882355</c:v>
                </c:pt>
                <c:pt idx="40">
                  <c:v>49.746591879319865</c:v>
                </c:pt>
                <c:pt idx="41">
                  <c:v>37.489655526664848</c:v>
                </c:pt>
                <c:pt idx="42">
                  <c:v>25.315229212055776</c:v>
                </c:pt>
                <c:pt idx="43">
                  <c:v>13.225146359314806</c:v>
                </c:pt>
                <c:pt idx="44">
                  <c:v>1.2212276904486004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1.2212276904486004</c:v>
                </c:pt>
                <c:pt idx="213">
                  <c:v>13.225146359314628</c:v>
                </c:pt>
                <c:pt idx="214">
                  <c:v>25.315229212056039</c:v>
                </c:pt>
                <c:pt idx="215">
                  <c:v>37.489655526664578</c:v>
                </c:pt>
                <c:pt idx="216">
                  <c:v>49.746591879320221</c:v>
                </c:pt>
                <c:pt idx="217">
                  <c:v>54.411764705882355</c:v>
                </c:pt>
                <c:pt idx="218">
                  <c:v>54.411764705882355</c:v>
                </c:pt>
                <c:pt idx="219">
                  <c:v>54.411764705882355</c:v>
                </c:pt>
                <c:pt idx="220">
                  <c:v>54.411764705882355</c:v>
                </c:pt>
                <c:pt idx="221">
                  <c:v>54.411764705882355</c:v>
                </c:pt>
                <c:pt idx="222">
                  <c:v>54.411764705882355</c:v>
                </c:pt>
                <c:pt idx="223">
                  <c:v>54.411764705882355</c:v>
                </c:pt>
                <c:pt idx="224">
                  <c:v>54.411764705882355</c:v>
                </c:pt>
                <c:pt idx="225">
                  <c:v>54.411764705882355</c:v>
                </c:pt>
                <c:pt idx="226">
                  <c:v>54.411764705882355</c:v>
                </c:pt>
                <c:pt idx="227">
                  <c:v>54.411764705882355</c:v>
                </c:pt>
                <c:pt idx="228">
                  <c:v>50.03112325095816</c:v>
                </c:pt>
                <c:pt idx="229">
                  <c:v>35.32893796155463</c:v>
                </c:pt>
                <c:pt idx="230">
                  <c:v>20.564551014819916</c:v>
                </c:pt>
                <c:pt idx="231">
                  <c:v>5.7401858731183166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ILED3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'Time-domain'!$AB$9:$AB$265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4.6651728265624879</c:v>
                </c:pt>
                <c:pt idx="41">
                  <c:v>16.922109179217507</c:v>
                </c:pt>
                <c:pt idx="42">
                  <c:v>29.096535493826579</c:v>
                </c:pt>
                <c:pt idx="43">
                  <c:v>41.186618346567549</c:v>
                </c:pt>
                <c:pt idx="44">
                  <c:v>53.190537015433755</c:v>
                </c:pt>
                <c:pt idx="45">
                  <c:v>65.10648375442733</c:v>
                </c:pt>
                <c:pt idx="46">
                  <c:v>76.932664065799784</c:v>
                </c:pt>
                <c:pt idx="47">
                  <c:v>88.66729697029632</c:v>
                </c:pt>
                <c:pt idx="48">
                  <c:v>100.30861527536484</c:v>
                </c:pt>
                <c:pt idx="49">
                  <c:v>111.85486584128896</c:v>
                </c:pt>
                <c:pt idx="50">
                  <c:v>122.05882352941177</c:v>
                </c:pt>
                <c:pt idx="51">
                  <c:v>122.05882352941177</c:v>
                </c:pt>
                <c:pt idx="52">
                  <c:v>122.05882352941177</c:v>
                </c:pt>
                <c:pt idx="53">
                  <c:v>122.05882352941177</c:v>
                </c:pt>
                <c:pt idx="54">
                  <c:v>122.05882352941177</c:v>
                </c:pt>
                <c:pt idx="55">
                  <c:v>122.05882352941177</c:v>
                </c:pt>
                <c:pt idx="56">
                  <c:v>122.05882352941177</c:v>
                </c:pt>
                <c:pt idx="57">
                  <c:v>122.05882352941177</c:v>
                </c:pt>
                <c:pt idx="58">
                  <c:v>122.05882352941177</c:v>
                </c:pt>
                <c:pt idx="59">
                  <c:v>122.05882352941177</c:v>
                </c:pt>
                <c:pt idx="60">
                  <c:v>92.646836900911808</c:v>
                </c:pt>
                <c:pt idx="61">
                  <c:v>44.877889487098159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44.877889487096937</c:v>
                </c:pt>
                <c:pt idx="196">
                  <c:v>92.646836900912632</c:v>
                </c:pt>
                <c:pt idx="197">
                  <c:v>122.05882352941177</c:v>
                </c:pt>
                <c:pt idx="198">
                  <c:v>122.05882352941177</c:v>
                </c:pt>
                <c:pt idx="199">
                  <c:v>122.05882352941177</c:v>
                </c:pt>
                <c:pt idx="200">
                  <c:v>122.05882352941177</c:v>
                </c:pt>
                <c:pt idx="201">
                  <c:v>122.05882352941177</c:v>
                </c:pt>
                <c:pt idx="202">
                  <c:v>122.05882352941177</c:v>
                </c:pt>
                <c:pt idx="203">
                  <c:v>122.05882352941177</c:v>
                </c:pt>
                <c:pt idx="204">
                  <c:v>122.05882352941177</c:v>
                </c:pt>
                <c:pt idx="205">
                  <c:v>122.05882352941177</c:v>
                </c:pt>
                <c:pt idx="206">
                  <c:v>122.05882352941177</c:v>
                </c:pt>
                <c:pt idx="207">
                  <c:v>111.85486584128921</c:v>
                </c:pt>
                <c:pt idx="208">
                  <c:v>100.30861527536484</c:v>
                </c:pt>
                <c:pt idx="209">
                  <c:v>88.66729697029659</c:v>
                </c:pt>
                <c:pt idx="210">
                  <c:v>76.932664065799614</c:v>
                </c:pt>
                <c:pt idx="211">
                  <c:v>65.10648375442733</c:v>
                </c:pt>
                <c:pt idx="212">
                  <c:v>53.190537015433755</c:v>
                </c:pt>
                <c:pt idx="213">
                  <c:v>41.186618346567727</c:v>
                </c:pt>
                <c:pt idx="214">
                  <c:v>29.096535493826316</c:v>
                </c:pt>
                <c:pt idx="215">
                  <c:v>16.922109179217774</c:v>
                </c:pt>
                <c:pt idx="216">
                  <c:v>4.6651728265621371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ILED4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'Time-domain'!$AC$9:$AC$265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29.411986628499953</c:v>
                </c:pt>
                <c:pt idx="61">
                  <c:v>77.180934042313609</c:v>
                </c:pt>
                <c:pt idx="62">
                  <c:v>124.40839692792203</c:v>
                </c:pt>
                <c:pt idx="63">
                  <c:v>135.29411764705884</c:v>
                </c:pt>
                <c:pt idx="64">
                  <c:v>135.29411764705884</c:v>
                </c:pt>
                <c:pt idx="65">
                  <c:v>135.29411764705884</c:v>
                </c:pt>
                <c:pt idx="66">
                  <c:v>135.29411764705884</c:v>
                </c:pt>
                <c:pt idx="67">
                  <c:v>135.29411764705884</c:v>
                </c:pt>
                <c:pt idx="68">
                  <c:v>135.29411764705884</c:v>
                </c:pt>
                <c:pt idx="69">
                  <c:v>135.29411764705884</c:v>
                </c:pt>
                <c:pt idx="70">
                  <c:v>135.29411764705884</c:v>
                </c:pt>
                <c:pt idx="71">
                  <c:v>135.29411764705884</c:v>
                </c:pt>
                <c:pt idx="72">
                  <c:v>135.29411764705884</c:v>
                </c:pt>
                <c:pt idx="73">
                  <c:v>135.29411764705884</c:v>
                </c:pt>
                <c:pt idx="74">
                  <c:v>135.29411764705884</c:v>
                </c:pt>
                <c:pt idx="75">
                  <c:v>135.29411764705884</c:v>
                </c:pt>
                <c:pt idx="76">
                  <c:v>135.29411764705884</c:v>
                </c:pt>
                <c:pt idx="77">
                  <c:v>135.29411764705884</c:v>
                </c:pt>
                <c:pt idx="78">
                  <c:v>135.29411764705884</c:v>
                </c:pt>
                <c:pt idx="79">
                  <c:v>135.29411764705884</c:v>
                </c:pt>
                <c:pt idx="80">
                  <c:v>135.29411764705884</c:v>
                </c:pt>
                <c:pt idx="81">
                  <c:v>135.29411764705884</c:v>
                </c:pt>
                <c:pt idx="82">
                  <c:v>135.29411764705884</c:v>
                </c:pt>
                <c:pt idx="83">
                  <c:v>135.29411764705884</c:v>
                </c:pt>
                <c:pt idx="84">
                  <c:v>135.29411764705884</c:v>
                </c:pt>
                <c:pt idx="85">
                  <c:v>135.29411764705884</c:v>
                </c:pt>
                <c:pt idx="86">
                  <c:v>135.29411764705884</c:v>
                </c:pt>
                <c:pt idx="87">
                  <c:v>135.29411764705884</c:v>
                </c:pt>
                <c:pt idx="88">
                  <c:v>135.29411764705884</c:v>
                </c:pt>
                <c:pt idx="89">
                  <c:v>135.29411764705884</c:v>
                </c:pt>
                <c:pt idx="90">
                  <c:v>135.29411764705884</c:v>
                </c:pt>
                <c:pt idx="91">
                  <c:v>135.29411764705884</c:v>
                </c:pt>
                <c:pt idx="92">
                  <c:v>135.29411764705884</c:v>
                </c:pt>
                <c:pt idx="93">
                  <c:v>135.29411764705884</c:v>
                </c:pt>
                <c:pt idx="94">
                  <c:v>135.29411764705884</c:v>
                </c:pt>
                <c:pt idx="95">
                  <c:v>135.29411764705884</c:v>
                </c:pt>
                <c:pt idx="96">
                  <c:v>135.29411764705884</c:v>
                </c:pt>
                <c:pt idx="97">
                  <c:v>135.29411764705884</c:v>
                </c:pt>
                <c:pt idx="98">
                  <c:v>135.29411764705884</c:v>
                </c:pt>
                <c:pt idx="99">
                  <c:v>135.29411764705884</c:v>
                </c:pt>
                <c:pt idx="100">
                  <c:v>135.29411764705884</c:v>
                </c:pt>
                <c:pt idx="101">
                  <c:v>135.29411764705884</c:v>
                </c:pt>
                <c:pt idx="102">
                  <c:v>135.29411764705884</c:v>
                </c:pt>
                <c:pt idx="103">
                  <c:v>135.29411764705884</c:v>
                </c:pt>
                <c:pt idx="104">
                  <c:v>135.29411764705884</c:v>
                </c:pt>
                <c:pt idx="105">
                  <c:v>135.29411764705884</c:v>
                </c:pt>
                <c:pt idx="106">
                  <c:v>135.29411764705884</c:v>
                </c:pt>
                <c:pt idx="107">
                  <c:v>135.29411764705884</c:v>
                </c:pt>
                <c:pt idx="108">
                  <c:v>135.29411764705884</c:v>
                </c:pt>
                <c:pt idx="109">
                  <c:v>135.29411764705884</c:v>
                </c:pt>
                <c:pt idx="110">
                  <c:v>135.29411764705884</c:v>
                </c:pt>
                <c:pt idx="111">
                  <c:v>135.29411764705884</c:v>
                </c:pt>
                <c:pt idx="112">
                  <c:v>135.29411764705884</c:v>
                </c:pt>
                <c:pt idx="113">
                  <c:v>135.29411764705884</c:v>
                </c:pt>
                <c:pt idx="114">
                  <c:v>135.29411764705884</c:v>
                </c:pt>
                <c:pt idx="115">
                  <c:v>135.29411764705884</c:v>
                </c:pt>
                <c:pt idx="116">
                  <c:v>135.29411764705884</c:v>
                </c:pt>
                <c:pt idx="117">
                  <c:v>135.29411764705884</c:v>
                </c:pt>
                <c:pt idx="118">
                  <c:v>135.29411764705884</c:v>
                </c:pt>
                <c:pt idx="119">
                  <c:v>135.29411764705884</c:v>
                </c:pt>
                <c:pt idx="120">
                  <c:v>135.29411764705884</c:v>
                </c:pt>
                <c:pt idx="121">
                  <c:v>135.29411764705884</c:v>
                </c:pt>
                <c:pt idx="122">
                  <c:v>135.29411764705884</c:v>
                </c:pt>
                <c:pt idx="123">
                  <c:v>135.29411764705884</c:v>
                </c:pt>
                <c:pt idx="124">
                  <c:v>135.29411764705884</c:v>
                </c:pt>
                <c:pt idx="125">
                  <c:v>135.29411764705884</c:v>
                </c:pt>
                <c:pt idx="126">
                  <c:v>135.29411764705884</c:v>
                </c:pt>
                <c:pt idx="127">
                  <c:v>135.29411764705884</c:v>
                </c:pt>
                <c:pt idx="128">
                  <c:v>135.29411764705884</c:v>
                </c:pt>
                <c:pt idx="129">
                  <c:v>135.29411764705884</c:v>
                </c:pt>
                <c:pt idx="130">
                  <c:v>135.29411764705884</c:v>
                </c:pt>
                <c:pt idx="131">
                  <c:v>135.29411764705884</c:v>
                </c:pt>
                <c:pt idx="132">
                  <c:v>135.29411764705884</c:v>
                </c:pt>
                <c:pt idx="133">
                  <c:v>135.29411764705884</c:v>
                </c:pt>
                <c:pt idx="134">
                  <c:v>135.29411764705884</c:v>
                </c:pt>
                <c:pt idx="135">
                  <c:v>135.29411764705884</c:v>
                </c:pt>
                <c:pt idx="136">
                  <c:v>135.29411764705884</c:v>
                </c:pt>
                <c:pt idx="137">
                  <c:v>135.29411764705884</c:v>
                </c:pt>
                <c:pt idx="138">
                  <c:v>135.29411764705884</c:v>
                </c:pt>
                <c:pt idx="139">
                  <c:v>135.29411764705884</c:v>
                </c:pt>
                <c:pt idx="140">
                  <c:v>135.29411764705884</c:v>
                </c:pt>
                <c:pt idx="141">
                  <c:v>135.29411764705884</c:v>
                </c:pt>
                <c:pt idx="142">
                  <c:v>135.29411764705884</c:v>
                </c:pt>
                <c:pt idx="143">
                  <c:v>135.29411764705884</c:v>
                </c:pt>
                <c:pt idx="144">
                  <c:v>135.29411764705884</c:v>
                </c:pt>
                <c:pt idx="145">
                  <c:v>135.29411764705884</c:v>
                </c:pt>
                <c:pt idx="146">
                  <c:v>135.29411764705884</c:v>
                </c:pt>
                <c:pt idx="147">
                  <c:v>135.29411764705884</c:v>
                </c:pt>
                <c:pt idx="148">
                  <c:v>135.29411764705884</c:v>
                </c:pt>
                <c:pt idx="149">
                  <c:v>135.29411764705884</c:v>
                </c:pt>
                <c:pt idx="150">
                  <c:v>135.29411764705884</c:v>
                </c:pt>
                <c:pt idx="151">
                  <c:v>135.29411764705884</c:v>
                </c:pt>
                <c:pt idx="152">
                  <c:v>135.29411764705884</c:v>
                </c:pt>
                <c:pt idx="153">
                  <c:v>135.29411764705884</c:v>
                </c:pt>
                <c:pt idx="154">
                  <c:v>135.29411764705884</c:v>
                </c:pt>
                <c:pt idx="155">
                  <c:v>135.29411764705884</c:v>
                </c:pt>
                <c:pt idx="156">
                  <c:v>135.29411764705884</c:v>
                </c:pt>
                <c:pt idx="157">
                  <c:v>135.29411764705884</c:v>
                </c:pt>
                <c:pt idx="158">
                  <c:v>135.29411764705884</c:v>
                </c:pt>
                <c:pt idx="159">
                  <c:v>135.29411764705884</c:v>
                </c:pt>
                <c:pt idx="160">
                  <c:v>135.29411764705884</c:v>
                </c:pt>
                <c:pt idx="161">
                  <c:v>135.29411764705884</c:v>
                </c:pt>
                <c:pt idx="162">
                  <c:v>135.29411764705884</c:v>
                </c:pt>
                <c:pt idx="163">
                  <c:v>135.29411764705884</c:v>
                </c:pt>
                <c:pt idx="164">
                  <c:v>135.29411764705884</c:v>
                </c:pt>
                <c:pt idx="165">
                  <c:v>135.29411764705884</c:v>
                </c:pt>
                <c:pt idx="166">
                  <c:v>135.29411764705884</c:v>
                </c:pt>
                <c:pt idx="167">
                  <c:v>135.29411764705884</c:v>
                </c:pt>
                <c:pt idx="168">
                  <c:v>135.29411764705884</c:v>
                </c:pt>
                <c:pt idx="169">
                  <c:v>135.29411764705884</c:v>
                </c:pt>
                <c:pt idx="170">
                  <c:v>135.29411764705884</c:v>
                </c:pt>
                <c:pt idx="171">
                  <c:v>135.29411764705884</c:v>
                </c:pt>
                <c:pt idx="172">
                  <c:v>135.29411764705884</c:v>
                </c:pt>
                <c:pt idx="173">
                  <c:v>135.29411764705884</c:v>
                </c:pt>
                <c:pt idx="174">
                  <c:v>135.29411764705884</c:v>
                </c:pt>
                <c:pt idx="175">
                  <c:v>135.29411764705884</c:v>
                </c:pt>
                <c:pt idx="176">
                  <c:v>135.29411764705884</c:v>
                </c:pt>
                <c:pt idx="177">
                  <c:v>135.29411764705884</c:v>
                </c:pt>
                <c:pt idx="178">
                  <c:v>135.29411764705884</c:v>
                </c:pt>
                <c:pt idx="179">
                  <c:v>135.29411764705884</c:v>
                </c:pt>
                <c:pt idx="180">
                  <c:v>135.29411764705884</c:v>
                </c:pt>
                <c:pt idx="181">
                  <c:v>135.29411764705884</c:v>
                </c:pt>
                <c:pt idx="182">
                  <c:v>135.29411764705884</c:v>
                </c:pt>
                <c:pt idx="183">
                  <c:v>135.29411764705884</c:v>
                </c:pt>
                <c:pt idx="184">
                  <c:v>135.29411764705884</c:v>
                </c:pt>
                <c:pt idx="185">
                  <c:v>135.29411764705884</c:v>
                </c:pt>
                <c:pt idx="186">
                  <c:v>135.29411764705884</c:v>
                </c:pt>
                <c:pt idx="187">
                  <c:v>135.29411764705884</c:v>
                </c:pt>
                <c:pt idx="188">
                  <c:v>135.29411764705884</c:v>
                </c:pt>
                <c:pt idx="189">
                  <c:v>135.29411764705884</c:v>
                </c:pt>
                <c:pt idx="190">
                  <c:v>135.29411764705884</c:v>
                </c:pt>
                <c:pt idx="191">
                  <c:v>135.29411764705884</c:v>
                </c:pt>
                <c:pt idx="192">
                  <c:v>135.29411764705884</c:v>
                </c:pt>
                <c:pt idx="193">
                  <c:v>135.29411764705884</c:v>
                </c:pt>
                <c:pt idx="194">
                  <c:v>124.40839692792242</c:v>
                </c:pt>
                <c:pt idx="195">
                  <c:v>77.180934042314831</c:v>
                </c:pt>
                <c:pt idx="196">
                  <c:v>29.411986628499136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3536"/>
        <c:axId val="404483144"/>
      </c:scatterChart>
      <c:valAx>
        <c:axId val="40448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3144"/>
        <c:crosses val="autoZero"/>
        <c:crossBetween val="midCat"/>
      </c:valAx>
      <c:valAx>
        <c:axId val="404483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LED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35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Current</a:t>
            </a:r>
            <a:r>
              <a:rPr lang="en-US" sz="1400" baseline="0"/>
              <a:t> in each LED at min. V</a:t>
            </a:r>
            <a:r>
              <a:rPr lang="en-US" sz="140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252251461988287"/>
          <c:y val="0.18309482758620793"/>
          <c:w val="0.76851286549707598"/>
          <c:h val="0.64628448275862072"/>
        </c:manualLayout>
      </c:layout>
      <c:scatterChart>
        <c:scatterStyle val="smoothMarker"/>
        <c:varyColors val="0"/>
        <c:ser>
          <c:idx val="0"/>
          <c:order val="0"/>
          <c:tx>
            <c:v>IF1/P1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'Time-domain'!$BB$9:$BB$265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2.2165310574453789</c:v>
                </c:pt>
                <c:pt idx="16">
                  <c:v>4.9006771069419415</c:v>
                </c:pt>
                <c:pt idx="17">
                  <c:v>7.5782790019639199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8.8235294117647047</c:v>
                </c:pt>
                <c:pt idx="30">
                  <c:v>8.8235294117647047</c:v>
                </c:pt>
                <c:pt idx="31">
                  <c:v>8.8235294117647047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8.8235294117647047</c:v>
                </c:pt>
                <c:pt idx="226">
                  <c:v>8.8235294117647047</c:v>
                </c:pt>
                <c:pt idx="227">
                  <c:v>8.8235294117647047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7.5782790019638888</c:v>
                </c:pt>
                <c:pt idx="240">
                  <c:v>4.900677106941921</c:v>
                </c:pt>
                <c:pt idx="241">
                  <c:v>2.2165310574453634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IF2/P2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'Time-domain'!$BC$9:$BC$265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2.9801778855138514</c:v>
                </c:pt>
                <c:pt idx="31">
                  <c:v>7.0705800318112084</c:v>
                </c:pt>
                <c:pt idx="32">
                  <c:v>11.140956958354964</c:v>
                </c:pt>
                <c:pt idx="33">
                  <c:v>15.190695681352006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18.137254901960784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18.137254901960787</c:v>
                </c:pt>
                <c:pt idx="49">
                  <c:v>18.137254901960784</c:v>
                </c:pt>
                <c:pt idx="50">
                  <c:v>18.137254901960784</c:v>
                </c:pt>
                <c:pt idx="51">
                  <c:v>18.137254901960784</c:v>
                </c:pt>
                <c:pt idx="52">
                  <c:v>18.137254901960784</c:v>
                </c:pt>
                <c:pt idx="53">
                  <c:v>18.137254901960784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18.137254901960784</c:v>
                </c:pt>
                <c:pt idx="204">
                  <c:v>18.137254901960784</c:v>
                </c:pt>
                <c:pt idx="205">
                  <c:v>18.137254901960784</c:v>
                </c:pt>
                <c:pt idx="206">
                  <c:v>18.137254901960784</c:v>
                </c:pt>
                <c:pt idx="207">
                  <c:v>18.137254901960787</c:v>
                </c:pt>
                <c:pt idx="208">
                  <c:v>18.137254901960787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18.137254901960784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15.190695681352024</c:v>
                </c:pt>
                <c:pt idx="224">
                  <c:v>11.140956958354851</c:v>
                </c:pt>
                <c:pt idx="225">
                  <c:v>7.0705800318112741</c:v>
                </c:pt>
                <c:pt idx="226">
                  <c:v>2.9801778855139163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IF3/P3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'Time-domain'!$BD$9:$BD$265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1.0631124511989885</c:v>
                </c:pt>
                <c:pt idx="49">
                  <c:v>4.319747226203245</c:v>
                </c:pt>
                <c:pt idx="50">
                  <c:v>7.5490775862817365</c:v>
                </c:pt>
                <c:pt idx="51">
                  <c:v>10.750617206160735</c:v>
                </c:pt>
                <c:pt idx="52">
                  <c:v>13.923883945749621</c:v>
                </c:pt>
                <c:pt idx="53">
                  <c:v>17.068399922749649</c:v>
                </c:pt>
                <c:pt idx="54">
                  <c:v>20.183691584621116</c:v>
                </c:pt>
                <c:pt idx="55">
                  <c:v>23.269289779898603</c:v>
                </c:pt>
                <c:pt idx="56">
                  <c:v>26.324729828843761</c:v>
                </c:pt>
                <c:pt idx="57">
                  <c:v>29.349551593423858</c:v>
                </c:pt>
                <c:pt idx="58">
                  <c:v>32.343299546607454</c:v>
                </c:pt>
                <c:pt idx="59">
                  <c:v>35.305522840964606</c:v>
                </c:pt>
                <c:pt idx="60">
                  <c:v>38.235775376563133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40.686274509803923</c:v>
                </c:pt>
                <c:pt idx="70">
                  <c:v>40.686274509803923</c:v>
                </c:pt>
                <c:pt idx="71">
                  <c:v>40.686274509803923</c:v>
                </c:pt>
                <c:pt idx="72">
                  <c:v>40.686274509803923</c:v>
                </c:pt>
                <c:pt idx="73">
                  <c:v>40.686274509803923</c:v>
                </c:pt>
                <c:pt idx="74">
                  <c:v>40.686274509803923</c:v>
                </c:pt>
                <c:pt idx="75">
                  <c:v>40.686274509803923</c:v>
                </c:pt>
                <c:pt idx="76">
                  <c:v>40.686274509803923</c:v>
                </c:pt>
                <c:pt idx="77">
                  <c:v>40.686274509803923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40.686274509803923</c:v>
                </c:pt>
                <c:pt idx="180">
                  <c:v>40.686274509803923</c:v>
                </c:pt>
                <c:pt idx="181">
                  <c:v>40.686274509803923</c:v>
                </c:pt>
                <c:pt idx="182">
                  <c:v>40.686274509803923</c:v>
                </c:pt>
                <c:pt idx="183">
                  <c:v>40.686274509803923</c:v>
                </c:pt>
                <c:pt idx="184">
                  <c:v>40.686274509803923</c:v>
                </c:pt>
                <c:pt idx="185">
                  <c:v>40.686274509803923</c:v>
                </c:pt>
                <c:pt idx="186">
                  <c:v>40.686274509803923</c:v>
                </c:pt>
                <c:pt idx="187">
                  <c:v>40.686274509803923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38.235775376563048</c:v>
                </c:pt>
                <c:pt idx="197">
                  <c:v>35.305522840964578</c:v>
                </c:pt>
                <c:pt idx="198">
                  <c:v>32.343299546607419</c:v>
                </c:pt>
                <c:pt idx="199">
                  <c:v>29.349551593423858</c:v>
                </c:pt>
                <c:pt idx="200">
                  <c:v>26.324729828843729</c:v>
                </c:pt>
                <c:pt idx="201">
                  <c:v>23.269289779898603</c:v>
                </c:pt>
                <c:pt idx="202">
                  <c:v>20.183691584621116</c:v>
                </c:pt>
                <c:pt idx="203">
                  <c:v>17.068399922749681</c:v>
                </c:pt>
                <c:pt idx="204">
                  <c:v>13.923883945749678</c:v>
                </c:pt>
                <c:pt idx="205">
                  <c:v>10.750617206160763</c:v>
                </c:pt>
                <c:pt idx="206">
                  <c:v>7.5490775862816788</c:v>
                </c:pt>
                <c:pt idx="207">
                  <c:v>4.3197472262033036</c:v>
                </c:pt>
                <c:pt idx="208">
                  <c:v>1.0631124511989885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IF4/P4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'Time-domain'!$BE$9:$BE$265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1.8855226852069993</c:v>
                </c:pt>
                <c:pt idx="75">
                  <c:v>13.04687091382567</c:v>
                </c:pt>
                <c:pt idx="76">
                  <c:v>24.029633877197686</c:v>
                </c:pt>
                <c:pt idx="77">
                  <c:v>34.832157611617838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34.832157611617838</c:v>
                </c:pt>
                <c:pt idx="180">
                  <c:v>24.029633877197686</c:v>
                </c:pt>
                <c:pt idx="181">
                  <c:v>13.046870913825806</c:v>
                </c:pt>
                <c:pt idx="182">
                  <c:v>1.8855226852071354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1968"/>
        <c:axId val="404480792"/>
      </c:scatterChart>
      <c:valAx>
        <c:axId val="40448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0792"/>
        <c:crosses val="autoZero"/>
        <c:crossBetween val="midCat"/>
      </c:valAx>
      <c:valAx>
        <c:axId val="404480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/>
                  <a:t> (mA)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1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US" sz="1400" b="1" i="0" baseline="0"/>
              <a:t>Current in each LED at rated V</a:t>
            </a:r>
            <a:r>
              <a:rPr lang="en-US" sz="1400" b="1" i="0" baseline="-25000"/>
              <a:t>IN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766857164846666"/>
          <c:y val="0.17701245210728131"/>
          <c:w val="0.78336663530968742"/>
          <c:h val="0.66453160919540522"/>
        </c:manualLayout>
      </c:layout>
      <c:scatterChart>
        <c:scatterStyle val="smoothMarker"/>
        <c:varyColors val="0"/>
        <c:ser>
          <c:idx val="0"/>
          <c:order val="0"/>
          <c:tx>
            <c:v>IF1/P1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'Time-domain'!$BF$9:$BF$265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4.6996085199364414E-2</c:v>
                </c:pt>
                <c:pt idx="14">
                  <c:v>2.9881096483578653</c:v>
                </c:pt>
                <c:pt idx="15">
                  <c:v>5.9229670826660561</c:v>
                </c:pt>
                <c:pt idx="16">
                  <c:v>8.8235294117647047</c:v>
                </c:pt>
                <c:pt idx="17">
                  <c:v>8.8235294117647047</c:v>
                </c:pt>
                <c:pt idx="18">
                  <c:v>8.8235294117647047</c:v>
                </c:pt>
                <c:pt idx="19">
                  <c:v>8.8235294117647047</c:v>
                </c:pt>
                <c:pt idx="20">
                  <c:v>8.8235294117647047</c:v>
                </c:pt>
                <c:pt idx="21">
                  <c:v>8.8235294117647047</c:v>
                </c:pt>
                <c:pt idx="22">
                  <c:v>8.8235294117647047</c:v>
                </c:pt>
                <c:pt idx="23">
                  <c:v>8.8235294117647047</c:v>
                </c:pt>
                <c:pt idx="24">
                  <c:v>8.8235294117647047</c:v>
                </c:pt>
                <c:pt idx="25">
                  <c:v>8.8235294117647047</c:v>
                </c:pt>
                <c:pt idx="26">
                  <c:v>8.8235294117647047</c:v>
                </c:pt>
                <c:pt idx="27">
                  <c:v>8.8235294117647047</c:v>
                </c:pt>
                <c:pt idx="28">
                  <c:v>8.8235294117647047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8.8235294117647047</c:v>
                </c:pt>
                <c:pt idx="229">
                  <c:v>8.8235294117647047</c:v>
                </c:pt>
                <c:pt idx="230">
                  <c:v>8.8235294117647047</c:v>
                </c:pt>
                <c:pt idx="231">
                  <c:v>8.8235294117647047</c:v>
                </c:pt>
                <c:pt idx="232">
                  <c:v>8.8235294117647047</c:v>
                </c:pt>
                <c:pt idx="233">
                  <c:v>8.8235294117647047</c:v>
                </c:pt>
                <c:pt idx="234">
                  <c:v>8.8235294117647047</c:v>
                </c:pt>
                <c:pt idx="235">
                  <c:v>8.8235294117647047</c:v>
                </c:pt>
                <c:pt idx="236">
                  <c:v>8.8235294117647047</c:v>
                </c:pt>
                <c:pt idx="237">
                  <c:v>8.8235294117647047</c:v>
                </c:pt>
                <c:pt idx="238">
                  <c:v>8.8235294117647047</c:v>
                </c:pt>
                <c:pt idx="239">
                  <c:v>8.8235294117647047</c:v>
                </c:pt>
                <c:pt idx="240">
                  <c:v>8.8235294117647047</c:v>
                </c:pt>
                <c:pt idx="241">
                  <c:v>5.9229670826660366</c:v>
                </c:pt>
                <c:pt idx="242">
                  <c:v>2.98810964835786</c:v>
                </c:pt>
                <c:pt idx="243">
                  <c:v>4.6996085199262676E-2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IF2/P2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'Time-domain'!$BG$9:$BG$265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1.1856536493528547</c:v>
                </c:pt>
                <c:pt idx="28">
                  <c:v>5.7094029691691679</c:v>
                </c:pt>
                <c:pt idx="29">
                  <c:v>10.213332057490684</c:v>
                </c:pt>
                <c:pt idx="30">
                  <c:v>14.696762639163497</c:v>
                </c:pt>
                <c:pt idx="31">
                  <c:v>18.137254901960784</c:v>
                </c:pt>
                <c:pt idx="32">
                  <c:v>18.137254901960784</c:v>
                </c:pt>
                <c:pt idx="33">
                  <c:v>18.137254901960784</c:v>
                </c:pt>
                <c:pt idx="34">
                  <c:v>18.137254901960784</c:v>
                </c:pt>
                <c:pt idx="35">
                  <c:v>18.137254901960784</c:v>
                </c:pt>
                <c:pt idx="36">
                  <c:v>18.137254901960784</c:v>
                </c:pt>
                <c:pt idx="37">
                  <c:v>18.137254901960784</c:v>
                </c:pt>
                <c:pt idx="38">
                  <c:v>18.137254901960784</c:v>
                </c:pt>
                <c:pt idx="39">
                  <c:v>18.137254901960784</c:v>
                </c:pt>
                <c:pt idx="40">
                  <c:v>18.137254901960784</c:v>
                </c:pt>
                <c:pt idx="41">
                  <c:v>18.137254901960784</c:v>
                </c:pt>
                <c:pt idx="42">
                  <c:v>18.137254901960784</c:v>
                </c:pt>
                <c:pt idx="43">
                  <c:v>18.137254901960784</c:v>
                </c:pt>
                <c:pt idx="44">
                  <c:v>18.137254901960784</c:v>
                </c:pt>
                <c:pt idx="45">
                  <c:v>18.137254901960787</c:v>
                </c:pt>
                <c:pt idx="46">
                  <c:v>18.137254901960784</c:v>
                </c:pt>
                <c:pt idx="47">
                  <c:v>18.137254901960784</c:v>
                </c:pt>
                <c:pt idx="48">
                  <c:v>18.137254901960784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18.137254901960784</c:v>
                </c:pt>
                <c:pt idx="209">
                  <c:v>18.137254901960784</c:v>
                </c:pt>
                <c:pt idx="210">
                  <c:v>18.137254901960784</c:v>
                </c:pt>
                <c:pt idx="211">
                  <c:v>18.137254901960787</c:v>
                </c:pt>
                <c:pt idx="212">
                  <c:v>18.137254901960784</c:v>
                </c:pt>
                <c:pt idx="213">
                  <c:v>18.137254901960784</c:v>
                </c:pt>
                <c:pt idx="214">
                  <c:v>18.137254901960784</c:v>
                </c:pt>
                <c:pt idx="215">
                  <c:v>18.137254901960784</c:v>
                </c:pt>
                <c:pt idx="216">
                  <c:v>18.137254901960784</c:v>
                </c:pt>
                <c:pt idx="217">
                  <c:v>18.137254901960784</c:v>
                </c:pt>
                <c:pt idx="218">
                  <c:v>18.137254901960784</c:v>
                </c:pt>
                <c:pt idx="219">
                  <c:v>18.137254901960784</c:v>
                </c:pt>
                <c:pt idx="220">
                  <c:v>18.137254901960784</c:v>
                </c:pt>
                <c:pt idx="221">
                  <c:v>18.137254901960784</c:v>
                </c:pt>
                <c:pt idx="222">
                  <c:v>18.137254901960784</c:v>
                </c:pt>
                <c:pt idx="223">
                  <c:v>18.137254901960784</c:v>
                </c:pt>
                <c:pt idx="224">
                  <c:v>18.137254901960784</c:v>
                </c:pt>
                <c:pt idx="225">
                  <c:v>18.137254901960784</c:v>
                </c:pt>
                <c:pt idx="226">
                  <c:v>14.696762639163561</c:v>
                </c:pt>
                <c:pt idx="227">
                  <c:v>10.213332057490618</c:v>
                </c:pt>
                <c:pt idx="228">
                  <c:v>5.7094029691692496</c:v>
                </c:pt>
                <c:pt idx="229">
                  <c:v>1.1856536493527892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IF3/P3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'Time-domain'!$BH$9:$BH$265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2.7517885376686659</c:v>
                </c:pt>
                <c:pt idx="45">
                  <c:v>6.4182336881282387</c:v>
                </c:pt>
                <c:pt idx="46">
                  <c:v>10.057058399319764</c:v>
                </c:pt>
                <c:pt idx="47">
                  <c:v>13.667714677626398</c:v>
                </c:pt>
                <c:pt idx="48">
                  <c:v>17.249658771493618</c:v>
                </c:pt>
                <c:pt idx="49">
                  <c:v>20.802351253316449</c:v>
                </c:pt>
                <c:pt idx="50">
                  <c:v>24.325257100674833</c:v>
                </c:pt>
                <c:pt idx="51">
                  <c:v>27.817845776906438</c:v>
                </c:pt>
                <c:pt idx="52">
                  <c:v>31.279591311003426</c:v>
                </c:pt>
                <c:pt idx="53">
                  <c:v>34.709972376821632</c:v>
                </c:pt>
                <c:pt idx="54">
                  <c:v>38.108472371590501</c:v>
                </c:pt>
                <c:pt idx="55">
                  <c:v>40.686274509803923</c:v>
                </c:pt>
                <c:pt idx="56">
                  <c:v>40.686274509803923</c:v>
                </c:pt>
                <c:pt idx="57">
                  <c:v>40.686274509803923</c:v>
                </c:pt>
                <c:pt idx="58">
                  <c:v>40.686274509803923</c:v>
                </c:pt>
                <c:pt idx="59">
                  <c:v>40.686274509803923</c:v>
                </c:pt>
                <c:pt idx="60">
                  <c:v>40.686274509803923</c:v>
                </c:pt>
                <c:pt idx="61">
                  <c:v>40.686274509803923</c:v>
                </c:pt>
                <c:pt idx="62">
                  <c:v>40.686274509803923</c:v>
                </c:pt>
                <c:pt idx="63">
                  <c:v>40.686274509803923</c:v>
                </c:pt>
                <c:pt idx="64">
                  <c:v>40.686274509803923</c:v>
                </c:pt>
                <c:pt idx="65">
                  <c:v>40.686274509803923</c:v>
                </c:pt>
                <c:pt idx="66">
                  <c:v>40.686274509803923</c:v>
                </c:pt>
                <c:pt idx="67">
                  <c:v>40.686274509803923</c:v>
                </c:pt>
                <c:pt idx="68">
                  <c:v>40.686274509803923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40.686274509803923</c:v>
                </c:pt>
                <c:pt idx="189">
                  <c:v>40.686274509803923</c:v>
                </c:pt>
                <c:pt idx="190">
                  <c:v>40.686274509803923</c:v>
                </c:pt>
                <c:pt idx="191">
                  <c:v>40.686274509803923</c:v>
                </c:pt>
                <c:pt idx="192">
                  <c:v>40.686274509803923</c:v>
                </c:pt>
                <c:pt idx="193">
                  <c:v>40.686274509803923</c:v>
                </c:pt>
                <c:pt idx="194">
                  <c:v>40.686274509803923</c:v>
                </c:pt>
                <c:pt idx="195">
                  <c:v>40.686274509803923</c:v>
                </c:pt>
                <c:pt idx="196">
                  <c:v>40.686274509803923</c:v>
                </c:pt>
                <c:pt idx="197">
                  <c:v>40.686274509803923</c:v>
                </c:pt>
                <c:pt idx="198">
                  <c:v>40.686274509803923</c:v>
                </c:pt>
                <c:pt idx="199">
                  <c:v>40.686274509803923</c:v>
                </c:pt>
                <c:pt idx="200">
                  <c:v>40.686274509803923</c:v>
                </c:pt>
                <c:pt idx="201">
                  <c:v>40.686274509803923</c:v>
                </c:pt>
                <c:pt idx="202">
                  <c:v>38.108472371590501</c:v>
                </c:pt>
                <c:pt idx="203">
                  <c:v>34.709972376821661</c:v>
                </c:pt>
                <c:pt idx="204">
                  <c:v>31.279591311003454</c:v>
                </c:pt>
                <c:pt idx="205">
                  <c:v>27.81784577690647</c:v>
                </c:pt>
                <c:pt idx="206">
                  <c:v>24.325257100674747</c:v>
                </c:pt>
                <c:pt idx="207">
                  <c:v>20.802351253316534</c:v>
                </c:pt>
                <c:pt idx="208">
                  <c:v>17.249658771493618</c:v>
                </c:pt>
                <c:pt idx="209">
                  <c:v>13.667714677626456</c:v>
                </c:pt>
                <c:pt idx="210">
                  <c:v>10.057058399319736</c:v>
                </c:pt>
                <c:pt idx="211">
                  <c:v>6.4182336881282387</c:v>
                </c:pt>
                <c:pt idx="212">
                  <c:v>2.7517885376686659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IF4/P4</c:v>
          </c:tx>
          <c:marker>
            <c:symbol val="none"/>
          </c:marker>
          <c:xVal>
            <c:numRef>
              <c:f>'Time-domain'!$B$9:$B$265</c:f>
              <c:numCache>
                <c:formatCode>General</c:formatCode>
                <c:ptCount val="257"/>
                <c:pt idx="0">
                  <c:v>0</c:v>
                </c:pt>
                <c:pt idx="1">
                  <c:v>3.9062500000000001E-5</c:v>
                </c:pt>
                <c:pt idx="2">
                  <c:v>7.8125000000000002E-5</c:v>
                </c:pt>
                <c:pt idx="3">
                  <c:v>1.171875E-4</c:v>
                </c:pt>
                <c:pt idx="4">
                  <c:v>1.5625E-4</c:v>
                </c:pt>
                <c:pt idx="5">
                  <c:v>1.9531250000000001E-4</c:v>
                </c:pt>
                <c:pt idx="6">
                  <c:v>2.3437499999999999E-4</c:v>
                </c:pt>
                <c:pt idx="7">
                  <c:v>2.7343750000000003E-4</c:v>
                </c:pt>
                <c:pt idx="8">
                  <c:v>3.1250000000000001E-4</c:v>
                </c:pt>
                <c:pt idx="9">
                  <c:v>3.5156249999999999E-4</c:v>
                </c:pt>
                <c:pt idx="10">
                  <c:v>3.9062500000000002E-4</c:v>
                </c:pt>
                <c:pt idx="11">
                  <c:v>4.296875E-4</c:v>
                </c:pt>
                <c:pt idx="12">
                  <c:v>4.6874999999999998E-4</c:v>
                </c:pt>
                <c:pt idx="13">
                  <c:v>5.0781250000000002E-4</c:v>
                </c:pt>
                <c:pt idx="14">
                  <c:v>5.4687500000000005E-4</c:v>
                </c:pt>
                <c:pt idx="15">
                  <c:v>5.8593749999999998E-4</c:v>
                </c:pt>
                <c:pt idx="16">
                  <c:v>6.2500000000000001E-4</c:v>
                </c:pt>
                <c:pt idx="17">
                  <c:v>6.6406250000000005E-4</c:v>
                </c:pt>
                <c:pt idx="18">
                  <c:v>7.0312499999999997E-4</c:v>
                </c:pt>
                <c:pt idx="19">
                  <c:v>7.4218750000000001E-4</c:v>
                </c:pt>
                <c:pt idx="20">
                  <c:v>7.8125000000000004E-4</c:v>
                </c:pt>
                <c:pt idx="21">
                  <c:v>8.2031249999999997E-4</c:v>
                </c:pt>
                <c:pt idx="22">
                  <c:v>8.59375E-4</c:v>
                </c:pt>
                <c:pt idx="23">
                  <c:v>8.9843750000000004E-4</c:v>
                </c:pt>
                <c:pt idx="24">
                  <c:v>9.3749999999999997E-4</c:v>
                </c:pt>
                <c:pt idx="25">
                  <c:v>9.765625E-4</c:v>
                </c:pt>
                <c:pt idx="26">
                  <c:v>1.015625E-3</c:v>
                </c:pt>
                <c:pt idx="27">
                  <c:v>1.0546875000000001E-3</c:v>
                </c:pt>
                <c:pt idx="28">
                  <c:v>1.0937500000000001E-3</c:v>
                </c:pt>
                <c:pt idx="29">
                  <c:v>1.1328124999999999E-3</c:v>
                </c:pt>
                <c:pt idx="30">
                  <c:v>1.171875E-3</c:v>
                </c:pt>
                <c:pt idx="31">
                  <c:v>1.2109375E-3</c:v>
                </c:pt>
                <c:pt idx="32">
                  <c:v>1.25E-3</c:v>
                </c:pt>
                <c:pt idx="33">
                  <c:v>1.2890625000000001E-3</c:v>
                </c:pt>
                <c:pt idx="34">
                  <c:v>1.3281250000000001E-3</c:v>
                </c:pt>
                <c:pt idx="35">
                  <c:v>1.3671874999999999E-3</c:v>
                </c:pt>
                <c:pt idx="36">
                  <c:v>1.4062499999999999E-3</c:v>
                </c:pt>
                <c:pt idx="37">
                  <c:v>1.4453125E-3</c:v>
                </c:pt>
                <c:pt idx="38">
                  <c:v>1.484375E-3</c:v>
                </c:pt>
                <c:pt idx="39">
                  <c:v>1.5234375000000001E-3</c:v>
                </c:pt>
                <c:pt idx="40">
                  <c:v>1.5625000000000001E-3</c:v>
                </c:pt>
                <c:pt idx="41">
                  <c:v>1.6015624999999999E-3</c:v>
                </c:pt>
                <c:pt idx="42">
                  <c:v>1.6406249999999999E-3</c:v>
                </c:pt>
                <c:pt idx="43">
                  <c:v>1.6796875E-3</c:v>
                </c:pt>
                <c:pt idx="44">
                  <c:v>1.71875E-3</c:v>
                </c:pt>
                <c:pt idx="45">
                  <c:v>1.7578125E-3</c:v>
                </c:pt>
                <c:pt idx="46">
                  <c:v>1.7968750000000001E-3</c:v>
                </c:pt>
                <c:pt idx="47">
                  <c:v>1.8359374999999999E-3</c:v>
                </c:pt>
                <c:pt idx="48">
                  <c:v>1.8749999999999999E-3</c:v>
                </c:pt>
                <c:pt idx="49">
                  <c:v>1.9140625E-3</c:v>
                </c:pt>
                <c:pt idx="50">
                  <c:v>1.953125E-3</c:v>
                </c:pt>
                <c:pt idx="51">
                  <c:v>1.9921875E-3</c:v>
                </c:pt>
                <c:pt idx="52">
                  <c:v>2.0312500000000001E-3</c:v>
                </c:pt>
                <c:pt idx="53">
                  <c:v>2.0703125000000001E-3</c:v>
                </c:pt>
                <c:pt idx="54">
                  <c:v>2.1093750000000001E-3</c:v>
                </c:pt>
                <c:pt idx="55">
                  <c:v>2.1484375000000002E-3</c:v>
                </c:pt>
                <c:pt idx="56">
                  <c:v>2.1875000000000002E-3</c:v>
                </c:pt>
                <c:pt idx="57">
                  <c:v>2.2265624999999998E-3</c:v>
                </c:pt>
                <c:pt idx="58">
                  <c:v>2.2656249999999998E-3</c:v>
                </c:pt>
                <c:pt idx="59">
                  <c:v>2.3046874999999999E-3</c:v>
                </c:pt>
                <c:pt idx="60">
                  <c:v>2.3437499999999999E-3</c:v>
                </c:pt>
                <c:pt idx="61">
                  <c:v>2.3828124999999999E-3</c:v>
                </c:pt>
                <c:pt idx="62">
                  <c:v>2.421875E-3</c:v>
                </c:pt>
                <c:pt idx="63">
                  <c:v>2.4609375E-3</c:v>
                </c:pt>
                <c:pt idx="64">
                  <c:v>2.5000000000000001E-3</c:v>
                </c:pt>
                <c:pt idx="65">
                  <c:v>2.5390625000000001E-3</c:v>
                </c:pt>
                <c:pt idx="66">
                  <c:v>2.5781250000000001E-3</c:v>
                </c:pt>
                <c:pt idx="67">
                  <c:v>2.6171875000000002E-3</c:v>
                </c:pt>
                <c:pt idx="68">
                  <c:v>2.6562500000000002E-3</c:v>
                </c:pt>
                <c:pt idx="69">
                  <c:v>2.6953124999999998E-3</c:v>
                </c:pt>
                <c:pt idx="70">
                  <c:v>2.7343749999999998E-3</c:v>
                </c:pt>
                <c:pt idx="71">
                  <c:v>2.7734374999999999E-3</c:v>
                </c:pt>
                <c:pt idx="72">
                  <c:v>2.8124999999999999E-3</c:v>
                </c:pt>
                <c:pt idx="73">
                  <c:v>2.8515624999999999E-3</c:v>
                </c:pt>
                <c:pt idx="74">
                  <c:v>2.890625E-3</c:v>
                </c:pt>
                <c:pt idx="75">
                  <c:v>2.9296875E-3</c:v>
                </c:pt>
                <c:pt idx="76">
                  <c:v>2.96875E-3</c:v>
                </c:pt>
                <c:pt idx="77">
                  <c:v>3.0078125000000001E-3</c:v>
                </c:pt>
                <c:pt idx="78">
                  <c:v>3.0468750000000001E-3</c:v>
                </c:pt>
                <c:pt idx="79">
                  <c:v>3.0859375000000001E-3</c:v>
                </c:pt>
                <c:pt idx="80">
                  <c:v>3.1250000000000002E-3</c:v>
                </c:pt>
                <c:pt idx="81">
                  <c:v>3.1640625000000002E-3</c:v>
                </c:pt>
                <c:pt idx="82">
                  <c:v>3.2031249999999998E-3</c:v>
                </c:pt>
                <c:pt idx="83">
                  <c:v>3.2421874999999998E-3</c:v>
                </c:pt>
                <c:pt idx="84">
                  <c:v>3.2812499999999999E-3</c:v>
                </c:pt>
                <c:pt idx="85">
                  <c:v>3.3203124999999999E-3</c:v>
                </c:pt>
                <c:pt idx="86">
                  <c:v>3.3593749999999999E-3</c:v>
                </c:pt>
                <c:pt idx="87">
                  <c:v>3.3984375E-3</c:v>
                </c:pt>
                <c:pt idx="88">
                  <c:v>3.4375E-3</c:v>
                </c:pt>
                <c:pt idx="89">
                  <c:v>3.4765625000000001E-3</c:v>
                </c:pt>
                <c:pt idx="90">
                  <c:v>3.5156250000000001E-3</c:v>
                </c:pt>
                <c:pt idx="91">
                  <c:v>3.5546875000000001E-3</c:v>
                </c:pt>
                <c:pt idx="92">
                  <c:v>3.5937500000000002E-3</c:v>
                </c:pt>
                <c:pt idx="93">
                  <c:v>3.6328125000000002E-3</c:v>
                </c:pt>
                <c:pt idx="94">
                  <c:v>3.6718749999999998E-3</c:v>
                </c:pt>
                <c:pt idx="95">
                  <c:v>3.7109374999999998E-3</c:v>
                </c:pt>
                <c:pt idx="96">
                  <c:v>3.7499999999999999E-3</c:v>
                </c:pt>
                <c:pt idx="97">
                  <c:v>3.7890624999999999E-3</c:v>
                </c:pt>
                <c:pt idx="98">
                  <c:v>3.8281249999999999E-3</c:v>
                </c:pt>
                <c:pt idx="99">
                  <c:v>3.8671875E-3</c:v>
                </c:pt>
                <c:pt idx="100">
                  <c:v>3.90625E-3</c:v>
                </c:pt>
                <c:pt idx="101">
                  <c:v>3.9453125E-3</c:v>
                </c:pt>
                <c:pt idx="102">
                  <c:v>3.9843750000000001E-3</c:v>
                </c:pt>
                <c:pt idx="103">
                  <c:v>4.0234375000000001E-3</c:v>
                </c:pt>
                <c:pt idx="104">
                  <c:v>4.0625000000000001E-3</c:v>
                </c:pt>
                <c:pt idx="105">
                  <c:v>4.1015625000000002E-3</c:v>
                </c:pt>
                <c:pt idx="106">
                  <c:v>4.1406250000000002E-3</c:v>
                </c:pt>
                <c:pt idx="107">
                  <c:v>4.1796875000000002E-3</c:v>
                </c:pt>
                <c:pt idx="108">
                  <c:v>4.2187500000000003E-3</c:v>
                </c:pt>
                <c:pt idx="109">
                  <c:v>4.2578125000000003E-3</c:v>
                </c:pt>
                <c:pt idx="110">
                  <c:v>4.2968750000000003E-3</c:v>
                </c:pt>
                <c:pt idx="111">
                  <c:v>4.3359375000000004E-3</c:v>
                </c:pt>
                <c:pt idx="112">
                  <c:v>4.3750000000000004E-3</c:v>
                </c:pt>
                <c:pt idx="113">
                  <c:v>4.4140624999999996E-3</c:v>
                </c:pt>
                <c:pt idx="114">
                  <c:v>4.4531249999999996E-3</c:v>
                </c:pt>
                <c:pt idx="115">
                  <c:v>4.4921874999999997E-3</c:v>
                </c:pt>
                <c:pt idx="116">
                  <c:v>4.5312499999999997E-3</c:v>
                </c:pt>
                <c:pt idx="117">
                  <c:v>4.5703124999999997E-3</c:v>
                </c:pt>
                <c:pt idx="118">
                  <c:v>4.6093749999999998E-3</c:v>
                </c:pt>
                <c:pt idx="119">
                  <c:v>4.6484374999999998E-3</c:v>
                </c:pt>
                <c:pt idx="120">
                  <c:v>4.6874999999999998E-3</c:v>
                </c:pt>
                <c:pt idx="121">
                  <c:v>4.7265624999999999E-3</c:v>
                </c:pt>
                <c:pt idx="122">
                  <c:v>4.7656249999999999E-3</c:v>
                </c:pt>
                <c:pt idx="123">
                  <c:v>4.8046874999999999E-3</c:v>
                </c:pt>
                <c:pt idx="124">
                  <c:v>4.84375E-3</c:v>
                </c:pt>
                <c:pt idx="125">
                  <c:v>4.8828125E-3</c:v>
                </c:pt>
                <c:pt idx="126">
                  <c:v>4.921875E-3</c:v>
                </c:pt>
                <c:pt idx="127">
                  <c:v>4.9609375000000001E-3</c:v>
                </c:pt>
                <c:pt idx="128">
                  <c:v>5.0000000000000001E-3</c:v>
                </c:pt>
                <c:pt idx="129">
                  <c:v>5.0390625000000001E-3</c:v>
                </c:pt>
                <c:pt idx="130">
                  <c:v>5.0781250000000002E-3</c:v>
                </c:pt>
                <c:pt idx="131">
                  <c:v>5.1171875000000002E-3</c:v>
                </c:pt>
                <c:pt idx="132">
                  <c:v>5.1562500000000002E-3</c:v>
                </c:pt>
                <c:pt idx="133">
                  <c:v>5.1953125000000003E-3</c:v>
                </c:pt>
                <c:pt idx="134">
                  <c:v>5.2343750000000003E-3</c:v>
                </c:pt>
                <c:pt idx="135">
                  <c:v>5.2734375000000003E-3</c:v>
                </c:pt>
                <c:pt idx="136">
                  <c:v>5.3125000000000004E-3</c:v>
                </c:pt>
                <c:pt idx="137">
                  <c:v>5.3515625000000004E-3</c:v>
                </c:pt>
                <c:pt idx="138">
                  <c:v>5.3906249999999996E-3</c:v>
                </c:pt>
                <c:pt idx="139">
                  <c:v>5.4296874999999996E-3</c:v>
                </c:pt>
                <c:pt idx="140">
                  <c:v>5.4687499999999997E-3</c:v>
                </c:pt>
                <c:pt idx="141">
                  <c:v>5.5078124999999997E-3</c:v>
                </c:pt>
                <c:pt idx="142">
                  <c:v>5.5468749999999997E-3</c:v>
                </c:pt>
                <c:pt idx="143">
                  <c:v>5.5859374999999998E-3</c:v>
                </c:pt>
                <c:pt idx="144">
                  <c:v>5.6249999999999998E-3</c:v>
                </c:pt>
                <c:pt idx="145">
                  <c:v>5.6640624999999998E-3</c:v>
                </c:pt>
                <c:pt idx="146">
                  <c:v>5.7031249999999999E-3</c:v>
                </c:pt>
                <c:pt idx="147">
                  <c:v>5.7421874999999999E-3</c:v>
                </c:pt>
                <c:pt idx="148">
                  <c:v>5.7812499999999999E-3</c:v>
                </c:pt>
                <c:pt idx="149">
                  <c:v>5.8203125E-3</c:v>
                </c:pt>
                <c:pt idx="150">
                  <c:v>5.859375E-3</c:v>
                </c:pt>
                <c:pt idx="151">
                  <c:v>5.8984375E-3</c:v>
                </c:pt>
                <c:pt idx="152">
                  <c:v>5.9375000000000001E-3</c:v>
                </c:pt>
                <c:pt idx="153">
                  <c:v>5.9765625000000001E-3</c:v>
                </c:pt>
                <c:pt idx="154">
                  <c:v>6.0156250000000001E-3</c:v>
                </c:pt>
                <c:pt idx="155">
                  <c:v>6.0546875000000002E-3</c:v>
                </c:pt>
                <c:pt idx="156">
                  <c:v>6.0937500000000002E-3</c:v>
                </c:pt>
                <c:pt idx="157">
                  <c:v>6.1328125000000002E-3</c:v>
                </c:pt>
                <c:pt idx="158">
                  <c:v>6.1718750000000003E-3</c:v>
                </c:pt>
                <c:pt idx="159">
                  <c:v>6.2109375000000003E-3</c:v>
                </c:pt>
                <c:pt idx="160">
                  <c:v>6.2500000000000003E-3</c:v>
                </c:pt>
                <c:pt idx="161">
                  <c:v>6.2890625000000004E-3</c:v>
                </c:pt>
                <c:pt idx="162">
                  <c:v>6.3281250000000004E-3</c:v>
                </c:pt>
                <c:pt idx="163">
                  <c:v>6.3671874999999996E-3</c:v>
                </c:pt>
                <c:pt idx="164">
                  <c:v>6.4062499999999996E-3</c:v>
                </c:pt>
                <c:pt idx="165">
                  <c:v>6.4453124999999997E-3</c:v>
                </c:pt>
                <c:pt idx="166">
                  <c:v>6.4843749999999997E-3</c:v>
                </c:pt>
                <c:pt idx="167">
                  <c:v>6.5234374999999997E-3</c:v>
                </c:pt>
                <c:pt idx="168">
                  <c:v>6.5624999999999998E-3</c:v>
                </c:pt>
                <c:pt idx="169">
                  <c:v>6.6015624999999998E-3</c:v>
                </c:pt>
                <c:pt idx="170">
                  <c:v>6.6406249999999998E-3</c:v>
                </c:pt>
                <c:pt idx="171">
                  <c:v>6.6796874999999999E-3</c:v>
                </c:pt>
                <c:pt idx="172">
                  <c:v>6.7187499999999999E-3</c:v>
                </c:pt>
                <c:pt idx="173">
                  <c:v>6.7578124999999999E-3</c:v>
                </c:pt>
                <c:pt idx="174">
                  <c:v>6.796875E-3</c:v>
                </c:pt>
                <c:pt idx="175">
                  <c:v>6.8359375E-3</c:v>
                </c:pt>
                <c:pt idx="176">
                  <c:v>6.875E-3</c:v>
                </c:pt>
                <c:pt idx="177">
                  <c:v>6.9140625000000001E-3</c:v>
                </c:pt>
                <c:pt idx="178">
                  <c:v>6.9531250000000001E-3</c:v>
                </c:pt>
                <c:pt idx="179">
                  <c:v>6.9921875000000001E-3</c:v>
                </c:pt>
                <c:pt idx="180">
                  <c:v>7.0312500000000002E-3</c:v>
                </c:pt>
                <c:pt idx="181">
                  <c:v>7.0703125000000002E-3</c:v>
                </c:pt>
                <c:pt idx="182">
                  <c:v>7.1093750000000002E-3</c:v>
                </c:pt>
                <c:pt idx="183">
                  <c:v>7.1484375000000003E-3</c:v>
                </c:pt>
                <c:pt idx="184">
                  <c:v>7.1875000000000003E-3</c:v>
                </c:pt>
                <c:pt idx="185">
                  <c:v>7.2265625000000003E-3</c:v>
                </c:pt>
                <c:pt idx="186">
                  <c:v>7.2656250000000004E-3</c:v>
                </c:pt>
                <c:pt idx="187">
                  <c:v>7.3046875000000004E-3</c:v>
                </c:pt>
                <c:pt idx="188">
                  <c:v>7.3437499999999996E-3</c:v>
                </c:pt>
                <c:pt idx="189">
                  <c:v>7.3828124999999996E-3</c:v>
                </c:pt>
                <c:pt idx="190">
                  <c:v>7.4218749999999997E-3</c:v>
                </c:pt>
                <c:pt idx="191">
                  <c:v>7.4609374999999997E-3</c:v>
                </c:pt>
                <c:pt idx="192">
                  <c:v>7.4999999999999997E-3</c:v>
                </c:pt>
                <c:pt idx="193">
                  <c:v>7.5390624999999998E-3</c:v>
                </c:pt>
                <c:pt idx="194">
                  <c:v>7.5781249999999998E-3</c:v>
                </c:pt>
                <c:pt idx="195">
                  <c:v>7.6171874999999998E-3</c:v>
                </c:pt>
                <c:pt idx="196">
                  <c:v>7.6562499999999999E-3</c:v>
                </c:pt>
                <c:pt idx="197">
                  <c:v>7.6953124999999999E-3</c:v>
                </c:pt>
                <c:pt idx="198">
                  <c:v>7.7343749999999999E-3</c:v>
                </c:pt>
                <c:pt idx="199">
                  <c:v>7.7734375E-3</c:v>
                </c:pt>
                <c:pt idx="200">
                  <c:v>7.8125E-3</c:v>
                </c:pt>
                <c:pt idx="201">
                  <c:v>7.8515624999999992E-3</c:v>
                </c:pt>
                <c:pt idx="202">
                  <c:v>7.8906250000000001E-3</c:v>
                </c:pt>
                <c:pt idx="203">
                  <c:v>7.9296874999999992E-3</c:v>
                </c:pt>
                <c:pt idx="204">
                  <c:v>7.9687500000000001E-3</c:v>
                </c:pt>
                <c:pt idx="205">
                  <c:v>8.0078124999999993E-3</c:v>
                </c:pt>
                <c:pt idx="206">
                  <c:v>8.0468750000000002E-3</c:v>
                </c:pt>
                <c:pt idx="207">
                  <c:v>8.0859374999999994E-3</c:v>
                </c:pt>
                <c:pt idx="208">
                  <c:v>8.1250000000000003E-3</c:v>
                </c:pt>
                <c:pt idx="209">
                  <c:v>8.1640624999999994E-3</c:v>
                </c:pt>
                <c:pt idx="210">
                  <c:v>8.2031250000000003E-3</c:v>
                </c:pt>
                <c:pt idx="211">
                  <c:v>8.2421874999999995E-3</c:v>
                </c:pt>
                <c:pt idx="212">
                  <c:v>8.2812500000000004E-3</c:v>
                </c:pt>
                <c:pt idx="213">
                  <c:v>8.3203124999999996E-3</c:v>
                </c:pt>
                <c:pt idx="214">
                  <c:v>8.3593750000000005E-3</c:v>
                </c:pt>
                <c:pt idx="215">
                  <c:v>8.3984374999999997E-3</c:v>
                </c:pt>
                <c:pt idx="216">
                  <c:v>8.4375000000000006E-3</c:v>
                </c:pt>
                <c:pt idx="217">
                  <c:v>8.4765624999999997E-3</c:v>
                </c:pt>
                <c:pt idx="218">
                  <c:v>8.5156250000000006E-3</c:v>
                </c:pt>
                <c:pt idx="219">
                  <c:v>8.5546874999999998E-3</c:v>
                </c:pt>
                <c:pt idx="220">
                  <c:v>8.5937500000000007E-3</c:v>
                </c:pt>
                <c:pt idx="221">
                  <c:v>8.6328124999999999E-3</c:v>
                </c:pt>
                <c:pt idx="222">
                  <c:v>8.6718750000000008E-3</c:v>
                </c:pt>
                <c:pt idx="223">
                  <c:v>8.7109374999999999E-3</c:v>
                </c:pt>
                <c:pt idx="224">
                  <c:v>8.7500000000000008E-3</c:v>
                </c:pt>
                <c:pt idx="225">
                  <c:v>8.7890625E-3</c:v>
                </c:pt>
                <c:pt idx="226">
                  <c:v>8.8281249999999992E-3</c:v>
                </c:pt>
                <c:pt idx="227">
                  <c:v>8.8671875000000001E-3</c:v>
                </c:pt>
                <c:pt idx="228">
                  <c:v>8.9062499999999992E-3</c:v>
                </c:pt>
                <c:pt idx="229">
                  <c:v>8.9453125000000001E-3</c:v>
                </c:pt>
                <c:pt idx="230">
                  <c:v>8.9843749999999993E-3</c:v>
                </c:pt>
                <c:pt idx="231">
                  <c:v>9.0234375000000002E-3</c:v>
                </c:pt>
                <c:pt idx="232">
                  <c:v>9.0624999999999994E-3</c:v>
                </c:pt>
                <c:pt idx="233">
                  <c:v>9.1015625000000003E-3</c:v>
                </c:pt>
                <c:pt idx="234">
                  <c:v>9.1406249999999994E-3</c:v>
                </c:pt>
                <c:pt idx="235">
                  <c:v>9.1796875000000003E-3</c:v>
                </c:pt>
                <c:pt idx="236">
                  <c:v>9.2187499999999995E-3</c:v>
                </c:pt>
                <c:pt idx="237">
                  <c:v>9.2578125000000004E-3</c:v>
                </c:pt>
                <c:pt idx="238">
                  <c:v>9.2968749999999996E-3</c:v>
                </c:pt>
                <c:pt idx="239">
                  <c:v>9.3359375000000005E-3</c:v>
                </c:pt>
                <c:pt idx="240">
                  <c:v>9.3749999999999997E-3</c:v>
                </c:pt>
                <c:pt idx="241">
                  <c:v>9.4140625000000006E-3</c:v>
                </c:pt>
                <c:pt idx="242">
                  <c:v>9.4531249999999997E-3</c:v>
                </c:pt>
                <c:pt idx="243">
                  <c:v>9.4921875000000006E-3</c:v>
                </c:pt>
                <c:pt idx="244">
                  <c:v>9.5312499999999998E-3</c:v>
                </c:pt>
                <c:pt idx="245">
                  <c:v>9.5703125000000007E-3</c:v>
                </c:pt>
                <c:pt idx="246">
                  <c:v>9.6093749999999999E-3</c:v>
                </c:pt>
                <c:pt idx="247">
                  <c:v>9.6484375000000008E-3</c:v>
                </c:pt>
                <c:pt idx="248">
                  <c:v>9.6874999999999999E-3</c:v>
                </c:pt>
                <c:pt idx="249">
                  <c:v>9.7265625000000008E-3</c:v>
                </c:pt>
                <c:pt idx="250">
                  <c:v>9.765625E-3</c:v>
                </c:pt>
                <c:pt idx="251">
                  <c:v>9.8046874999999992E-3</c:v>
                </c:pt>
                <c:pt idx="252">
                  <c:v>9.8437500000000001E-3</c:v>
                </c:pt>
                <c:pt idx="253">
                  <c:v>9.8828124999999992E-3</c:v>
                </c:pt>
                <c:pt idx="254">
                  <c:v>9.9218750000000001E-3</c:v>
                </c:pt>
                <c:pt idx="255">
                  <c:v>9.9609374999999993E-3</c:v>
                </c:pt>
                <c:pt idx="256">
                  <c:v>0.01</c:v>
                </c:pt>
              </c:numCache>
            </c:numRef>
          </c:xVal>
          <c:yVal>
            <c:numRef>
              <c:f>'Time-domain'!$BI$9:$BI$265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4.4801834948056483</c:v>
                </c:pt>
                <c:pt idx="67">
                  <c:v>18.146344771348083</c:v>
                </c:pt>
                <c:pt idx="68">
                  <c:v>31.633152820637775</c:v>
                </c:pt>
                <c:pt idx="69">
                  <c:v>44.938576578990904</c:v>
                </c:pt>
                <c:pt idx="70">
                  <c:v>45.098039215686278</c:v>
                </c:pt>
                <c:pt idx="71">
                  <c:v>45.098039215686278</c:v>
                </c:pt>
                <c:pt idx="72">
                  <c:v>45.098039215686278</c:v>
                </c:pt>
                <c:pt idx="73">
                  <c:v>45.098039215686278</c:v>
                </c:pt>
                <c:pt idx="74">
                  <c:v>45.098039215686278</c:v>
                </c:pt>
                <c:pt idx="75">
                  <c:v>45.098039215686278</c:v>
                </c:pt>
                <c:pt idx="76">
                  <c:v>45.098039215686278</c:v>
                </c:pt>
                <c:pt idx="77">
                  <c:v>45.098039215686278</c:v>
                </c:pt>
                <c:pt idx="78">
                  <c:v>45.098039215686278</c:v>
                </c:pt>
                <c:pt idx="79">
                  <c:v>45.098039215686278</c:v>
                </c:pt>
                <c:pt idx="80">
                  <c:v>45.098039215686278</c:v>
                </c:pt>
                <c:pt idx="81">
                  <c:v>45.098039215686278</c:v>
                </c:pt>
                <c:pt idx="82">
                  <c:v>45.098039215686278</c:v>
                </c:pt>
                <c:pt idx="83">
                  <c:v>45.098039215686278</c:v>
                </c:pt>
                <c:pt idx="84">
                  <c:v>45.098039215686278</c:v>
                </c:pt>
                <c:pt idx="85">
                  <c:v>45.098039215686278</c:v>
                </c:pt>
                <c:pt idx="86">
                  <c:v>45.098039215686278</c:v>
                </c:pt>
                <c:pt idx="87">
                  <c:v>45.098039215686278</c:v>
                </c:pt>
                <c:pt idx="88">
                  <c:v>45.098039215686278</c:v>
                </c:pt>
                <c:pt idx="89">
                  <c:v>45.098039215686278</c:v>
                </c:pt>
                <c:pt idx="90">
                  <c:v>45.098039215686278</c:v>
                </c:pt>
                <c:pt idx="91">
                  <c:v>45.098039215686278</c:v>
                </c:pt>
                <c:pt idx="92">
                  <c:v>45.098039215686278</c:v>
                </c:pt>
                <c:pt idx="93">
                  <c:v>45.098039215686278</c:v>
                </c:pt>
                <c:pt idx="94">
                  <c:v>45.098039215686278</c:v>
                </c:pt>
                <c:pt idx="95">
                  <c:v>45.098039215686278</c:v>
                </c:pt>
                <c:pt idx="96">
                  <c:v>45.098039215686278</c:v>
                </c:pt>
                <c:pt idx="97">
                  <c:v>45.098039215686278</c:v>
                </c:pt>
                <c:pt idx="98">
                  <c:v>45.098039215686278</c:v>
                </c:pt>
                <c:pt idx="99">
                  <c:v>45.098039215686278</c:v>
                </c:pt>
                <c:pt idx="100">
                  <c:v>45.098039215686278</c:v>
                </c:pt>
                <c:pt idx="101">
                  <c:v>45.098039215686278</c:v>
                </c:pt>
                <c:pt idx="102">
                  <c:v>45.098039215686278</c:v>
                </c:pt>
                <c:pt idx="103">
                  <c:v>45.098039215686278</c:v>
                </c:pt>
                <c:pt idx="104">
                  <c:v>45.098039215686278</c:v>
                </c:pt>
                <c:pt idx="105">
                  <c:v>45.098039215686278</c:v>
                </c:pt>
                <c:pt idx="106">
                  <c:v>45.098039215686278</c:v>
                </c:pt>
                <c:pt idx="107">
                  <c:v>45.098039215686278</c:v>
                </c:pt>
                <c:pt idx="108">
                  <c:v>45.098039215686278</c:v>
                </c:pt>
                <c:pt idx="109">
                  <c:v>45.098039215686278</c:v>
                </c:pt>
                <c:pt idx="110">
                  <c:v>45.098039215686278</c:v>
                </c:pt>
                <c:pt idx="111">
                  <c:v>45.098039215686278</c:v>
                </c:pt>
                <c:pt idx="112">
                  <c:v>45.098039215686278</c:v>
                </c:pt>
                <c:pt idx="113">
                  <c:v>45.098039215686278</c:v>
                </c:pt>
                <c:pt idx="114">
                  <c:v>45.098039215686278</c:v>
                </c:pt>
                <c:pt idx="115">
                  <c:v>45.098039215686278</c:v>
                </c:pt>
                <c:pt idx="116">
                  <c:v>45.098039215686278</c:v>
                </c:pt>
                <c:pt idx="117">
                  <c:v>45.098039215686278</c:v>
                </c:pt>
                <c:pt idx="118">
                  <c:v>45.098039215686278</c:v>
                </c:pt>
                <c:pt idx="119">
                  <c:v>45.098039215686278</c:v>
                </c:pt>
                <c:pt idx="120">
                  <c:v>45.098039215686278</c:v>
                </c:pt>
                <c:pt idx="121">
                  <c:v>45.098039215686278</c:v>
                </c:pt>
                <c:pt idx="122">
                  <c:v>45.098039215686278</c:v>
                </c:pt>
                <c:pt idx="123">
                  <c:v>45.098039215686278</c:v>
                </c:pt>
                <c:pt idx="124">
                  <c:v>45.098039215686278</c:v>
                </c:pt>
                <c:pt idx="125">
                  <c:v>45.098039215686278</c:v>
                </c:pt>
                <c:pt idx="126">
                  <c:v>45.098039215686278</c:v>
                </c:pt>
                <c:pt idx="127">
                  <c:v>45.098039215686278</c:v>
                </c:pt>
                <c:pt idx="128">
                  <c:v>45.098039215686278</c:v>
                </c:pt>
                <c:pt idx="129">
                  <c:v>45.098039215686278</c:v>
                </c:pt>
                <c:pt idx="130">
                  <c:v>45.098039215686278</c:v>
                </c:pt>
                <c:pt idx="131">
                  <c:v>45.098039215686278</c:v>
                </c:pt>
                <c:pt idx="132">
                  <c:v>45.098039215686278</c:v>
                </c:pt>
                <c:pt idx="133">
                  <c:v>45.098039215686278</c:v>
                </c:pt>
                <c:pt idx="134">
                  <c:v>45.098039215686278</c:v>
                </c:pt>
                <c:pt idx="135">
                  <c:v>45.098039215686278</c:v>
                </c:pt>
                <c:pt idx="136">
                  <c:v>45.098039215686278</c:v>
                </c:pt>
                <c:pt idx="137">
                  <c:v>45.098039215686278</c:v>
                </c:pt>
                <c:pt idx="138">
                  <c:v>45.098039215686278</c:v>
                </c:pt>
                <c:pt idx="139">
                  <c:v>45.098039215686278</c:v>
                </c:pt>
                <c:pt idx="140">
                  <c:v>45.098039215686278</c:v>
                </c:pt>
                <c:pt idx="141">
                  <c:v>45.098039215686278</c:v>
                </c:pt>
                <c:pt idx="142">
                  <c:v>45.098039215686278</c:v>
                </c:pt>
                <c:pt idx="143">
                  <c:v>45.098039215686278</c:v>
                </c:pt>
                <c:pt idx="144">
                  <c:v>45.098039215686278</c:v>
                </c:pt>
                <c:pt idx="145">
                  <c:v>45.098039215686278</c:v>
                </c:pt>
                <c:pt idx="146">
                  <c:v>45.098039215686278</c:v>
                </c:pt>
                <c:pt idx="147">
                  <c:v>45.098039215686278</c:v>
                </c:pt>
                <c:pt idx="148">
                  <c:v>45.098039215686278</c:v>
                </c:pt>
                <c:pt idx="149">
                  <c:v>45.098039215686278</c:v>
                </c:pt>
                <c:pt idx="150">
                  <c:v>45.098039215686278</c:v>
                </c:pt>
                <c:pt idx="151">
                  <c:v>45.098039215686278</c:v>
                </c:pt>
                <c:pt idx="152">
                  <c:v>45.098039215686278</c:v>
                </c:pt>
                <c:pt idx="153">
                  <c:v>45.098039215686278</c:v>
                </c:pt>
                <c:pt idx="154">
                  <c:v>45.098039215686278</c:v>
                </c:pt>
                <c:pt idx="155">
                  <c:v>45.098039215686278</c:v>
                </c:pt>
                <c:pt idx="156">
                  <c:v>45.098039215686278</c:v>
                </c:pt>
                <c:pt idx="157">
                  <c:v>45.098039215686278</c:v>
                </c:pt>
                <c:pt idx="158">
                  <c:v>45.098039215686278</c:v>
                </c:pt>
                <c:pt idx="159">
                  <c:v>45.098039215686278</c:v>
                </c:pt>
                <c:pt idx="160">
                  <c:v>45.098039215686278</c:v>
                </c:pt>
                <c:pt idx="161">
                  <c:v>45.098039215686278</c:v>
                </c:pt>
                <c:pt idx="162">
                  <c:v>45.098039215686278</c:v>
                </c:pt>
                <c:pt idx="163">
                  <c:v>45.098039215686278</c:v>
                </c:pt>
                <c:pt idx="164">
                  <c:v>45.098039215686278</c:v>
                </c:pt>
                <c:pt idx="165">
                  <c:v>45.098039215686278</c:v>
                </c:pt>
                <c:pt idx="166">
                  <c:v>45.098039215686278</c:v>
                </c:pt>
                <c:pt idx="167">
                  <c:v>45.098039215686278</c:v>
                </c:pt>
                <c:pt idx="168">
                  <c:v>45.098039215686278</c:v>
                </c:pt>
                <c:pt idx="169">
                  <c:v>45.098039215686278</c:v>
                </c:pt>
                <c:pt idx="170">
                  <c:v>45.098039215686278</c:v>
                </c:pt>
                <c:pt idx="171">
                  <c:v>45.098039215686278</c:v>
                </c:pt>
                <c:pt idx="172">
                  <c:v>45.098039215686278</c:v>
                </c:pt>
                <c:pt idx="173">
                  <c:v>45.098039215686278</c:v>
                </c:pt>
                <c:pt idx="174">
                  <c:v>45.098039215686278</c:v>
                </c:pt>
                <c:pt idx="175">
                  <c:v>45.098039215686278</c:v>
                </c:pt>
                <c:pt idx="176">
                  <c:v>45.098039215686278</c:v>
                </c:pt>
                <c:pt idx="177">
                  <c:v>45.098039215686278</c:v>
                </c:pt>
                <c:pt idx="178">
                  <c:v>45.098039215686278</c:v>
                </c:pt>
                <c:pt idx="179">
                  <c:v>45.098039215686278</c:v>
                </c:pt>
                <c:pt idx="180">
                  <c:v>45.098039215686278</c:v>
                </c:pt>
                <c:pt idx="181">
                  <c:v>45.098039215686278</c:v>
                </c:pt>
                <c:pt idx="182">
                  <c:v>45.098039215686278</c:v>
                </c:pt>
                <c:pt idx="183">
                  <c:v>45.098039215686278</c:v>
                </c:pt>
                <c:pt idx="184">
                  <c:v>45.098039215686278</c:v>
                </c:pt>
                <c:pt idx="185">
                  <c:v>45.098039215686278</c:v>
                </c:pt>
                <c:pt idx="186">
                  <c:v>45.098039215686278</c:v>
                </c:pt>
                <c:pt idx="187">
                  <c:v>44.938576578990904</c:v>
                </c:pt>
                <c:pt idx="188">
                  <c:v>31.633152820637505</c:v>
                </c:pt>
                <c:pt idx="189">
                  <c:v>18.146344771347948</c:v>
                </c:pt>
                <c:pt idx="190">
                  <c:v>4.4801834948056483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86280"/>
        <c:axId val="404485496"/>
      </c:scatterChart>
      <c:valAx>
        <c:axId val="404486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>
            <c:manualLayout>
              <c:xMode val="edge"/>
              <c:yMode val="edge"/>
              <c:x val="0.42246023391812881"/>
              <c:y val="0.894105842911880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4485496"/>
        <c:crosses val="autoZero"/>
        <c:crossBetween val="midCat"/>
      </c:valAx>
      <c:valAx>
        <c:axId val="404485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</a:t>
                </a:r>
                <a:r>
                  <a:rPr lang="en-US" baseline="-25000"/>
                  <a:t>F</a:t>
                </a:r>
                <a:r>
                  <a:rPr lang="en-US" baseline="0"/>
                  <a:t> (mA)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44862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Relationship Id="rId9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7" Type="http://schemas.openxmlformats.org/officeDocument/2006/relationships/image" Target="../media/image8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23388</xdr:colOff>
      <xdr:row>1</xdr:row>
      <xdr:rowOff>27285</xdr:rowOff>
    </xdr:from>
    <xdr:to>
      <xdr:col>1</xdr:col>
      <xdr:colOff>1624474</xdr:colOff>
      <xdr:row>5</xdr:row>
      <xdr:rowOff>67510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990" y="207315"/>
          <a:ext cx="1601086" cy="760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8625</xdr:colOff>
      <xdr:row>23</xdr:row>
      <xdr:rowOff>0</xdr:rowOff>
    </xdr:from>
    <xdr:to>
      <xdr:col>8</xdr:col>
      <xdr:colOff>608106</xdr:colOff>
      <xdr:row>36</xdr:row>
      <xdr:rowOff>152928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23</xdr:row>
      <xdr:rowOff>0</xdr:rowOff>
    </xdr:from>
    <xdr:to>
      <xdr:col>12</xdr:col>
      <xdr:colOff>599482</xdr:colOff>
      <xdr:row>36</xdr:row>
      <xdr:rowOff>152928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178686</xdr:colOff>
      <xdr:row>29</xdr:row>
      <xdr:rowOff>31369</xdr:rowOff>
    </xdr:from>
    <xdr:to>
      <xdr:col>15</xdr:col>
      <xdr:colOff>960225</xdr:colOff>
      <xdr:row>41</xdr:row>
      <xdr:rowOff>10454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1032701</xdr:colOff>
      <xdr:row>29</xdr:row>
      <xdr:rowOff>24309</xdr:rowOff>
    </xdr:from>
    <xdr:to>
      <xdr:col>18</xdr:col>
      <xdr:colOff>2280067</xdr:colOff>
      <xdr:row>41</xdr:row>
      <xdr:rowOff>10452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175860</xdr:colOff>
      <xdr:row>41</xdr:row>
      <xdr:rowOff>69574</xdr:rowOff>
    </xdr:from>
    <xdr:to>
      <xdr:col>14</xdr:col>
      <xdr:colOff>826780</xdr:colOff>
      <xdr:row>52</xdr:row>
      <xdr:rowOff>164872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842918</xdr:colOff>
      <xdr:row>41</xdr:row>
      <xdr:rowOff>59716</xdr:rowOff>
    </xdr:from>
    <xdr:to>
      <xdr:col>16</xdr:col>
      <xdr:colOff>1140156</xdr:colOff>
      <xdr:row>52</xdr:row>
      <xdr:rowOff>155014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1158469</xdr:colOff>
      <xdr:row>41</xdr:row>
      <xdr:rowOff>57541</xdr:rowOff>
    </xdr:from>
    <xdr:to>
      <xdr:col>18</xdr:col>
      <xdr:colOff>2275216</xdr:colOff>
      <xdr:row>52</xdr:row>
      <xdr:rowOff>152839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165128</xdr:colOff>
      <xdr:row>53</xdr:row>
      <xdr:rowOff>48402</xdr:rowOff>
    </xdr:from>
    <xdr:to>
      <xdr:col>14</xdr:col>
      <xdr:colOff>816048</xdr:colOff>
      <xdr:row>64</xdr:row>
      <xdr:rowOff>143700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839437</xdr:colOff>
      <xdr:row>53</xdr:row>
      <xdr:rowOff>59785</xdr:rowOff>
    </xdr:from>
    <xdr:to>
      <xdr:col>16</xdr:col>
      <xdr:colOff>1136675</xdr:colOff>
      <xdr:row>64</xdr:row>
      <xdr:rowOff>155083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1152453</xdr:colOff>
      <xdr:row>53</xdr:row>
      <xdr:rowOff>59786</xdr:rowOff>
    </xdr:from>
    <xdr:to>
      <xdr:col>18</xdr:col>
      <xdr:colOff>2269200</xdr:colOff>
      <xdr:row>64</xdr:row>
      <xdr:rowOff>155084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</xdr:colOff>
          <xdr:row>8</xdr:row>
          <xdr:rowOff>28575</xdr:rowOff>
        </xdr:from>
        <xdr:to>
          <xdr:col>9</xdr:col>
          <xdr:colOff>238125</xdr:colOff>
          <xdr:row>17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</xdr:colOff>
          <xdr:row>46</xdr:row>
          <xdr:rowOff>104775</xdr:rowOff>
        </xdr:from>
        <xdr:to>
          <xdr:col>12</xdr:col>
          <xdr:colOff>600075</xdr:colOff>
          <xdr:row>72</xdr:row>
          <xdr:rowOff>19050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551583</xdr:colOff>
      <xdr:row>66</xdr:row>
      <xdr:rowOff>78145</xdr:rowOff>
    </xdr:from>
    <xdr:to>
      <xdr:col>18</xdr:col>
      <xdr:colOff>97429</xdr:colOff>
      <xdr:row>75</xdr:row>
      <xdr:rowOff>147157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448572</xdr:colOff>
      <xdr:row>56</xdr:row>
      <xdr:rowOff>163903</xdr:rowOff>
    </xdr:from>
    <xdr:to>
      <xdr:col>17</xdr:col>
      <xdr:colOff>112142</xdr:colOff>
      <xdr:row>66</xdr:row>
      <xdr:rowOff>17255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222767</xdr:colOff>
      <xdr:row>52</xdr:row>
      <xdr:rowOff>39582</xdr:rowOff>
    </xdr:from>
    <xdr:to>
      <xdr:col>14</xdr:col>
      <xdr:colOff>361804</xdr:colOff>
      <xdr:row>60</xdr:row>
      <xdr:rowOff>101487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34505</xdr:colOff>
      <xdr:row>86</xdr:row>
      <xdr:rowOff>94891</xdr:rowOff>
    </xdr:from>
    <xdr:to>
      <xdr:col>11</xdr:col>
      <xdr:colOff>561951</xdr:colOff>
      <xdr:row>99</xdr:row>
      <xdr:rowOff>17253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14788</xdr:colOff>
      <xdr:row>86</xdr:row>
      <xdr:rowOff>94891</xdr:rowOff>
    </xdr:from>
    <xdr:to>
      <xdr:col>15</xdr:col>
      <xdr:colOff>542233</xdr:colOff>
      <xdr:row>99</xdr:row>
      <xdr:rowOff>17253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616172</xdr:colOff>
      <xdr:row>86</xdr:row>
      <xdr:rowOff>94891</xdr:rowOff>
    </xdr:from>
    <xdr:to>
      <xdr:col>19</xdr:col>
      <xdr:colOff>522516</xdr:colOff>
      <xdr:row>99</xdr:row>
      <xdr:rowOff>17253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61909</xdr:colOff>
      <xdr:row>123</xdr:row>
      <xdr:rowOff>52266</xdr:rowOff>
    </xdr:from>
    <xdr:to>
      <xdr:col>16</xdr:col>
      <xdr:colOff>501854</xdr:colOff>
      <xdr:row>134</xdr:row>
      <xdr:rowOff>17759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61908</xdr:colOff>
      <xdr:row>123</xdr:row>
      <xdr:rowOff>60893</xdr:rowOff>
    </xdr:from>
    <xdr:to>
      <xdr:col>12</xdr:col>
      <xdr:colOff>61907</xdr:colOff>
      <xdr:row>134</xdr:row>
      <xdr:rowOff>17760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88383</xdr:colOff>
      <xdr:row>68</xdr:row>
      <xdr:rowOff>50746</xdr:rowOff>
    </xdr:from>
    <xdr:to>
      <xdr:col>7</xdr:col>
      <xdr:colOff>1076339</xdr:colOff>
      <xdr:row>74</xdr:row>
      <xdr:rowOff>142085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39997" y="13051261"/>
          <a:ext cx="1607028" cy="1187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595222</xdr:colOff>
      <xdr:row>15</xdr:row>
      <xdr:rowOff>8626</xdr:rowOff>
    </xdr:from>
    <xdr:to>
      <xdr:col>13</xdr:col>
      <xdr:colOff>250166</xdr:colOff>
      <xdr:row>30</xdr:row>
      <xdr:rowOff>34505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13</xdr:col>
      <xdr:colOff>258793</xdr:colOff>
      <xdr:row>46</xdr:row>
      <xdr:rowOff>25879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94890</xdr:colOff>
      <xdr:row>265</xdr:row>
      <xdr:rowOff>51758</xdr:rowOff>
    </xdr:from>
    <xdr:to>
      <xdr:col>5</xdr:col>
      <xdr:colOff>146649</xdr:colOff>
      <xdr:row>274</xdr:row>
      <xdr:rowOff>138022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103518</xdr:colOff>
      <xdr:row>265</xdr:row>
      <xdr:rowOff>51758</xdr:rowOff>
    </xdr:from>
    <xdr:to>
      <xdr:col>39</xdr:col>
      <xdr:colOff>468291</xdr:colOff>
      <xdr:row>274</xdr:row>
      <xdr:rowOff>43132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616172</xdr:colOff>
      <xdr:row>265</xdr:row>
      <xdr:rowOff>22183</xdr:rowOff>
    </xdr:from>
    <xdr:to>
      <xdr:col>21</xdr:col>
      <xdr:colOff>18485</xdr:colOff>
      <xdr:row>274</xdr:row>
      <xdr:rowOff>125699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664234</xdr:colOff>
      <xdr:row>265</xdr:row>
      <xdr:rowOff>8626</xdr:rowOff>
    </xdr:from>
    <xdr:to>
      <xdr:col>24</xdr:col>
      <xdr:colOff>621101</xdr:colOff>
      <xdr:row>274</xdr:row>
      <xdr:rowOff>172528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265</xdr:row>
      <xdr:rowOff>8627</xdr:rowOff>
    </xdr:from>
    <xdr:to>
      <xdr:col>28</xdr:col>
      <xdr:colOff>591526</xdr:colOff>
      <xdr:row>274</xdr:row>
      <xdr:rowOff>112143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86263</xdr:colOff>
      <xdr:row>265</xdr:row>
      <xdr:rowOff>17253</xdr:rowOff>
    </xdr:from>
    <xdr:to>
      <xdr:col>44</xdr:col>
      <xdr:colOff>698738</xdr:colOff>
      <xdr:row>276</xdr:row>
      <xdr:rowOff>94891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707366</xdr:colOff>
      <xdr:row>265</xdr:row>
      <xdr:rowOff>25879</xdr:rowOff>
    </xdr:from>
    <xdr:to>
      <xdr:col>49</xdr:col>
      <xdr:colOff>379562</xdr:colOff>
      <xdr:row>276</xdr:row>
      <xdr:rowOff>103517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241540</xdr:colOff>
      <xdr:row>265</xdr:row>
      <xdr:rowOff>17253</xdr:rowOff>
    </xdr:from>
    <xdr:to>
      <xdr:col>52</xdr:col>
      <xdr:colOff>569343</xdr:colOff>
      <xdr:row>276</xdr:row>
      <xdr:rowOff>94891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77</xdr:col>
      <xdr:colOff>86265</xdr:colOff>
      <xdr:row>265</xdr:row>
      <xdr:rowOff>0</xdr:rowOff>
    </xdr:from>
    <xdr:to>
      <xdr:col>80</xdr:col>
      <xdr:colOff>595222</xdr:colOff>
      <xdr:row>276</xdr:row>
      <xdr:rowOff>129396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80</xdr:col>
      <xdr:colOff>612476</xdr:colOff>
      <xdr:row>265</xdr:row>
      <xdr:rowOff>43133</xdr:rowOff>
    </xdr:from>
    <xdr:to>
      <xdr:col>84</xdr:col>
      <xdr:colOff>595223</xdr:colOff>
      <xdr:row>276</xdr:row>
      <xdr:rowOff>172529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85</xdr:col>
      <xdr:colOff>25879</xdr:colOff>
      <xdr:row>265</xdr:row>
      <xdr:rowOff>8626</xdr:rowOff>
    </xdr:from>
    <xdr:to>
      <xdr:col>88</xdr:col>
      <xdr:colOff>577968</xdr:colOff>
      <xdr:row>276</xdr:row>
      <xdr:rowOff>94891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88</xdr:col>
      <xdr:colOff>595222</xdr:colOff>
      <xdr:row>265</xdr:row>
      <xdr:rowOff>0</xdr:rowOff>
    </xdr:from>
    <xdr:to>
      <xdr:col>92</xdr:col>
      <xdr:colOff>560717</xdr:colOff>
      <xdr:row>276</xdr:row>
      <xdr:rowOff>129396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93</xdr:col>
      <xdr:colOff>86265</xdr:colOff>
      <xdr:row>265</xdr:row>
      <xdr:rowOff>25879</xdr:rowOff>
    </xdr:from>
    <xdr:to>
      <xdr:col>96</xdr:col>
      <xdr:colOff>672861</xdr:colOff>
      <xdr:row>276</xdr:row>
      <xdr:rowOff>155275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97</xdr:col>
      <xdr:colOff>163902</xdr:colOff>
      <xdr:row>265</xdr:row>
      <xdr:rowOff>94891</xdr:rowOff>
    </xdr:from>
    <xdr:to>
      <xdr:col>100</xdr:col>
      <xdr:colOff>414068</xdr:colOff>
      <xdr:row>277</xdr:row>
      <xdr:rowOff>43132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143</xdr:col>
      <xdr:colOff>1</xdr:colOff>
      <xdr:row>265</xdr:row>
      <xdr:rowOff>12323</xdr:rowOff>
    </xdr:from>
    <xdr:to>
      <xdr:col>149</xdr:col>
      <xdr:colOff>61617</xdr:colOff>
      <xdr:row>276</xdr:row>
      <xdr:rowOff>73941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53</xdr:col>
      <xdr:colOff>0</xdr:colOff>
      <xdr:row>265</xdr:row>
      <xdr:rowOff>0</xdr:rowOff>
    </xdr:from>
    <xdr:to>
      <xdr:col>56</xdr:col>
      <xdr:colOff>542232</xdr:colOff>
      <xdr:row>277</xdr:row>
      <xdr:rowOff>49293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0</xdr:colOff>
      <xdr:row>265</xdr:row>
      <xdr:rowOff>0</xdr:rowOff>
    </xdr:from>
    <xdr:to>
      <xdr:col>60</xdr:col>
      <xdr:colOff>542232</xdr:colOff>
      <xdr:row>277</xdr:row>
      <xdr:rowOff>49293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61</xdr:col>
      <xdr:colOff>0</xdr:colOff>
      <xdr:row>265</xdr:row>
      <xdr:rowOff>0</xdr:rowOff>
    </xdr:from>
    <xdr:to>
      <xdr:col>64</xdr:col>
      <xdr:colOff>542232</xdr:colOff>
      <xdr:row>277</xdr:row>
      <xdr:rowOff>49293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310551</xdr:colOff>
      <xdr:row>23</xdr:row>
      <xdr:rowOff>120770</xdr:rowOff>
    </xdr:from>
    <xdr:to>
      <xdr:col>29</xdr:col>
      <xdr:colOff>336431</xdr:colOff>
      <xdr:row>38</xdr:row>
      <xdr:rowOff>146649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163902</xdr:colOff>
      <xdr:row>7</xdr:row>
      <xdr:rowOff>138023</xdr:rowOff>
    </xdr:from>
    <xdr:to>
      <xdr:col>29</xdr:col>
      <xdr:colOff>189782</xdr:colOff>
      <xdr:row>22</xdr:row>
      <xdr:rowOff>163902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0</xdr:rowOff>
    </xdr:from>
    <xdr:to>
      <xdr:col>29</xdr:col>
      <xdr:colOff>25880</xdr:colOff>
      <xdr:row>55</xdr:row>
      <xdr:rowOff>25879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36971</xdr:colOff>
      <xdr:row>18</xdr:row>
      <xdr:rowOff>61617</xdr:rowOff>
    </xdr:from>
    <xdr:to>
      <xdr:col>33</xdr:col>
      <xdr:colOff>425161</xdr:colOff>
      <xdr:row>20</xdr:row>
      <xdr:rowOff>182385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18545" y="3388948"/>
          <a:ext cx="2236707" cy="490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616172</xdr:colOff>
      <xdr:row>21</xdr:row>
      <xdr:rowOff>98589</xdr:rowOff>
    </xdr:from>
    <xdr:to>
      <xdr:col>35</xdr:col>
      <xdr:colOff>267417</xdr:colOff>
      <xdr:row>26</xdr:row>
      <xdr:rowOff>51760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81573" y="3980476"/>
          <a:ext cx="3348281" cy="877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0</xdr:colOff>
      <xdr:row>8</xdr:row>
      <xdr:rowOff>0</xdr:rowOff>
    </xdr:from>
    <xdr:to>
      <xdr:col>33</xdr:col>
      <xdr:colOff>370936</xdr:colOff>
      <xdr:row>13</xdr:row>
      <xdr:rowOff>43132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548121" y="1449238"/>
          <a:ext cx="2234241" cy="948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0</xdr:colOff>
      <xdr:row>14</xdr:row>
      <xdr:rowOff>0</xdr:rowOff>
    </xdr:from>
    <xdr:to>
      <xdr:col>36</xdr:col>
      <xdr:colOff>250166</xdr:colOff>
      <xdr:row>17</xdr:row>
      <xdr:rowOff>43132</xdr:rowOff>
    </xdr:to>
    <xdr:pic>
      <xdr:nvPicPr>
        <xdr:cNvPr id="6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548121" y="2536166"/>
          <a:ext cx="3976777" cy="5865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S72"/>
  <sheetViews>
    <sheetView showGridLines="0" tabSelected="1" zoomScale="70" zoomScaleNormal="70" workbookViewId="0">
      <selection activeCell="C43" sqref="C43:C44"/>
    </sheetView>
  </sheetViews>
  <sheetFormatPr defaultColWidth="9" defaultRowHeight="14.25" customHeight="1" x14ac:dyDescent="0.3"/>
  <cols>
    <col min="1" max="1" width="9" style="11"/>
    <col min="2" max="2" width="26.75" style="11" customWidth="1"/>
    <col min="3" max="4" width="9" style="11"/>
    <col min="5" max="5" width="31.625" style="11" customWidth="1"/>
    <col min="6" max="13" width="9" style="11"/>
    <col min="14" max="14" width="40.125" style="11" customWidth="1"/>
    <col min="15" max="17" width="22.625" style="12" customWidth="1"/>
    <col min="18" max="18" width="10.75" style="11" customWidth="1"/>
    <col min="19" max="19" width="35" style="11" customWidth="1"/>
    <col min="20" max="16384" width="9" style="11"/>
  </cols>
  <sheetData>
    <row r="1" spans="2:19" ht="14.25" customHeight="1" thickBot="1" x14ac:dyDescent="0.35"/>
    <row r="2" spans="2:19" ht="14.25" customHeight="1" x14ac:dyDescent="0.3">
      <c r="C2" s="102" t="s">
        <v>390</v>
      </c>
      <c r="D2" s="103"/>
      <c r="E2" s="103"/>
      <c r="F2" s="103"/>
      <c r="G2" s="103"/>
      <c r="H2" s="103"/>
      <c r="I2" s="104"/>
    </row>
    <row r="3" spans="2:19" ht="14.25" customHeight="1" thickBot="1" x14ac:dyDescent="0.35">
      <c r="C3" s="105"/>
      <c r="D3" s="106"/>
      <c r="E3" s="106"/>
      <c r="F3" s="106"/>
      <c r="G3" s="106"/>
      <c r="H3" s="106"/>
      <c r="I3" s="107"/>
    </row>
    <row r="4" spans="2:19" ht="14.25" customHeight="1" thickBot="1" x14ac:dyDescent="0.35">
      <c r="C4" s="151" t="s">
        <v>364</v>
      </c>
      <c r="D4" s="151"/>
      <c r="E4" s="152"/>
      <c r="F4" s="159" t="s">
        <v>430</v>
      </c>
      <c r="G4" s="160"/>
      <c r="H4" s="160"/>
      <c r="I4" s="161"/>
      <c r="J4" s="45"/>
      <c r="K4" s="45"/>
      <c r="L4" s="45"/>
      <c r="M4" s="45"/>
    </row>
    <row r="5" spans="2:19" ht="14.25" customHeight="1" x14ac:dyDescent="0.3">
      <c r="C5" s="171" t="s">
        <v>365</v>
      </c>
      <c r="D5" s="171"/>
      <c r="E5" s="172"/>
      <c r="F5" s="162" t="s">
        <v>432</v>
      </c>
      <c r="G5" s="163"/>
      <c r="H5" s="163"/>
      <c r="I5" s="164"/>
      <c r="J5" s="45"/>
      <c r="K5" s="45"/>
      <c r="L5" s="45"/>
      <c r="M5" s="45"/>
    </row>
    <row r="6" spans="2:19" ht="14.25" customHeight="1" x14ac:dyDescent="0.3">
      <c r="C6" s="155" t="s">
        <v>366</v>
      </c>
      <c r="D6" s="155"/>
      <c r="E6" s="156"/>
      <c r="F6" s="165"/>
      <c r="G6" s="166"/>
      <c r="H6" s="166"/>
      <c r="I6" s="167"/>
      <c r="J6" s="45"/>
      <c r="K6" s="45"/>
      <c r="L6" s="45"/>
      <c r="M6" s="45"/>
    </row>
    <row r="7" spans="2:19" ht="14.25" customHeight="1" x14ac:dyDescent="0.3">
      <c r="B7" s="65" t="s">
        <v>469</v>
      </c>
      <c r="C7" s="153" t="s">
        <v>374</v>
      </c>
      <c r="D7" s="153"/>
      <c r="E7" s="154"/>
      <c r="F7" s="165"/>
      <c r="G7" s="166"/>
      <c r="H7" s="166"/>
      <c r="I7" s="167"/>
      <c r="J7" s="45"/>
      <c r="K7" s="45"/>
      <c r="L7" s="45"/>
      <c r="M7" s="45"/>
    </row>
    <row r="8" spans="2:19" ht="14.25" customHeight="1" thickBot="1" x14ac:dyDescent="0.35">
      <c r="B8" s="89" t="s">
        <v>157</v>
      </c>
      <c r="C8" s="89"/>
      <c r="D8" s="89"/>
      <c r="E8" s="173"/>
      <c r="F8" s="168"/>
      <c r="G8" s="169"/>
      <c r="H8" s="169"/>
      <c r="I8" s="170"/>
      <c r="J8" s="45"/>
      <c r="K8" s="45"/>
      <c r="L8" s="45"/>
      <c r="M8" s="45"/>
      <c r="N8" s="109" t="s">
        <v>161</v>
      </c>
      <c r="O8" s="110"/>
      <c r="P8" s="110"/>
      <c r="Q8" s="110"/>
      <c r="R8" s="110"/>
      <c r="S8" s="111"/>
    </row>
    <row r="9" spans="2:19" ht="14.25" customHeight="1" x14ac:dyDescent="0.3">
      <c r="B9" s="15" t="s">
        <v>362</v>
      </c>
      <c r="C9" s="53">
        <v>50</v>
      </c>
      <c r="D9" s="16" t="s">
        <v>1</v>
      </c>
      <c r="E9" s="60"/>
      <c r="N9" s="62"/>
      <c r="O9" s="32" t="str">
        <f>Design!C10 &amp; " Vac"</f>
        <v>110 Vac</v>
      </c>
      <c r="P9" s="32" t="str">
        <f>Design!C11 &amp; " Vac"</f>
        <v>120 Vac</v>
      </c>
      <c r="Q9" s="32" t="str">
        <f>Design!C12 &amp; " Vac"</f>
        <v>130 Vac</v>
      </c>
      <c r="R9" s="13"/>
      <c r="S9" s="58"/>
    </row>
    <row r="10" spans="2:19" ht="14.25" customHeight="1" x14ac:dyDescent="0.35">
      <c r="B10" s="15" t="s">
        <v>369</v>
      </c>
      <c r="C10" s="53">
        <v>110</v>
      </c>
      <c r="D10" s="16" t="s">
        <v>431</v>
      </c>
      <c r="E10" s="60"/>
      <c r="N10" s="33" t="s">
        <v>424</v>
      </c>
      <c r="O10" s="54" t="str">
        <f>ROUND(Calculation!D136,2)&amp;" / "&amp;ROUND(Calculation!D137,2)&amp;" / "&amp;ROUND(Calculation!D138,2)</f>
        <v>135.29 / 86.75 / 101.05</v>
      </c>
      <c r="P10" s="54" t="str">
        <f>ROUND(Calculation!E136,2)&amp;" / "&amp;ROUND(Calculation!E137,2)&amp;" / "&amp;ROUND(Calculation!E138,2)</f>
        <v>135.29 / 91.52 / 105.04</v>
      </c>
      <c r="Q10" s="54" t="str">
        <f>ROUND(Calculation!F136,2)&amp;" / "&amp;ROUND(Calculation!F137,2)&amp;" / "&amp;ROUND(Calculation!F138,2)</f>
        <v>135.29 / 95.29 / 108.03</v>
      </c>
      <c r="R10" s="50" t="s">
        <v>4</v>
      </c>
      <c r="S10" s="58"/>
    </row>
    <row r="11" spans="2:19" ht="14.25" customHeight="1" x14ac:dyDescent="0.35">
      <c r="B11" s="15" t="s">
        <v>370</v>
      </c>
      <c r="C11" s="53">
        <v>120</v>
      </c>
      <c r="D11" s="16" t="s">
        <v>431</v>
      </c>
      <c r="E11" s="60"/>
      <c r="N11" s="33" t="s">
        <v>418</v>
      </c>
      <c r="O11" s="54">
        <f>ROUND(Calculation!D128,2)</f>
        <v>11</v>
      </c>
      <c r="P11" s="54">
        <f>ROUND(Calculation!E128,2)</f>
        <v>12.48</v>
      </c>
      <c r="Q11" s="54">
        <f>ROUND(Calculation!F128,2)</f>
        <v>13.9</v>
      </c>
      <c r="R11" s="50" t="s">
        <v>0</v>
      </c>
      <c r="S11" s="58"/>
    </row>
    <row r="12" spans="2:19" ht="14.25" customHeight="1" x14ac:dyDescent="0.3">
      <c r="B12" s="15" t="s">
        <v>371</v>
      </c>
      <c r="C12" s="53">
        <v>130</v>
      </c>
      <c r="D12" s="16" t="s">
        <v>431</v>
      </c>
      <c r="E12" s="60"/>
      <c r="N12" s="33" t="s">
        <v>419</v>
      </c>
      <c r="O12" s="54">
        <f>ROUND(Calculation!D125,2)</f>
        <v>9.57</v>
      </c>
      <c r="P12" s="54">
        <f>ROUND(Calculation!E125,2)</f>
        <v>10.38</v>
      </c>
      <c r="Q12" s="54">
        <f>ROUND(Calculation!F125,2)</f>
        <v>11.01</v>
      </c>
      <c r="R12" s="50" t="s">
        <v>0</v>
      </c>
      <c r="S12" s="58"/>
    </row>
    <row r="13" spans="2:19" ht="14.25" customHeight="1" x14ac:dyDescent="0.3">
      <c r="B13" s="15" t="s">
        <v>372</v>
      </c>
      <c r="C13" s="53">
        <v>12</v>
      </c>
      <c r="D13" s="16" t="s">
        <v>0</v>
      </c>
      <c r="E13" s="60"/>
      <c r="N13" s="33" t="s">
        <v>420</v>
      </c>
      <c r="O13" s="54">
        <f>ROUND(Calculation!D130,2)</f>
        <v>1228.32</v>
      </c>
      <c r="P13" s="54">
        <f>ROUND(Calculation!E130,2)</f>
        <v>1325.78</v>
      </c>
      <c r="Q13" s="54">
        <f>ROUND(Calculation!F130,2)</f>
        <v>1402.1</v>
      </c>
      <c r="R13" s="50" t="s">
        <v>5</v>
      </c>
      <c r="S13" s="58"/>
    </row>
    <row r="14" spans="2:19" ht="14.25" customHeight="1" x14ac:dyDescent="0.3">
      <c r="B14" s="17" t="s">
        <v>233</v>
      </c>
      <c r="C14" s="157" t="s">
        <v>231</v>
      </c>
      <c r="D14" s="158"/>
      <c r="E14" s="60"/>
      <c r="N14" s="33" t="s">
        <v>142</v>
      </c>
      <c r="O14" s="54">
        <f>ROUND(O12/O11*100,2)</f>
        <v>87</v>
      </c>
      <c r="P14" s="54">
        <f>ROUND(P12/P11*100,2)</f>
        <v>83.17</v>
      </c>
      <c r="Q14" s="54">
        <f>ROUND(Q12/Q11*100,2)</f>
        <v>79.209999999999994</v>
      </c>
      <c r="R14" s="50" t="s">
        <v>143</v>
      </c>
      <c r="S14" s="58"/>
    </row>
    <row r="15" spans="2:19" ht="14.25" customHeight="1" x14ac:dyDescent="0.3">
      <c r="N15" s="33" t="s">
        <v>144</v>
      </c>
      <c r="O15" s="54">
        <f>ROUND(O13/O11,2)</f>
        <v>111.67</v>
      </c>
      <c r="P15" s="54">
        <f>ROUND(P13/P11,2)</f>
        <v>106.23</v>
      </c>
      <c r="Q15" s="54">
        <f>ROUND(Q13/Q11,2)</f>
        <v>100.87</v>
      </c>
      <c r="R15" s="50" t="s">
        <v>145</v>
      </c>
      <c r="S15" s="58"/>
    </row>
    <row r="16" spans="2:19" ht="14.25" customHeight="1" x14ac:dyDescent="0.3">
      <c r="B16" s="89" t="s">
        <v>363</v>
      </c>
      <c r="C16" s="89"/>
      <c r="D16" s="89"/>
      <c r="E16" s="89"/>
      <c r="N16" s="33" t="s">
        <v>153</v>
      </c>
      <c r="O16" s="54">
        <f>ROUND(Calculation!D134,3)</f>
        <v>0.99</v>
      </c>
      <c r="P16" s="54">
        <f>ROUND(THD!R2,3)</f>
        <v>0.99099999999999999</v>
      </c>
      <c r="Q16" s="54">
        <f>ROUND(THD!S2,3)</f>
        <v>0.99</v>
      </c>
      <c r="R16" s="50" t="s">
        <v>156</v>
      </c>
      <c r="S16" s="58"/>
    </row>
    <row r="17" spans="2:19" ht="14.25" customHeight="1" x14ac:dyDescent="0.3">
      <c r="B17" s="15" t="s">
        <v>391</v>
      </c>
      <c r="C17" s="53">
        <v>1.4</v>
      </c>
      <c r="D17" s="18" t="s">
        <v>3</v>
      </c>
      <c r="E17" s="19" t="s">
        <v>392</v>
      </c>
      <c r="N17" s="33" t="s">
        <v>154</v>
      </c>
      <c r="O17" s="54">
        <f>ROUND(Calculation!D135,2)</f>
        <v>14.16</v>
      </c>
      <c r="P17" s="54">
        <f>ROUND(Calculation!E135,2)</f>
        <v>13.82</v>
      </c>
      <c r="Q17" s="54">
        <f>ROUND(Calculation!F135,2)</f>
        <v>14.44</v>
      </c>
      <c r="R17" s="50" t="s">
        <v>143</v>
      </c>
      <c r="S17" s="58"/>
    </row>
    <row r="18" spans="2:19" ht="14.25" customHeight="1" x14ac:dyDescent="0.3">
      <c r="N18" s="64" t="s">
        <v>433</v>
      </c>
      <c r="O18" s="54">
        <f>ROUND(Calculation!D120,3)</f>
        <v>1.3080000000000001</v>
      </c>
      <c r="P18" s="54">
        <f>ROUND(Calculation!E120,3)</f>
        <v>1.974</v>
      </c>
      <c r="Q18" s="54">
        <f>ROUND(Calculation!F120,3)</f>
        <v>2.754</v>
      </c>
      <c r="R18" s="50" t="s">
        <v>0</v>
      </c>
      <c r="S18" s="59"/>
    </row>
    <row r="19" spans="2:19" ht="14.25" customHeight="1" x14ac:dyDescent="0.3">
      <c r="B19" s="89" t="s">
        <v>367</v>
      </c>
      <c r="C19" s="89"/>
      <c r="D19" s="89"/>
      <c r="E19" s="89"/>
      <c r="N19" s="33" t="s">
        <v>214</v>
      </c>
      <c r="O19" s="54">
        <f>ROUND(Calculation!D111,3)</f>
        <v>0.91300000000000003</v>
      </c>
      <c r="P19" s="54">
        <f>ROUND(Calculation!E111,3)</f>
        <v>0.96499999999999997</v>
      </c>
      <c r="Q19" s="54">
        <f>ROUND(Calculation!F111,3)</f>
        <v>1.0069999999999999</v>
      </c>
      <c r="R19" s="50" t="s">
        <v>0</v>
      </c>
      <c r="S19" s="112" t="s">
        <v>421</v>
      </c>
    </row>
    <row r="20" spans="2:19" ht="14.25" customHeight="1" x14ac:dyDescent="0.3">
      <c r="B20" s="15" t="s">
        <v>368</v>
      </c>
      <c r="C20" s="53">
        <v>32</v>
      </c>
      <c r="D20" s="16" t="s">
        <v>3</v>
      </c>
      <c r="E20" s="60"/>
      <c r="N20" s="33" t="s">
        <v>215</v>
      </c>
      <c r="O20" s="54">
        <f>ROUND(Calculation!D112,3)</f>
        <v>0.88500000000000001</v>
      </c>
      <c r="P20" s="54">
        <f>ROUND(Calculation!E112,3)</f>
        <v>0.94</v>
      </c>
      <c r="Q20" s="54">
        <f>ROUND(Calculation!F112,3)</f>
        <v>0.98399999999999999</v>
      </c>
      <c r="R20" s="50" t="s">
        <v>0</v>
      </c>
      <c r="S20" s="113"/>
    </row>
    <row r="21" spans="2:19" ht="14.25" customHeight="1" x14ac:dyDescent="0.3">
      <c r="B21" s="15" t="s">
        <v>376</v>
      </c>
      <c r="C21" s="53">
        <v>50</v>
      </c>
      <c r="D21" s="16" t="s">
        <v>4</v>
      </c>
      <c r="E21" s="60"/>
      <c r="N21" s="33" t="s">
        <v>216</v>
      </c>
      <c r="O21" s="54">
        <f>ROUND(Calculation!D113,3)</f>
        <v>0.80500000000000005</v>
      </c>
      <c r="P21" s="54">
        <f>ROUND(Calculation!E113,3)</f>
        <v>0.86899999999999999</v>
      </c>
      <c r="Q21" s="54">
        <f>ROUND(Calculation!F113,3)</f>
        <v>0.92</v>
      </c>
      <c r="R21" s="50" t="s">
        <v>0</v>
      </c>
      <c r="S21" s="113"/>
    </row>
    <row r="22" spans="2:19" ht="14.25" customHeight="1" x14ac:dyDescent="0.3">
      <c r="B22" s="15" t="s">
        <v>383</v>
      </c>
      <c r="C22" s="53">
        <v>60</v>
      </c>
      <c r="D22" s="18" t="s">
        <v>4</v>
      </c>
      <c r="E22" s="20" t="s">
        <v>373</v>
      </c>
      <c r="N22" s="63" t="s">
        <v>217</v>
      </c>
      <c r="O22" s="54">
        <f>ROUND(Calculation!D114,3)</f>
        <v>0.58899999999999997</v>
      </c>
      <c r="P22" s="54">
        <f>ROUND(Calculation!E114,3)</f>
        <v>0.68600000000000005</v>
      </c>
      <c r="Q22" s="54">
        <f>ROUND(Calculation!F114,3)</f>
        <v>0.76</v>
      </c>
      <c r="R22" s="50" t="s">
        <v>0</v>
      </c>
      <c r="S22" s="113"/>
    </row>
    <row r="23" spans="2:19" ht="14.25" customHeight="1" x14ac:dyDescent="0.35">
      <c r="E23" s="14"/>
      <c r="N23" s="33" t="s">
        <v>425</v>
      </c>
      <c r="O23" s="54" t="str">
        <f>ROUND(Calculation!D96,2)&amp;" / "&amp;ROUND(Calculation!D92,2)&amp;" / "&amp;ROUND(Calculation!D100,2)</f>
        <v>45.1 / 28.92 / 33.68</v>
      </c>
      <c r="P23" s="54" t="str">
        <f>ROUND(Calculation!E96,2)&amp;" / "&amp;ROUND(Calculation!E92,2)&amp;" / "&amp;ROUND(Calculation!E100,2)</f>
        <v>45.1 / 30.51 / 35.01</v>
      </c>
      <c r="Q23" s="54" t="str">
        <f>ROUND(Calculation!F96,2)&amp;" / "&amp;ROUND(Calculation!F92,2)&amp;" / "&amp;ROUND(Calculation!F100,2)</f>
        <v>45.1 / 31.76 / 36.01</v>
      </c>
      <c r="R23" s="50" t="s">
        <v>4</v>
      </c>
      <c r="S23" s="113"/>
    </row>
    <row r="24" spans="2:19" ht="14.25" customHeight="1" x14ac:dyDescent="0.35">
      <c r="B24" s="89" t="s">
        <v>375</v>
      </c>
      <c r="C24" s="89"/>
      <c r="D24" s="89"/>
      <c r="E24" s="89"/>
      <c r="N24" s="33" t="s">
        <v>426</v>
      </c>
      <c r="O24" s="54" t="str">
        <f>ROUND(Calculation!D97,2)&amp;" / "&amp;ROUND(Calculation!D93,2)&amp;" / "&amp;ROUND(Calculation!D101,2)</f>
        <v>45.1 / 27.92 / 33.55</v>
      </c>
      <c r="P24" s="54" t="str">
        <f>ROUND(Calculation!E97,2)&amp;" / "&amp;ROUND(Calculation!E93,2)&amp;" / "&amp;ROUND(Calculation!E101,2)</f>
        <v>45.1 / 29.59 / 34.9</v>
      </c>
      <c r="Q24" s="54" t="str">
        <f>ROUND(Calculation!F97,2)&amp;" / "&amp;ROUND(Calculation!F93,2)&amp;" / "&amp;ROUND(Calculation!F101,2)</f>
        <v>45.1 / 30.93 / 35.91</v>
      </c>
      <c r="R24" s="50" t="s">
        <v>4</v>
      </c>
      <c r="S24" s="113"/>
    </row>
    <row r="25" spans="2:19" ht="14.25" customHeight="1" x14ac:dyDescent="0.35">
      <c r="B25" s="15" t="s">
        <v>378</v>
      </c>
      <c r="C25" s="53">
        <v>28.5</v>
      </c>
      <c r="D25" s="18" t="s">
        <v>3</v>
      </c>
      <c r="E25" s="21" t="str">
        <f>"@ "&amp;Design!C21*0.25&amp;" mA"</f>
        <v>@ 12.5 mA</v>
      </c>
      <c r="N25" s="63" t="s">
        <v>427</v>
      </c>
      <c r="O25" s="54" t="str">
        <f>ROUND(Calculation!D98,2)&amp;" / "&amp;ROUND(Calculation!D94,2)&amp;" / "&amp;ROUND(Calculation!D102,2)</f>
        <v>45.1 / 25.23 / 32.81</v>
      </c>
      <c r="P25" s="54" t="str">
        <f>ROUND(Calculation!E98,2)&amp;" / "&amp;ROUND(Calculation!E94,2)&amp;" / "&amp;ROUND(Calculation!E102,2)</f>
        <v>45.1 / 27.19 / 34.26</v>
      </c>
      <c r="Q25" s="54" t="str">
        <f>ROUND(Calculation!F98,2)&amp;" / "&amp;ROUND(Calculation!F94,2)&amp;" / "&amp;ROUND(Calculation!F102,2)</f>
        <v>45.1 / 28.75 / 35.35</v>
      </c>
      <c r="R25" s="50" t="s">
        <v>4</v>
      </c>
      <c r="S25" s="113"/>
    </row>
    <row r="26" spans="2:19" ht="14.25" customHeight="1" x14ac:dyDescent="0.35">
      <c r="B26" s="15" t="s">
        <v>379</v>
      </c>
      <c r="C26" s="53">
        <v>30.5</v>
      </c>
      <c r="D26" s="18" t="s">
        <v>3</v>
      </c>
      <c r="E26" s="21" t="str">
        <f>"@ "&amp;Design!C21*0.5&amp;" mA"</f>
        <v>@ 25 mA</v>
      </c>
      <c r="N26" s="33" t="s">
        <v>428</v>
      </c>
      <c r="O26" s="54" t="str">
        <f>ROUND(Calculation!D99,2)&amp;" / "&amp;ROUND(Calculation!D95,2)&amp;" / "&amp;ROUND(Calculation!D103,2)</f>
        <v>45.1 / 18.37 / 28.6</v>
      </c>
      <c r="P26" s="54" t="str">
        <f>ROUND(Calculation!E99,2)&amp;" / "&amp;ROUND(Calculation!E95,2)&amp;" / "&amp;ROUND(Calculation!E103,2)</f>
        <v>45.1 / 21.39 / 30.92</v>
      </c>
      <c r="Q26" s="54" t="str">
        <f>ROUND(Calculation!F99,2)&amp;" / "&amp;ROUND(Calculation!F95,2)&amp;" / "&amp;ROUND(Calculation!F103,2)</f>
        <v>45.1 / 23.68 / 32.56</v>
      </c>
      <c r="R26" s="50" t="s">
        <v>4</v>
      </c>
      <c r="S26" s="114"/>
    </row>
    <row r="27" spans="2:19" ht="14.25" customHeight="1" x14ac:dyDescent="0.3">
      <c r="B27" s="15" t="s">
        <v>380</v>
      </c>
      <c r="C27" s="53">
        <v>31.5</v>
      </c>
      <c r="D27" s="18" t="s">
        <v>3</v>
      </c>
      <c r="E27" s="21" t="str">
        <f>"@ "&amp;Design!C21*0.75&amp;" mA"</f>
        <v>@ 37.5 mA</v>
      </c>
      <c r="N27" s="33" t="s">
        <v>310</v>
      </c>
      <c r="O27" s="54">
        <f>ROUND(Calculation!D131,3)</f>
        <v>0.34200000000000003</v>
      </c>
      <c r="P27" s="54">
        <f>ROUND(Calculation!E131,3)</f>
        <v>0.317</v>
      </c>
      <c r="Q27" s="54">
        <f>ROUND(Calculation!F131,3)</f>
        <v>0.29499999999999998</v>
      </c>
      <c r="R27" s="50" t="s">
        <v>143</v>
      </c>
      <c r="S27" s="58"/>
    </row>
    <row r="28" spans="2:19" ht="14.25" customHeight="1" x14ac:dyDescent="0.3">
      <c r="B28" s="15" t="s">
        <v>381</v>
      </c>
      <c r="C28" s="53">
        <v>32.5</v>
      </c>
      <c r="D28" s="18" t="s">
        <v>3</v>
      </c>
      <c r="E28" s="21" t="str">
        <f>"@ "&amp;Design!C21&amp;" mA"</f>
        <v>@ 50 mA</v>
      </c>
      <c r="N28" s="120" t="s">
        <v>257</v>
      </c>
      <c r="O28" s="121">
        <f>ROUND(Calculation!D83,2)</f>
        <v>39.450000000000003</v>
      </c>
      <c r="P28" s="121">
        <f>ROUND(Calculation!E83,2)</f>
        <v>46.48</v>
      </c>
      <c r="Q28" s="121">
        <f>ROUND(Calculation!F83,2)</f>
        <v>51.95</v>
      </c>
      <c r="R28" s="120" t="s">
        <v>143</v>
      </c>
      <c r="S28" s="118" t="s">
        <v>429</v>
      </c>
    </row>
    <row r="29" spans="2:19" ht="14.25" customHeight="1" x14ac:dyDescent="0.3">
      <c r="B29" s="15" t="s">
        <v>382</v>
      </c>
      <c r="C29" s="53">
        <v>33</v>
      </c>
      <c r="D29" s="18" t="s">
        <v>3</v>
      </c>
      <c r="E29" s="21" t="str">
        <f>"@ "&amp;Design!C22&amp;" mA"</f>
        <v>@ 60 mA</v>
      </c>
      <c r="N29" s="120"/>
      <c r="O29" s="121"/>
      <c r="P29" s="121"/>
      <c r="Q29" s="121"/>
      <c r="R29" s="120"/>
      <c r="S29" s="119"/>
    </row>
    <row r="30" spans="2:19" ht="14.25" customHeight="1" x14ac:dyDescent="0.3">
      <c r="B30" s="15" t="s">
        <v>384</v>
      </c>
      <c r="C30" s="53">
        <v>56.55</v>
      </c>
      <c r="D30" s="18" t="s">
        <v>5</v>
      </c>
      <c r="E30" s="21" t="str">
        <f>"@ "&amp;Design!C21*0.25&amp;" mA"</f>
        <v>@ 12.5 mA</v>
      </c>
    </row>
    <row r="31" spans="2:19" ht="14.25" customHeight="1" x14ac:dyDescent="0.3">
      <c r="B31" s="15" t="s">
        <v>385</v>
      </c>
      <c r="C31" s="53">
        <v>108.75</v>
      </c>
      <c r="D31" s="18" t="s">
        <v>5</v>
      </c>
      <c r="E31" s="21" t="str">
        <f>"@ "&amp;Design!C21*0.5&amp;" mA"</f>
        <v>@ 25 mA</v>
      </c>
    </row>
    <row r="32" spans="2:19" ht="14.25" customHeight="1" x14ac:dyDescent="0.3">
      <c r="B32" s="15" t="s">
        <v>386</v>
      </c>
      <c r="C32" s="53">
        <v>152.25</v>
      </c>
      <c r="D32" s="18" t="s">
        <v>5</v>
      </c>
      <c r="E32" s="21" t="str">
        <f>"@ "&amp;Design!C21*0.75&amp;" mA"</f>
        <v>@ 37.5 mA</v>
      </c>
    </row>
    <row r="33" spans="2:5" ht="14.25" customHeight="1" x14ac:dyDescent="0.3">
      <c r="B33" s="15" t="s">
        <v>387</v>
      </c>
      <c r="C33" s="53">
        <v>200</v>
      </c>
      <c r="D33" s="18" t="s">
        <v>5</v>
      </c>
      <c r="E33" s="21" t="str">
        <f>"@ "&amp;Design!C21&amp;" mA"</f>
        <v>@ 50 mA</v>
      </c>
    </row>
    <row r="34" spans="2:5" ht="14.25" customHeight="1" x14ac:dyDescent="0.3">
      <c r="B34" s="15" t="s">
        <v>388</v>
      </c>
      <c r="C34" s="53">
        <v>225</v>
      </c>
      <c r="D34" s="18" t="s">
        <v>5</v>
      </c>
      <c r="E34" s="21" t="str">
        <f>"@ "&amp;Design!C22&amp;" mA"</f>
        <v>@ 60 mA</v>
      </c>
    </row>
    <row r="35" spans="2:5" ht="14.25" customHeight="1" x14ac:dyDescent="0.3">
      <c r="B35" s="141" t="s">
        <v>389</v>
      </c>
      <c r="C35" s="144">
        <v>100</v>
      </c>
      <c r="D35" s="147" t="s">
        <v>143</v>
      </c>
      <c r="E35" s="90" t="s">
        <v>377</v>
      </c>
    </row>
    <row r="36" spans="2:5" ht="14.25" customHeight="1" x14ac:dyDescent="0.3">
      <c r="B36" s="142"/>
      <c r="C36" s="145"/>
      <c r="D36" s="96"/>
      <c r="E36" s="91"/>
    </row>
    <row r="37" spans="2:5" ht="14.25" customHeight="1" x14ac:dyDescent="0.3">
      <c r="B37" s="143"/>
      <c r="C37" s="146"/>
      <c r="D37" s="97"/>
      <c r="E37" s="136"/>
    </row>
    <row r="39" spans="2:5" ht="14.25" customHeight="1" x14ac:dyDescent="0.3">
      <c r="B39" s="125" t="s">
        <v>158</v>
      </c>
      <c r="C39" s="125"/>
      <c r="D39" s="125"/>
      <c r="E39" s="125"/>
    </row>
    <row r="40" spans="2:5" ht="14.25" customHeight="1" x14ac:dyDescent="0.3">
      <c r="B40" s="125" t="s">
        <v>397</v>
      </c>
      <c r="C40" s="125"/>
      <c r="D40" s="125"/>
      <c r="E40" s="125"/>
    </row>
    <row r="41" spans="2:5" ht="14.25" customHeight="1" x14ac:dyDescent="0.3">
      <c r="B41" s="137" t="s">
        <v>396</v>
      </c>
      <c r="C41" s="139">
        <f>Calculation!D10</f>
        <v>1</v>
      </c>
      <c r="D41" s="94" t="s">
        <v>12</v>
      </c>
      <c r="E41" s="133" t="s">
        <v>393</v>
      </c>
    </row>
    <row r="42" spans="2:5" ht="14.25" customHeight="1" x14ac:dyDescent="0.3">
      <c r="B42" s="138"/>
      <c r="C42" s="140"/>
      <c r="D42" s="95"/>
      <c r="E42" s="134"/>
    </row>
    <row r="43" spans="2:5" ht="14.25" customHeight="1" x14ac:dyDescent="0.3">
      <c r="B43" s="100" t="s">
        <v>159</v>
      </c>
      <c r="C43" s="98">
        <v>1</v>
      </c>
      <c r="D43" s="96" t="s">
        <v>12</v>
      </c>
      <c r="E43" s="134"/>
    </row>
    <row r="44" spans="2:5" ht="14.25" customHeight="1" x14ac:dyDescent="0.3">
      <c r="B44" s="101"/>
      <c r="C44" s="99"/>
      <c r="D44" s="97"/>
      <c r="E44" s="135"/>
    </row>
    <row r="45" spans="2:5" ht="14.25" customHeight="1" x14ac:dyDescent="0.35">
      <c r="B45" s="22" t="s">
        <v>395</v>
      </c>
      <c r="C45" s="51">
        <f>ROUND(Calculation!D12,2)</f>
        <v>6.57</v>
      </c>
      <c r="D45" s="40" t="s">
        <v>13</v>
      </c>
      <c r="E45" s="90" t="s">
        <v>394</v>
      </c>
    </row>
    <row r="46" spans="2:5" ht="14.25" customHeight="1" x14ac:dyDescent="0.3">
      <c r="B46" s="24" t="s">
        <v>408</v>
      </c>
      <c r="C46" s="57">
        <v>6.8</v>
      </c>
      <c r="D46" s="41" t="s">
        <v>13</v>
      </c>
      <c r="E46" s="136"/>
    </row>
    <row r="47" spans="2:5" ht="14.25" customHeight="1" x14ac:dyDescent="0.3">
      <c r="B47" s="89" t="s">
        <v>398</v>
      </c>
      <c r="C47" s="89"/>
      <c r="D47" s="89"/>
      <c r="E47" s="89"/>
    </row>
    <row r="48" spans="2:5" ht="14.25" customHeight="1" x14ac:dyDescent="0.3">
      <c r="B48" s="126" t="s">
        <v>403</v>
      </c>
      <c r="C48" s="126"/>
      <c r="D48" s="126"/>
      <c r="E48" s="126"/>
    </row>
    <row r="49" spans="2:5" ht="14.25" customHeight="1" x14ac:dyDescent="0.35">
      <c r="B49" s="22" t="s">
        <v>399</v>
      </c>
      <c r="C49" s="51">
        <f>Calculation!D18</f>
        <v>144</v>
      </c>
      <c r="D49" s="55" t="s">
        <v>3</v>
      </c>
      <c r="E49" s="28" t="s">
        <v>401</v>
      </c>
    </row>
    <row r="50" spans="2:5" ht="14.25" customHeight="1" x14ac:dyDescent="0.3">
      <c r="B50" s="22" t="s">
        <v>51</v>
      </c>
      <c r="C50" s="51">
        <f>Calculation!D19</f>
        <v>4</v>
      </c>
      <c r="D50" s="55" t="s">
        <v>12</v>
      </c>
      <c r="E50" s="90" t="s">
        <v>402</v>
      </c>
    </row>
    <row r="51" spans="2:5" ht="14.25" customHeight="1" x14ac:dyDescent="0.3">
      <c r="B51" s="29" t="s">
        <v>408</v>
      </c>
      <c r="C51" s="56">
        <v>4</v>
      </c>
      <c r="D51" s="48" t="s">
        <v>12</v>
      </c>
      <c r="E51" s="91"/>
    </row>
    <row r="52" spans="2:5" ht="14.25" customHeight="1" x14ac:dyDescent="0.3">
      <c r="B52" s="25" t="s">
        <v>407</v>
      </c>
      <c r="C52" s="42">
        <v>1</v>
      </c>
      <c r="D52" s="43" t="s">
        <v>12</v>
      </c>
      <c r="E52" s="148" t="str">
        <f>IF(Calculation!D20&lt;20,Calculation!I25,IF(Design!C51&lt;&gt;SUM(C52:C55),Calculation!I19,""))</f>
        <v/>
      </c>
    </row>
    <row r="53" spans="2:5" ht="14.25" customHeight="1" x14ac:dyDescent="0.3">
      <c r="B53" s="26" t="s">
        <v>404</v>
      </c>
      <c r="C53" s="42">
        <v>1</v>
      </c>
      <c r="D53" s="43" t="s">
        <v>12</v>
      </c>
      <c r="E53" s="149"/>
    </row>
    <row r="54" spans="2:5" ht="14.25" customHeight="1" x14ac:dyDescent="0.3">
      <c r="B54" s="25" t="s">
        <v>405</v>
      </c>
      <c r="C54" s="42">
        <v>1</v>
      </c>
      <c r="D54" s="43" t="s">
        <v>12</v>
      </c>
      <c r="E54" s="150"/>
    </row>
    <row r="55" spans="2:5" ht="14.25" customHeight="1" x14ac:dyDescent="0.3">
      <c r="B55" s="26" t="s">
        <v>406</v>
      </c>
      <c r="C55" s="42">
        <v>1</v>
      </c>
      <c r="D55" s="43" t="s">
        <v>12</v>
      </c>
      <c r="E55" s="30" t="str">
        <f>IF(AND(Design!C14=Calculation!I5,C55&lt;&gt;0),Calculation!I26,"")</f>
        <v/>
      </c>
    </row>
    <row r="56" spans="2:5" ht="14.25" customHeight="1" x14ac:dyDescent="0.3">
      <c r="B56" s="109" t="s">
        <v>400</v>
      </c>
      <c r="C56" s="110"/>
      <c r="D56" s="110"/>
      <c r="E56" s="111"/>
    </row>
    <row r="57" spans="2:5" ht="14.25" customHeight="1" x14ac:dyDescent="0.3">
      <c r="B57" s="127" t="str">
        <f xml:space="preserve"> "Based on current capability of LEDs. Driving current is not constant. Recommendation is made by check average current &lt; "&amp;Design!C21&amp;" mA and peak current &lt; "&amp;Design!C22&amp;" mA."</f>
        <v>Based on current capability of LEDs. Driving current is not constant. Recommendation is made by check average current &lt; 50 mA and peak current &lt; 60 mA.</v>
      </c>
      <c r="C57" s="128"/>
      <c r="D57" s="128"/>
      <c r="E57" s="129"/>
    </row>
    <row r="58" spans="2:5" ht="14.25" customHeight="1" x14ac:dyDescent="0.3">
      <c r="B58" s="130"/>
      <c r="C58" s="131"/>
      <c r="D58" s="131"/>
      <c r="E58" s="132"/>
    </row>
    <row r="59" spans="2:5" ht="14.25" customHeight="1" x14ac:dyDescent="0.3">
      <c r="B59" s="22" t="s">
        <v>50</v>
      </c>
      <c r="C59" s="23">
        <f>Calculation!D50</f>
        <v>3</v>
      </c>
      <c r="D59" s="55" t="s">
        <v>12</v>
      </c>
      <c r="E59" s="92" t="str">
        <f>IF(C60&gt;=C59,"",IF(C60&lt;Calculation!D46,Calculation!I22,IF(C60&lt;Calculation!D45,Calculation!I21,"")))</f>
        <v/>
      </c>
    </row>
    <row r="60" spans="2:5" ht="14.25" customHeight="1" x14ac:dyDescent="0.3">
      <c r="B60" s="24" t="s">
        <v>409</v>
      </c>
      <c r="C60" s="47">
        <v>3</v>
      </c>
      <c r="D60" s="49" t="s">
        <v>12</v>
      </c>
      <c r="E60" s="93"/>
    </row>
    <row r="61" spans="2:5" ht="14.25" customHeight="1" x14ac:dyDescent="0.3">
      <c r="B61" s="22" t="s">
        <v>52</v>
      </c>
      <c r="C61" s="23">
        <f>Calculation!D51</f>
        <v>3</v>
      </c>
      <c r="D61" s="55" t="s">
        <v>12</v>
      </c>
      <c r="E61" s="92" t="str">
        <f>IF(C62&gt;=C61,"",IF(C62&lt;Calculation!D47,Calculation!I22,IF(C62&lt;Calculation!D45,Calculation!I21,"")))</f>
        <v/>
      </c>
    </row>
    <row r="62" spans="2:5" ht="14.25" customHeight="1" x14ac:dyDescent="0.3">
      <c r="B62" s="24" t="s">
        <v>410</v>
      </c>
      <c r="C62" s="47">
        <v>3</v>
      </c>
      <c r="D62" s="49" t="s">
        <v>12</v>
      </c>
      <c r="E62" s="93"/>
    </row>
    <row r="63" spans="2:5" ht="14.25" customHeight="1" x14ac:dyDescent="0.3">
      <c r="B63" s="22" t="s">
        <v>53</v>
      </c>
      <c r="C63" s="23">
        <f>Calculation!D52</f>
        <v>3</v>
      </c>
      <c r="D63" s="55" t="s">
        <v>12</v>
      </c>
      <c r="E63" s="92" t="str">
        <f>IF(C64&gt;=C63,"",IF(C64&lt;Calculation!D48,Calculation!I22,IF(C64&lt;Calculation!D45,Calculation!I21,"")))</f>
        <v/>
      </c>
    </row>
    <row r="64" spans="2:5" ht="14.25" customHeight="1" x14ac:dyDescent="0.3">
      <c r="B64" s="24" t="s">
        <v>411</v>
      </c>
      <c r="C64" s="47">
        <v>3</v>
      </c>
      <c r="D64" s="49" t="s">
        <v>12</v>
      </c>
      <c r="E64" s="93"/>
    </row>
    <row r="65" spans="2:19" ht="14.25" customHeight="1" x14ac:dyDescent="0.3">
      <c r="B65" s="22" t="s">
        <v>54</v>
      </c>
      <c r="C65" s="23">
        <f>Calculation!D53</f>
        <v>3</v>
      </c>
      <c r="D65" s="55" t="s">
        <v>12</v>
      </c>
      <c r="E65" s="92" t="str">
        <f>IF(C66&gt;=C65,"",IF(C66&lt;Calculation!D49,Calculation!I22,IF(C66&lt;Calculation!D45,Calculation!I21,"")))</f>
        <v/>
      </c>
    </row>
    <row r="66" spans="2:19" ht="14.25" customHeight="1" x14ac:dyDescent="0.3">
      <c r="B66" s="24" t="s">
        <v>412</v>
      </c>
      <c r="C66" s="47">
        <v>3</v>
      </c>
      <c r="D66" s="49" t="s">
        <v>12</v>
      </c>
      <c r="E66" s="93"/>
      <c r="N66" s="109" t="s">
        <v>322</v>
      </c>
      <c r="O66" s="110"/>
      <c r="P66" s="110"/>
      <c r="Q66" s="110"/>
      <c r="R66" s="110"/>
      <c r="S66" s="111"/>
    </row>
    <row r="67" spans="2:19" ht="14.25" customHeight="1" x14ac:dyDescent="0.3">
      <c r="B67" s="27" t="s">
        <v>55</v>
      </c>
      <c r="C67" s="52">
        <f>Design!C52*C60+Design!C53*C62+Design!C54*C64+Design!C55*C66</f>
        <v>12</v>
      </c>
      <c r="D67" s="44" t="s">
        <v>12</v>
      </c>
      <c r="E67" s="61"/>
      <c r="N67" s="31" t="s">
        <v>323</v>
      </c>
      <c r="O67" s="116" t="s">
        <v>324</v>
      </c>
      <c r="P67" s="116"/>
      <c r="Q67" s="116"/>
      <c r="R67" s="34"/>
      <c r="S67" s="117" t="s">
        <v>423</v>
      </c>
    </row>
    <row r="68" spans="2:19" ht="14.25" customHeight="1" x14ac:dyDescent="0.3">
      <c r="B68" s="109" t="s">
        <v>342</v>
      </c>
      <c r="C68" s="110"/>
      <c r="D68" s="110"/>
      <c r="E68" s="111"/>
      <c r="N68" s="35" t="s">
        <v>422</v>
      </c>
      <c r="O68" s="115">
        <v>40</v>
      </c>
      <c r="P68" s="115"/>
      <c r="Q68" s="115"/>
      <c r="R68" s="38" t="s">
        <v>332</v>
      </c>
      <c r="S68" s="117"/>
    </row>
    <row r="69" spans="2:19" ht="14.25" customHeight="1" x14ac:dyDescent="0.3">
      <c r="B69" s="46" t="s">
        <v>414</v>
      </c>
      <c r="C69" s="122" t="s">
        <v>344</v>
      </c>
      <c r="D69" s="123"/>
      <c r="E69" s="118" t="s">
        <v>413</v>
      </c>
      <c r="N69" s="36" t="s">
        <v>330</v>
      </c>
      <c r="O69" s="115">
        <v>25</v>
      </c>
      <c r="P69" s="115"/>
      <c r="Q69" s="115"/>
      <c r="R69" s="38" t="s">
        <v>331</v>
      </c>
      <c r="S69" s="117"/>
    </row>
    <row r="70" spans="2:19" ht="14.25" customHeight="1" x14ac:dyDescent="0.3">
      <c r="B70" s="46" t="s">
        <v>415</v>
      </c>
      <c r="C70" s="122" t="s">
        <v>344</v>
      </c>
      <c r="D70" s="123"/>
      <c r="E70" s="124"/>
      <c r="N70" s="37" t="str">
        <f>"Estimated junction temperature @ "&amp;Design!C10&amp;" Vac"</f>
        <v>Estimated junction temperature @ 110 Vac</v>
      </c>
      <c r="O70" s="108">
        <f>Calculation!D146</f>
        <v>56.392000000000003</v>
      </c>
      <c r="P70" s="108"/>
      <c r="Q70" s="108"/>
      <c r="R70" s="39" t="s">
        <v>331</v>
      </c>
      <c r="S70" s="30" t="str">
        <f>Calculation!F146</f>
        <v/>
      </c>
    </row>
    <row r="71" spans="2:19" ht="14.25" customHeight="1" x14ac:dyDescent="0.3">
      <c r="B71" s="46" t="s">
        <v>416</v>
      </c>
      <c r="C71" s="122" t="s">
        <v>344</v>
      </c>
      <c r="D71" s="123"/>
      <c r="E71" s="124"/>
      <c r="N71" s="27" t="str">
        <f>"Estimated junction temperature @ "&amp;Design!C11&amp;" Vac"</f>
        <v>Estimated junction temperature @ 120 Vac</v>
      </c>
      <c r="O71" s="108">
        <f>Calculation!D147</f>
        <v>72.376000000000005</v>
      </c>
      <c r="P71" s="108"/>
      <c r="Q71" s="108"/>
      <c r="R71" s="39" t="s">
        <v>331</v>
      </c>
      <c r="S71" s="30" t="str">
        <f>Calculation!F147</f>
        <v/>
      </c>
    </row>
    <row r="72" spans="2:19" ht="14.25" customHeight="1" x14ac:dyDescent="0.3">
      <c r="B72" s="46" t="s">
        <v>417</v>
      </c>
      <c r="C72" s="122" t="s">
        <v>344</v>
      </c>
      <c r="D72" s="123"/>
      <c r="E72" s="119"/>
      <c r="N72" s="27" t="str">
        <f>"Estimated junction temperature @ "&amp;Design!C12&amp;" Vac"</f>
        <v>Estimated junction temperature @ 130 Vac</v>
      </c>
      <c r="O72" s="108">
        <f>Calculation!D148</f>
        <v>91.096000000000004</v>
      </c>
      <c r="P72" s="108"/>
      <c r="Q72" s="108"/>
      <c r="R72" s="39" t="s">
        <v>331</v>
      </c>
      <c r="S72" s="30" t="str">
        <f>Calculation!F148</f>
        <v/>
      </c>
    </row>
  </sheetData>
  <sheetProtection password="C99B" sheet="1" objects="1" scenarios="1" selectLockedCells="1"/>
  <mergeCells count="58">
    <mergeCell ref="C4:E4"/>
    <mergeCell ref="C7:E7"/>
    <mergeCell ref="C6:E6"/>
    <mergeCell ref="C14:D14"/>
    <mergeCell ref="F4:I4"/>
    <mergeCell ref="F5:I8"/>
    <mergeCell ref="C5:E5"/>
    <mergeCell ref="B8:E8"/>
    <mergeCell ref="E65:E66"/>
    <mergeCell ref="E61:E62"/>
    <mergeCell ref="B35:B37"/>
    <mergeCell ref="C35:C37"/>
    <mergeCell ref="D35:D37"/>
    <mergeCell ref="E63:E64"/>
    <mergeCell ref="E35:E37"/>
    <mergeCell ref="B39:E39"/>
    <mergeCell ref="E52:E54"/>
    <mergeCell ref="R28:R29"/>
    <mergeCell ref="C69:D69"/>
    <mergeCell ref="C70:D70"/>
    <mergeCell ref="C71:D71"/>
    <mergeCell ref="C72:D72"/>
    <mergeCell ref="E69:E72"/>
    <mergeCell ref="B68:E68"/>
    <mergeCell ref="B47:E47"/>
    <mergeCell ref="B40:E40"/>
    <mergeCell ref="B56:E56"/>
    <mergeCell ref="B48:E48"/>
    <mergeCell ref="B57:E58"/>
    <mergeCell ref="E41:E44"/>
    <mergeCell ref="E45:E46"/>
    <mergeCell ref="B41:B42"/>
    <mergeCell ref="C41:C42"/>
    <mergeCell ref="C2:I3"/>
    <mergeCell ref="O70:Q70"/>
    <mergeCell ref="O71:Q71"/>
    <mergeCell ref="O72:Q72"/>
    <mergeCell ref="N8:S8"/>
    <mergeCell ref="S19:S26"/>
    <mergeCell ref="N66:S66"/>
    <mergeCell ref="O68:Q68"/>
    <mergeCell ref="O67:Q67"/>
    <mergeCell ref="O69:Q69"/>
    <mergeCell ref="S67:S69"/>
    <mergeCell ref="S28:S29"/>
    <mergeCell ref="N28:N29"/>
    <mergeCell ref="O28:O29"/>
    <mergeCell ref="P28:P29"/>
    <mergeCell ref="Q28:Q29"/>
    <mergeCell ref="B16:E16"/>
    <mergeCell ref="B19:E19"/>
    <mergeCell ref="B24:E24"/>
    <mergeCell ref="E50:E51"/>
    <mergeCell ref="E59:E60"/>
    <mergeCell ref="D41:D42"/>
    <mergeCell ref="D43:D44"/>
    <mergeCell ref="C43:C44"/>
    <mergeCell ref="B43:B44"/>
  </mergeCells>
  <phoneticPr fontId="18" type="noConversion"/>
  <dataValidations count="3">
    <dataValidation type="list" allowBlank="1" showInputMessage="1" showErrorMessage="1" sqref="O67">
      <formula1>Board_type</formula1>
    </dataValidation>
    <dataValidation type="list" allowBlank="1" showInputMessage="1" showErrorMessage="1" sqref="C14">
      <formula1>Driver_IC</formula1>
    </dataValidation>
    <dataValidation type="list" allowBlank="1" showInputMessage="1" showErrorMessage="1" sqref="C69:C72">
      <formula1>LED_pin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53" r:id="rId4">
          <objectPr defaultSize="0" autoPict="0" r:id="rId5">
            <anchor moveWithCells="1" sizeWithCells="1">
              <from>
                <xdr:col>5</xdr:col>
                <xdr:colOff>57150</xdr:colOff>
                <xdr:row>8</xdr:row>
                <xdr:rowOff>28575</xdr:rowOff>
              </from>
              <to>
                <xdr:col>9</xdr:col>
                <xdr:colOff>238125</xdr:colOff>
                <xdr:row>17</xdr:row>
                <xdr:rowOff>142875</xdr:rowOff>
              </to>
            </anchor>
          </objectPr>
        </oleObject>
      </mc:Choice>
      <mc:Fallback>
        <oleObject progId="Visio.Drawing.11" shapeId="2053" r:id="rId4"/>
      </mc:Fallback>
    </mc:AlternateContent>
    <mc:AlternateContent xmlns:mc="http://schemas.openxmlformats.org/markup-compatibility/2006">
      <mc:Choice Requires="x14">
        <oleObject progId="Visio.Drawing.11" shapeId="2055" r:id="rId6">
          <objectPr defaultSize="0" autoPict="0" r:id="rId7">
            <anchor moveWithCells="1" sizeWithCells="1">
              <from>
                <xdr:col>5</xdr:col>
                <xdr:colOff>57150</xdr:colOff>
                <xdr:row>46</xdr:row>
                <xdr:rowOff>104775</xdr:rowOff>
              </from>
              <to>
                <xdr:col>12</xdr:col>
                <xdr:colOff>600075</xdr:colOff>
                <xdr:row>72</xdr:row>
                <xdr:rowOff>19050</xdr:rowOff>
              </to>
            </anchor>
          </objectPr>
        </oleObject>
      </mc:Choice>
      <mc:Fallback>
        <oleObject progId="Visio.Drawing.11" shapeId="205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U150"/>
  <sheetViews>
    <sheetView topLeftCell="A62" zoomScale="85" zoomScaleNormal="85" workbookViewId="0">
      <selection activeCell="C95" sqref="C95"/>
    </sheetView>
  </sheetViews>
  <sheetFormatPr defaultRowHeight="16.5" x14ac:dyDescent="0.3"/>
  <cols>
    <col min="2" max="2" width="17.25" customWidth="1"/>
    <col min="3" max="3" width="27.25" customWidth="1"/>
    <col min="4" max="4" width="10.875" customWidth="1"/>
    <col min="6" max="6" width="17.375" customWidth="1"/>
    <col min="8" max="8" width="17.25" customWidth="1"/>
  </cols>
  <sheetData>
    <row r="1" spans="2:21" x14ac:dyDescent="0.3">
      <c r="I1" s="183" t="s">
        <v>234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</row>
    <row r="2" spans="2:21" ht="17.25" thickBot="1" x14ac:dyDescent="0.35">
      <c r="D2" s="72" t="s">
        <v>447</v>
      </c>
      <c r="J2" t="s">
        <v>27</v>
      </c>
      <c r="K2" t="s">
        <v>28</v>
      </c>
      <c r="L2" t="s">
        <v>30</v>
      </c>
      <c r="M2" t="s">
        <v>29</v>
      </c>
      <c r="N2" t="s">
        <v>235</v>
      </c>
      <c r="O2" t="s">
        <v>236</v>
      </c>
      <c r="P2" t="s">
        <v>250</v>
      </c>
      <c r="Q2" t="s">
        <v>251</v>
      </c>
      <c r="R2" t="s">
        <v>252</v>
      </c>
      <c r="S2" t="s">
        <v>253</v>
      </c>
      <c r="T2" s="8" t="s">
        <v>320</v>
      </c>
      <c r="U2" s="8" t="s">
        <v>321</v>
      </c>
    </row>
    <row r="3" spans="2:21" x14ac:dyDescent="0.3">
      <c r="D3" s="4" t="s">
        <v>239</v>
      </c>
      <c r="I3" s="73" t="s">
        <v>230</v>
      </c>
      <c r="J3">
        <v>0.23</v>
      </c>
      <c r="K3">
        <v>0.47</v>
      </c>
      <c r="L3">
        <v>0.86</v>
      </c>
      <c r="M3">
        <v>0.96</v>
      </c>
      <c r="N3">
        <v>75</v>
      </c>
      <c r="O3">
        <v>1.35</v>
      </c>
      <c r="P3">
        <v>0.22600000000000001</v>
      </c>
      <c r="Q3">
        <v>0.13800000000000001</v>
      </c>
      <c r="R3">
        <v>0.155</v>
      </c>
      <c r="S3">
        <v>2.8000000000000001E-2</v>
      </c>
      <c r="T3">
        <v>156</v>
      </c>
      <c r="U3">
        <v>37</v>
      </c>
    </row>
    <row r="4" spans="2:21" x14ac:dyDescent="0.3">
      <c r="D4" s="71" t="s">
        <v>448</v>
      </c>
      <c r="I4" s="74" t="s">
        <v>231</v>
      </c>
      <c r="J4">
        <v>0.18</v>
      </c>
      <c r="K4">
        <v>0.37</v>
      </c>
      <c r="L4">
        <v>0.83</v>
      </c>
      <c r="M4">
        <v>0.92</v>
      </c>
      <c r="N4">
        <v>150</v>
      </c>
      <c r="O4">
        <v>1.4</v>
      </c>
      <c r="P4">
        <v>0.22600000000000001</v>
      </c>
      <c r="Q4">
        <v>0.13800000000000001</v>
      </c>
      <c r="R4">
        <v>0.155</v>
      </c>
      <c r="S4">
        <v>2.8000000000000001E-2</v>
      </c>
      <c r="T4">
        <v>102</v>
      </c>
      <c r="U4">
        <v>24</v>
      </c>
    </row>
    <row r="5" spans="2:21" ht="17.25" thickBot="1" x14ac:dyDescent="0.35">
      <c r="D5" s="5" t="s">
        <v>160</v>
      </c>
      <c r="I5" s="75" t="s">
        <v>232</v>
      </c>
      <c r="J5">
        <v>0.47</v>
      </c>
      <c r="K5">
        <v>0.86</v>
      </c>
      <c r="L5">
        <v>0.96</v>
      </c>
      <c r="M5">
        <v>0</v>
      </c>
      <c r="N5">
        <v>75</v>
      </c>
      <c r="O5">
        <v>1.3</v>
      </c>
      <c r="P5">
        <v>0.13800000000000001</v>
      </c>
      <c r="Q5">
        <v>0.155</v>
      </c>
      <c r="R5">
        <v>2.8000000000000001E-2</v>
      </c>
      <c r="S5">
        <v>1000</v>
      </c>
      <c r="T5">
        <v>156</v>
      </c>
      <c r="U5">
        <v>37</v>
      </c>
    </row>
    <row r="6" spans="2:21" ht="17.25" thickBot="1" x14ac:dyDescent="0.35">
      <c r="B6" s="184" t="s">
        <v>237</v>
      </c>
      <c r="C6" s="184"/>
      <c r="D6" s="184"/>
      <c r="E6" s="184"/>
      <c r="F6" s="184"/>
      <c r="I6" s="183" t="s">
        <v>358</v>
      </c>
      <c r="J6" s="183"/>
      <c r="K6" s="183"/>
    </row>
    <row r="7" spans="2:21" x14ac:dyDescent="0.3">
      <c r="B7" s="67"/>
      <c r="C7" s="67" t="s">
        <v>6</v>
      </c>
      <c r="D7" s="67" t="s">
        <v>7</v>
      </c>
      <c r="E7" s="67" t="s">
        <v>8</v>
      </c>
      <c r="F7" s="67" t="s">
        <v>9</v>
      </c>
      <c r="I7" s="73" t="s">
        <v>323</v>
      </c>
      <c r="K7" s="73" t="s">
        <v>343</v>
      </c>
    </row>
    <row r="8" spans="2:21" x14ac:dyDescent="0.3">
      <c r="B8" s="76" t="s">
        <v>2</v>
      </c>
      <c r="C8" s="67" t="s">
        <v>10</v>
      </c>
      <c r="D8" s="77">
        <f>Design!C13/Design!C11*1000</f>
        <v>100</v>
      </c>
      <c r="E8" s="67" t="s">
        <v>4</v>
      </c>
      <c r="F8" s="67" t="s">
        <v>238</v>
      </c>
      <c r="I8" s="74" t="s">
        <v>325</v>
      </c>
      <c r="K8" s="74" t="s">
        <v>344</v>
      </c>
    </row>
    <row r="9" spans="2:21" ht="17.25" thickBot="1" x14ac:dyDescent="0.35">
      <c r="B9" s="182" t="s">
        <v>443</v>
      </c>
      <c r="C9" s="67" t="s">
        <v>11</v>
      </c>
      <c r="D9" s="68">
        <f>IF(Design!C14=I3,N3,IF(Design!C14=I5,N5,N4))</f>
        <v>150</v>
      </c>
      <c r="E9" s="67" t="s">
        <v>4</v>
      </c>
      <c r="F9" s="67"/>
      <c r="I9" s="74" t="s">
        <v>324</v>
      </c>
      <c r="K9" s="75" t="s">
        <v>345</v>
      </c>
    </row>
    <row r="10" spans="2:21" ht="17.25" thickBot="1" x14ac:dyDescent="0.35">
      <c r="B10" s="182"/>
      <c r="C10" s="67" t="s">
        <v>16</v>
      </c>
      <c r="D10" s="69">
        <f>ROUNDUP(D8/D9,0)</f>
        <v>1</v>
      </c>
      <c r="E10" s="67" t="s">
        <v>12</v>
      </c>
      <c r="F10" s="67" t="str">
        <f>D8&amp;"/"&amp;D9</f>
        <v>100/150</v>
      </c>
      <c r="I10" s="75" t="s">
        <v>326</v>
      </c>
    </row>
    <row r="11" spans="2:21" x14ac:dyDescent="0.3">
      <c r="B11" s="181" t="s">
        <v>14</v>
      </c>
      <c r="C11" s="67" t="s">
        <v>15</v>
      </c>
      <c r="D11" s="68">
        <f>IF(Design!C14=I3,O3,IF(Design!C14=I5,O5,O4))</f>
        <v>1.4</v>
      </c>
      <c r="E11" s="67"/>
      <c r="F11" s="67" t="s">
        <v>240</v>
      </c>
    </row>
    <row r="12" spans="2:21" x14ac:dyDescent="0.3">
      <c r="B12" s="181"/>
      <c r="C12" s="67" t="s">
        <v>17</v>
      </c>
      <c r="D12" s="69">
        <f>IF(Design!C14=I5,D26/D11/D8*1000*Design!C43,D27/D11/D8*1000*Design!C43)</f>
        <v>6.571428571428573</v>
      </c>
      <c r="E12" s="70" t="s">
        <v>13</v>
      </c>
      <c r="F12" s="67" t="s">
        <v>440</v>
      </c>
    </row>
    <row r="16" spans="2:21" x14ac:dyDescent="0.3">
      <c r="B16" s="184" t="s">
        <v>241</v>
      </c>
      <c r="C16" s="184"/>
      <c r="D16" s="184"/>
      <c r="E16" s="184"/>
      <c r="F16" s="184"/>
    </row>
    <row r="17" spans="2:9" x14ac:dyDescent="0.3">
      <c r="B17" s="67"/>
      <c r="C17" s="67" t="s">
        <v>6</v>
      </c>
      <c r="D17" s="67" t="s">
        <v>7</v>
      </c>
      <c r="E17" s="67" t="s">
        <v>8</v>
      </c>
      <c r="F17" s="67" t="s">
        <v>9</v>
      </c>
      <c r="I17" t="s">
        <v>22</v>
      </c>
    </row>
    <row r="18" spans="2:9" x14ac:dyDescent="0.3">
      <c r="B18" s="178" t="s">
        <v>461</v>
      </c>
      <c r="C18" s="67" t="s">
        <v>341</v>
      </c>
      <c r="D18" s="78">
        <f>1.2*Design!C11</f>
        <v>144</v>
      </c>
      <c r="E18" s="67"/>
      <c r="F18" s="67" t="s">
        <v>340</v>
      </c>
    </row>
    <row r="19" spans="2:9" x14ac:dyDescent="0.3">
      <c r="B19" s="180"/>
      <c r="C19" s="67" t="s">
        <v>51</v>
      </c>
      <c r="D19" s="69">
        <f>ROUNDDOWN(1.2*Design!C11/Design!C20,0)</f>
        <v>4</v>
      </c>
      <c r="E19" s="67"/>
      <c r="F19" s="67" t="s">
        <v>242</v>
      </c>
      <c r="I19" s="6" t="str">
        <f>"Summation of S1 to S4 does not match with your choice of summation ("&amp;Design!C51&amp;")"</f>
        <v>Summation of S1 to S4 does not match with your choice of summation (4)</v>
      </c>
    </row>
    <row r="20" spans="2:9" x14ac:dyDescent="0.3">
      <c r="B20" s="178" t="s">
        <v>462</v>
      </c>
      <c r="C20" s="67" t="s">
        <v>21</v>
      </c>
      <c r="D20" s="77">
        <f>Design!C20*Design!C52</f>
        <v>32</v>
      </c>
      <c r="E20" s="67"/>
      <c r="F20" s="177" t="s">
        <v>243</v>
      </c>
      <c r="I20" t="s">
        <v>248</v>
      </c>
    </row>
    <row r="21" spans="2:9" x14ac:dyDescent="0.3">
      <c r="B21" s="179"/>
      <c r="C21" s="67" t="s">
        <v>20</v>
      </c>
      <c r="D21" s="77">
        <f>Design!C20*Design!C53</f>
        <v>32</v>
      </c>
      <c r="E21" s="67"/>
      <c r="F21" s="177"/>
      <c r="I21" t="str">
        <f>"Peak current exceeds LED rating ("&amp;Design!$C$22&amp;")"</f>
        <v>Peak current exceeds LED rating (60)</v>
      </c>
    </row>
    <row r="22" spans="2:9" x14ac:dyDescent="0.3">
      <c r="B22" s="179"/>
      <c r="C22" s="67" t="s">
        <v>18</v>
      </c>
      <c r="D22" s="77">
        <f>Design!C20*Design!C54</f>
        <v>32</v>
      </c>
      <c r="E22" s="67"/>
      <c r="F22" s="177"/>
      <c r="I22" t="str">
        <f>"Average current exceeds LED rating ("&amp;Design!$C$21&amp;")"</f>
        <v>Average current exceeds LED rating (50)</v>
      </c>
    </row>
    <row r="23" spans="2:9" x14ac:dyDescent="0.3">
      <c r="B23" s="179"/>
      <c r="C23" s="67" t="s">
        <v>19</v>
      </c>
      <c r="D23" s="77">
        <f>Design!C20*Design!C55</f>
        <v>32</v>
      </c>
      <c r="E23" s="67"/>
      <c r="F23" s="177"/>
      <c r="I23" t="s">
        <v>247</v>
      </c>
    </row>
    <row r="24" spans="2:9" x14ac:dyDescent="0.3">
      <c r="B24" s="179"/>
      <c r="C24" s="67" t="s">
        <v>27</v>
      </c>
      <c r="D24" s="68">
        <f>IF(Design!C69=K9,0,IF(Design!C14=I3,J3,IF(Design!C14=I5,J5,J4)))</f>
        <v>0.18</v>
      </c>
      <c r="E24" s="67"/>
      <c r="F24" s="185" t="s">
        <v>234</v>
      </c>
      <c r="I24" t="s">
        <v>246</v>
      </c>
    </row>
    <row r="25" spans="2:9" x14ac:dyDescent="0.3">
      <c r="B25" s="179"/>
      <c r="C25" s="67" t="s">
        <v>28</v>
      </c>
      <c r="D25" s="68">
        <f>IF(Design!C70=K9,0,IF(Design!C14=I3,K3,IF(Design!C14=I5,K5,K4)))</f>
        <v>0.37</v>
      </c>
      <c r="E25" s="67"/>
      <c r="F25" s="185"/>
      <c r="I25" t="s">
        <v>245</v>
      </c>
    </row>
    <row r="26" spans="2:9" x14ac:dyDescent="0.3">
      <c r="B26" s="179"/>
      <c r="C26" s="67" t="s">
        <v>30</v>
      </c>
      <c r="D26" s="68">
        <f>IF(Design!C71=K9,0,IF(Design!C14=I3,L3,IF(Design!C14=I5,L5,L4)))</f>
        <v>0.83</v>
      </c>
      <c r="E26" s="67"/>
      <c r="F26" s="185"/>
      <c r="I26" t="s">
        <v>244</v>
      </c>
    </row>
    <row r="27" spans="2:9" x14ac:dyDescent="0.3">
      <c r="B27" s="179"/>
      <c r="C27" s="67" t="s">
        <v>29</v>
      </c>
      <c r="D27" s="68">
        <f>IF(Design!C72=K9,0,IF(Design!C14=I3,M3,IF(Design!C14=I5,M5,M4)))</f>
        <v>0.92</v>
      </c>
      <c r="E27" s="67"/>
      <c r="F27" s="185"/>
      <c r="I27" t="s">
        <v>336</v>
      </c>
    </row>
    <row r="28" spans="2:9" ht="28.5" customHeight="1" x14ac:dyDescent="0.3">
      <c r="B28" s="179"/>
      <c r="C28" s="67" t="s">
        <v>23</v>
      </c>
      <c r="D28" s="69">
        <f>D24/Design!C46*1000*Design!C43</f>
        <v>26.470588235294116</v>
      </c>
      <c r="E28" s="67" t="s">
        <v>4</v>
      </c>
      <c r="F28" s="177" t="s">
        <v>249</v>
      </c>
      <c r="I28" t="s">
        <v>434</v>
      </c>
    </row>
    <row r="29" spans="2:9" x14ac:dyDescent="0.3">
      <c r="B29" s="179"/>
      <c r="C29" s="67" t="s">
        <v>24</v>
      </c>
      <c r="D29" s="69">
        <f>D25/Design!C46*1000*Design!C43</f>
        <v>54.411764705882355</v>
      </c>
      <c r="E29" s="67" t="s">
        <v>4</v>
      </c>
      <c r="F29" s="177"/>
      <c r="I29" t="s">
        <v>337</v>
      </c>
    </row>
    <row r="30" spans="2:9" x14ac:dyDescent="0.3">
      <c r="B30" s="179"/>
      <c r="C30" s="67" t="s">
        <v>25</v>
      </c>
      <c r="D30" s="69">
        <f>D26/Design!C46*1000*Design!C43</f>
        <v>122.05882352941177</v>
      </c>
      <c r="E30" s="67" t="s">
        <v>4</v>
      </c>
      <c r="F30" s="177"/>
    </row>
    <row r="31" spans="2:9" x14ac:dyDescent="0.3">
      <c r="B31" s="179"/>
      <c r="C31" s="67" t="s">
        <v>26</v>
      </c>
      <c r="D31" s="69">
        <f>D27/Design!C46*1000*Design!C43</f>
        <v>135.29411764705884</v>
      </c>
      <c r="E31" s="67" t="s">
        <v>4</v>
      </c>
      <c r="F31" s="177"/>
    </row>
    <row r="32" spans="2:9" x14ac:dyDescent="0.3">
      <c r="B32" s="179"/>
      <c r="C32" s="67" t="s">
        <v>31</v>
      </c>
      <c r="D32" s="77">
        <f>SQRT(2)*Design!C11-Design!C17</f>
        <v>168.30562748477141</v>
      </c>
      <c r="E32" s="67" t="s">
        <v>3</v>
      </c>
      <c r="F32" s="67" t="s">
        <v>441</v>
      </c>
    </row>
    <row r="33" spans="2:6" ht="14.25" customHeight="1" x14ac:dyDescent="0.3">
      <c r="B33" s="179"/>
      <c r="C33" s="67" t="s">
        <v>32</v>
      </c>
      <c r="D33" s="78">
        <f>1/(2*PI()*Design!C9)*ASIN(D20/D32)*1000</f>
        <v>0.6089104803106361</v>
      </c>
      <c r="E33" s="67" t="s">
        <v>33</v>
      </c>
      <c r="F33" s="177" t="s">
        <v>442</v>
      </c>
    </row>
    <row r="34" spans="2:6" x14ac:dyDescent="0.3">
      <c r="B34" s="179"/>
      <c r="C34" s="67" t="s">
        <v>34</v>
      </c>
      <c r="D34" s="78">
        <f>1/(2*PI()*Design!C9)*ASIN(SUM(D20:D21)/D32)*1000</f>
        <v>1.2416570089377514</v>
      </c>
      <c r="E34" s="67" t="s">
        <v>33</v>
      </c>
      <c r="F34" s="177"/>
    </row>
    <row r="35" spans="2:6" x14ac:dyDescent="0.3">
      <c r="B35" s="179"/>
      <c r="C35" s="67" t="s">
        <v>35</v>
      </c>
      <c r="D35" s="78">
        <f>1/(2*PI()*Design!C9)*ASIN(SUM(D20:D22)/D32)*1000</f>
        <v>1.9320827548981538</v>
      </c>
      <c r="E35" s="67" t="s">
        <v>33</v>
      </c>
      <c r="F35" s="177"/>
    </row>
    <row r="36" spans="2:6" x14ac:dyDescent="0.3">
      <c r="B36" s="179"/>
      <c r="C36" s="67" t="s">
        <v>36</v>
      </c>
      <c r="D36" s="78">
        <f>IF(Design!C14=I5,"",1/(2*PI()*Design!C9)*ASIN(SUM(D20:D23)/D32)*1000)</f>
        <v>2.7505649144169082</v>
      </c>
      <c r="E36" s="67" t="s">
        <v>33</v>
      </c>
      <c r="F36" s="177"/>
    </row>
    <row r="37" spans="2:6" x14ac:dyDescent="0.3">
      <c r="B37" s="179"/>
      <c r="C37" s="67" t="s">
        <v>41</v>
      </c>
      <c r="D37" s="78">
        <f>D28*4*Design!C9*(D34-D33)/1000</f>
        <v>3.3498345633200226</v>
      </c>
      <c r="E37" s="67" t="s">
        <v>4</v>
      </c>
      <c r="F37" s="177"/>
    </row>
    <row r="38" spans="2:6" x14ac:dyDescent="0.3">
      <c r="B38" s="179"/>
      <c r="C38" s="67" t="s">
        <v>42</v>
      </c>
      <c r="D38" s="78">
        <f>D29*4*Design!C9*(D35-D34)/1000</f>
        <v>7.5134566472161435</v>
      </c>
      <c r="E38" s="67" t="s">
        <v>4</v>
      </c>
      <c r="F38" s="177"/>
    </row>
    <row r="39" spans="2:6" x14ac:dyDescent="0.3">
      <c r="B39" s="179"/>
      <c r="C39" s="67" t="s">
        <v>43</v>
      </c>
      <c r="D39" s="78">
        <f>IF(Design!C14=I5,D30*(1-4*Design!C9*D35/1000),D30*4*Design!C9*(D36-D35)/1000)</f>
        <v>19.980593894134298</v>
      </c>
      <c r="E39" s="67" t="s">
        <v>4</v>
      </c>
      <c r="F39" s="177"/>
    </row>
    <row r="40" spans="2:6" x14ac:dyDescent="0.3">
      <c r="B40" s="179"/>
      <c r="C40" s="67" t="s">
        <v>44</v>
      </c>
      <c r="D40" s="78">
        <f>IF(Design!C14=I5,"",D31*(1-4*Design!C9*D36/1000))</f>
        <v>60.867067021660141</v>
      </c>
      <c r="E40" s="67" t="s">
        <v>4</v>
      </c>
      <c r="F40" s="177"/>
    </row>
    <row r="41" spans="2:6" x14ac:dyDescent="0.3">
      <c r="B41" s="179"/>
      <c r="C41" s="67" t="s">
        <v>37</v>
      </c>
      <c r="D41" s="78">
        <f>SUM(D37:D40)</f>
        <v>91.710952126330596</v>
      </c>
      <c r="E41" s="67" t="s">
        <v>4</v>
      </c>
      <c r="F41" s="177"/>
    </row>
    <row r="42" spans="2:6" x14ac:dyDescent="0.3">
      <c r="B42" s="179"/>
      <c r="C42" s="67" t="s">
        <v>38</v>
      </c>
      <c r="D42" s="78">
        <f>SUM(D38:D40)</f>
        <v>88.361117563010581</v>
      </c>
      <c r="E42" s="67" t="s">
        <v>4</v>
      </c>
      <c r="F42" s="177"/>
    </row>
    <row r="43" spans="2:6" x14ac:dyDescent="0.3">
      <c r="B43" s="179"/>
      <c r="C43" s="67" t="s">
        <v>39</v>
      </c>
      <c r="D43" s="78">
        <f>SUM(D39:D40)</f>
        <v>80.847660915794435</v>
      </c>
      <c r="E43" s="67" t="s">
        <v>4</v>
      </c>
      <c r="F43" s="177"/>
    </row>
    <row r="44" spans="2:6" x14ac:dyDescent="0.3">
      <c r="B44" s="179"/>
      <c r="C44" s="67" t="s">
        <v>40</v>
      </c>
      <c r="D44" s="78">
        <f>D40</f>
        <v>60.867067021660141</v>
      </c>
      <c r="E44" s="67" t="s">
        <v>4</v>
      </c>
      <c r="F44" s="177"/>
    </row>
    <row r="45" spans="2:6" ht="33" x14ac:dyDescent="0.3">
      <c r="B45" s="179"/>
      <c r="C45" s="67" t="s">
        <v>49</v>
      </c>
      <c r="D45" s="69">
        <f>ROUNDUP(MAX(D28:D31)/Design!C22,0)</f>
        <v>3</v>
      </c>
      <c r="E45" s="67"/>
      <c r="F45" s="79" t="s">
        <v>444</v>
      </c>
    </row>
    <row r="46" spans="2:6" ht="28.5" customHeight="1" x14ac:dyDescent="0.3">
      <c r="B46" s="179"/>
      <c r="C46" s="67" t="s">
        <v>45</v>
      </c>
      <c r="D46" s="69">
        <f>ROUNDUP(D41/Design!C21,0)</f>
        <v>2</v>
      </c>
      <c r="E46" s="67"/>
      <c r="F46" s="177" t="s">
        <v>445</v>
      </c>
    </row>
    <row r="47" spans="2:6" x14ac:dyDescent="0.3">
      <c r="B47" s="179"/>
      <c r="C47" s="67" t="s">
        <v>46</v>
      </c>
      <c r="D47" s="69">
        <f>ROUNDUP(D42/Design!C21,0)</f>
        <v>2</v>
      </c>
      <c r="E47" s="67"/>
      <c r="F47" s="177"/>
    </row>
    <row r="48" spans="2:6" x14ac:dyDescent="0.3">
      <c r="B48" s="179"/>
      <c r="C48" s="67" t="s">
        <v>47</v>
      </c>
      <c r="D48" s="69">
        <f>ROUNDUP(D43/Design!C21,0)</f>
        <v>2</v>
      </c>
      <c r="E48" s="67"/>
      <c r="F48" s="177"/>
    </row>
    <row r="49" spans="2:6" x14ac:dyDescent="0.3">
      <c r="B49" s="179"/>
      <c r="C49" s="67" t="s">
        <v>48</v>
      </c>
      <c r="D49" s="69">
        <f>IF(Design!C14=I5,"",ROUNDUP(D44/Design!C21,0))</f>
        <v>2</v>
      </c>
      <c r="E49" s="67"/>
      <c r="F49" s="177"/>
    </row>
    <row r="50" spans="2:6" x14ac:dyDescent="0.3">
      <c r="B50" s="179"/>
      <c r="C50" s="67" t="s">
        <v>50</v>
      </c>
      <c r="D50" s="69">
        <f>IF(D46&gt;D45,D46,D45)</f>
        <v>3</v>
      </c>
      <c r="E50" s="67"/>
      <c r="F50" s="177" t="s">
        <v>446</v>
      </c>
    </row>
    <row r="51" spans="2:6" x14ac:dyDescent="0.3">
      <c r="B51" s="179"/>
      <c r="C51" s="67" t="s">
        <v>52</v>
      </c>
      <c r="D51" s="69">
        <f>IF(D47&gt;D45,D47,D45)</f>
        <v>3</v>
      </c>
      <c r="E51" s="67"/>
      <c r="F51" s="177"/>
    </row>
    <row r="52" spans="2:6" x14ac:dyDescent="0.3">
      <c r="B52" s="179"/>
      <c r="C52" s="67" t="s">
        <v>53</v>
      </c>
      <c r="D52" s="69">
        <f>IF(D48&gt;D45,D48,D45)</f>
        <v>3</v>
      </c>
      <c r="E52" s="67"/>
      <c r="F52" s="177"/>
    </row>
    <row r="53" spans="2:6" x14ac:dyDescent="0.3">
      <c r="B53" s="180"/>
      <c r="C53" s="67" t="s">
        <v>54</v>
      </c>
      <c r="D53" s="69">
        <f>IF(Design!C14=I5,0,IF(D49&gt;D45,D49,D45))</f>
        <v>3</v>
      </c>
      <c r="E53" s="67"/>
      <c r="F53" s="177"/>
    </row>
    <row r="56" spans="2:6" x14ac:dyDescent="0.3">
      <c r="B56" s="184" t="s">
        <v>258</v>
      </c>
      <c r="C56" s="184"/>
      <c r="D56" s="184"/>
      <c r="E56" s="184"/>
      <c r="F56" s="184"/>
    </row>
    <row r="57" spans="2:6" x14ac:dyDescent="0.3">
      <c r="B57" s="67"/>
      <c r="C57" s="67" t="s">
        <v>6</v>
      </c>
      <c r="D57" s="67" t="s">
        <v>7</v>
      </c>
      <c r="E57" s="67" t="s">
        <v>8</v>
      </c>
      <c r="F57" s="67" t="s">
        <v>9</v>
      </c>
    </row>
    <row r="58" spans="2:6" x14ac:dyDescent="0.3">
      <c r="B58" s="175" t="s">
        <v>453</v>
      </c>
      <c r="C58" s="67" t="s">
        <v>67</v>
      </c>
      <c r="D58" s="68">
        <f>IF(Design!C14=I3,P3,IF(Design!C14=I5,P5,P4))/Design!C43+Design!C46/Design!C43/1000</f>
        <v>0.23280000000000001</v>
      </c>
      <c r="E58" s="70" t="s">
        <v>86</v>
      </c>
      <c r="F58" s="175" t="s">
        <v>454</v>
      </c>
    </row>
    <row r="59" spans="2:6" x14ac:dyDescent="0.3">
      <c r="B59" s="175"/>
      <c r="C59" s="67" t="s">
        <v>68</v>
      </c>
      <c r="D59" s="68">
        <f>IF(Design!C14=I3,Q3,IF(Design!C14=I5,Q5,Q4))/Design!C43+Design!C46/Design!C43/1000</f>
        <v>0.14480000000000001</v>
      </c>
      <c r="E59" s="70" t="s">
        <v>86</v>
      </c>
      <c r="F59" s="175"/>
    </row>
    <row r="60" spans="2:6" x14ac:dyDescent="0.3">
      <c r="B60" s="175"/>
      <c r="C60" s="67" t="s">
        <v>69</v>
      </c>
      <c r="D60" s="68">
        <f>IF(Design!C14=I3,R3,IF(Design!C14=I5,R5,R4))/Design!C43+Design!C46/Design!C43/1000</f>
        <v>0.1618</v>
      </c>
      <c r="E60" s="70" t="s">
        <v>86</v>
      </c>
      <c r="F60" s="175"/>
    </row>
    <row r="61" spans="2:6" x14ac:dyDescent="0.3">
      <c r="B61" s="175"/>
      <c r="C61" s="67" t="s">
        <v>70</v>
      </c>
      <c r="D61" s="68">
        <f>IF(Design!C14=I3,S3,IF(Design!C14=I5,S5,S4))/Design!C43+Design!C46/Design!C43/1000</f>
        <v>3.4799999999999998E-2</v>
      </c>
      <c r="E61" s="70" t="s">
        <v>86</v>
      </c>
      <c r="F61" s="175"/>
    </row>
    <row r="62" spans="2:6" ht="14.25" customHeight="1" x14ac:dyDescent="0.3">
      <c r="B62" s="177" t="s">
        <v>254</v>
      </c>
      <c r="C62" s="67" t="s">
        <v>71</v>
      </c>
      <c r="D62" s="80">
        <f>IF(Design!C60=0,0,('LED Curve'!D14*(0/Design!C60)^3+'LED Curve'!D15*(0/Design!C60)^2+'LED Curve'!D16*(0/Design!C60)+'LED Curve'!D17)*Design!C52)</f>
        <v>25.526298829635479</v>
      </c>
      <c r="E62" s="70" t="s">
        <v>3</v>
      </c>
      <c r="F62" s="174" t="s">
        <v>449</v>
      </c>
    </row>
    <row r="63" spans="2:6" x14ac:dyDescent="0.3">
      <c r="B63" s="177"/>
      <c r="C63" s="67" t="s">
        <v>72</v>
      </c>
      <c r="D63" s="80">
        <f>IF(Design!C60=0,0,('LED Curve'!D14*(D28/Design!C60)^3+'LED Curve'!D15*(D28/Design!C60)^2+'LED Curve'!D16*(D28/Design!C60)+'LED Curve'!D17)*Design!C52)</f>
        <v>27.765640483736796</v>
      </c>
      <c r="E63" s="70" t="s">
        <v>3</v>
      </c>
      <c r="F63" s="174"/>
    </row>
    <row r="64" spans="2:6" x14ac:dyDescent="0.3">
      <c r="B64" s="177"/>
      <c r="C64" s="67" t="s">
        <v>73</v>
      </c>
      <c r="D64" s="80">
        <f>IF(Design!C60=0,0,('LED Curve'!D14*(D29/Design!C60)^3+'LED Curve'!D15*(D29/Design!C60)^2+'LED Curve'!D16*(D29/Design!C60)+'LED Curve'!D17)*Design!C52)</f>
        <v>29.492055904566882</v>
      </c>
      <c r="E64" s="70" t="s">
        <v>3</v>
      </c>
      <c r="F64" s="174"/>
    </row>
    <row r="65" spans="2:8" x14ac:dyDescent="0.3">
      <c r="B65" s="177"/>
      <c r="C65" s="67" t="s">
        <v>74</v>
      </c>
      <c r="D65" s="80">
        <f>IF(Design!C60=0,0,('LED Curve'!D14*(D30/Design!C60)^3+'LED Curve'!D15*(D30/Design!C60)^2+'LED Curve'!D16*(D30/Design!C60)+'LED Curve'!D17)*Design!C52)</f>
        <v>31.838258559933596</v>
      </c>
      <c r="E65" s="70" t="s">
        <v>3</v>
      </c>
      <c r="F65" s="174"/>
    </row>
    <row r="66" spans="2:8" x14ac:dyDescent="0.3">
      <c r="B66" s="177"/>
      <c r="C66" s="67" t="s">
        <v>75</v>
      </c>
      <c r="D66" s="80">
        <f>IF(Design!C62=0,0,('LED Curve'!D14*(0/Design!C62)^3+'LED Curve'!D15*(0/Design!C62)^2+'LED Curve'!D16*(0/Design!C62)+'LED Curve'!D17)*Design!C53)</f>
        <v>25.526298829635479</v>
      </c>
      <c r="E66" s="70" t="s">
        <v>3</v>
      </c>
      <c r="F66" s="175" t="s">
        <v>451</v>
      </c>
    </row>
    <row r="67" spans="2:8" x14ac:dyDescent="0.3">
      <c r="B67" s="177"/>
      <c r="C67" s="67" t="s">
        <v>76</v>
      </c>
      <c r="D67" s="80">
        <f>IF(Design!C62=0,0,('LED Curve'!D14*(D29/Design!C62)^3+'LED Curve'!D15*(D29/Design!C62)^2+'LED Curve'!D16*(D29/Design!C62)+'LED Curve'!D17)*Design!C53)</f>
        <v>29.492055904566882</v>
      </c>
      <c r="E67" s="70" t="s">
        <v>3</v>
      </c>
      <c r="F67" s="175"/>
    </row>
    <row r="68" spans="2:8" x14ac:dyDescent="0.3">
      <c r="B68" s="177"/>
      <c r="C68" s="67" t="s">
        <v>77</v>
      </c>
      <c r="D68" s="80">
        <f>IF(Design!C62=0,0,('LED Curve'!D14*(D30/Design!C62)^3+'LED Curve'!D15*(D30/Design!C62)^2+'LED Curve'!D16*(D30/Design!C62)+'LED Curve'!D17)*Design!C53)</f>
        <v>31.838258559933596</v>
      </c>
      <c r="E68" s="70" t="s">
        <v>3</v>
      </c>
      <c r="F68" s="175"/>
    </row>
    <row r="69" spans="2:8" x14ac:dyDescent="0.3">
      <c r="B69" s="177"/>
      <c r="C69" s="67" t="s">
        <v>78</v>
      </c>
      <c r="D69" s="80">
        <f>IF(Design!C64=0,0,('LED Curve'!D14*(0/Design!C64)^3+'LED Curve'!D15*(0/Design!C64)^2+'LED Curve'!D16*(0/Design!C64)+'LED Curve'!D17)*Design!C54)</f>
        <v>25.526298829635479</v>
      </c>
      <c r="E69" s="70" t="s">
        <v>3</v>
      </c>
      <c r="F69" s="176" t="s">
        <v>452</v>
      </c>
    </row>
    <row r="70" spans="2:8" x14ac:dyDescent="0.3">
      <c r="B70" s="177"/>
      <c r="C70" s="67" t="s">
        <v>79</v>
      </c>
      <c r="D70" s="80">
        <f>IF(Design!C64=0,0,('LED Curve'!D14*(D30/Design!C64)^3+'LED Curve'!D15*(D30/Design!C64)^2+'LED Curve'!D16*(D30/Design!C64)+'LED Curve'!D17)*Design!C54)</f>
        <v>31.838258559933596</v>
      </c>
      <c r="E70" s="70" t="s">
        <v>3</v>
      </c>
      <c r="F70" s="176"/>
    </row>
    <row r="71" spans="2:8" x14ac:dyDescent="0.3">
      <c r="B71" s="177"/>
      <c r="C71" s="67" t="s">
        <v>80</v>
      </c>
      <c r="D71" s="80">
        <f>IF(Design!C66=0,0,IF(Design!C14=I5,"",('LED Curve'!D14*(0/Design!C66)^3+'LED Curve'!D15*(0/Design!C66)^2+'LED Curve'!D16*(0/Design!C66)+'LED Curve'!D17)*Design!C55))</f>
        <v>25.526298829635479</v>
      </c>
      <c r="E71" s="70" t="s">
        <v>3</v>
      </c>
      <c r="F71" s="67" t="s">
        <v>450</v>
      </c>
    </row>
    <row r="72" spans="2:8" ht="14.25" customHeight="1" x14ac:dyDescent="0.3">
      <c r="B72" s="177" t="s">
        <v>255</v>
      </c>
      <c r="C72" s="67" t="s">
        <v>82</v>
      </c>
      <c r="D72" s="69">
        <f>D62</f>
        <v>25.526298829635479</v>
      </c>
      <c r="E72" s="70" t="s">
        <v>3</v>
      </c>
      <c r="F72" s="67"/>
    </row>
    <row r="73" spans="2:8" x14ac:dyDescent="0.3">
      <c r="B73" s="177"/>
      <c r="C73" s="67" t="s">
        <v>83</v>
      </c>
      <c r="D73" s="69">
        <f>D63+D66</f>
        <v>53.291939313372275</v>
      </c>
      <c r="E73" s="70" t="s">
        <v>3</v>
      </c>
      <c r="F73" s="67"/>
    </row>
    <row r="74" spans="2:8" x14ac:dyDescent="0.3">
      <c r="B74" s="177"/>
      <c r="C74" s="67" t="s">
        <v>84</v>
      </c>
      <c r="D74" s="69">
        <f>D64+D67+D69</f>
        <v>84.510410638769244</v>
      </c>
      <c r="E74" s="70" t="s">
        <v>3</v>
      </c>
      <c r="F74" s="67"/>
    </row>
    <row r="75" spans="2:8" x14ac:dyDescent="0.3">
      <c r="B75" s="177"/>
      <c r="C75" s="67" t="s">
        <v>85</v>
      </c>
      <c r="D75" s="69">
        <f>IF(Design!C14=I5,D32*100,D65+D68+D70+D71)</f>
        <v>121.04107450943627</v>
      </c>
      <c r="E75" s="70" t="s">
        <v>3</v>
      </c>
      <c r="F75" s="67"/>
    </row>
    <row r="77" spans="2:8" x14ac:dyDescent="0.3">
      <c r="B77" s="186" t="s">
        <v>439</v>
      </c>
      <c r="C77" s="186"/>
      <c r="D77" s="186"/>
      <c r="E77" s="186"/>
      <c r="F77" s="186"/>
    </row>
    <row r="78" spans="2:8" x14ac:dyDescent="0.3">
      <c r="D78" s="66"/>
    </row>
    <row r="79" spans="2:8" x14ac:dyDescent="0.3">
      <c r="B79" s="184" t="s">
        <v>282</v>
      </c>
      <c r="C79" s="184"/>
      <c r="D79" s="184"/>
      <c r="E79" s="184"/>
      <c r="F79" s="184"/>
      <c r="G79" s="184"/>
      <c r="H79" s="184"/>
    </row>
    <row r="80" spans="2:8" x14ac:dyDescent="0.3">
      <c r="B80" s="67"/>
      <c r="C80" s="67" t="s">
        <v>6</v>
      </c>
      <c r="D80" s="67" t="s">
        <v>260</v>
      </c>
      <c r="E80" s="81" t="s">
        <v>261</v>
      </c>
      <c r="F80" s="67" t="s">
        <v>262</v>
      </c>
      <c r="G80" s="67" t="s">
        <v>8</v>
      </c>
      <c r="H80" s="67" t="s">
        <v>9</v>
      </c>
    </row>
    <row r="81" spans="2:8" x14ac:dyDescent="0.3">
      <c r="B81" s="174" t="s">
        <v>463</v>
      </c>
      <c r="C81" s="67" t="s">
        <v>259</v>
      </c>
      <c r="D81" s="82">
        <f>SUM('Time-domain'!AD9:AD264)/256*100</f>
        <v>17.1875</v>
      </c>
      <c r="E81" s="82">
        <f>SUM('Time-domain'!AE9:AE264)/256*100</f>
        <v>14.84375</v>
      </c>
      <c r="F81" s="82">
        <f>SUM('Time-domain'!AF9:AF264)/256*100</f>
        <v>12.5</v>
      </c>
      <c r="G81" s="67" t="s">
        <v>143</v>
      </c>
      <c r="H81" s="182" t="s">
        <v>265</v>
      </c>
    </row>
    <row r="82" spans="2:8" x14ac:dyDescent="0.3">
      <c r="B82" s="174"/>
      <c r="C82" s="67" t="s">
        <v>263</v>
      </c>
      <c r="D82" s="82">
        <f>SUM('Time-domain'!AG9:AG264)/256*100</f>
        <v>39.453125</v>
      </c>
      <c r="E82" s="82">
        <f>SUM('Time-domain'!AH9:AH264)/256*100</f>
        <v>46.484375</v>
      </c>
      <c r="F82" s="82">
        <f>SUM('Time-domain'!AI9:AI264)/256*100</f>
        <v>51.953125</v>
      </c>
      <c r="G82" s="67" t="s">
        <v>143</v>
      </c>
      <c r="H82" s="182"/>
    </row>
    <row r="83" spans="2:8" ht="31.9" customHeight="1" x14ac:dyDescent="0.3">
      <c r="B83" s="174"/>
      <c r="C83" s="67" t="s">
        <v>264</v>
      </c>
      <c r="D83" s="69">
        <f>IF(Design!$C$14=$I$5,D81,D82)</f>
        <v>39.453125</v>
      </c>
      <c r="E83" s="69">
        <f>IF(Design!$C$14=$I$5,E81,E82)</f>
        <v>46.484375</v>
      </c>
      <c r="F83" s="69">
        <f>IF(Design!$C$14=$I$5,F81,F82)</f>
        <v>51.953125</v>
      </c>
      <c r="G83" s="67" t="s">
        <v>143</v>
      </c>
      <c r="H83" s="182"/>
    </row>
    <row r="84" spans="2:8" x14ac:dyDescent="0.3">
      <c r="B84" s="181" t="s">
        <v>464</v>
      </c>
      <c r="C84" s="67" t="s">
        <v>266</v>
      </c>
      <c r="D84" s="82">
        <f>SUM('Time-domain'!AP9:AP264)/256</f>
        <v>86.752292747337421</v>
      </c>
      <c r="E84" s="82">
        <f>SUM('Time-domain'!AT9:AT264)/256</f>
        <v>91.520386924812243</v>
      </c>
      <c r="F84" s="82">
        <f>SUM('Time-domain'!AX9:AX264)/256</f>
        <v>95.28671315797159</v>
      </c>
      <c r="G84" s="67" t="s">
        <v>4</v>
      </c>
      <c r="H84" s="185" t="s">
        <v>284</v>
      </c>
    </row>
    <row r="85" spans="2:8" x14ac:dyDescent="0.3">
      <c r="B85" s="181"/>
      <c r="C85" s="67" t="s">
        <v>267</v>
      </c>
      <c r="D85" s="82">
        <f>SUM('Time-domain'!AQ9:AQ264)/256</f>
        <v>83.748211317328099</v>
      </c>
      <c r="E85" s="82">
        <f>SUM('Time-domain'!AU9:AU264)/256</f>
        <v>88.783615865031592</v>
      </c>
      <c r="F85" s="82">
        <f>SUM('Time-domain'!AY9:AY264)/256</f>
        <v>92.781265191132704</v>
      </c>
      <c r="G85" s="67" t="s">
        <v>4</v>
      </c>
      <c r="H85" s="185"/>
    </row>
    <row r="86" spans="2:8" x14ac:dyDescent="0.3">
      <c r="B86" s="181"/>
      <c r="C86" s="67" t="s">
        <v>268</v>
      </c>
      <c r="D86" s="82">
        <f>SUM('Time-domain'!AR9:AR264)/256</f>
        <v>75.675101858158584</v>
      </c>
      <c r="E86" s="82">
        <f>SUM('Time-domain'!AV9:AV264)/256</f>
        <v>81.561788861682444</v>
      </c>
      <c r="F86" s="82">
        <f>SUM('Time-domain'!AZ9:AZ264)/256</f>
        <v>86.240702218218999</v>
      </c>
      <c r="G86" s="67" t="s">
        <v>4</v>
      </c>
      <c r="H86" s="185"/>
    </row>
    <row r="87" spans="2:8" x14ac:dyDescent="0.3">
      <c r="B87" s="181"/>
      <c r="C87" s="67" t="s">
        <v>269</v>
      </c>
      <c r="D87" s="82">
        <f>SUM('Time-domain'!AS9:AS264)/256</f>
        <v>55.1073085659377</v>
      </c>
      <c r="E87" s="82">
        <f>SUM('Time-domain'!AW9:AW264)/256</f>
        <v>64.158598869924248</v>
      </c>
      <c r="F87" s="82">
        <f>SUM('Time-domain'!BA9:BA264)/256</f>
        <v>71.037234558446173</v>
      </c>
      <c r="G87" s="67" t="s">
        <v>4</v>
      </c>
      <c r="H87" s="185"/>
    </row>
    <row r="88" spans="2:8" x14ac:dyDescent="0.3">
      <c r="B88" s="181" t="s">
        <v>465</v>
      </c>
      <c r="C88" s="67" t="s">
        <v>270</v>
      </c>
      <c r="D88" s="82">
        <f>MAX('Time-domain'!AP9:AP264)</f>
        <v>135.29411764705884</v>
      </c>
      <c r="E88" s="82">
        <f>MAX('Time-domain'!AT9:AT264)</f>
        <v>135.29411764705884</v>
      </c>
      <c r="F88" s="82">
        <f>MAX('Time-domain'!AX9:AX264)</f>
        <v>135.29411764705884</v>
      </c>
      <c r="G88" s="67" t="s">
        <v>4</v>
      </c>
      <c r="H88" s="185"/>
    </row>
    <row r="89" spans="2:8" x14ac:dyDescent="0.3">
      <c r="B89" s="181"/>
      <c r="C89" s="67" t="s">
        <v>271</v>
      </c>
      <c r="D89" s="82">
        <f>MAX('Time-domain'!AQ9:AQ264)</f>
        <v>135.29411764705884</v>
      </c>
      <c r="E89" s="82">
        <f>MAX('Time-domain'!AU9:AU264)</f>
        <v>135.29411764705884</v>
      </c>
      <c r="F89" s="82">
        <f>MAX('Time-domain'!AY9:AY264)</f>
        <v>135.29411764705884</v>
      </c>
      <c r="G89" s="67" t="s">
        <v>4</v>
      </c>
      <c r="H89" s="185"/>
    </row>
    <row r="90" spans="2:8" x14ac:dyDescent="0.3">
      <c r="B90" s="181"/>
      <c r="C90" s="67" t="s">
        <v>272</v>
      </c>
      <c r="D90" s="82">
        <f>MAX('Time-domain'!AR9:AR264)</f>
        <v>135.29411764705884</v>
      </c>
      <c r="E90" s="82">
        <f>MAX('Time-domain'!AV9:AV264)</f>
        <v>135.29411764705884</v>
      </c>
      <c r="F90" s="82">
        <f>MAX('Time-domain'!AZ9:AZ264)</f>
        <v>135.29411764705884</v>
      </c>
      <c r="G90" s="67" t="s">
        <v>4</v>
      </c>
      <c r="H90" s="185"/>
    </row>
    <row r="91" spans="2:8" x14ac:dyDescent="0.3">
      <c r="B91" s="181"/>
      <c r="C91" s="67" t="s">
        <v>273</v>
      </c>
      <c r="D91" s="82">
        <f>MAX('Time-domain'!AS9:AS264)</f>
        <v>135.29411764705884</v>
      </c>
      <c r="E91" s="82">
        <f>MAX('Time-domain'!AW9:AW264)</f>
        <v>135.29411764705884</v>
      </c>
      <c r="F91" s="82">
        <f>MAX('Time-domain'!BA9:BA264)</f>
        <v>135.29411764705884</v>
      </c>
      <c r="G91" s="67" t="s">
        <v>4</v>
      </c>
      <c r="H91" s="185"/>
    </row>
    <row r="92" spans="2:8" x14ac:dyDescent="0.3">
      <c r="B92" s="181" t="s">
        <v>464</v>
      </c>
      <c r="C92" s="67" t="s">
        <v>278</v>
      </c>
      <c r="D92" s="69">
        <f>IF(Design!$C$60=0,0,D84/Design!$C$60)</f>
        <v>28.917430915779139</v>
      </c>
      <c r="E92" s="69">
        <f>IF(Design!$C$60=0,0,E84/Design!$C$60)</f>
        <v>30.506795641604082</v>
      </c>
      <c r="F92" s="69">
        <f>IF(Design!$C$60=0,0,F84/Design!$C$60)</f>
        <v>31.762237719323863</v>
      </c>
      <c r="G92" s="67" t="s">
        <v>4</v>
      </c>
      <c r="H92" s="185" t="s">
        <v>285</v>
      </c>
    </row>
    <row r="93" spans="2:8" x14ac:dyDescent="0.3">
      <c r="B93" s="181"/>
      <c r="C93" s="67" t="s">
        <v>281</v>
      </c>
      <c r="D93" s="69">
        <f>IF(Design!$C$62=0,0,D85/Design!$C$62)</f>
        <v>27.916070439109365</v>
      </c>
      <c r="E93" s="69">
        <f>IF(Design!$C$62=0,0,E85/Design!$C$62)</f>
        <v>29.594538621677199</v>
      </c>
      <c r="F93" s="69">
        <f>IF(Design!$C$62=0,0,F85/Design!$C$62)</f>
        <v>30.927088397044233</v>
      </c>
      <c r="G93" s="67" t="s">
        <v>4</v>
      </c>
      <c r="H93" s="185"/>
    </row>
    <row r="94" spans="2:8" x14ac:dyDescent="0.3">
      <c r="B94" s="181"/>
      <c r="C94" s="67" t="s">
        <v>280</v>
      </c>
      <c r="D94" s="69">
        <f>IF(Design!$C$64=0,0,D86/Design!$C$64)</f>
        <v>25.225033952719528</v>
      </c>
      <c r="E94" s="69">
        <f>IF(Design!$C$64=0,0,E86/Design!$C$64)</f>
        <v>27.187262953894148</v>
      </c>
      <c r="F94" s="69">
        <f>IF(Design!$C$64=0,0,F86/Design!$C$64)</f>
        <v>28.746900739406332</v>
      </c>
      <c r="G94" s="67" t="s">
        <v>4</v>
      </c>
      <c r="H94" s="185"/>
    </row>
    <row r="95" spans="2:8" x14ac:dyDescent="0.3">
      <c r="B95" s="181"/>
      <c r="C95" s="67" t="s">
        <v>279</v>
      </c>
      <c r="D95" s="69">
        <f>IF(Design!$C$66=0,0,D87/Design!$C$66)</f>
        <v>18.369102855312565</v>
      </c>
      <c r="E95" s="69">
        <f>IF(Design!$C$66=0,0,E87/Design!$C$66)</f>
        <v>21.386199623308084</v>
      </c>
      <c r="F95" s="69">
        <f>IF(Design!$C$66=0,0,F87/Design!$C$66)</f>
        <v>23.679078186148725</v>
      </c>
      <c r="G95" s="67" t="s">
        <v>4</v>
      </c>
      <c r="H95" s="185"/>
    </row>
    <row r="96" spans="2:8" x14ac:dyDescent="0.3">
      <c r="B96" s="181" t="s">
        <v>465</v>
      </c>
      <c r="C96" s="67" t="s">
        <v>274</v>
      </c>
      <c r="D96" s="69">
        <f>IF(Design!$C$60=0,0,D88/Design!$C$60)</f>
        <v>45.098039215686278</v>
      </c>
      <c r="E96" s="69">
        <f>IF(Design!$C$60=0,0,E88/Design!$C$60)</f>
        <v>45.098039215686278</v>
      </c>
      <c r="F96" s="69">
        <f>IF(Design!$C$60=0,0,F88/Design!$C$60)</f>
        <v>45.098039215686278</v>
      </c>
      <c r="G96" s="67" t="s">
        <v>4</v>
      </c>
      <c r="H96" s="185"/>
    </row>
    <row r="97" spans="2:8" x14ac:dyDescent="0.3">
      <c r="B97" s="181"/>
      <c r="C97" s="67" t="s">
        <v>275</v>
      </c>
      <c r="D97" s="69">
        <f>IF(Design!$C$62=0,0,D89/Design!$C$62)</f>
        <v>45.098039215686278</v>
      </c>
      <c r="E97" s="69">
        <f>IF(Design!$C$62=0,0,E89/Design!$C$62)</f>
        <v>45.098039215686278</v>
      </c>
      <c r="F97" s="69">
        <f>IF(Design!$C$62=0,0,F89/Design!$C$62)</f>
        <v>45.098039215686278</v>
      </c>
      <c r="G97" s="67" t="s">
        <v>4</v>
      </c>
      <c r="H97" s="185"/>
    </row>
    <row r="98" spans="2:8" x14ac:dyDescent="0.3">
      <c r="B98" s="181"/>
      <c r="C98" s="67" t="s">
        <v>276</v>
      </c>
      <c r="D98" s="69">
        <f>IF(Design!$C$64=0,0,D90/Design!$C$64)</f>
        <v>45.098039215686278</v>
      </c>
      <c r="E98" s="69">
        <f>IF(Design!$C$64=0,0,E90/Design!$C$64)</f>
        <v>45.098039215686278</v>
      </c>
      <c r="F98" s="69">
        <f>IF(Design!$C$64=0,0,F90/Design!$C$64)</f>
        <v>45.098039215686278</v>
      </c>
      <c r="G98" s="67" t="s">
        <v>4</v>
      </c>
      <c r="H98" s="185"/>
    </row>
    <row r="99" spans="2:8" x14ac:dyDescent="0.3">
      <c r="B99" s="181"/>
      <c r="C99" s="67" t="s">
        <v>277</v>
      </c>
      <c r="D99" s="69">
        <f>IF(Design!$C$66=0,0,D91/Design!$C$66)</f>
        <v>45.098039215686278</v>
      </c>
      <c r="E99" s="69">
        <f>IF(Design!$C$66=0,0,E91/Design!$C$66)</f>
        <v>45.098039215686278</v>
      </c>
      <c r="F99" s="69">
        <f>IF(Design!$C$66=0,0,F91/Design!$C$66)</f>
        <v>45.098039215686278</v>
      </c>
      <c r="G99" s="67" t="s">
        <v>4</v>
      </c>
      <c r="H99" s="185"/>
    </row>
    <row r="100" spans="2:8" x14ac:dyDescent="0.3">
      <c r="B100" s="181" t="s">
        <v>466</v>
      </c>
      <c r="C100" s="67" t="s">
        <v>349</v>
      </c>
      <c r="D100" s="69">
        <f>'Time-domain'!BS2</f>
        <v>33.682581927137775</v>
      </c>
      <c r="E100" s="69">
        <f>'Time-domain'!BT2</f>
        <v>35.011759765261793</v>
      </c>
      <c r="F100" s="69">
        <f>'Time-domain'!BU2</f>
        <v>36.009682331664017</v>
      </c>
      <c r="G100" s="67" t="s">
        <v>4</v>
      </c>
      <c r="H100" s="185"/>
    </row>
    <row r="101" spans="2:8" x14ac:dyDescent="0.3">
      <c r="B101" s="181"/>
      <c r="C101" s="67" t="s">
        <v>350</v>
      </c>
      <c r="D101" s="69">
        <f>'Time-domain'!BS3</f>
        <v>33.552738203420816</v>
      </c>
      <c r="E101" s="69">
        <f>'Time-domain'!BT3</f>
        <v>34.897535839467324</v>
      </c>
      <c r="F101" s="69">
        <f>'Time-domain'!BU3</f>
        <v>35.908018226805538</v>
      </c>
      <c r="G101" s="67" t="s">
        <v>4</v>
      </c>
      <c r="H101" s="185"/>
    </row>
    <row r="102" spans="2:8" x14ac:dyDescent="0.3">
      <c r="B102" s="181"/>
      <c r="C102" s="67" t="s">
        <v>351</v>
      </c>
      <c r="D102" s="69">
        <f>'Time-domain'!BS4</f>
        <v>32.809255244470172</v>
      </c>
      <c r="E102" s="69">
        <f>'Time-domain'!BT4</f>
        <v>34.260256482507231</v>
      </c>
      <c r="F102" s="69">
        <f>'Time-domain'!BU4</f>
        <v>35.348898047860033</v>
      </c>
      <c r="G102" s="67" t="s">
        <v>4</v>
      </c>
      <c r="H102" s="185"/>
    </row>
    <row r="103" spans="2:8" x14ac:dyDescent="0.3">
      <c r="B103" s="181"/>
      <c r="C103" s="67" t="s">
        <v>352</v>
      </c>
      <c r="D103" s="69">
        <f>'Time-domain'!BS5</f>
        <v>28.596472161423346</v>
      </c>
      <c r="E103" s="69">
        <f>'Time-domain'!BT5</f>
        <v>30.916815389413358</v>
      </c>
      <c r="F103" s="69">
        <f>'Time-domain'!BU5</f>
        <v>32.559294833744588</v>
      </c>
      <c r="G103" s="67" t="s">
        <v>4</v>
      </c>
      <c r="H103" s="185"/>
    </row>
    <row r="105" spans="2:8" x14ac:dyDescent="0.3">
      <c r="B105" s="184" t="s">
        <v>283</v>
      </c>
      <c r="C105" s="184"/>
      <c r="D105" s="184"/>
      <c r="E105" s="184"/>
      <c r="F105" s="184"/>
      <c r="G105" s="184"/>
      <c r="H105" s="184"/>
    </row>
    <row r="106" spans="2:8" x14ac:dyDescent="0.3">
      <c r="B106" s="67"/>
      <c r="C106" s="67" t="s">
        <v>6</v>
      </c>
      <c r="D106" s="67" t="s">
        <v>260</v>
      </c>
      <c r="E106" s="81" t="s">
        <v>261</v>
      </c>
      <c r="F106" s="67" t="s">
        <v>262</v>
      </c>
      <c r="G106" s="67" t="s">
        <v>8</v>
      </c>
      <c r="H106" s="67" t="s">
        <v>9</v>
      </c>
    </row>
    <row r="107" spans="2:8" x14ac:dyDescent="0.3">
      <c r="B107" s="185" t="s">
        <v>467</v>
      </c>
      <c r="C107" s="67" t="s">
        <v>286</v>
      </c>
      <c r="D107" s="82">
        <f>'Time-domain'!DI2</f>
        <v>2.7375709732137543</v>
      </c>
      <c r="E107" s="82">
        <f>'Time-domain'!DJ2</f>
        <v>2.8961876291371098</v>
      </c>
      <c r="F107" s="82">
        <f>'Time-domain'!DK2</f>
        <v>3.0212488250219312</v>
      </c>
      <c r="G107" s="67" t="s">
        <v>0</v>
      </c>
      <c r="H107" s="181" t="s">
        <v>284</v>
      </c>
    </row>
    <row r="108" spans="2:8" x14ac:dyDescent="0.3">
      <c r="B108" s="185"/>
      <c r="C108" s="67" t="s">
        <v>287</v>
      </c>
      <c r="D108" s="82">
        <f>'Time-domain'!DI3</f>
        <v>2.6542089535716329</v>
      </c>
      <c r="E108" s="82">
        <f>'Time-domain'!DJ3</f>
        <v>2.8202146422291268</v>
      </c>
      <c r="F108" s="82">
        <f>'Time-domain'!DK3</f>
        <v>2.9516860226796591</v>
      </c>
      <c r="G108" s="67" t="s">
        <v>0</v>
      </c>
      <c r="H108" s="181"/>
    </row>
    <row r="109" spans="2:8" x14ac:dyDescent="0.3">
      <c r="B109" s="185"/>
      <c r="C109" s="67" t="s">
        <v>288</v>
      </c>
      <c r="D109" s="82">
        <f>'Time-domain'!DI4</f>
        <v>2.4158376756220594</v>
      </c>
      <c r="E109" s="82">
        <f>'Time-domain'!DJ4</f>
        <v>2.6070179169031875</v>
      </c>
      <c r="F109" s="82">
        <f>'Time-domain'!DK4</f>
        <v>2.7586379895877191</v>
      </c>
      <c r="G109" s="67" t="s">
        <v>0</v>
      </c>
      <c r="H109" s="181"/>
    </row>
    <row r="110" spans="2:8" x14ac:dyDescent="0.3">
      <c r="B110" s="185"/>
      <c r="C110" s="67" t="s">
        <v>289</v>
      </c>
      <c r="D110" s="82">
        <f>'Time-domain'!DI5</f>
        <v>1.7668708311669377</v>
      </c>
      <c r="E110" s="82">
        <f>'Time-domain'!DJ5</f>
        <v>2.0580631581561311</v>
      </c>
      <c r="F110" s="82">
        <f>'Time-domain'!DK5</f>
        <v>2.2792486166611488</v>
      </c>
      <c r="G110" s="67" t="s">
        <v>0</v>
      </c>
      <c r="H110" s="181"/>
    </row>
    <row r="111" spans="2:8" x14ac:dyDescent="0.3">
      <c r="B111" s="185"/>
      <c r="C111" s="67" t="s">
        <v>290</v>
      </c>
      <c r="D111" s="69">
        <f>IF(OR(Design!$C$52=0,Design!$C$60=0),0,'Time-domain'!DI2/Design!$C$52/Design!$C$60)</f>
        <v>0.9125236577379181</v>
      </c>
      <c r="E111" s="69">
        <f>IF(OR(Design!$C$52=0,Design!$C$60=0),0,'Time-domain'!DJ2/Design!$C$52/Design!$C$60)</f>
        <v>0.96539587637903657</v>
      </c>
      <c r="F111" s="69">
        <f>IF(OR(Design!$C$52=0,Design!$C$60=0),0,'Time-domain'!DK2/Design!$C$52/Design!$C$60)</f>
        <v>1.0070829416739771</v>
      </c>
      <c r="G111" s="67" t="s">
        <v>0</v>
      </c>
      <c r="H111" s="181" t="s">
        <v>285</v>
      </c>
    </row>
    <row r="112" spans="2:8" x14ac:dyDescent="0.3">
      <c r="B112" s="185"/>
      <c r="C112" s="67" t="s">
        <v>291</v>
      </c>
      <c r="D112" s="69">
        <f>IF(OR(Design!$C$53=0,Design!$C$62=0),0,'Time-domain'!DI3/Design!$C$53/Design!$C$62)</f>
        <v>0.88473631785721096</v>
      </c>
      <c r="E112" s="69">
        <f>IF(OR(Design!$C$53=0,Design!$C$62=0),0,'Time-domain'!DJ3/Design!$C$53/Design!$C$62)</f>
        <v>0.94007154740970889</v>
      </c>
      <c r="F112" s="69">
        <f>IF(OR(Design!$C$53=0,Design!$C$62=0),0,'Time-domain'!DK3/Design!$C$53/Design!$C$62)</f>
        <v>0.98389534089321973</v>
      </c>
      <c r="G112" s="67" t="s">
        <v>0</v>
      </c>
      <c r="H112" s="181"/>
    </row>
    <row r="113" spans="2:8" x14ac:dyDescent="0.3">
      <c r="B113" s="185"/>
      <c r="C113" s="67" t="s">
        <v>292</v>
      </c>
      <c r="D113" s="69">
        <f>IF(OR(Design!$C$54=0,Design!$C$64=0),0,'Time-domain'!DI4/Design!$C$54/Design!$C$64)</f>
        <v>0.80527922520735318</v>
      </c>
      <c r="E113" s="69">
        <f>IF(OR(Design!$C$54=0,Design!$C$64=0),0,'Time-domain'!DJ4/Design!$C$54/Design!$C$64)</f>
        <v>0.86900597230106247</v>
      </c>
      <c r="F113" s="69">
        <f>IF(OR(Design!$C$54=0,Design!$C$64=0),0,'Time-domain'!DK4/Design!$C$54/Design!$C$64)</f>
        <v>0.91954599652923974</v>
      </c>
      <c r="G113" s="67" t="s">
        <v>0</v>
      </c>
      <c r="H113" s="181"/>
    </row>
    <row r="114" spans="2:8" x14ac:dyDescent="0.3">
      <c r="B114" s="185"/>
      <c r="C114" s="67" t="s">
        <v>293</v>
      </c>
      <c r="D114" s="69">
        <f>IF(OR(Design!$C$55=0,Design!$C$66=0),0,'Time-domain'!DI5/Design!$C$55/Design!$C$66)</f>
        <v>0.58895694372231255</v>
      </c>
      <c r="E114" s="69">
        <f>IF(OR(Design!$C$55=0,Design!$C$66=0),0,'Time-domain'!DJ5/Design!$C$55/Design!$C$66)</f>
        <v>0.68602105271871039</v>
      </c>
      <c r="F114" s="69">
        <f>IF(OR(Design!$C$55=0,Design!$C$66=0),0,'Time-domain'!DK5/Design!$C$55/Design!$C$66)</f>
        <v>0.75974953888704955</v>
      </c>
      <c r="G114" s="67" t="s">
        <v>0</v>
      </c>
      <c r="H114" s="181"/>
    </row>
    <row r="115" spans="2:8" x14ac:dyDescent="0.3">
      <c r="B115" s="177" t="s">
        <v>468</v>
      </c>
      <c r="C115" s="67" t="s">
        <v>294</v>
      </c>
      <c r="D115" s="82">
        <f>'Time-domain'!DU2</f>
        <v>4.3073123313200727E-2</v>
      </c>
      <c r="E115" s="82">
        <f>'Time-domain'!DV2</f>
        <v>3.9148427149499329E-2</v>
      </c>
      <c r="F115" s="82">
        <f>'Time-domain'!DW2</f>
        <v>3.5887183159659442E-2</v>
      </c>
      <c r="G115" s="67" t="s">
        <v>0</v>
      </c>
      <c r="H115" s="175" t="s">
        <v>455</v>
      </c>
    </row>
    <row r="116" spans="2:8" x14ac:dyDescent="0.3">
      <c r="B116" s="177"/>
      <c r="C116" s="67" t="s">
        <v>295</v>
      </c>
      <c r="D116" s="82">
        <f>'Time-domain'!DU3</f>
        <v>0.1189225856686829</v>
      </c>
      <c r="E116" s="82">
        <f>'Time-domain'!DV3</f>
        <v>0.10587494033829188</v>
      </c>
      <c r="F116" s="82">
        <f>'Time-domain'!DW3</f>
        <v>9.546722184999526E-2</v>
      </c>
      <c r="G116" s="67" t="s">
        <v>0</v>
      </c>
      <c r="H116" s="175"/>
    </row>
    <row r="117" spans="2:8" x14ac:dyDescent="0.3">
      <c r="B117" s="177"/>
      <c r="C117" s="67" t="s">
        <v>296</v>
      </c>
      <c r="D117" s="82">
        <f>'Time-domain'!DU4</f>
        <v>0.30086655197777656</v>
      </c>
      <c r="E117" s="82">
        <f>'Time-domain'!DV4</f>
        <v>0.2514076218732621</v>
      </c>
      <c r="F117" s="82">
        <f>'Time-domain'!DW4</f>
        <v>0.21752371277000293</v>
      </c>
      <c r="G117" s="67" t="s">
        <v>0</v>
      </c>
      <c r="H117" s="175"/>
    </row>
    <row r="118" spans="2:8" x14ac:dyDescent="0.3">
      <c r="B118" s="177"/>
      <c r="C118" s="67" t="s">
        <v>297</v>
      </c>
      <c r="D118" s="82">
        <f>'Time-domain'!DU5</f>
        <v>0.84538317456497958</v>
      </c>
      <c r="E118" s="82">
        <f>'Time-domain'!DV5</f>
        <v>1.5780518733745137</v>
      </c>
      <c r="F118" s="82">
        <f>'Time-domain'!DW5</f>
        <v>2.4047702871007703</v>
      </c>
      <c r="G118" s="67" t="s">
        <v>0</v>
      </c>
      <c r="H118" s="175"/>
    </row>
    <row r="119" spans="2:8" x14ac:dyDescent="0.3">
      <c r="B119" s="177"/>
      <c r="C119" s="67" t="s">
        <v>302</v>
      </c>
      <c r="D119" s="82">
        <f>SUM(D115:D118)</f>
        <v>1.3082454355246398</v>
      </c>
      <c r="E119" s="82">
        <f t="shared" ref="E119:F119" si="0">SUM(E115:E118)</f>
        <v>1.9744828627355671</v>
      </c>
      <c r="F119" s="82">
        <f t="shared" si="0"/>
        <v>2.7536484048804279</v>
      </c>
      <c r="G119" s="67" t="s">
        <v>0</v>
      </c>
      <c r="H119" s="175"/>
    </row>
    <row r="120" spans="2:8" x14ac:dyDescent="0.3">
      <c r="B120" s="177"/>
      <c r="C120" s="67" t="s">
        <v>298</v>
      </c>
      <c r="D120" s="69">
        <f>D119/Design!$C$43</f>
        <v>1.3082454355246398</v>
      </c>
      <c r="E120" s="69">
        <f>E119/Design!$C$43</f>
        <v>1.9744828627355671</v>
      </c>
      <c r="F120" s="69">
        <f>F119/Design!$C$43</f>
        <v>2.7536484048804279</v>
      </c>
      <c r="G120" s="67" t="s">
        <v>0</v>
      </c>
      <c r="H120" s="67" t="s">
        <v>456</v>
      </c>
    </row>
    <row r="123" spans="2:8" ht="14.25" customHeight="1" x14ac:dyDescent="0.3">
      <c r="B123" s="184" t="s">
        <v>305</v>
      </c>
      <c r="C123" s="184"/>
      <c r="D123" s="184"/>
      <c r="E123" s="184"/>
      <c r="F123" s="184"/>
      <c r="G123" s="184"/>
      <c r="H123" s="184"/>
    </row>
    <row r="124" spans="2:8" ht="20.45" customHeight="1" x14ac:dyDescent="0.3">
      <c r="B124" s="67"/>
      <c r="C124" s="67" t="s">
        <v>6</v>
      </c>
      <c r="D124" s="67" t="s">
        <v>260</v>
      </c>
      <c r="E124" s="81" t="s">
        <v>261</v>
      </c>
      <c r="F124" s="67" t="s">
        <v>262</v>
      </c>
      <c r="G124" s="67" t="s">
        <v>8</v>
      </c>
      <c r="H124" s="67" t="s">
        <v>9</v>
      </c>
    </row>
    <row r="125" spans="2:8" ht="20.45" customHeight="1" x14ac:dyDescent="0.3">
      <c r="B125" s="181" t="s">
        <v>315</v>
      </c>
      <c r="C125" s="67" t="s">
        <v>300</v>
      </c>
      <c r="D125" s="69">
        <f>SUM(D107:D110)</f>
        <v>9.5744884335743841</v>
      </c>
      <c r="E125" s="69">
        <f>SUM(E107:E110)</f>
        <v>10.381483346425554</v>
      </c>
      <c r="F125" s="69">
        <f>SUM(F107:F110)</f>
        <v>11.010821453950459</v>
      </c>
      <c r="G125" s="67" t="s">
        <v>0</v>
      </c>
      <c r="H125" s="67"/>
    </row>
    <row r="126" spans="2:8" x14ac:dyDescent="0.3">
      <c r="B126" s="181"/>
      <c r="C126" s="67" t="s">
        <v>299</v>
      </c>
      <c r="D126" s="69">
        <f>'Time-domain'!DY3</f>
        <v>0.12145320984627225</v>
      </c>
      <c r="E126" s="69">
        <f>'Time-domain'!DZ3</f>
        <v>0.128128541694737</v>
      </c>
      <c r="F126" s="69">
        <f>'Time-domain'!EA3</f>
        <v>0.13340139842116003</v>
      </c>
      <c r="G126" s="67" t="s">
        <v>0</v>
      </c>
      <c r="H126" s="67"/>
    </row>
    <row r="127" spans="2:8" ht="25.15" customHeight="1" x14ac:dyDescent="0.3">
      <c r="B127" s="181"/>
      <c r="C127" s="67" t="s">
        <v>301</v>
      </c>
      <c r="D127" s="82">
        <f>D125+D119+D126</f>
        <v>11.004187078945296</v>
      </c>
      <c r="E127" s="82">
        <f>E125+E119+E126</f>
        <v>12.484094750855858</v>
      </c>
      <c r="F127" s="82">
        <f>F125+F119+F126</f>
        <v>13.897871257252048</v>
      </c>
      <c r="G127" s="67" t="s">
        <v>0</v>
      </c>
      <c r="H127" s="182" t="s">
        <v>304</v>
      </c>
    </row>
    <row r="128" spans="2:8" ht="21.2" customHeight="1" x14ac:dyDescent="0.3">
      <c r="B128" s="181"/>
      <c r="C128" s="67" t="s">
        <v>303</v>
      </c>
      <c r="D128" s="69">
        <f>'Time-domain'!DY2</f>
        <v>11.004187078945298</v>
      </c>
      <c r="E128" s="69">
        <f>'Time-domain'!DZ2</f>
        <v>12.484094750855869</v>
      </c>
      <c r="F128" s="69">
        <f>'Time-domain'!EA2</f>
        <v>13.897871257252069</v>
      </c>
      <c r="G128" s="67" t="s">
        <v>0</v>
      </c>
      <c r="H128" s="182"/>
    </row>
    <row r="129" spans="2:8" x14ac:dyDescent="0.3">
      <c r="B129" s="181"/>
      <c r="C129" s="67" t="s">
        <v>142</v>
      </c>
      <c r="D129" s="69">
        <f>D125/D128*100</f>
        <v>87.007685028307023</v>
      </c>
      <c r="E129" s="69">
        <f>E125/E128*100</f>
        <v>83.157678258680576</v>
      </c>
      <c r="F129" s="69">
        <f>F125/F128*100</f>
        <v>79.226676158803002</v>
      </c>
      <c r="G129" s="67" t="s">
        <v>143</v>
      </c>
      <c r="H129" s="67"/>
    </row>
    <row r="130" spans="2:8" x14ac:dyDescent="0.3">
      <c r="B130" s="181" t="s">
        <v>314</v>
      </c>
      <c r="C130" s="67" t="s">
        <v>309</v>
      </c>
      <c r="D130" s="69">
        <f>'Time-domain'!EO2</f>
        <v>1228.3162753932943</v>
      </c>
      <c r="E130" s="69">
        <f>'Time-domain'!EP2</f>
        <v>1325.7781634779358</v>
      </c>
      <c r="F130" s="69">
        <f>'Time-domain'!EQ2</f>
        <v>1402.1019773110725</v>
      </c>
      <c r="G130" s="67" t="s">
        <v>5</v>
      </c>
      <c r="H130" s="83"/>
    </row>
    <row r="131" spans="2:8" x14ac:dyDescent="0.3">
      <c r="B131" s="181"/>
      <c r="C131" s="67" t="s">
        <v>310</v>
      </c>
      <c r="D131" s="69">
        <f>'Time-domain'!EO3</f>
        <v>0.34178294143280252</v>
      </c>
      <c r="E131" s="69">
        <f>'Time-domain'!EP3</f>
        <v>0.3173095704023895</v>
      </c>
      <c r="F131" s="69">
        <f>'Time-domain'!EQ3</f>
        <v>0.29531403043059262</v>
      </c>
      <c r="G131" s="67" t="s">
        <v>311</v>
      </c>
      <c r="H131" s="83"/>
    </row>
    <row r="132" spans="2:8" x14ac:dyDescent="0.3">
      <c r="B132" s="181"/>
      <c r="C132" s="67" t="s">
        <v>312</v>
      </c>
      <c r="D132" s="69">
        <f>'Time-domain'!EO4*100</f>
        <v>100</v>
      </c>
      <c r="E132" s="69">
        <f>'Time-domain'!EP4*100</f>
        <v>100</v>
      </c>
      <c r="F132" s="69">
        <f>'Time-domain'!EQ4*100</f>
        <v>100</v>
      </c>
      <c r="G132" s="67" t="s">
        <v>143</v>
      </c>
      <c r="H132" s="83"/>
    </row>
    <row r="133" spans="2:8" x14ac:dyDescent="0.3">
      <c r="B133" s="181"/>
      <c r="C133" s="67" t="s">
        <v>144</v>
      </c>
      <c r="D133" s="69">
        <f>D130/D128</f>
        <v>111.62262751271064</v>
      </c>
      <c r="E133" s="69">
        <f t="shared" ref="E133:F133" si="1">E130/E128</f>
        <v>106.19738074216752</v>
      </c>
      <c r="F133" s="69">
        <f t="shared" si="1"/>
        <v>100.88609624869272</v>
      </c>
      <c r="G133" s="67" t="s">
        <v>145</v>
      </c>
      <c r="H133" s="67"/>
    </row>
    <row r="134" spans="2:8" x14ac:dyDescent="0.3">
      <c r="B134" s="181" t="s">
        <v>316</v>
      </c>
      <c r="C134" s="67" t="s">
        <v>153</v>
      </c>
      <c r="D134" s="69">
        <f>THD!Q2</f>
        <v>0.99012317759918667</v>
      </c>
      <c r="E134" s="69">
        <f>THD!R2</f>
        <v>0.99058779817567288</v>
      </c>
      <c r="F134" s="69">
        <f>THD!S2</f>
        <v>0.98972969502835917</v>
      </c>
      <c r="G134" s="67" t="s">
        <v>311</v>
      </c>
      <c r="H134" s="185" t="s">
        <v>313</v>
      </c>
    </row>
    <row r="135" spans="2:8" x14ac:dyDescent="0.3">
      <c r="B135" s="181"/>
      <c r="C135" s="67" t="s">
        <v>154</v>
      </c>
      <c r="D135" s="69">
        <f>THD!Q3</f>
        <v>14.159873522063027</v>
      </c>
      <c r="E135" s="69">
        <f>THD!R3</f>
        <v>13.817940243575727</v>
      </c>
      <c r="F135" s="69">
        <f>THD!S3</f>
        <v>14.443488834706752</v>
      </c>
      <c r="G135" s="67" t="s">
        <v>143</v>
      </c>
      <c r="H135" s="185"/>
    </row>
    <row r="136" spans="2:8" x14ac:dyDescent="0.3">
      <c r="B136" s="181" t="s">
        <v>176</v>
      </c>
      <c r="C136" s="67" t="s">
        <v>353</v>
      </c>
      <c r="D136" s="69">
        <f>MAX('Time-domain'!AJ9:AJ264)</f>
        <v>135.29411764705884</v>
      </c>
      <c r="E136" s="69">
        <f>MAX('Time-domain'!AK9:AK264)</f>
        <v>135.29411764705884</v>
      </c>
      <c r="F136" s="69">
        <f>MAX('Time-domain'!AL9:AL264)</f>
        <v>135.29411764705884</v>
      </c>
      <c r="G136" s="67" t="s">
        <v>4</v>
      </c>
      <c r="H136" s="84"/>
    </row>
    <row r="137" spans="2:8" x14ac:dyDescent="0.3">
      <c r="B137" s="181"/>
      <c r="C137" s="67" t="s">
        <v>354</v>
      </c>
      <c r="D137" s="69">
        <f>SUM('Time-domain'!AJ9:AJ264)/256</f>
        <v>86.752292747337421</v>
      </c>
      <c r="E137" s="69">
        <f>SUM('Time-domain'!AK9:AK264)/256</f>
        <v>91.520386924812243</v>
      </c>
      <c r="F137" s="69">
        <f>SUM('Time-domain'!AL9:AL264)/256</f>
        <v>95.28671315797159</v>
      </c>
      <c r="G137" s="67" t="s">
        <v>4</v>
      </c>
      <c r="H137" s="84"/>
    </row>
    <row r="138" spans="2:8" x14ac:dyDescent="0.3">
      <c r="B138" s="181"/>
      <c r="C138" s="67" t="s">
        <v>10</v>
      </c>
      <c r="D138" s="69">
        <f>SQRT(SUM('Time-domain'!AM9:AM264)/256)</f>
        <v>101.04774578141331</v>
      </c>
      <c r="E138" s="69">
        <f>SQRT(SUM('Time-domain'!AN9:AN264)/256)</f>
        <v>105.0352792957853</v>
      </c>
      <c r="F138" s="69">
        <f>SQRT(SUM('Time-domain'!AO9:AO264)/256)</f>
        <v>108.02904699499193</v>
      </c>
      <c r="G138" s="67" t="s">
        <v>4</v>
      </c>
      <c r="H138" s="67"/>
    </row>
    <row r="140" spans="2:8" x14ac:dyDescent="0.3">
      <c r="B140" s="184" t="s">
        <v>356</v>
      </c>
      <c r="C140" s="184"/>
      <c r="D140" s="184"/>
      <c r="E140" s="184"/>
      <c r="F140" s="184"/>
      <c r="G140" s="184"/>
      <c r="H140" s="184"/>
    </row>
    <row r="141" spans="2:8" x14ac:dyDescent="0.3">
      <c r="B141" s="86"/>
      <c r="C141" s="86" t="s">
        <v>6</v>
      </c>
      <c r="D141" s="86" t="s">
        <v>7</v>
      </c>
      <c r="E141" s="86" t="s">
        <v>8</v>
      </c>
      <c r="F141" s="86" t="s">
        <v>457</v>
      </c>
      <c r="G141" s="85"/>
      <c r="H141" s="85"/>
    </row>
    <row r="142" spans="2:8" x14ac:dyDescent="0.3">
      <c r="B142" s="182" t="s">
        <v>460</v>
      </c>
      <c r="C142" s="67" t="s">
        <v>327</v>
      </c>
      <c r="D142" s="68">
        <f>IF(Design!$O$67=I8,T3,IF(Design!$O$67=I9,U3,Design!O68))</f>
        <v>37</v>
      </c>
      <c r="E142" s="67" t="s">
        <v>332</v>
      </c>
      <c r="F142" s="67"/>
    </row>
    <row r="143" spans="2:8" x14ac:dyDescent="0.3">
      <c r="B143" s="182"/>
      <c r="C143" s="67" t="s">
        <v>328</v>
      </c>
      <c r="D143" s="68">
        <f>IF(Design!$O$67=I8,T4,IF(Design!$O$67=I9,U4,Design!O68))</f>
        <v>24</v>
      </c>
      <c r="E143" s="67" t="s">
        <v>332</v>
      </c>
      <c r="F143" s="67"/>
    </row>
    <row r="144" spans="2:8" x14ac:dyDescent="0.3">
      <c r="B144" s="182"/>
      <c r="C144" s="67" t="s">
        <v>329</v>
      </c>
      <c r="D144" s="68">
        <f>IF(Design!$O$67=I8,T5,IF(Design!$O$67=I9,U5,Design!O68))</f>
        <v>37</v>
      </c>
      <c r="E144" s="67" t="s">
        <v>332</v>
      </c>
      <c r="F144" s="67"/>
    </row>
    <row r="145" spans="2:6" x14ac:dyDescent="0.3">
      <c r="B145" s="182"/>
      <c r="C145" s="67" t="s">
        <v>357</v>
      </c>
      <c r="D145" s="78">
        <f>IF(Design!C14=I3,D142,IF(Design!C14=I4,D143,D144))</f>
        <v>24</v>
      </c>
      <c r="E145" s="67" t="s">
        <v>332</v>
      </c>
      <c r="F145" s="67"/>
    </row>
    <row r="146" spans="2:6" x14ac:dyDescent="0.3">
      <c r="B146" s="182" t="s">
        <v>459</v>
      </c>
      <c r="C146" s="67" t="s">
        <v>334</v>
      </c>
      <c r="D146" s="69">
        <f>Design!O69+D145*Design!O18</f>
        <v>56.392000000000003</v>
      </c>
      <c r="E146" s="67" t="s">
        <v>331</v>
      </c>
      <c r="F146" s="67" t="str">
        <f>IF(D146&gt;$D$150,$I$29,IF(D146&gt;$D$149,$I$28,""))</f>
        <v/>
      </c>
    </row>
    <row r="147" spans="2:6" x14ac:dyDescent="0.3">
      <c r="B147" s="182"/>
      <c r="C147" s="67" t="s">
        <v>333</v>
      </c>
      <c r="D147" s="69">
        <f>Design!O69+D145*Design!P18</f>
        <v>72.376000000000005</v>
      </c>
      <c r="E147" s="67" t="s">
        <v>331</v>
      </c>
      <c r="F147" s="67" t="str">
        <f>IF(D147&gt;$D$150,$I$29,IF(D147&gt;$D$149,$I$28,""))</f>
        <v/>
      </c>
    </row>
    <row r="148" spans="2:6" x14ac:dyDescent="0.3">
      <c r="B148" s="182"/>
      <c r="C148" s="67" t="s">
        <v>335</v>
      </c>
      <c r="D148" s="69">
        <f>Design!O69+D145*Design!Q18</f>
        <v>91.096000000000004</v>
      </c>
      <c r="E148" s="67" t="s">
        <v>331</v>
      </c>
      <c r="F148" s="67" t="str">
        <f>IF(D148&gt;$D$150,$I$29,IF(D148&gt;$D$149,$I$28,""))</f>
        <v/>
      </c>
    </row>
    <row r="149" spans="2:6" x14ac:dyDescent="0.3">
      <c r="B149" s="181" t="s">
        <v>458</v>
      </c>
      <c r="C149" s="67" t="s">
        <v>338</v>
      </c>
      <c r="D149" s="68">
        <v>125</v>
      </c>
      <c r="E149" s="67" t="s">
        <v>331</v>
      </c>
      <c r="F149" s="67"/>
    </row>
    <row r="150" spans="2:6" x14ac:dyDescent="0.3">
      <c r="B150" s="181"/>
      <c r="C150" s="67" t="s">
        <v>339</v>
      </c>
      <c r="D150" s="68">
        <v>170</v>
      </c>
      <c r="E150" s="67" t="s">
        <v>331</v>
      </c>
      <c r="F150" s="67"/>
    </row>
  </sheetData>
  <sheetProtection password="C99B" sheet="1" objects="1" scenarios="1" selectLockedCells="1"/>
  <mergeCells count="50">
    <mergeCell ref="B81:B83"/>
    <mergeCell ref="B84:B87"/>
    <mergeCell ref="B88:B91"/>
    <mergeCell ref="H115:H119"/>
    <mergeCell ref="B149:B150"/>
    <mergeCell ref="B146:B148"/>
    <mergeCell ref="B142:B145"/>
    <mergeCell ref="B107:B114"/>
    <mergeCell ref="B115:B120"/>
    <mergeCell ref="B140:H140"/>
    <mergeCell ref="B136:B138"/>
    <mergeCell ref="H107:H110"/>
    <mergeCell ref="H127:H128"/>
    <mergeCell ref="B123:H123"/>
    <mergeCell ref="H134:H135"/>
    <mergeCell ref="B130:B133"/>
    <mergeCell ref="B125:B129"/>
    <mergeCell ref="B134:B135"/>
    <mergeCell ref="B92:B95"/>
    <mergeCell ref="B96:B99"/>
    <mergeCell ref="B100:B103"/>
    <mergeCell ref="H111:H114"/>
    <mergeCell ref="I1:U1"/>
    <mergeCell ref="I6:K6"/>
    <mergeCell ref="H81:H83"/>
    <mergeCell ref="B105:H105"/>
    <mergeCell ref="H84:H91"/>
    <mergeCell ref="B72:B75"/>
    <mergeCell ref="H92:H103"/>
    <mergeCell ref="B62:B71"/>
    <mergeCell ref="B56:F56"/>
    <mergeCell ref="B79:H79"/>
    <mergeCell ref="B6:F6"/>
    <mergeCell ref="B16:F16"/>
    <mergeCell ref="B77:F77"/>
    <mergeCell ref="F24:F27"/>
    <mergeCell ref="F33:F44"/>
    <mergeCell ref="F46:F49"/>
    <mergeCell ref="F50:F53"/>
    <mergeCell ref="B20:B53"/>
    <mergeCell ref="B11:B12"/>
    <mergeCell ref="B9:B10"/>
    <mergeCell ref="F20:F23"/>
    <mergeCell ref="F28:F31"/>
    <mergeCell ref="B18:B19"/>
    <mergeCell ref="F62:F65"/>
    <mergeCell ref="F66:F68"/>
    <mergeCell ref="F69:F70"/>
    <mergeCell ref="B58:B61"/>
    <mergeCell ref="F58:F6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55"/>
  <sheetViews>
    <sheetView topLeftCell="A4" zoomScale="70" zoomScaleNormal="70" workbookViewId="0">
      <selection activeCell="D6" sqref="D6"/>
    </sheetView>
  </sheetViews>
  <sheetFormatPr defaultRowHeight="16.5" x14ac:dyDescent="0.3"/>
  <cols>
    <col min="3" max="3" width="17.25" customWidth="1"/>
    <col min="4" max="4" width="18.625" customWidth="1"/>
    <col min="5" max="5" width="18.75" customWidth="1"/>
  </cols>
  <sheetData>
    <row r="2" spans="2:6" x14ac:dyDescent="0.3">
      <c r="C2" s="10" t="s">
        <v>361</v>
      </c>
    </row>
    <row r="4" spans="2:6" x14ac:dyDescent="0.3">
      <c r="B4" s="184" t="s">
        <v>317</v>
      </c>
      <c r="C4" s="184"/>
      <c r="D4" s="184"/>
      <c r="E4" s="184"/>
    </row>
    <row r="5" spans="2:6" x14ac:dyDescent="0.3">
      <c r="C5" t="s">
        <v>56</v>
      </c>
      <c r="D5" t="s">
        <v>57</v>
      </c>
      <c r="E5" t="s">
        <v>58</v>
      </c>
    </row>
    <row r="6" spans="2:6" x14ac:dyDescent="0.3">
      <c r="C6" s="87">
        <v>0</v>
      </c>
      <c r="D6" s="87" t="s">
        <v>359</v>
      </c>
      <c r="E6" s="87">
        <v>0</v>
      </c>
      <c r="F6" t="s">
        <v>360</v>
      </c>
    </row>
    <row r="7" spans="2:6" x14ac:dyDescent="0.3">
      <c r="C7" s="88">
        <f>Design!C21*0.25</f>
        <v>12.5</v>
      </c>
      <c r="D7" s="88">
        <f>Design!C25</f>
        <v>28.5</v>
      </c>
      <c r="E7" s="88">
        <f>Design!C30*Design!$C$35/100</f>
        <v>56.55</v>
      </c>
    </row>
    <row r="8" spans="2:6" x14ac:dyDescent="0.3">
      <c r="C8" s="88">
        <f>Design!C21*0.5</f>
        <v>25</v>
      </c>
      <c r="D8" s="88">
        <f>Design!C26</f>
        <v>30.5</v>
      </c>
      <c r="E8" s="88">
        <f>Design!C31*Design!$C$35/100</f>
        <v>108.75</v>
      </c>
    </row>
    <row r="9" spans="2:6" x14ac:dyDescent="0.3">
      <c r="C9" s="88">
        <f>Design!C21*0.75</f>
        <v>37.5</v>
      </c>
      <c r="D9" s="88">
        <f>Design!C27</f>
        <v>31.5</v>
      </c>
      <c r="E9" s="88">
        <f>Design!C32*Design!$C$35/100</f>
        <v>152.25</v>
      </c>
    </row>
    <row r="10" spans="2:6" x14ac:dyDescent="0.3">
      <c r="C10" s="88">
        <f>Design!C21*1</f>
        <v>50</v>
      </c>
      <c r="D10" s="88">
        <f>Design!C28</f>
        <v>32.5</v>
      </c>
      <c r="E10" s="88">
        <f>Design!C33*Design!$C$35/100</f>
        <v>200</v>
      </c>
    </row>
    <row r="11" spans="2:6" x14ac:dyDescent="0.3">
      <c r="C11" s="88">
        <f>Design!C22</f>
        <v>60</v>
      </c>
      <c r="D11" s="88">
        <f>Design!C29</f>
        <v>33</v>
      </c>
      <c r="E11" s="88">
        <f>Design!C34*Design!$C$35/100</f>
        <v>225</v>
      </c>
    </row>
    <row r="12" spans="2:6" x14ac:dyDescent="0.3">
      <c r="B12" s="184" t="s">
        <v>318</v>
      </c>
      <c r="C12" s="184"/>
      <c r="D12" s="184"/>
      <c r="E12" s="184"/>
    </row>
    <row r="13" spans="2:6" x14ac:dyDescent="0.3">
      <c r="C13" s="187" t="s">
        <v>471</v>
      </c>
      <c r="D13" s="187"/>
    </row>
    <row r="14" spans="2:6" x14ac:dyDescent="0.3">
      <c r="C14" t="s">
        <v>60</v>
      </c>
      <c r="D14">
        <f>INDEX(LINEST(D7:D11,C7:C11^{1,2,3}),1)</f>
        <v>3.0007160820572983E-5</v>
      </c>
    </row>
    <row r="15" spans="2:6" x14ac:dyDescent="0.3">
      <c r="C15" t="s">
        <v>61</v>
      </c>
      <c r="D15">
        <f>INDEX(LINEST(D7:D11,C7:C11^{1,2,3}),1,2)</f>
        <v>-4.5818894254730678E-3</v>
      </c>
    </row>
    <row r="16" spans="2:6" x14ac:dyDescent="0.3">
      <c r="C16" t="s">
        <v>62</v>
      </c>
      <c r="D16">
        <f>INDEX(LINEST(D7:D11,C7:C11^{1,2,3}),1,3)</f>
        <v>0.29188429259685789</v>
      </c>
    </row>
    <row r="17" spans="2:6" x14ac:dyDescent="0.3">
      <c r="C17" t="s">
        <v>59</v>
      </c>
      <c r="D17">
        <f>INDEX(LINEST(D7:D11,C7:C11^{1,2,3}),1,4)</f>
        <v>25.526298829635479</v>
      </c>
    </row>
    <row r="18" spans="2:6" x14ac:dyDescent="0.3">
      <c r="C18" s="187" t="s">
        <v>470</v>
      </c>
      <c r="D18" s="187"/>
    </row>
    <row r="19" spans="2:6" x14ac:dyDescent="0.3">
      <c r="C19" t="s">
        <v>63</v>
      </c>
      <c r="D19">
        <f>INDEX(LINEST(E6:E11,C6:C11^{1,2,3}),1)</f>
        <v>-7.7767375069202045E-5</v>
      </c>
    </row>
    <row r="20" spans="2:6" x14ac:dyDescent="0.3">
      <c r="C20" t="s">
        <v>64</v>
      </c>
      <c r="D20">
        <f>INDEX(LINEST(E6:E11,C6:C11^{1,2,3}),1,2)</f>
        <v>-8.8761687435040121E-3</v>
      </c>
    </row>
    <row r="21" spans="2:6" x14ac:dyDescent="0.3">
      <c r="C21" t="s">
        <v>65</v>
      </c>
      <c r="D21">
        <f>INDEX(LINEST(E6:E11,C6:C11^{1,2,3}),1,3)</f>
        <v>4.5740006745637185</v>
      </c>
    </row>
    <row r="22" spans="2:6" x14ac:dyDescent="0.3">
      <c r="C22" t="s">
        <v>66</v>
      </c>
      <c r="D22">
        <f>INDEX(LINEST(E6:E11,C6:C11^{1,2,3}),1,4)</f>
        <v>0.31796952094213005</v>
      </c>
    </row>
    <row r="23" spans="2:6" x14ac:dyDescent="0.3">
      <c r="B23" s="184" t="s">
        <v>319</v>
      </c>
      <c r="C23" s="184"/>
      <c r="D23" s="184"/>
      <c r="E23" s="184"/>
      <c r="F23" s="184"/>
    </row>
    <row r="24" spans="2:6" x14ac:dyDescent="0.3">
      <c r="C24" t="s">
        <v>472</v>
      </c>
      <c r="D24" s="88" t="s">
        <v>56</v>
      </c>
      <c r="E24" s="69" t="s">
        <v>57</v>
      </c>
      <c r="F24" s="69" t="s">
        <v>58</v>
      </c>
    </row>
    <row r="25" spans="2:6" x14ac:dyDescent="0.3">
      <c r="C25">
        <v>0</v>
      </c>
      <c r="D25" s="88">
        <f>C25*Design!$C$22</f>
        <v>0</v>
      </c>
      <c r="E25" s="69">
        <f t="shared" ref="E25:E55" si="0">$D$14*D25^3+$D$15*D25^2+$D$16*D25^1+$D$17</f>
        <v>25.526298829635479</v>
      </c>
      <c r="F25" s="69">
        <f t="shared" ref="F25:F55" si="1">$D$19*D25^3+$D$20*D25^2+$D$21*D25^1+$D$22</f>
        <v>0.31796952094213005</v>
      </c>
    </row>
    <row r="26" spans="2:6" x14ac:dyDescent="0.3">
      <c r="C26">
        <v>0.04</v>
      </c>
      <c r="D26" s="88">
        <f>C26*Design!$C$22</f>
        <v>2.4</v>
      </c>
      <c r="E26" s="69">
        <f t="shared" si="0"/>
        <v>26.200844267768396</v>
      </c>
      <c r="F26" s="69">
        <f t="shared" si="1"/>
        <v>11.243369351739515</v>
      </c>
    </row>
    <row r="27" spans="2:6" x14ac:dyDescent="0.3">
      <c r="C27">
        <v>0.08</v>
      </c>
      <c r="D27" s="88">
        <f>C27*Design!$C$22</f>
        <v>4.8</v>
      </c>
      <c r="E27" s="69">
        <f t="shared" si="0"/>
        <v>26.825095253666966</v>
      </c>
      <c r="F27" s="69">
        <f t="shared" si="1"/>
        <v>22.060065381453995</v>
      </c>
    </row>
    <row r="28" spans="2:6" x14ac:dyDescent="0.3">
      <c r="C28">
        <v>0.12</v>
      </c>
      <c r="D28" s="88">
        <f>C28*Design!$C$22</f>
        <v>7.1999999999999993</v>
      </c>
      <c r="E28" s="69">
        <f t="shared" si="0"/>
        <v>27.401540701278289</v>
      </c>
      <c r="F28" s="69">
        <f t="shared" si="1"/>
        <v>32.761607272927826</v>
      </c>
    </row>
    <row r="29" spans="2:6" x14ac:dyDescent="0.3">
      <c r="C29">
        <v>0.16</v>
      </c>
      <c r="D29" s="88">
        <f>C29*Design!$C$22</f>
        <v>9.6</v>
      </c>
      <c r="E29" s="69">
        <f t="shared" si="0"/>
        <v>27.932669524549468</v>
      </c>
      <c r="F29" s="69">
        <f t="shared" si="1"/>
        <v>43.341544689003271</v>
      </c>
    </row>
    <row r="30" spans="2:6" x14ac:dyDescent="0.3">
      <c r="C30">
        <v>0.2</v>
      </c>
      <c r="D30" s="88">
        <f>C30*Design!$C$22</f>
        <v>12</v>
      </c>
      <c r="E30" s="69">
        <f t="shared" si="0"/>
        <v>28.420970637427601</v>
      </c>
      <c r="F30" s="69">
        <f t="shared" si="1"/>
        <v>53.793427292522594</v>
      </c>
    </row>
    <row r="31" spans="2:6" x14ac:dyDescent="0.3">
      <c r="C31">
        <v>0.24</v>
      </c>
      <c r="D31" s="88">
        <f>C31*Design!$C$22</f>
        <v>14.399999999999999</v>
      </c>
      <c r="E31" s="69">
        <f t="shared" si="0"/>
        <v>28.868932953859794</v>
      </c>
      <c r="F31" s="69">
        <f t="shared" si="1"/>
        <v>64.110804746328057</v>
      </c>
    </row>
    <row r="32" spans="2:6" x14ac:dyDescent="0.3">
      <c r="C32">
        <v>0.28000000000000003</v>
      </c>
      <c r="D32" s="88">
        <f>C32*Design!$C$22</f>
        <v>16.8</v>
      </c>
      <c r="E32" s="69">
        <f t="shared" si="0"/>
        <v>29.279045387793147</v>
      </c>
      <c r="F32" s="69">
        <f t="shared" si="1"/>
        <v>74.287226713261902</v>
      </c>
    </row>
    <row r="33" spans="3:6" x14ac:dyDescent="0.3">
      <c r="C33">
        <v>0.32</v>
      </c>
      <c r="D33" s="88">
        <f>C33*Design!$C$22</f>
        <v>19.2</v>
      </c>
      <c r="E33" s="69">
        <f t="shared" si="0"/>
        <v>29.653796853174761</v>
      </c>
      <c r="F33" s="69">
        <f t="shared" si="1"/>
        <v>84.316242856166397</v>
      </c>
    </row>
    <row r="34" spans="3:6" x14ac:dyDescent="0.3">
      <c r="C34">
        <v>0.36</v>
      </c>
      <c r="D34" s="88">
        <f>C34*Design!$C$22</f>
        <v>21.599999999999998</v>
      </c>
      <c r="E34" s="69">
        <f t="shared" si="0"/>
        <v>29.99567626395174</v>
      </c>
      <c r="F34" s="69">
        <f t="shared" si="1"/>
        <v>94.191402837883814</v>
      </c>
    </row>
    <row r="35" spans="3:6" x14ac:dyDescent="0.3">
      <c r="C35">
        <v>0.4</v>
      </c>
      <c r="D35" s="88">
        <f>C35*Design!$C$22</f>
        <v>24</v>
      </c>
      <c r="E35" s="69">
        <f t="shared" si="0"/>
        <v>30.307172534071182</v>
      </c>
      <c r="F35" s="69">
        <f t="shared" si="1"/>
        <v>103.90625632125641</v>
      </c>
    </row>
    <row r="36" spans="3:6" x14ac:dyDescent="0.3">
      <c r="C36">
        <v>0.44</v>
      </c>
      <c r="D36" s="88">
        <f>C36*Design!$C$22</f>
        <v>26.4</v>
      </c>
      <c r="E36" s="69">
        <f t="shared" si="0"/>
        <v>30.59077457748019</v>
      </c>
      <c r="F36" s="69">
        <f t="shared" si="1"/>
        <v>113.45435296912643</v>
      </c>
    </row>
    <row r="37" spans="3:6" x14ac:dyDescent="0.3">
      <c r="C37">
        <v>0.48</v>
      </c>
      <c r="D37" s="88">
        <f>C37*Design!$C$22</f>
        <v>28.799999999999997</v>
      </c>
      <c r="E37" s="69">
        <f t="shared" si="0"/>
        <v>30.848971308125869</v>
      </c>
      <c r="F37" s="69">
        <f t="shared" si="1"/>
        <v>122.82924244433617</v>
      </c>
    </row>
    <row r="38" spans="3:6" x14ac:dyDescent="0.3">
      <c r="C38">
        <v>0.52</v>
      </c>
      <c r="D38" s="88">
        <f>C38*Design!$C$22</f>
        <v>31.200000000000003</v>
      </c>
      <c r="E38" s="69">
        <f t="shared" si="0"/>
        <v>31.084251639955312</v>
      </c>
      <c r="F38" s="69">
        <f t="shared" si="1"/>
        <v>132.02447440972787</v>
      </c>
    </row>
    <row r="39" spans="3:6" x14ac:dyDescent="0.3">
      <c r="C39">
        <v>0.56000000000000005</v>
      </c>
      <c r="D39" s="88">
        <f>C39*Design!$C$22</f>
        <v>33.6</v>
      </c>
      <c r="E39" s="69">
        <f t="shared" si="0"/>
        <v>31.299104486915631</v>
      </c>
      <c r="F39" s="69">
        <f t="shared" si="1"/>
        <v>141.03359852814376</v>
      </c>
    </row>
    <row r="40" spans="3:6" x14ac:dyDescent="0.3">
      <c r="C40">
        <v>0.6</v>
      </c>
      <c r="D40" s="88">
        <f>C40*Design!$C$22</f>
        <v>36</v>
      </c>
      <c r="E40" s="69">
        <f t="shared" si="0"/>
        <v>31.49601876295392</v>
      </c>
      <c r="F40" s="69">
        <f t="shared" si="1"/>
        <v>149.85016446242614</v>
      </c>
    </row>
    <row r="41" spans="3:6" x14ac:dyDescent="0.3">
      <c r="C41">
        <v>0.64</v>
      </c>
      <c r="D41" s="88">
        <f>C41*Design!$C$22</f>
        <v>38.4</v>
      </c>
      <c r="E41" s="69">
        <f t="shared" si="0"/>
        <v>31.677483382017286</v>
      </c>
      <c r="F41" s="69">
        <f t="shared" si="1"/>
        <v>158.46772187541723</v>
      </c>
    </row>
    <row r="42" spans="3:6" x14ac:dyDescent="0.3">
      <c r="C42">
        <v>0.68</v>
      </c>
      <c r="D42" s="88">
        <f>C42*Design!$C$22</f>
        <v>40.800000000000004</v>
      </c>
      <c r="E42" s="69">
        <f t="shared" si="0"/>
        <v>31.845987258052826</v>
      </c>
      <c r="F42" s="69">
        <f t="shared" si="1"/>
        <v>166.87982042995935</v>
      </c>
    </row>
    <row r="43" spans="3:6" x14ac:dyDescent="0.3">
      <c r="C43">
        <v>0.72</v>
      </c>
      <c r="D43" s="88">
        <f>C43*Design!$C$22</f>
        <v>43.199999999999996</v>
      </c>
      <c r="E43" s="69">
        <f t="shared" si="0"/>
        <v>32.004019305007645</v>
      </c>
      <c r="F43" s="69">
        <f t="shared" si="1"/>
        <v>175.08000978889467</v>
      </c>
    </row>
    <row r="44" spans="3:6" x14ac:dyDescent="0.3">
      <c r="C44">
        <v>0.76</v>
      </c>
      <c r="D44" s="88">
        <f>C44*Design!$C$22</f>
        <v>45.6</v>
      </c>
      <c r="E44" s="69">
        <f t="shared" si="0"/>
        <v>32.154068436828837</v>
      </c>
      <c r="F44" s="69">
        <f t="shared" si="1"/>
        <v>183.06183961506554</v>
      </c>
    </row>
    <row r="45" spans="3:6" x14ac:dyDescent="0.3">
      <c r="C45">
        <v>0.8</v>
      </c>
      <c r="D45" s="88">
        <f>C45*Design!$C$22</f>
        <v>48</v>
      </c>
      <c r="E45" s="69">
        <f t="shared" si="0"/>
        <v>32.298623567463515</v>
      </c>
      <c r="F45" s="69">
        <f t="shared" si="1"/>
        <v>190.81885957131419</v>
      </c>
    </row>
    <row r="46" spans="3:6" x14ac:dyDescent="0.3">
      <c r="C46">
        <v>0.84</v>
      </c>
      <c r="D46" s="88">
        <f>C46*Design!$C$22</f>
        <v>50.4</v>
      </c>
      <c r="E46" s="69">
        <f t="shared" si="0"/>
        <v>32.440173610858778</v>
      </c>
      <c r="F46" s="69">
        <f t="shared" si="1"/>
        <v>198.34461932048288</v>
      </c>
    </row>
    <row r="47" spans="3:6" x14ac:dyDescent="0.3">
      <c r="C47">
        <v>0.88</v>
      </c>
      <c r="D47" s="88">
        <f>C47*Design!$C$22</f>
        <v>52.8</v>
      </c>
      <c r="E47" s="69">
        <f t="shared" si="0"/>
        <v>32.581207480961723</v>
      </c>
      <c r="F47" s="69">
        <f t="shared" si="1"/>
        <v>205.63266852541386</v>
      </c>
    </row>
    <row r="48" spans="3:6" x14ac:dyDescent="0.3">
      <c r="C48">
        <v>0.92</v>
      </c>
      <c r="D48" s="88">
        <f>C48*Design!$C$22</f>
        <v>55.2</v>
      </c>
      <c r="E48" s="69">
        <f t="shared" si="0"/>
        <v>32.724214091719453</v>
      </c>
      <c r="F48" s="69">
        <f t="shared" si="1"/>
        <v>212.67655684894939</v>
      </c>
    </row>
    <row r="49" spans="3:6" x14ac:dyDescent="0.3">
      <c r="C49">
        <v>0.96</v>
      </c>
      <c r="D49" s="88">
        <f>C49*Design!$C$22</f>
        <v>57.599999999999994</v>
      </c>
      <c r="E49" s="69">
        <f t="shared" si="0"/>
        <v>32.871682357079067</v>
      </c>
      <c r="F49" s="69">
        <f t="shared" si="1"/>
        <v>219.46983395393175</v>
      </c>
    </row>
    <row r="50" spans="3:6" x14ac:dyDescent="0.3">
      <c r="C50">
        <v>1</v>
      </c>
      <c r="D50" s="88">
        <f>C50*Design!$C$22</f>
        <v>60</v>
      </c>
      <c r="E50" s="69">
        <f t="shared" si="0"/>
        <v>33.026101190987674</v>
      </c>
      <c r="F50" s="69">
        <f t="shared" si="1"/>
        <v>226.00604950320314</v>
      </c>
    </row>
    <row r="51" spans="3:6" x14ac:dyDescent="0.3">
      <c r="C51">
        <v>1.04</v>
      </c>
      <c r="D51" s="88">
        <f>C51*Design!$C$22</f>
        <v>62.400000000000006</v>
      </c>
      <c r="E51" s="69">
        <f t="shared" si="0"/>
        <v>33.189959507392373</v>
      </c>
      <c r="F51" s="69">
        <f t="shared" si="1"/>
        <v>232.27875315960597</v>
      </c>
    </row>
    <row r="52" spans="3:6" x14ac:dyDescent="0.3">
      <c r="C52">
        <v>1.08</v>
      </c>
      <c r="D52" s="88">
        <f>C52*Design!$C$22</f>
        <v>64.800000000000011</v>
      </c>
      <c r="E52" s="69">
        <f t="shared" si="0"/>
        <v>33.365746220240254</v>
      </c>
      <c r="F52" s="69">
        <f t="shared" si="1"/>
        <v>238.2814945859823</v>
      </c>
    </row>
    <row r="53" spans="3:6" x14ac:dyDescent="0.3">
      <c r="C53">
        <v>1.1200000000000001</v>
      </c>
      <c r="D53" s="88">
        <f>C53*Design!$C$22</f>
        <v>67.2</v>
      </c>
      <c r="E53" s="69">
        <f t="shared" si="0"/>
        <v>33.555950243478435</v>
      </c>
      <c r="F53" s="69">
        <f t="shared" si="1"/>
        <v>244.00782344517452</v>
      </c>
    </row>
    <row r="54" spans="3:6" x14ac:dyDescent="0.3">
      <c r="C54">
        <v>1.1599999999999999</v>
      </c>
      <c r="D54" s="88">
        <f>C54*Design!$C$22</f>
        <v>69.599999999999994</v>
      </c>
      <c r="E54" s="69">
        <f t="shared" si="0"/>
        <v>33.763060491054013</v>
      </c>
      <c r="F54" s="69">
        <f t="shared" si="1"/>
        <v>249.45128940002482</v>
      </c>
    </row>
    <row r="55" spans="3:6" x14ac:dyDescent="0.3">
      <c r="C55">
        <v>1.2</v>
      </c>
      <c r="D55" s="88">
        <f>C55*Design!$C$22</f>
        <v>72</v>
      </c>
      <c r="E55" s="69">
        <f t="shared" si="0"/>
        <v>33.989565876914085</v>
      </c>
      <c r="F55" s="69">
        <f t="shared" si="1"/>
        <v>254.60544211337555</v>
      </c>
    </row>
  </sheetData>
  <sheetProtection password="C99B" sheet="1" objects="1" scenarios="1" selectLockedCells="1"/>
  <mergeCells count="5">
    <mergeCell ref="B4:E4"/>
    <mergeCell ref="B12:E12"/>
    <mergeCell ref="B23:F23"/>
    <mergeCell ref="C13:D13"/>
    <mergeCell ref="C18:D1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S266"/>
  <sheetViews>
    <sheetView zoomScale="70" zoomScaleNormal="70" workbookViewId="0">
      <selection activeCell="G37" sqref="G37"/>
    </sheetView>
  </sheetViews>
  <sheetFormatPr defaultRowHeight="16.5" x14ac:dyDescent="0.3"/>
  <cols>
    <col min="2" max="2" width="10.75" customWidth="1"/>
    <col min="18" max="18" width="9.375" customWidth="1"/>
    <col min="19" max="19" width="8.75" customWidth="1"/>
    <col min="20" max="20" width="9.875" customWidth="1"/>
    <col min="21" max="21" width="10.125" customWidth="1"/>
    <col min="22" max="22" width="8.375" customWidth="1"/>
    <col min="23" max="23" width="9" customWidth="1"/>
    <col min="24" max="24" width="8.375" customWidth="1"/>
    <col min="25" max="32" width="9.125" customWidth="1"/>
    <col min="36" max="36" width="9.125" customWidth="1"/>
    <col min="37" max="45" width="10.375" customWidth="1"/>
    <col min="97" max="102" width="10.625" customWidth="1"/>
    <col min="144" max="149" width="13.25" customWidth="1"/>
  </cols>
  <sheetData>
    <row r="1" spans="1:149" x14ac:dyDescent="0.3">
      <c r="B1" s="69" t="s">
        <v>112</v>
      </c>
      <c r="C1" s="67">
        <f>Design!C9</f>
        <v>50</v>
      </c>
      <c r="E1" s="69" t="s">
        <v>104</v>
      </c>
      <c r="F1" s="67">
        <f>Design!C52</f>
        <v>1</v>
      </c>
      <c r="H1" s="69" t="s">
        <v>108</v>
      </c>
      <c r="I1" s="67">
        <f>Design!C60</f>
        <v>3</v>
      </c>
      <c r="BF1" s="67"/>
      <c r="BG1" s="67" t="s">
        <v>198</v>
      </c>
      <c r="BH1" s="67" t="s">
        <v>199</v>
      </c>
      <c r="BI1" s="67" t="s">
        <v>200</v>
      </c>
      <c r="BR1" s="67"/>
      <c r="BS1" s="67" t="s">
        <v>198</v>
      </c>
      <c r="BT1" s="67" t="s">
        <v>199</v>
      </c>
      <c r="BU1" s="67" t="s">
        <v>200</v>
      </c>
      <c r="DH1" s="67"/>
      <c r="DI1" s="67" t="s">
        <v>198</v>
      </c>
      <c r="DJ1" s="67" t="s">
        <v>199</v>
      </c>
      <c r="DK1" s="67" t="s">
        <v>200</v>
      </c>
      <c r="DT1" s="67"/>
      <c r="DU1" s="67" t="s">
        <v>198</v>
      </c>
      <c r="DV1" s="67" t="s">
        <v>199</v>
      </c>
      <c r="DW1" s="67" t="s">
        <v>200</v>
      </c>
      <c r="DX1" s="67"/>
      <c r="DY1" s="67" t="s">
        <v>198</v>
      </c>
      <c r="DZ1" s="67" t="s">
        <v>199</v>
      </c>
      <c r="EA1" s="67" t="s">
        <v>200</v>
      </c>
      <c r="EN1" s="67"/>
      <c r="EO1" s="67" t="s">
        <v>198</v>
      </c>
      <c r="EP1" s="67" t="s">
        <v>199</v>
      </c>
      <c r="EQ1" s="67" t="s">
        <v>200</v>
      </c>
    </row>
    <row r="2" spans="1:149" x14ac:dyDescent="0.3">
      <c r="B2" s="69" t="s">
        <v>164</v>
      </c>
      <c r="C2" s="67">
        <f>Design!C10</f>
        <v>110</v>
      </c>
      <c r="E2" s="69" t="s">
        <v>105</v>
      </c>
      <c r="F2" s="67">
        <f>Design!C53</f>
        <v>1</v>
      </c>
      <c r="H2" s="69" t="s">
        <v>109</v>
      </c>
      <c r="I2" s="67">
        <f>Design!C62</f>
        <v>3</v>
      </c>
      <c r="BF2" s="69" t="s">
        <v>226</v>
      </c>
      <c r="BG2" s="67">
        <f>SUM(BB9:BB264)/256</f>
        <v>28.917430915779093</v>
      </c>
      <c r="BH2" s="67">
        <f>SUM(BF9:BF264)/256</f>
        <v>30.506795641604029</v>
      </c>
      <c r="BI2" s="67">
        <f>SUM(BJ9:BJ264)/256</f>
        <v>31.762237719323782</v>
      </c>
      <c r="BR2" s="69" t="s">
        <v>435</v>
      </c>
      <c r="BS2" s="67">
        <f>SQRT(SUM(BN9:BN264)/256)</f>
        <v>33.682581927137775</v>
      </c>
      <c r="BT2" s="67">
        <f>SQRT(SUM(BR9:BR264)/256)</f>
        <v>35.011759765261793</v>
      </c>
      <c r="BU2" s="67">
        <f>SQRT(SUM(BV9:BV264)/256)</f>
        <v>36.009682331664017</v>
      </c>
      <c r="DH2" s="69" t="s">
        <v>119</v>
      </c>
      <c r="DI2" s="67">
        <f>2*DD265*$C$1/1000</f>
        <v>2.7375709732137543</v>
      </c>
      <c r="DJ2" s="67">
        <f>2*DH265*$C$1/1000</f>
        <v>2.8961876291371098</v>
      </c>
      <c r="DK2" s="67">
        <f>2*DL265*$C$1/1000</f>
        <v>3.0212488250219312</v>
      </c>
      <c r="DT2" s="69" t="s">
        <v>130</v>
      </c>
      <c r="DU2" s="67">
        <f>2*DP265*C1/1000</f>
        <v>4.3073123313200727E-2</v>
      </c>
      <c r="DV2" s="67">
        <f>2*DT265*C1/1000</f>
        <v>3.9148427149499329E-2</v>
      </c>
      <c r="DW2" s="67">
        <f>2*DX265*C1/1000</f>
        <v>3.5887183159659442E-2</v>
      </c>
      <c r="DX2" s="69" t="s">
        <v>197</v>
      </c>
      <c r="DY2" s="67">
        <f>2*CX265*C1/1000</f>
        <v>11.004187078945298</v>
      </c>
      <c r="DZ2" s="67">
        <f>2*CY265*C1/1000</f>
        <v>12.484094750855869</v>
      </c>
      <c r="EA2" s="67">
        <f>2*CZ265*C1/1000</f>
        <v>13.897871257252069</v>
      </c>
      <c r="EN2" s="69" t="s">
        <v>141</v>
      </c>
      <c r="EO2" s="67">
        <f>SUM(EN9:EN264)/256</f>
        <v>1228.3162753932943</v>
      </c>
      <c r="EP2" s="67">
        <f>SUM(EP9:EP264)/256</f>
        <v>1325.7781634779358</v>
      </c>
      <c r="EQ2" s="67">
        <f>SUM(ER9:ER264)/256</f>
        <v>1402.1019773110725</v>
      </c>
    </row>
    <row r="3" spans="1:149" x14ac:dyDescent="0.3">
      <c r="B3" s="69" t="s">
        <v>163</v>
      </c>
      <c r="C3" s="67">
        <f>Design!C11</f>
        <v>120</v>
      </c>
      <c r="E3" s="69" t="s">
        <v>106</v>
      </c>
      <c r="F3" s="67">
        <f>Design!C54</f>
        <v>1</v>
      </c>
      <c r="H3" s="69" t="s">
        <v>110</v>
      </c>
      <c r="I3" s="67">
        <f>Design!C64</f>
        <v>3</v>
      </c>
      <c r="BF3" s="69" t="s">
        <v>228</v>
      </c>
      <c r="BG3" s="67">
        <f>SUM(BC9:BC264)/256</f>
        <v>27.916070439109301</v>
      </c>
      <c r="BH3" s="67">
        <f>SUM(BG9:BG264)/256</f>
        <v>29.594538621677124</v>
      </c>
      <c r="BI3" s="67">
        <f>SUM(BK9:BK264)/256</f>
        <v>30.927088397044134</v>
      </c>
      <c r="BR3" s="69" t="s">
        <v>436</v>
      </c>
      <c r="BS3" s="67">
        <f>SQRT(SUM(BO9:BO264)/256)</f>
        <v>33.552738203420816</v>
      </c>
      <c r="BT3" s="67">
        <f>SQRT(SUM(BS9:BS264)/256)</f>
        <v>34.897535839467324</v>
      </c>
      <c r="BU3" s="67">
        <f>SQRT(SUM(BW9:BW264)/256)</f>
        <v>35.908018226805538</v>
      </c>
      <c r="DH3" s="69" t="s">
        <v>118</v>
      </c>
      <c r="DI3" s="67">
        <f>2*DE265*$C$1/1000</f>
        <v>2.6542089535716329</v>
      </c>
      <c r="DJ3" s="67">
        <f>2*DI265*$C$1/1000</f>
        <v>2.8202146422291268</v>
      </c>
      <c r="DK3" s="67">
        <f>2*DM265*$C$1/1000</f>
        <v>2.9516860226796591</v>
      </c>
      <c r="DT3" s="69" t="s">
        <v>133</v>
      </c>
      <c r="DU3" s="67">
        <f>2*DQ265*C1/1000</f>
        <v>0.1189225856686829</v>
      </c>
      <c r="DV3" s="67">
        <f>2*DU265*C1/1000</f>
        <v>0.10587494033829188</v>
      </c>
      <c r="DW3" s="67">
        <f>2*DY265*C1/1000</f>
        <v>9.546722184999526E-2</v>
      </c>
      <c r="DX3" s="69" t="s">
        <v>117</v>
      </c>
      <c r="DY3" s="67">
        <f>2*DA265*C1/1000</f>
        <v>0.12145320984627225</v>
      </c>
      <c r="DZ3" s="67">
        <f>2*DB265*C1/1000</f>
        <v>0.128128541694737</v>
      </c>
      <c r="EA3" s="67">
        <f>2*DC265*C1/1000</f>
        <v>0.13340139842116003</v>
      </c>
      <c r="EN3" s="69" t="s">
        <v>307</v>
      </c>
      <c r="EO3" s="67">
        <f>SUM(EO9:EO264)/SUM(EN9:EN264)</f>
        <v>0.34178294143280252</v>
      </c>
      <c r="EP3" s="67">
        <f>SUM(EQ9:EQ264)/SUM(EP9:EP264)</f>
        <v>0.3173095704023895</v>
      </c>
      <c r="EQ3" s="67">
        <f>SUM(ES9:ES264)/SUM(ER9:ER264)</f>
        <v>0.29531403043059262</v>
      </c>
    </row>
    <row r="4" spans="1:149" x14ac:dyDescent="0.3">
      <c r="B4" s="69" t="s">
        <v>162</v>
      </c>
      <c r="C4" s="67">
        <f>Design!C12</f>
        <v>130</v>
      </c>
      <c r="E4" s="69" t="s">
        <v>107</v>
      </c>
      <c r="F4" s="67">
        <f>Design!C55</f>
        <v>1</v>
      </c>
      <c r="H4" s="69" t="s">
        <v>111</v>
      </c>
      <c r="I4" s="67">
        <f>Design!C66</f>
        <v>3</v>
      </c>
      <c r="BF4" s="69" t="s">
        <v>227</v>
      </c>
      <c r="BG4" s="67">
        <f>SUM(BD9:BD264)/256</f>
        <v>25.225033952719439</v>
      </c>
      <c r="BH4" s="67">
        <f>SUM(BH9:BH264)/256</f>
        <v>27.187262953894063</v>
      </c>
      <c r="BI4" s="67">
        <f>SUM(BL9:BL264)/256</f>
        <v>28.746900739406225</v>
      </c>
      <c r="BR4" s="69" t="s">
        <v>437</v>
      </c>
      <c r="BS4" s="67">
        <f>SQRT(SUM(BP9:BP264)/256)</f>
        <v>32.809255244470172</v>
      </c>
      <c r="BT4" s="67">
        <f>SQRT(SUM(BT9:BT264)/256)</f>
        <v>34.260256482507231</v>
      </c>
      <c r="BU4" s="67">
        <f>SQRT(SUM(BX9:BX264)/256)</f>
        <v>35.348898047860033</v>
      </c>
      <c r="DH4" s="69" t="s">
        <v>120</v>
      </c>
      <c r="DI4" s="67">
        <f>2*DF265*$C$1/1000</f>
        <v>2.4158376756220594</v>
      </c>
      <c r="DJ4" s="67">
        <f>2*DJ265*$C$1/1000</f>
        <v>2.6070179169031875</v>
      </c>
      <c r="DK4" s="67">
        <f>2*DN265*$C$1/1000</f>
        <v>2.7586379895877191</v>
      </c>
      <c r="DT4" s="69" t="s">
        <v>131</v>
      </c>
      <c r="DU4" s="67">
        <f>2*DR265*C1/1000</f>
        <v>0.30086655197777656</v>
      </c>
      <c r="DV4" s="67">
        <f>2*DV265*C1/1000</f>
        <v>0.2514076218732621</v>
      </c>
      <c r="DW4" s="67">
        <f>2*DZ265*C1/1000</f>
        <v>0.21752371277000293</v>
      </c>
      <c r="DX4" s="69" t="s">
        <v>134</v>
      </c>
      <c r="DY4" s="67">
        <f>SUM(DI2:DI5)</f>
        <v>9.5744884335743841</v>
      </c>
      <c r="DZ4" s="67">
        <f>SUM(DJ2:DJ5)</f>
        <v>10.381483346425554</v>
      </c>
      <c r="EA4" s="67">
        <f>SUM(DK2:DK5)</f>
        <v>11.010821453950459</v>
      </c>
      <c r="EN4" s="69" t="s">
        <v>308</v>
      </c>
      <c r="EO4" s="67">
        <f>(MAX(EN9:EN264)-MIN(EN9:EN264))/(MAX(EN9:EN264)+MIN(EN9:EN264))</f>
        <v>1</v>
      </c>
      <c r="EP4" s="67">
        <f>(MAX(EP9:EP264)-MIN(EP9:EP264))/(MAX(EP9:EP264)+MIN(EP9:EP264))</f>
        <v>1</v>
      </c>
      <c r="EQ4" s="67">
        <f>(MAX(ER9:ER264)-MIN(ER9:ER264))/(MAX(ER9:ER264)+MIN(ER9:ER264))</f>
        <v>1</v>
      </c>
    </row>
    <row r="5" spans="1:149" x14ac:dyDescent="0.3">
      <c r="B5" s="69" t="s">
        <v>165</v>
      </c>
      <c r="C5" s="67">
        <f>Design!C17</f>
        <v>1.4</v>
      </c>
      <c r="BF5" s="69" t="s">
        <v>229</v>
      </c>
      <c r="BG5" s="67">
        <f>SUM(BE9:BE264)/256</f>
        <v>18.369102855312516</v>
      </c>
      <c r="BH5" s="67">
        <f>SUM(BI9:BI264)/256</f>
        <v>21.386199623308009</v>
      </c>
      <c r="BI5" s="67">
        <f>SUM(BM9:BM264)/256</f>
        <v>23.679078186148633</v>
      </c>
      <c r="BR5" s="69" t="s">
        <v>438</v>
      </c>
      <c r="BS5" s="67">
        <f>SQRT(SUM(BQ9:BQ264)/256)</f>
        <v>28.596472161423346</v>
      </c>
      <c r="BT5" s="67">
        <f>SQRT(SUM(BU9:BU264)/256)</f>
        <v>30.916815389413358</v>
      </c>
      <c r="BU5" s="67">
        <f>SQRT(SUM(BY9:BY264)/256)</f>
        <v>32.559294833744588</v>
      </c>
      <c r="DH5" s="69" t="s">
        <v>121</v>
      </c>
      <c r="DI5" s="67">
        <f>2*DG265*$C$1/1000</f>
        <v>1.7668708311669377</v>
      </c>
      <c r="DJ5" s="67">
        <f>2*DK265*$C$1/1000</f>
        <v>2.0580631581561311</v>
      </c>
      <c r="DK5" s="67">
        <f>2*DO265*$C$1/1000</f>
        <v>2.2792486166611488</v>
      </c>
      <c r="DT5" s="69" t="s">
        <v>132</v>
      </c>
      <c r="DU5" s="67">
        <f>2*DS265*C1/1000</f>
        <v>0.84538317456497958</v>
      </c>
      <c r="DV5" s="67">
        <f>2*DW265*C1/1000</f>
        <v>1.5780518733745137</v>
      </c>
      <c r="DW5" s="67">
        <f>2*EA265*C1/1000</f>
        <v>2.4047702871007703</v>
      </c>
      <c r="DX5" s="69" t="s">
        <v>135</v>
      </c>
      <c r="DY5" s="67">
        <f>SUM(DU2:DU5)</f>
        <v>1.3082454355246398</v>
      </c>
      <c r="DZ5" s="67">
        <f>SUM(DV2:DV5)</f>
        <v>1.9744828627355671</v>
      </c>
      <c r="EA5" s="67">
        <f>SUM(DW2:DW5)</f>
        <v>2.7536484048804279</v>
      </c>
    </row>
    <row r="6" spans="1:149" x14ac:dyDescent="0.3">
      <c r="B6" s="69" t="s">
        <v>233</v>
      </c>
      <c r="C6" s="67" t="str">
        <f>Design!C14</f>
        <v>FL77944</v>
      </c>
      <c r="F6" s="190" t="s">
        <v>473</v>
      </c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 t="s">
        <v>474</v>
      </c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 t="s">
        <v>475</v>
      </c>
      <c r="AE6" s="190"/>
      <c r="AF6" s="190"/>
      <c r="AG6" s="190"/>
      <c r="AH6" s="190"/>
      <c r="AI6" s="190"/>
      <c r="AM6" s="190" t="s">
        <v>476</v>
      </c>
      <c r="AN6" s="190"/>
      <c r="AO6" s="190"/>
      <c r="AP6" s="190" t="s">
        <v>482</v>
      </c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 t="s">
        <v>483</v>
      </c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 t="s">
        <v>476</v>
      </c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 t="s">
        <v>478</v>
      </c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 t="s">
        <v>477</v>
      </c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 t="s">
        <v>479</v>
      </c>
      <c r="CY6" s="190"/>
      <c r="CZ6" s="190"/>
      <c r="DA6" s="190" t="s">
        <v>480</v>
      </c>
      <c r="DB6" s="190"/>
      <c r="DC6" s="190"/>
      <c r="DD6" s="190" t="s">
        <v>481</v>
      </c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 t="s">
        <v>484</v>
      </c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 t="s">
        <v>485</v>
      </c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 t="s">
        <v>486</v>
      </c>
      <c r="EO6" s="190"/>
      <c r="EP6" s="190"/>
      <c r="EQ6" s="190"/>
      <c r="ER6" s="190"/>
      <c r="ES6" s="190"/>
    </row>
    <row r="7" spans="1:149" x14ac:dyDescent="0.3">
      <c r="C7" s="188" t="s">
        <v>168</v>
      </c>
      <c r="D7" s="188"/>
      <c r="E7" s="188"/>
      <c r="F7" s="198" t="s">
        <v>170</v>
      </c>
      <c r="G7" s="198"/>
      <c r="H7" s="198"/>
      <c r="I7" s="198"/>
      <c r="J7" s="199" t="s">
        <v>169</v>
      </c>
      <c r="K7" s="199"/>
      <c r="L7" s="199"/>
      <c r="M7" s="199"/>
      <c r="N7" s="200" t="s">
        <v>171</v>
      </c>
      <c r="O7" s="200"/>
      <c r="P7" s="200"/>
      <c r="Q7" s="200"/>
      <c r="R7" s="198" t="s">
        <v>204</v>
      </c>
      <c r="S7" s="198"/>
      <c r="T7" s="198"/>
      <c r="U7" s="198"/>
      <c r="V7" s="199" t="s">
        <v>205</v>
      </c>
      <c r="W7" s="199"/>
      <c r="X7" s="199"/>
      <c r="Y7" s="199"/>
      <c r="Z7" s="200" t="s">
        <v>206</v>
      </c>
      <c r="AA7" s="200"/>
      <c r="AB7" s="200"/>
      <c r="AC7" s="200"/>
      <c r="AD7" s="3" t="s">
        <v>256</v>
      </c>
      <c r="AE7" s="3"/>
      <c r="AF7" s="3"/>
      <c r="AG7" s="3" t="s">
        <v>225</v>
      </c>
      <c r="AH7" s="3"/>
      <c r="AI7" s="3"/>
      <c r="AJ7" s="189" t="s">
        <v>176</v>
      </c>
      <c r="AK7" s="189"/>
      <c r="AL7" s="189"/>
      <c r="AM7" s="189" t="s">
        <v>355</v>
      </c>
      <c r="AN7" s="189"/>
      <c r="AO7" s="189"/>
      <c r="AP7" s="197" t="s">
        <v>178</v>
      </c>
      <c r="AQ7" s="197"/>
      <c r="AR7" s="197"/>
      <c r="AS7" s="197"/>
      <c r="AT7" s="191" t="s">
        <v>177</v>
      </c>
      <c r="AU7" s="191"/>
      <c r="AV7" s="191"/>
      <c r="AW7" s="191"/>
      <c r="AX7" s="192" t="s">
        <v>179</v>
      </c>
      <c r="AY7" s="192"/>
      <c r="AZ7" s="192"/>
      <c r="BA7" s="192"/>
      <c r="BB7" s="197" t="s">
        <v>218</v>
      </c>
      <c r="BC7" s="197"/>
      <c r="BD7" s="197"/>
      <c r="BE7" s="197"/>
      <c r="BF7" s="191" t="s">
        <v>219</v>
      </c>
      <c r="BG7" s="191"/>
      <c r="BH7" s="191"/>
      <c r="BI7" s="191"/>
      <c r="BJ7" s="192" t="s">
        <v>220</v>
      </c>
      <c r="BK7" s="192"/>
      <c r="BL7" s="192"/>
      <c r="BM7" s="192"/>
      <c r="BN7" s="197" t="s">
        <v>346</v>
      </c>
      <c r="BO7" s="197"/>
      <c r="BP7" s="197"/>
      <c r="BQ7" s="197"/>
      <c r="BR7" s="191" t="s">
        <v>347</v>
      </c>
      <c r="BS7" s="191"/>
      <c r="BT7" s="191"/>
      <c r="BU7" s="191"/>
      <c r="BV7" s="192" t="s">
        <v>348</v>
      </c>
      <c r="BW7" s="192"/>
      <c r="BX7" s="192"/>
      <c r="BY7" s="192"/>
      <c r="BZ7" s="203" t="s">
        <v>182</v>
      </c>
      <c r="CA7" s="203"/>
      <c r="CB7" s="203"/>
      <c r="CC7" s="203"/>
      <c r="CD7" s="204" t="s">
        <v>180</v>
      </c>
      <c r="CE7" s="204"/>
      <c r="CF7" s="204"/>
      <c r="CG7" s="204"/>
      <c r="CH7" s="201" t="s">
        <v>181</v>
      </c>
      <c r="CI7" s="201"/>
      <c r="CJ7" s="201"/>
      <c r="CK7" s="201"/>
      <c r="CL7" s="196" t="s">
        <v>183</v>
      </c>
      <c r="CM7" s="196"/>
      <c r="CN7" s="196"/>
      <c r="CO7" s="196"/>
      <c r="CP7" s="206" t="s">
        <v>184</v>
      </c>
      <c r="CQ7" s="206"/>
      <c r="CR7" s="206"/>
      <c r="CS7" s="206"/>
      <c r="CT7" s="202" t="s">
        <v>185</v>
      </c>
      <c r="CU7" s="202"/>
      <c r="CV7" s="202"/>
      <c r="CW7" s="202"/>
      <c r="CX7" s="193" t="s">
        <v>186</v>
      </c>
      <c r="CY7" s="193"/>
      <c r="CZ7" s="193"/>
      <c r="DA7" s="194" t="s">
        <v>190</v>
      </c>
      <c r="DB7" s="194"/>
      <c r="DC7" s="194"/>
      <c r="DD7" s="193" t="s">
        <v>194</v>
      </c>
      <c r="DE7" s="193"/>
      <c r="DF7" s="193"/>
      <c r="DG7" s="193"/>
      <c r="DH7" s="205" t="s">
        <v>195</v>
      </c>
      <c r="DI7" s="205"/>
      <c r="DJ7" s="205"/>
      <c r="DK7" s="205"/>
      <c r="DL7" s="195" t="s">
        <v>196</v>
      </c>
      <c r="DM7" s="195"/>
      <c r="DN7" s="195"/>
      <c r="DO7" s="195"/>
      <c r="DP7" s="196" t="s">
        <v>201</v>
      </c>
      <c r="DQ7" s="196"/>
      <c r="DR7" s="196"/>
      <c r="DS7" s="196"/>
      <c r="DT7" s="206" t="s">
        <v>202</v>
      </c>
      <c r="DU7" s="206"/>
      <c r="DV7" s="206"/>
      <c r="DW7" s="206"/>
      <c r="DX7" s="202" t="s">
        <v>203</v>
      </c>
      <c r="DY7" s="202"/>
      <c r="DZ7" s="202"/>
      <c r="EA7" s="202"/>
      <c r="EB7" s="203" t="s">
        <v>207</v>
      </c>
      <c r="EC7" s="203"/>
      <c r="ED7" s="203"/>
      <c r="EE7" s="203"/>
      <c r="EF7" s="204" t="s">
        <v>208</v>
      </c>
      <c r="EG7" s="204"/>
      <c r="EH7" s="204"/>
      <c r="EI7" s="204"/>
      <c r="EJ7" s="201" t="s">
        <v>209</v>
      </c>
      <c r="EK7" s="201"/>
      <c r="EL7" s="201"/>
      <c r="EM7" s="201"/>
      <c r="EN7" s="7" t="s">
        <v>210</v>
      </c>
      <c r="EO7" s="7"/>
      <c r="EP7" s="7" t="s">
        <v>211</v>
      </c>
      <c r="EQ7" s="7"/>
      <c r="ER7" s="7" t="s">
        <v>212</v>
      </c>
      <c r="ES7" s="7"/>
    </row>
    <row r="8" spans="1:149" x14ac:dyDescent="0.3">
      <c r="A8" t="s">
        <v>81</v>
      </c>
      <c r="B8" t="s">
        <v>92</v>
      </c>
      <c r="C8" t="s">
        <v>167</v>
      </c>
      <c r="D8" t="s">
        <v>166</v>
      </c>
      <c r="E8" t="s">
        <v>172</v>
      </c>
      <c r="F8" s="2" t="s">
        <v>88</v>
      </c>
      <c r="G8" s="2" t="s">
        <v>89</v>
      </c>
      <c r="H8" s="2" t="s">
        <v>90</v>
      </c>
      <c r="I8" s="2" t="s">
        <v>91</v>
      </c>
      <c r="J8" s="2" t="s">
        <v>88</v>
      </c>
      <c r="K8" s="2" t="s">
        <v>89</v>
      </c>
      <c r="L8" s="2" t="s">
        <v>90</v>
      </c>
      <c r="M8" s="2" t="s">
        <v>91</v>
      </c>
      <c r="N8" s="2" t="s">
        <v>88</v>
      </c>
      <c r="O8" s="2" t="s">
        <v>89</v>
      </c>
      <c r="P8" s="2" t="s">
        <v>90</v>
      </c>
      <c r="Q8" s="2" t="s">
        <v>91</v>
      </c>
      <c r="R8" t="s">
        <v>93</v>
      </c>
      <c r="S8" t="s">
        <v>94</v>
      </c>
      <c r="T8" t="s">
        <v>95</v>
      </c>
      <c r="U8" t="s">
        <v>87</v>
      </c>
      <c r="V8" t="s">
        <v>93</v>
      </c>
      <c r="W8" t="s">
        <v>94</v>
      </c>
      <c r="X8" t="s">
        <v>95</v>
      </c>
      <c r="Y8" t="s">
        <v>87</v>
      </c>
      <c r="Z8" t="s">
        <v>93</v>
      </c>
      <c r="AA8" t="s">
        <v>94</v>
      </c>
      <c r="AB8" t="s">
        <v>95</v>
      </c>
      <c r="AC8" t="s">
        <v>87</v>
      </c>
      <c r="AD8" t="s">
        <v>198</v>
      </c>
      <c r="AE8" t="s">
        <v>199</v>
      </c>
      <c r="AF8" t="s">
        <v>200</v>
      </c>
      <c r="AG8" t="s">
        <v>198</v>
      </c>
      <c r="AH8" t="s">
        <v>199</v>
      </c>
      <c r="AI8" t="s">
        <v>200</v>
      </c>
      <c r="AJ8" t="s">
        <v>175</v>
      </c>
      <c r="AK8" t="s">
        <v>173</v>
      </c>
      <c r="AL8" t="s">
        <v>174</v>
      </c>
      <c r="AM8" t="s">
        <v>175</v>
      </c>
      <c r="AN8" t="s">
        <v>173</v>
      </c>
      <c r="AO8" t="s">
        <v>174</v>
      </c>
      <c r="AP8" t="s">
        <v>96</v>
      </c>
      <c r="AQ8" t="s">
        <v>97</v>
      </c>
      <c r="AR8" t="s">
        <v>98</v>
      </c>
      <c r="AS8" t="s">
        <v>99</v>
      </c>
      <c r="AT8" t="s">
        <v>96</v>
      </c>
      <c r="AU8" t="s">
        <v>97</v>
      </c>
      <c r="AV8" t="s">
        <v>98</v>
      </c>
      <c r="AW8" t="s">
        <v>99</v>
      </c>
      <c r="AX8" t="s">
        <v>96</v>
      </c>
      <c r="AY8" t="s">
        <v>97</v>
      </c>
      <c r="AZ8" t="s">
        <v>98</v>
      </c>
      <c r="BA8" t="s">
        <v>99</v>
      </c>
      <c r="BB8" t="s">
        <v>221</v>
      </c>
      <c r="BC8" t="s">
        <v>222</v>
      </c>
      <c r="BD8" t="s">
        <v>223</v>
      </c>
      <c r="BE8" t="s">
        <v>224</v>
      </c>
      <c r="BF8" t="s">
        <v>221</v>
      </c>
      <c r="BG8" t="s">
        <v>222</v>
      </c>
      <c r="BH8" t="s">
        <v>223</v>
      </c>
      <c r="BI8" t="s">
        <v>224</v>
      </c>
      <c r="BJ8" t="s">
        <v>221</v>
      </c>
      <c r="BK8" t="s">
        <v>222</v>
      </c>
      <c r="BL8" t="s">
        <v>223</v>
      </c>
      <c r="BM8" t="s">
        <v>224</v>
      </c>
      <c r="BN8" t="s">
        <v>221</v>
      </c>
      <c r="BO8" t="s">
        <v>222</v>
      </c>
      <c r="BP8" t="s">
        <v>223</v>
      </c>
      <c r="BQ8" t="s">
        <v>224</v>
      </c>
      <c r="BR8" t="s">
        <v>221</v>
      </c>
      <c r="BS8" t="s">
        <v>222</v>
      </c>
      <c r="BT8" t="s">
        <v>223</v>
      </c>
      <c r="BU8" t="s">
        <v>224</v>
      </c>
      <c r="BV8" t="s">
        <v>221</v>
      </c>
      <c r="BW8" t="s">
        <v>222</v>
      </c>
      <c r="BX8" t="s">
        <v>223</v>
      </c>
      <c r="BY8" t="s">
        <v>224</v>
      </c>
      <c r="BZ8" t="s">
        <v>100</v>
      </c>
      <c r="CA8" t="s">
        <v>101</v>
      </c>
      <c r="CB8" t="s">
        <v>102</v>
      </c>
      <c r="CC8" t="s">
        <v>103</v>
      </c>
      <c r="CD8" t="s">
        <v>100</v>
      </c>
      <c r="CE8" t="s">
        <v>101</v>
      </c>
      <c r="CF8" t="s">
        <v>102</v>
      </c>
      <c r="CG8" t="s">
        <v>103</v>
      </c>
      <c r="CH8" t="s">
        <v>100</v>
      </c>
      <c r="CI8" t="s">
        <v>101</v>
      </c>
      <c r="CJ8" t="s">
        <v>102</v>
      </c>
      <c r="CK8" t="s">
        <v>103</v>
      </c>
      <c r="CL8" t="s">
        <v>113</v>
      </c>
      <c r="CM8" t="s">
        <v>116</v>
      </c>
      <c r="CN8" t="s">
        <v>115</v>
      </c>
      <c r="CO8" t="s">
        <v>114</v>
      </c>
      <c r="CP8" t="s">
        <v>113</v>
      </c>
      <c r="CQ8" t="s">
        <v>116</v>
      </c>
      <c r="CR8" t="s">
        <v>115</v>
      </c>
      <c r="CS8" t="s">
        <v>114</v>
      </c>
      <c r="CT8" t="s">
        <v>113</v>
      </c>
      <c r="CU8" t="s">
        <v>116</v>
      </c>
      <c r="CV8" t="s">
        <v>115</v>
      </c>
      <c r="CW8" t="s">
        <v>114</v>
      </c>
      <c r="CX8" t="s">
        <v>187</v>
      </c>
      <c r="CY8" t="s">
        <v>188</v>
      </c>
      <c r="CZ8" t="s">
        <v>189</v>
      </c>
      <c r="DA8" t="s">
        <v>192</v>
      </c>
      <c r="DB8" t="s">
        <v>191</v>
      </c>
      <c r="DC8" t="s">
        <v>193</v>
      </c>
      <c r="DD8" t="s">
        <v>122</v>
      </c>
      <c r="DE8" t="s">
        <v>123</v>
      </c>
      <c r="DF8" t="s">
        <v>124</v>
      </c>
      <c r="DG8" t="s">
        <v>125</v>
      </c>
      <c r="DH8" t="s">
        <v>122</v>
      </c>
      <c r="DI8" t="s">
        <v>123</v>
      </c>
      <c r="DJ8" t="s">
        <v>124</v>
      </c>
      <c r="DK8" t="s">
        <v>125</v>
      </c>
      <c r="DL8" t="s">
        <v>122</v>
      </c>
      <c r="DM8" t="s">
        <v>123</v>
      </c>
      <c r="DN8" t="s">
        <v>124</v>
      </c>
      <c r="DO8" t="s">
        <v>125</v>
      </c>
      <c r="DP8" t="s">
        <v>126</v>
      </c>
      <c r="DQ8" t="s">
        <v>127</v>
      </c>
      <c r="DR8" t="s">
        <v>128</v>
      </c>
      <c r="DS8" t="s">
        <v>129</v>
      </c>
      <c r="DT8" t="s">
        <v>126</v>
      </c>
      <c r="DU8" t="s">
        <v>127</v>
      </c>
      <c r="DV8" t="s">
        <v>128</v>
      </c>
      <c r="DW8" t="s">
        <v>129</v>
      </c>
      <c r="DX8" t="s">
        <v>126</v>
      </c>
      <c r="DY8" t="s">
        <v>127</v>
      </c>
      <c r="DZ8" t="s">
        <v>128</v>
      </c>
      <c r="EA8" t="s">
        <v>129</v>
      </c>
      <c r="EB8" t="s">
        <v>136</v>
      </c>
      <c r="EC8" t="s">
        <v>139</v>
      </c>
      <c r="ED8" t="s">
        <v>138</v>
      </c>
      <c r="EE8" t="s">
        <v>137</v>
      </c>
      <c r="EF8" t="s">
        <v>136</v>
      </c>
      <c r="EG8" t="s">
        <v>139</v>
      </c>
      <c r="EH8" t="s">
        <v>138</v>
      </c>
      <c r="EI8" t="s">
        <v>137</v>
      </c>
      <c r="EJ8" t="s">
        <v>136</v>
      </c>
      <c r="EK8" t="s">
        <v>139</v>
      </c>
      <c r="EL8" t="s">
        <v>138</v>
      </c>
      <c r="EM8" t="s">
        <v>137</v>
      </c>
      <c r="EN8" t="s">
        <v>140</v>
      </c>
      <c r="EO8" t="s">
        <v>306</v>
      </c>
      <c r="EP8" t="s">
        <v>140</v>
      </c>
      <c r="EQ8" t="s">
        <v>306</v>
      </c>
      <c r="ER8" t="s">
        <v>140</v>
      </c>
      <c r="ES8" t="s">
        <v>306</v>
      </c>
    </row>
    <row r="9" spans="1:149" x14ac:dyDescent="0.3">
      <c r="A9">
        <v>0</v>
      </c>
      <c r="B9">
        <f>A9/256/(2*$C$1)</f>
        <v>0</v>
      </c>
      <c r="C9">
        <f t="shared" ref="C9:C72" si="0">IF(($C$2*SQRT(2)*SIN(2*PI()*$C$1*B9)-$C$5)&gt;0,($C$2*SQRT(2)*SIN(2*PI()*$C$1*B9)-$C$5),0)</f>
        <v>0</v>
      </c>
      <c r="D9">
        <f t="shared" ref="D9:D72" si="1">IF(($C$3*SQRT(2)*SIN(2*PI()*$C$1*B9)-$C$5)&gt;0,($C$3*SQRT(2)*SIN(2*PI()*$C$1*B9)-$C$5),0)</f>
        <v>0</v>
      </c>
      <c r="E9">
        <f t="shared" ref="E9:E72" si="2">IF(($C$4*SQRT(2)*SIN(2*PI()*$C$1*B9)-$C$5)&gt;0,($C$4*SQRT(2)*SIN(2*PI()*$C$1*B9)-$C$5),0)</f>
        <v>0</v>
      </c>
      <c r="F9">
        <f>IF(C9&gt;Calculation!$D$72,IF((C9-Calculation!$D$72)/Calculation!$D$58&gt;Calculation!$D$28,Calculation!$D$28,(C9-Calculation!$D$72)/Calculation!$D$58),0)</f>
        <v>0</v>
      </c>
      <c r="G9">
        <f>IF(C9&gt;Calculation!$D$73,IF((C9-Calculation!$D$73)/Calculation!$D$59&gt;Calculation!$D$29,Calculation!$D$29,(C9-Calculation!$D$73)/Calculation!$D$59),0)</f>
        <v>0</v>
      </c>
      <c r="H9">
        <f>IF(C9&gt;Calculation!$D$74,IF((C9-Calculation!$D$74)/Calculation!$D$60&gt;Calculation!$D$30,Calculation!$D$30,(C9-Calculation!$D$74)/Calculation!$D$60),0)</f>
        <v>0</v>
      </c>
      <c r="I9">
        <f>IF(C9&gt;Calculation!$D$75,IF((C9-Calculation!$D$75)/Calculation!$D$61&gt;Calculation!$D$31,Calculation!$D$31,(C9-Calculation!$D$75)/Calculation!$D$61),0)</f>
        <v>0</v>
      </c>
      <c r="J9">
        <f>IF(D9&gt;Calculation!$D$72,IF((D9-Calculation!$D$72)/Calculation!$D$58&gt;Calculation!$D$28,Calculation!$D$28,(D9-Calculation!$D$72)/Calculation!$D$58),0)</f>
        <v>0</v>
      </c>
      <c r="K9">
        <f>IF(D9&gt;Calculation!$D$73,IF((D9-Calculation!$D$73)/Calculation!$D$59&gt;Calculation!$D$29,Calculation!$D$29,(D9-Calculation!$D$73)/Calculation!$D$59),0)</f>
        <v>0</v>
      </c>
      <c r="L9">
        <f>IF(D9&gt;Calculation!$D$74,IF((D9-Calculation!$D$74)/Calculation!$D$60&gt;Calculation!$D$30,Calculation!$D$30,(D9-Calculation!$D$74)/Calculation!$D$60),0)</f>
        <v>0</v>
      </c>
      <c r="M9">
        <f>IF(D9&gt;Calculation!$D$75,IF((D9-Calculation!$D$75)/Calculation!$D$61&gt;Calculation!$D$31,Calculation!$D$31,(D9-Calculation!$D$75)/Calculation!$D$61),0)</f>
        <v>0</v>
      </c>
      <c r="N9">
        <f>IF(E9&gt;Calculation!$D$72,IF((E9-Calculation!$D$72)/Calculation!$D$58&gt;Calculation!$D$28,Calculation!$D$28,(E9-Calculation!$D$72)/Calculation!$D$58),0)</f>
        <v>0</v>
      </c>
      <c r="O9">
        <f>IF(E9&gt;Calculation!$D$73,IF((E9-Calculation!$D$73)/Calculation!$D$59&gt;Calculation!$D$29,Calculation!$D$29,(E9-Calculation!$D$73)/Calculation!$D$59),0)</f>
        <v>0</v>
      </c>
      <c r="P9">
        <f>IF(E9&gt;Calculation!$D$74,IF((E9-Calculation!$D$74)/Calculation!$D$60&gt;Calculation!$D$30,Calculation!$D$30,(E9-Calculation!$D$74)/Calculation!$D$60),0)</f>
        <v>0</v>
      </c>
      <c r="Q9">
        <f>IF(E9&gt;Calculation!$D$75,IF((E9-Calculation!$D$75)/Calculation!$D$61&gt;Calculation!$D$31,Calculation!$D$31,(E9-Calculation!$D$75)/Calculation!$D$61),0)</f>
        <v>0</v>
      </c>
      <c r="R9">
        <f>IF(SUM(G9:I9)&gt;F9,0,F9-SUM(G9:I9))</f>
        <v>0</v>
      </c>
      <c r="S9">
        <f>IF(SUM(H9:I9)&gt;G9,0,G9-SUM(H9:I9))</f>
        <v>0</v>
      </c>
      <c r="T9">
        <f>IF(I9&gt;H9,0,H9-I9)</f>
        <v>0</v>
      </c>
      <c r="U9">
        <f t="shared" ref="U9" si="3">I9</f>
        <v>0</v>
      </c>
      <c r="V9">
        <f>IF(SUM(K9:M9)&gt;J9,0,J9-SUM(K9:M9))</f>
        <v>0</v>
      </c>
      <c r="W9">
        <f>IF(SUM(L9:M9)&gt;K9,0,K9-SUM(L9:M9))</f>
        <v>0</v>
      </c>
      <c r="X9">
        <f>IF(M9&gt;L9,0,L9-M9)</f>
        <v>0</v>
      </c>
      <c r="Y9">
        <f>M9</f>
        <v>0</v>
      </c>
      <c r="Z9">
        <f>IF(SUM(O9:Q9)&gt;N9,0,N9-SUM(O9:Q9))</f>
        <v>0</v>
      </c>
      <c r="AA9">
        <f>IF(SUM(P9:Q9)&gt;O9,0,O9-SUM(P9:Q9))</f>
        <v>0</v>
      </c>
      <c r="AB9">
        <f>IF(Q9&gt;P9,0,P9-Q9)</f>
        <v>0</v>
      </c>
      <c r="AC9">
        <f t="shared" ref="AC9:AC72" si="4">Q9</f>
        <v>0</v>
      </c>
      <c r="AD9">
        <f>IF(T9&gt;Calculation!$D$29,1,0)</f>
        <v>0</v>
      </c>
      <c r="AE9">
        <f>IF(X9&gt;Calculation!$D$29,1,0)</f>
        <v>0</v>
      </c>
      <c r="AF9">
        <f>IF(AB9&gt;Calculation!$D$29,1,0)</f>
        <v>0</v>
      </c>
      <c r="AG9">
        <f>IF(U9&gt;Calculation!$D$30,1,0)</f>
        <v>0</v>
      </c>
      <c r="AH9">
        <f>IF(Y9&gt;Calculation!$D$30,1,0)</f>
        <v>0</v>
      </c>
      <c r="AI9">
        <f>IF(AC9&gt;Calculation!$D$30,1,0)</f>
        <v>0</v>
      </c>
      <c r="AJ9">
        <f t="shared" ref="AJ9:AJ72" si="5">SUM(R9:U9)</f>
        <v>0</v>
      </c>
      <c r="AK9">
        <f>SUM(V9:Y9)</f>
        <v>0</v>
      </c>
      <c r="AL9">
        <f>SUM(Z9:AC9)</f>
        <v>0</v>
      </c>
      <c r="AM9">
        <f>AJ9^2</f>
        <v>0</v>
      </c>
      <c r="AN9">
        <f t="shared" ref="AN9:AO9" si="6">AK9^2</f>
        <v>0</v>
      </c>
      <c r="AO9">
        <f t="shared" si="6"/>
        <v>0</v>
      </c>
      <c r="AP9">
        <f t="shared" ref="AP9:AP72" si="7">SUM(R9:U9)</f>
        <v>0</v>
      </c>
      <c r="AQ9">
        <f t="shared" ref="AQ9:AQ72" si="8">SUM(S9:U9)</f>
        <v>0</v>
      </c>
      <c r="AR9">
        <f t="shared" ref="AR9:AR72" si="9">SUM(T9:U9)</f>
        <v>0</v>
      </c>
      <c r="AS9">
        <f t="shared" ref="AS9:AS72" si="10">SUM(U9)</f>
        <v>0</v>
      </c>
      <c r="AT9">
        <f>SUM(V9:Y9)</f>
        <v>0</v>
      </c>
      <c r="AU9">
        <f>SUM(W9:Y9)</f>
        <v>0</v>
      </c>
      <c r="AV9">
        <f>SUM(X9:Y9)</f>
        <v>0</v>
      </c>
      <c r="AW9">
        <f>SUM(Y9)</f>
        <v>0</v>
      </c>
      <c r="AX9">
        <f>SUM(Z9:AC9)</f>
        <v>0</v>
      </c>
      <c r="AY9">
        <f>SUM(AA9:AC9)</f>
        <v>0</v>
      </c>
      <c r="AZ9">
        <f>SUM(AB9:AC9)</f>
        <v>0</v>
      </c>
      <c r="BA9">
        <f>SUM(AC9)</f>
        <v>0</v>
      </c>
      <c r="BB9">
        <f>IF(OR($F$1=0,$I$1=0),0,AP9/$I$1)</f>
        <v>0</v>
      </c>
      <c r="BC9">
        <f>IF(OR($F$2=0,$I$2=0),0,AQ9/$I$2)</f>
        <v>0</v>
      </c>
      <c r="BD9">
        <f>IF(OR($F$3=0,$I$3=0),0,AR9/$I$3)</f>
        <v>0</v>
      </c>
      <c r="BE9">
        <f>IF(OR($F$4=0,$I$4=0),0,AS9/$I$4)</f>
        <v>0</v>
      </c>
      <c r="BF9">
        <f>IF(OR($F$1=0,$I$1=0),0,AT9/$I$1)</f>
        <v>0</v>
      </c>
      <c r="BG9">
        <f>IF(OR($F$2=0,$I$2=0),0,AU9/$I$2)</f>
        <v>0</v>
      </c>
      <c r="BH9">
        <f>IF(OR($F$3=0,$I$3=0),0,AV9/$I$3)</f>
        <v>0</v>
      </c>
      <c r="BI9">
        <f>IF(OR($F$4=0,$I$4=0),0,AW9/$I$4)</f>
        <v>0</v>
      </c>
      <c r="BJ9">
        <f>IF(OR($F$1=0,$I$1=0),0,AX9/$I$1)</f>
        <v>0</v>
      </c>
      <c r="BK9">
        <f>IF(OR($F$2=0,$I$2=0),0,AY9/$I$2)</f>
        <v>0</v>
      </c>
      <c r="BL9">
        <f>IF(OR($F$3=0,$I$3=0),0,AZ9/$I$3)</f>
        <v>0</v>
      </c>
      <c r="BM9">
        <f>IF(OR($F$4=0,$I$4=0),0,BA9/$I$4)</f>
        <v>0</v>
      </c>
      <c r="BN9">
        <f>BB9^2</f>
        <v>0</v>
      </c>
      <c r="BO9">
        <f t="shared" ref="BO9:BY9" si="11">BC9^2</f>
        <v>0</v>
      </c>
      <c r="BP9">
        <f t="shared" si="11"/>
        <v>0</v>
      </c>
      <c r="BQ9">
        <f t="shared" si="11"/>
        <v>0</v>
      </c>
      <c r="BR9">
        <f t="shared" si="11"/>
        <v>0</v>
      </c>
      <c r="BS9">
        <f t="shared" si="11"/>
        <v>0</v>
      </c>
      <c r="BT9">
        <f t="shared" si="11"/>
        <v>0</v>
      </c>
      <c r="BU9">
        <f t="shared" si="11"/>
        <v>0</v>
      </c>
      <c r="BV9">
        <f t="shared" si="11"/>
        <v>0</v>
      </c>
      <c r="BW9">
        <f t="shared" si="11"/>
        <v>0</v>
      </c>
      <c r="BX9">
        <f t="shared" si="11"/>
        <v>0</v>
      </c>
      <c r="BY9">
        <f t="shared" si="11"/>
        <v>0</v>
      </c>
      <c r="BZ9">
        <f>IF($I$1=0,0,IF(AP9=0,C9,('LED Curve'!$D$14*(AP9/$I$1)^3+'LED Curve'!$D$15*(AP9/$I$1)^2+'LED Curve'!$D$16*(AP9/$I$1)^1+'LED Curve'!$D$17)*$F$1))</f>
        <v>0</v>
      </c>
      <c r="CA9">
        <f>IF($I$2=0,0,IF(AQ9=0,C9-BZ9,('LED Curve'!$D$14*(AQ9/$I$2)^3+'LED Curve'!$D$15*(AQ9/$I$2)^2+'LED Curve'!$D$16*(AQ9/$I$2)^1+'LED Curve'!$D$17)*$F$2))</f>
        <v>0</v>
      </c>
      <c r="CB9">
        <f>IF($I$3=0,0,IF(AR9=0,C9-(BZ9+CA9),('LED Curve'!$D$14*(AR9/$I$3)^3+'LED Curve'!$D$15*(AR9/$I$3)^2+'LED Curve'!$D$16*(AR9/$I$3)^1+'LED Curve'!$D$17)*$F$3))</f>
        <v>0</v>
      </c>
      <c r="CC9">
        <f>IF($I$4=0,0,IF(AS9=0,C9-(BZ9+CA9+CB9),('LED Curve'!$D$14*(AS9/$I$4)^3+'LED Curve'!$D$15*(AS9/$I$4)^2+'LED Curve'!$D$16*(AS9/$I$4)^1+'LED Curve'!$D$17)*$F$4))</f>
        <v>0</v>
      </c>
      <c r="CD9">
        <f>IF($I$1=0,0,IF(AT9=0,D9,('LED Curve'!$D$14*(AT9/$I$1)^3+'LED Curve'!$D$15*(AT9/$I$1)^2+'LED Curve'!$D$16*(AT9/$I$1)^1+'LED Curve'!$D$17)*$F$1))</f>
        <v>0</v>
      </c>
      <c r="CE9">
        <f>IF($I$2=0,0,IF(AU9=0,D9-CD9,('LED Curve'!$D$14*(AU9/$I$2)^3+'LED Curve'!$D$15*(AU9/$I$2)^2+'LED Curve'!$D$16*(AU9/$I$2)^1+'LED Curve'!$D$17)*$F$2))</f>
        <v>0</v>
      </c>
      <c r="CF9">
        <f>IF($I$3=0,0,IF(AV9=0,D9-(CD9+CE9),('LED Curve'!$D$14*(AV9/$I$3)^3+'LED Curve'!$D$15*(AV9/$I$3)^2+'LED Curve'!$D$16*(AV9/$I$3)^1+'LED Curve'!$D$17)*$F$3))</f>
        <v>0</v>
      </c>
      <c r="CG9">
        <f>IF($I$4=0,0,IF(AW9=0,D9-(CD9+CE9+CF9),('LED Curve'!$D$14*(AW9/$I$4)^3+'LED Curve'!$D$15*(AW9/$I$4)^2+'LED Curve'!$D$16*(AW9/$I$4)^1+'LED Curve'!$D$17)*$F$4))</f>
        <v>0</v>
      </c>
      <c r="CH9">
        <f>IF($I$1=0,0,IF(AX9=0,E9,('LED Curve'!$D$14*(AX9/$I$1)^3+'LED Curve'!$D$15*(AX9/$I$1)^2+'LED Curve'!$D$16*(AX9/$I$1)^1+'LED Curve'!$D$17)*$F$1))</f>
        <v>0</v>
      </c>
      <c r="CI9">
        <f>IF($I$2=0,0,IF(AY9=0,E9-CH9,('LED Curve'!$D$14*(AY9/$I$2)^3+'LED Curve'!$D$15*(AY9/$I$2)^2+'LED Curve'!$D$16*(AY9/$I$2)^1+'LED Curve'!$D$17)*$F$2))</f>
        <v>0</v>
      </c>
      <c r="CJ9">
        <f>IF($I$3=0,0,IF(AZ9=0,E9-(CH9+CI9),('LED Curve'!$D$14*(AZ9/$I$3)^3+'LED Curve'!$D$15*(AZ9/$I$3)^2+'LED Curve'!$D$16*(AZ9/$I$3)^1+'LED Curve'!$D$17)*$F$3))</f>
        <v>0</v>
      </c>
      <c r="CK9">
        <f>IF($I$4=0,0,IF(BA9=0,E9-(CH9+CI9+CJ9),('LED Curve'!$D$14*(BA9/$I$4)^3+'LED Curve'!$D$15*(BA9/$I$4)^2+'LED Curve'!$D$16*(BA9/$I$4)^1+'LED Curve'!$D$17)*$F$4))</f>
        <v>0</v>
      </c>
      <c r="CL9">
        <f>$C9-BZ9</f>
        <v>0</v>
      </c>
      <c r="CM9">
        <f>$C9-(BZ9+CA9)</f>
        <v>0</v>
      </c>
      <c r="CN9">
        <f>$C9-(BZ9+CA9+CB9)</f>
        <v>0</v>
      </c>
      <c r="CO9">
        <f>IF($C$6=Calculation!$I$5,0,$C9-(BZ9+CA9+CB9+CC9))</f>
        <v>0</v>
      </c>
      <c r="CP9">
        <f>$D9-CD9</f>
        <v>0</v>
      </c>
      <c r="CQ9">
        <f>$D9-(CD9+CE9)</f>
        <v>0</v>
      </c>
      <c r="CR9">
        <f>$D9-(CD9+CE9+CF9)</f>
        <v>0</v>
      </c>
      <c r="CS9">
        <f>IF($C$6=Calculation!$I$5,0,$D9-(CD9+CE9+CF9+CG9))</f>
        <v>0</v>
      </c>
      <c r="CT9">
        <f>$E9-CH9</f>
        <v>0</v>
      </c>
      <c r="CU9">
        <f>$E9-(CH9+CI9)</f>
        <v>0</v>
      </c>
      <c r="CV9">
        <f>$E9-(CH9+CI9+CJ9)</f>
        <v>0</v>
      </c>
      <c r="CW9">
        <f>IF($C$6=Calculation!$I$5,0,$E9-(CH9+CI9+CJ9+CK9))</f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f>IF($I$1=0,0,IF(AP9&lt;=0,0,('LED Curve'!$D$19*(AP9/$I$1)^3+'LED Curve'!$D$20*(AP9/$I$1)^2+'LED Curve'!$D$21*(AP9/$I$1)^1+'LED Curve'!$D$22)*$F$1*$I$1))</f>
        <v>0</v>
      </c>
      <c r="EC9">
        <f>IF($I$2=0,0,IF(AQ9&lt;=0,0,('LED Curve'!$D$19*(AQ9/$I$2)^3+'LED Curve'!$D$20*(AQ9/$I$2)^2+'LED Curve'!$D$21*(AQ9/$I$2)^1+'LED Curve'!$D$22)*$F$2*$I$2))</f>
        <v>0</v>
      </c>
      <c r="ED9">
        <f>IF($I$3=0,0,IF(AR9&lt;=0,0,('LED Curve'!$D$19*(AR9/$I$3)^3+'LED Curve'!$D$20*(AR9/$I$3)^2+'LED Curve'!$D$21*(AR9/$I$3)^1+'LED Curve'!$D$22)*$F$3*$I$3))</f>
        <v>0</v>
      </c>
      <c r="EE9">
        <f>IF($I$4=0,0,IF(AS9&lt;=0,0,('LED Curve'!$D$19*(AS9/$I$4)^3+'LED Curve'!$D$20*(AS9/$I$4)^2+'LED Curve'!$D$21*(AS9/$I$4)^1+'LED Curve'!$D$22)*$F$4*$I$4))</f>
        <v>0</v>
      </c>
      <c r="EF9">
        <f>IF($I$1=0,0,IF(AT9&lt;=0,0,('LED Curve'!$D$19*(AT9/$I$1)^3+'LED Curve'!$D$20*(AT9/$I$1)^2+'LED Curve'!$D$21*(AT9/$I$1)^1+'LED Curve'!$D$22)*$F$1*$I$1))</f>
        <v>0</v>
      </c>
      <c r="EG9">
        <f>IF($I$2=0,0,IF(AU9&lt;=0,0,('LED Curve'!$D$19*(AU9/$I$2)^3+'LED Curve'!$D$20*(AU9/$I$2)^2+'LED Curve'!$D$21*(AU9/$I$2)^1+'LED Curve'!$D$22)*$F$2*$I$2))</f>
        <v>0</v>
      </c>
      <c r="EH9">
        <f>IF($I$3=0,0,IF(AV9&lt;=0,0,('LED Curve'!$D$19*(AV9/$I$3)^3+'LED Curve'!$D$20*(AV9/$I$3)^2+'LED Curve'!$D$21*(AV9/$I$3)^1+'LED Curve'!$D$22)*$F$3*$I$3))</f>
        <v>0</v>
      </c>
      <c r="EI9">
        <f>IF($I$4=0,0,IF(AW9&lt;=0,0,('LED Curve'!$D$19*(AW9/$I$4)^3+'LED Curve'!$D$20*(AW9/$I$4)^2+'LED Curve'!$D$21*(AW9/$I$4)^1+'LED Curve'!$D$22)*$F$4*$I$4))</f>
        <v>0</v>
      </c>
      <c r="EJ9">
        <f>IF($I$1=0,0,IF(AX9&lt;=0,0,('LED Curve'!$D$19*(AX9/$I$1)^3+'LED Curve'!$D$20*(AX9/$I$1)^2+'LED Curve'!$D$21*(AX9/$I$1)^1+'LED Curve'!$D$22)*$F$1*$I$1))</f>
        <v>0</v>
      </c>
      <c r="EK9">
        <f>IF($I$2=0,0,IF(AY9&lt;=0,0,('LED Curve'!$D$19*(AY9/$I$2)^3+'LED Curve'!$D$20*(AY9/$I$2)^2+'LED Curve'!$D$21*(AY9/$I$2)^1+'LED Curve'!$D$22)*$F$2*$I$2))</f>
        <v>0</v>
      </c>
      <c r="EL9">
        <f>IF($I$3=0,0,IF(AZ9&lt;=0,0,('LED Curve'!$D$19*(AZ9/$I$3)^3+'LED Curve'!$D$20*(AZ9/$I$3)^2+'LED Curve'!$D$21*(AZ9/$I$3)^1+'LED Curve'!$D$22)*$F$3*$I$3))</f>
        <v>0</v>
      </c>
      <c r="EM9">
        <f>IF($I$4=0,0,IF(BA9&lt;=0,0,('LED Curve'!$D$19*(BA9/$I$4)^3+'LED Curve'!$D$20*(BA9/$I$4)^2+'LED Curve'!$D$21*(BA9/$I$4)^1+'LED Curve'!$D$22)*$F$4*$I$4))</f>
        <v>0</v>
      </c>
      <c r="EN9">
        <f>SUM(EB9:EE9)</f>
        <v>0</v>
      </c>
      <c r="EO9">
        <f t="shared" ref="EO9:EO72" si="12">IF(EN9&lt;$EO$2,0,EN9-$EO$2)</f>
        <v>0</v>
      </c>
      <c r="EP9">
        <f t="shared" ref="EP9:EP72" si="13">SUM(EF9:EI9)</f>
        <v>0</v>
      </c>
      <c r="EQ9">
        <f t="shared" ref="EQ9:EQ72" si="14">IF(EP9&lt;$EP$2,0,EP9-$EP$2)</f>
        <v>0</v>
      </c>
      <c r="ER9">
        <f>SUM(EJ9:EM9)</f>
        <v>0</v>
      </c>
      <c r="ES9">
        <f t="shared" ref="ES9:ES72" si="15">IF(ER9&lt;$EQ$2,0,ER9-$EQ$2)</f>
        <v>0</v>
      </c>
    </row>
    <row r="10" spans="1:149" x14ac:dyDescent="0.3">
      <c r="A10">
        <v>1</v>
      </c>
      <c r="B10">
        <f t="shared" ref="B10:B73" si="16">A10/256/(2*$C$1)</f>
        <v>3.9062500000000001E-5</v>
      </c>
      <c r="C10">
        <f t="shared" si="0"/>
        <v>0.50900334623303811</v>
      </c>
      <c r="D10">
        <f t="shared" si="1"/>
        <v>0.68254910498149624</v>
      </c>
      <c r="E10">
        <f t="shared" si="2"/>
        <v>0.85609486372995391</v>
      </c>
      <c r="F10">
        <f>IF(C10&gt;Calculation!$D$72,IF((C10-Calculation!$D$72)/Calculation!$D$58&gt;Calculation!$D$28,Calculation!$D$28,(C10-Calculation!$D$72)/Calculation!$D$58),0)</f>
        <v>0</v>
      </c>
      <c r="G10">
        <f>IF(C10&gt;Calculation!$D$73,IF((C10-Calculation!$D$73)/Calculation!$D$59&gt;Calculation!$D$29,Calculation!$D$29,(C10-Calculation!$D$73)/Calculation!$D$59),0)</f>
        <v>0</v>
      </c>
      <c r="H10">
        <f>IF(C10&gt;Calculation!$D$74,IF((C10-Calculation!$D$74)/Calculation!$D$60&gt;Calculation!$D$30,Calculation!$D$30,(C10-Calculation!$D$74)/Calculation!$D$60),0)</f>
        <v>0</v>
      </c>
      <c r="I10">
        <f>IF(C10&gt;Calculation!$D$75,IF((C10-Calculation!$D$75)/Calculation!$D$61&gt;Calculation!$D$31,Calculation!$D$31,(C10-Calculation!$D$75)/Calculation!$D$61),0)</f>
        <v>0</v>
      </c>
      <c r="J10">
        <f>IF(D10&gt;Calculation!$D$72,IF((D10-Calculation!$D$72)/Calculation!$D$58&gt;Calculation!$D$28,Calculation!$D$28,(D10-Calculation!$D$72)/Calculation!$D$58),0)</f>
        <v>0</v>
      </c>
      <c r="K10">
        <f>IF(D10&gt;Calculation!$D$73,IF((D10-Calculation!$D$73)/Calculation!$D$59&gt;Calculation!$D$29,Calculation!$D$29,(D10-Calculation!$D$73)/Calculation!$D$59),0)</f>
        <v>0</v>
      </c>
      <c r="L10">
        <f>IF(D10&gt;Calculation!$D$74,IF((D10-Calculation!$D$74)/Calculation!$D$60&gt;Calculation!$D$30,Calculation!$D$30,(D10-Calculation!$D$74)/Calculation!$D$60),0)</f>
        <v>0</v>
      </c>
      <c r="M10">
        <f>IF(D10&gt;Calculation!$D$75,IF((D10-Calculation!$D$75)/Calculation!$D$61&gt;Calculation!$D$31,Calculation!$D$31,(D10-Calculation!$D$75)/Calculation!$D$61),0)</f>
        <v>0</v>
      </c>
      <c r="N10">
        <f>IF(E10&gt;Calculation!$D$72,IF((E10-Calculation!$D$72)/Calculation!$D$58&gt;Calculation!$D$28,Calculation!$D$28,(E10-Calculation!$D$72)/Calculation!$D$58),0)</f>
        <v>0</v>
      </c>
      <c r="O10">
        <f>IF(E10&gt;Calculation!$D$73,IF((E10-Calculation!$D$73)/Calculation!$D$59&gt;Calculation!$D$29,Calculation!$D$29,(E10-Calculation!$D$73)/Calculation!$D$59),0)</f>
        <v>0</v>
      </c>
      <c r="P10">
        <f>IF(E10&gt;Calculation!$D$74,IF((E10-Calculation!$D$74)/Calculation!$D$60&gt;Calculation!$D$30,Calculation!$D$30,(E10-Calculation!$D$74)/Calculation!$D$60),0)</f>
        <v>0</v>
      </c>
      <c r="Q10">
        <f>IF(E10&gt;Calculation!$D$75,IF((E10-Calculation!$D$75)/Calculation!$D$61&gt;Calculation!$D$31,Calculation!$D$31,(E10-Calculation!$D$75)/Calculation!$D$61),0)</f>
        <v>0</v>
      </c>
      <c r="R10">
        <f t="shared" ref="R10:R73" si="17">IF(SUM(G10:I10)&gt;F10,0,F10-SUM(G10:I10))</f>
        <v>0</v>
      </c>
      <c r="S10">
        <f t="shared" ref="S10:S73" si="18">IF(SUM(H10:I10)&gt;G10,0,G10-SUM(H10:I10))</f>
        <v>0</v>
      </c>
      <c r="T10">
        <f t="shared" ref="T10:T73" si="19">IF(I10&gt;H10,0,H10-I10)</f>
        <v>0</v>
      </c>
      <c r="U10">
        <f t="shared" ref="U10:U73" si="20">I10</f>
        <v>0</v>
      </c>
      <c r="V10">
        <f t="shared" ref="V10:V73" si="21">IF(SUM(K10:M10)&gt;J10,0,J10-SUM(K10:M10))</f>
        <v>0</v>
      </c>
      <c r="W10">
        <f t="shared" ref="W10:W73" si="22">IF(SUM(L10:M10)&gt;K10,0,K10-SUM(L10:M10))</f>
        <v>0</v>
      </c>
      <c r="X10">
        <f t="shared" ref="X10:X73" si="23">IF(M10&gt;L10,0,L10-M10)</f>
        <v>0</v>
      </c>
      <c r="Y10">
        <f t="shared" ref="Y10:Y73" si="24">IF(V10&gt;M10,0,IF((M10-V10)&gt;0,M10-V10,0))</f>
        <v>0</v>
      </c>
      <c r="Z10">
        <f t="shared" ref="Z10:Z73" si="25">IF(SUM(O10:Q10)&gt;N10,0,N10-SUM(O10:Q10))</f>
        <v>0</v>
      </c>
      <c r="AA10">
        <f t="shared" ref="AA10:AA73" si="26">IF(SUM(P10:Q10)&gt;O10,0,O10-SUM(P10:Q10))</f>
        <v>0</v>
      </c>
      <c r="AB10">
        <f t="shared" ref="AB10:AB73" si="27">IF(Q10&gt;P10,0,P10-Q10)</f>
        <v>0</v>
      </c>
      <c r="AC10">
        <f t="shared" si="4"/>
        <v>0</v>
      </c>
      <c r="AD10">
        <f>IF(T10&gt;Calculation!$D$29,1,0)</f>
        <v>0</v>
      </c>
      <c r="AE10">
        <f>IF(X10&gt;Calculation!$D$29,1,0)</f>
        <v>0</v>
      </c>
      <c r="AF10">
        <f>IF(AB10&gt;Calculation!$D$29,1,0)</f>
        <v>0</v>
      </c>
      <c r="AG10">
        <f>IF(U10&gt;Calculation!$D$30,1,0)</f>
        <v>0</v>
      </c>
      <c r="AH10">
        <f>IF(Y10&gt;Calculation!$D$30,1,0)</f>
        <v>0</v>
      </c>
      <c r="AI10">
        <f>IF(AC10&gt;Calculation!$D$30,1,0)</f>
        <v>0</v>
      </c>
      <c r="AJ10">
        <f t="shared" si="5"/>
        <v>0</v>
      </c>
      <c r="AK10">
        <f t="shared" ref="AK10:AK73" si="28">AT10</f>
        <v>0</v>
      </c>
      <c r="AL10">
        <f t="shared" ref="AL10:AL73" si="29">SUM(Z10:AC10)</f>
        <v>0</v>
      </c>
      <c r="AM10">
        <f t="shared" ref="AM10:AM73" si="30">AJ10^2</f>
        <v>0</v>
      </c>
      <c r="AN10">
        <f t="shared" ref="AN10:AN73" si="31">AK10^2</f>
        <v>0</v>
      </c>
      <c r="AO10">
        <f t="shared" ref="AO10:AO73" si="32">AL10^2</f>
        <v>0</v>
      </c>
      <c r="AP10">
        <f t="shared" si="7"/>
        <v>0</v>
      </c>
      <c r="AQ10">
        <f t="shared" si="8"/>
        <v>0</v>
      </c>
      <c r="AR10">
        <f t="shared" si="9"/>
        <v>0</v>
      </c>
      <c r="AS10">
        <f t="shared" si="10"/>
        <v>0</v>
      </c>
      <c r="AT10">
        <f t="shared" ref="AT10:AT73" si="33">SUM(V10:Y10)</f>
        <v>0</v>
      </c>
      <c r="AU10">
        <f t="shared" ref="AU10:AU73" si="34">SUM(W10:Y10)</f>
        <v>0</v>
      </c>
      <c r="AV10">
        <f t="shared" ref="AV10:AV73" si="35">SUM(X10:Y10)</f>
        <v>0</v>
      </c>
      <c r="AW10">
        <f t="shared" ref="AW10:AW73" si="36">SUM(Y10)</f>
        <v>0</v>
      </c>
      <c r="AX10">
        <f t="shared" ref="AX10:AX73" si="37">SUM(Z10:AC10)</f>
        <v>0</v>
      </c>
      <c r="AY10">
        <f t="shared" ref="AY10:AY73" si="38">SUM(AA10:AC10)</f>
        <v>0</v>
      </c>
      <c r="AZ10">
        <f t="shared" ref="AZ10:AZ73" si="39">SUM(AB10:AC10)</f>
        <v>0</v>
      </c>
      <c r="BA10">
        <f t="shared" ref="BA10:BA73" si="40">SUM(AC10)</f>
        <v>0</v>
      </c>
      <c r="BB10">
        <f t="shared" ref="BB10:BB73" si="41">IF(OR($F$1=0,$I$1=0),0,AP10/$I$1)</f>
        <v>0</v>
      </c>
      <c r="BC10">
        <f t="shared" ref="BC10:BC73" si="42">IF(OR($F$2=0,$I$2=0),0,AQ10/$I$2)</f>
        <v>0</v>
      </c>
      <c r="BD10">
        <f t="shared" ref="BD10:BD73" si="43">IF(OR($F$3=0,$I$3=0),0,AR10/$I$3)</f>
        <v>0</v>
      </c>
      <c r="BE10">
        <f t="shared" ref="BE10:BE73" si="44">IF(OR($F$4=0,$I$4=0),0,AS10/$I$4)</f>
        <v>0</v>
      </c>
      <c r="BF10">
        <f t="shared" ref="BF10:BF73" si="45">IF(OR($F$1=0,$I$1=0),0,AT10/$I$1)</f>
        <v>0</v>
      </c>
      <c r="BG10">
        <f t="shared" ref="BG10:BG73" si="46">IF(OR($F$2=0,$I$2=0),0,AU10/$I$2)</f>
        <v>0</v>
      </c>
      <c r="BH10">
        <f t="shared" ref="BH10:BH73" si="47">IF(OR($F$3=0,$I$3=0),0,AV10/$I$3)</f>
        <v>0</v>
      </c>
      <c r="BI10">
        <f t="shared" ref="BI10:BI73" si="48">IF(OR($F$4=0,$I$4=0),0,AW10/$I$4)</f>
        <v>0</v>
      </c>
      <c r="BJ10">
        <f t="shared" ref="BJ10:BJ73" si="49">IF(OR($F$1=0,$I$1=0),0,AX10/$I$1)</f>
        <v>0</v>
      </c>
      <c r="BK10">
        <f t="shared" ref="BK10:BK73" si="50">IF(OR($F$2=0,$I$2=0),0,AY10/$I$2)</f>
        <v>0</v>
      </c>
      <c r="BL10">
        <f t="shared" ref="BL10:BL73" si="51">IF(OR($F$3=0,$I$3=0),0,AZ10/$I$3)</f>
        <v>0</v>
      </c>
      <c r="BM10">
        <f t="shared" ref="BM10:BM73" si="52">IF(OR($F$4=0,$I$4=0),0,BA10/$I$4)</f>
        <v>0</v>
      </c>
      <c r="BN10">
        <f t="shared" ref="BN10:BN73" si="53">BB10^2</f>
        <v>0</v>
      </c>
      <c r="BO10">
        <f t="shared" ref="BO10:BO73" si="54">BC10^2</f>
        <v>0</v>
      </c>
      <c r="BP10">
        <f t="shared" ref="BP10:BP73" si="55">BD10^2</f>
        <v>0</v>
      </c>
      <c r="BQ10">
        <f t="shared" ref="BQ10:BQ73" si="56">BE10^2</f>
        <v>0</v>
      </c>
      <c r="BR10">
        <f t="shared" ref="BR10:BR73" si="57">BF10^2</f>
        <v>0</v>
      </c>
      <c r="BS10">
        <f t="shared" ref="BS10:BS73" si="58">BG10^2</f>
        <v>0</v>
      </c>
      <c r="BT10">
        <f t="shared" ref="BT10:BT73" si="59">BH10^2</f>
        <v>0</v>
      </c>
      <c r="BU10">
        <f t="shared" ref="BU10:BU73" si="60">BI10^2</f>
        <v>0</v>
      </c>
      <c r="BV10">
        <f t="shared" ref="BV10:BV73" si="61">BJ10^2</f>
        <v>0</v>
      </c>
      <c r="BW10">
        <f t="shared" ref="BW10:BW73" si="62">BK10^2</f>
        <v>0</v>
      </c>
      <c r="BX10">
        <f t="shared" ref="BX10:BX73" si="63">BL10^2</f>
        <v>0</v>
      </c>
      <c r="BY10">
        <f t="shared" ref="BY10:BY73" si="64">BM10^2</f>
        <v>0</v>
      </c>
      <c r="BZ10">
        <f>IF($I$1=0,0,IF(AP10=0,C10,('LED Curve'!$D$14*(AP10/$I$1)^3+'LED Curve'!$D$15*(AP10/$I$1)^2+'LED Curve'!$D$16*(AP10/$I$1)^1+'LED Curve'!$D$17)*$F$1))</f>
        <v>0.50900334623303811</v>
      </c>
      <c r="CA10">
        <f>IF($I$2=0,0,IF(AQ10=0,C10-BZ10,('LED Curve'!$D$14*(AQ10/$I$2)^3+'LED Curve'!$D$15*(AQ10/$I$2)^2+'LED Curve'!$D$16*(AQ10/$I$2)^1+'LED Curve'!$D$17)*$F$2))</f>
        <v>0</v>
      </c>
      <c r="CB10">
        <f>IF($I$3=0,0,IF(AR10=0,C10-(BZ10+CA10),('LED Curve'!$D$14*(AR10/$I$3)^3+'LED Curve'!$D$15*(AR10/$I$3)^2+'LED Curve'!$D$16*(AR10/$I$3)^1+'LED Curve'!$D$17)*$F$3))</f>
        <v>0</v>
      </c>
      <c r="CC10">
        <f>IF($I$4=0,0,IF(AS10=0,C10-(BZ10+CA10+CB10),('LED Curve'!$D$14*(AS10/$I$4)^3+'LED Curve'!$D$15*(AS10/$I$4)^2+'LED Curve'!$D$16*(AS10/$I$4)^1+'LED Curve'!$D$17)*$F$4))</f>
        <v>0</v>
      </c>
      <c r="CD10">
        <f>IF($I$1=0,0,IF(AT10=0,D10,('LED Curve'!$D$14*(AT10/$I$1)^3+'LED Curve'!$D$15*(AT10/$I$1)^2+'LED Curve'!$D$16*(AT10/$I$1)^1+'LED Curve'!$D$17)*$F$1))</f>
        <v>0.68254910498149624</v>
      </c>
      <c r="CE10">
        <f>IF($I$2=0,0,IF(AU10=0,D10-CD10,('LED Curve'!$D$14*(AU10/$I$2)^3+'LED Curve'!$D$15*(AU10/$I$2)^2+'LED Curve'!$D$16*(AU10/$I$2)^1+'LED Curve'!$D$17)*$F$2))</f>
        <v>0</v>
      </c>
      <c r="CF10">
        <f>IF($I$3=0,0,IF(AV10=0,D10-(CD10+CE10),('LED Curve'!$D$14*(AV10/$I$3)^3+'LED Curve'!$D$15*(AV10/$I$3)^2+'LED Curve'!$D$16*(AV10/$I$3)^1+'LED Curve'!$D$17)*$F$3))</f>
        <v>0</v>
      </c>
      <c r="CG10">
        <f>IF($I$4=0,0,IF(AW10=0,D10-(CD10+CE10+CF10),('LED Curve'!$D$14*(AW10/$I$4)^3+'LED Curve'!$D$15*(AW10/$I$4)^2+'LED Curve'!$D$16*(AW10/$I$4)^1+'LED Curve'!$D$17)*$F$4))</f>
        <v>0</v>
      </c>
      <c r="CH10">
        <f>IF($I$1=0,0,IF(AX10=0,E10,('LED Curve'!$D$14*(AX10/$I$1)^3+'LED Curve'!$D$15*(AX10/$I$1)^2+'LED Curve'!$D$16*(AX10/$I$1)^1+'LED Curve'!$D$17)*$F$1))</f>
        <v>0.85609486372995391</v>
      </c>
      <c r="CI10">
        <f>IF($I$2=0,0,IF(AY10=0,E10-CH10,('LED Curve'!$D$14*(AY10/$I$2)^3+'LED Curve'!$D$15*(AY10/$I$2)^2+'LED Curve'!$D$16*(AY10/$I$2)^1+'LED Curve'!$D$17)*$F$2))</f>
        <v>0</v>
      </c>
      <c r="CJ10">
        <f>IF($I$3=0,0,IF(AZ10=0,E10-(CH10+CI10),('LED Curve'!$D$14*(AZ10/$I$3)^3+'LED Curve'!$D$15*(AZ10/$I$3)^2+'LED Curve'!$D$16*(AZ10/$I$3)^1+'LED Curve'!$D$17)*$F$3))</f>
        <v>0</v>
      </c>
      <c r="CK10">
        <f>IF($I$4=0,0,IF(BA10=0,E10-(CH10+CI10+CJ10),('LED Curve'!$D$14*(BA10/$I$4)^3+'LED Curve'!$D$15*(BA10/$I$4)^2+'LED Curve'!$D$16*(BA10/$I$4)^1+'LED Curve'!$D$17)*$F$4))</f>
        <v>0</v>
      </c>
      <c r="CL10">
        <f t="shared" ref="CL10:CL73" si="65">$C10-BZ10</f>
        <v>0</v>
      </c>
      <c r="CM10">
        <f t="shared" ref="CM10:CM73" si="66">$C10-(BZ10+CA10)</f>
        <v>0</v>
      </c>
      <c r="CN10">
        <f t="shared" ref="CN10:CN73" si="67">$C10-(BZ10+CA10+CB10)</f>
        <v>0</v>
      </c>
      <c r="CO10">
        <f>IF($C$6=Calculation!$I$5,0,$C10-(BZ10+CA10+CB10+CC10))</f>
        <v>0</v>
      </c>
      <c r="CP10">
        <f t="shared" ref="CP10:CP73" si="68">D10-CD10</f>
        <v>0</v>
      </c>
      <c r="CQ10">
        <f t="shared" ref="CQ10:CQ73" si="69">D10-(CD10+CE10)</f>
        <v>0</v>
      </c>
      <c r="CR10">
        <f t="shared" ref="CR10:CR73" si="70">D10-(CD10+CE10+CF10)</f>
        <v>0</v>
      </c>
      <c r="CS10">
        <f>IF($C$6=Calculation!$I$5,0,$D10-(CD10+CE10+CF10+CG10))</f>
        <v>0</v>
      </c>
      <c r="CT10">
        <f t="shared" ref="CT10:CT73" si="71">$E10-CH10</f>
        <v>0</v>
      </c>
      <c r="CU10">
        <f t="shared" ref="CU10:CU73" si="72">$E10-(CH10+CI10)</f>
        <v>0</v>
      </c>
      <c r="CV10">
        <f t="shared" ref="CV10:CV73" si="73">$E10-(CH10+CI10+CJ10)</f>
        <v>0</v>
      </c>
      <c r="CW10">
        <f>IF($C$6=Calculation!$I$5,0,$E10-(CH10+CI10+CJ10+CK10))</f>
        <v>0</v>
      </c>
      <c r="CX10">
        <f t="shared" ref="CX10:CX73" si="74">CX9+((C10+C9)/2+$C$5)*(AJ10+AJ9)/2*($B10-$B9)</f>
        <v>0</v>
      </c>
      <c r="CY10">
        <f t="shared" ref="CY10:CY73" si="75">CY9+((D10+D9)/2+$C$5)*(AK10+AK9)/2*($B10-$B9)</f>
        <v>0</v>
      </c>
      <c r="CZ10">
        <f t="shared" ref="CZ10:CZ73" si="76">CZ9+((E10+E9)/2+$C$5)*(AL10+AL9)/2*($B10-$B9)</f>
        <v>0</v>
      </c>
      <c r="DA10">
        <f t="shared" ref="DA10:DA73" si="77">DA9+$C$5*(AJ10+AJ9)/2*($B10-$B9)</f>
        <v>0</v>
      </c>
      <c r="DB10">
        <f t="shared" ref="DB10:DB73" si="78">DB9+$C$5*(AK10+AK9)/2*($B10-$B9)</f>
        <v>0</v>
      </c>
      <c r="DC10">
        <f t="shared" ref="DC10:DC73" si="79">DC9+$C$5*(AL10+AL9)/2*($B10-$B9)</f>
        <v>0</v>
      </c>
      <c r="DD10">
        <f t="shared" ref="DD10:DO10" si="80">DD9+(BZ9+BZ10)/2*(AP9+AP10)/2*($B10-$B9)</f>
        <v>0</v>
      </c>
      <c r="DE10">
        <f t="shared" si="80"/>
        <v>0</v>
      </c>
      <c r="DF10">
        <f t="shared" si="80"/>
        <v>0</v>
      </c>
      <c r="DG10">
        <f t="shared" si="80"/>
        <v>0</v>
      </c>
      <c r="DH10">
        <f t="shared" si="80"/>
        <v>0</v>
      </c>
      <c r="DI10">
        <f t="shared" si="80"/>
        <v>0</v>
      </c>
      <c r="DJ10">
        <f t="shared" si="80"/>
        <v>0</v>
      </c>
      <c r="DK10">
        <f t="shared" si="80"/>
        <v>0</v>
      </c>
      <c r="DL10">
        <f t="shared" si="80"/>
        <v>0</v>
      </c>
      <c r="DM10">
        <f t="shared" si="80"/>
        <v>0</v>
      </c>
      <c r="DN10">
        <f t="shared" si="80"/>
        <v>0</v>
      </c>
      <c r="DO10">
        <f t="shared" si="80"/>
        <v>0</v>
      </c>
      <c r="DP10">
        <f t="shared" ref="DP10:DP73" si="81">DP9+(CL9+CL10)/2*(R9+R10)/2*($B10-$B9)</f>
        <v>0</v>
      </c>
      <c r="DQ10">
        <f t="shared" ref="DQ10:DQ73" si="82">DQ9+(CM9+CM10)/2*(S9+S10)/2*($B10-$B9)</f>
        <v>0</v>
      </c>
      <c r="DR10">
        <f t="shared" ref="DR10:DR73" si="83">DR9+(CN9+CN10)/2*(T9+T10)/2*($B10-$B9)</f>
        <v>0</v>
      </c>
      <c r="DS10">
        <f t="shared" ref="DS10:DS73" si="84">DS9+(CO9+CO10)/2*(U9+U10)/2*($B10-$B9)</f>
        <v>0</v>
      </c>
      <c r="DT10">
        <f t="shared" ref="DT10:DT73" si="85">DT9+(CP9+CP10)/2*(V9+V10)/2*($B10-$B9)</f>
        <v>0</v>
      </c>
      <c r="DU10">
        <f t="shared" ref="DU10:DU73" si="86">DU9+(CQ9+CQ10)/2*(W9+W10)/2*($B10-$B9)</f>
        <v>0</v>
      </c>
      <c r="DV10">
        <f t="shared" ref="DV10:DV73" si="87">DV9+(CR9+CR10)/2*(X9+X10)/2*($B10-$B9)</f>
        <v>0</v>
      </c>
      <c r="DW10">
        <f t="shared" ref="DW10:DW73" si="88">DW9+(CS9+CS10)/2*(Y9+Y10)/2*($B10-$B9)</f>
        <v>0</v>
      </c>
      <c r="DX10">
        <f t="shared" ref="DX10:DX73" si="89">DX9+(CT9+CT10)/2*(Z9+Z10)/2*($B10-$B9)</f>
        <v>0</v>
      </c>
      <c r="DY10">
        <f t="shared" ref="DY10:DY73" si="90">DY9+(CU9+CU10)/2*(AA9+AA10)/2*($B10-$B9)</f>
        <v>0</v>
      </c>
      <c r="DZ10">
        <f t="shared" ref="DZ10:DZ73" si="91">DZ9+(CV9+CV10)/2*(AB9+AB10)/2*($B10-$B9)</f>
        <v>0</v>
      </c>
      <c r="EA10">
        <f t="shared" ref="EA10:EA73" si="92">EA9+(CW9+CW10)/2*(AC9+AC10)/2*($B10-$B9)</f>
        <v>0</v>
      </c>
      <c r="EB10">
        <f>IF($I$1=0,0,IF(AP10&lt;=0,0,('LED Curve'!$D$19*(AP10/$I$1)^3+'LED Curve'!$D$20*(AP10/$I$1)^2+'LED Curve'!$D$21*(AP10/$I$1)^1+'LED Curve'!$D$22)*$F$1*$I$1))</f>
        <v>0</v>
      </c>
      <c r="EC10">
        <f>IF($I$2=0,0,IF(AQ10&lt;=0,0,('LED Curve'!$D$19*(AQ10/$I$2)^3+'LED Curve'!$D$20*(AQ10/$I$2)^2+'LED Curve'!$D$21*(AQ10/$I$2)^1+'LED Curve'!$D$22)*$F$2*$I$2))</f>
        <v>0</v>
      </c>
      <c r="ED10">
        <f>IF($I$3=0,0,IF(AR10&lt;=0,0,('LED Curve'!$D$19*(AR10/$I$3)^3+'LED Curve'!$D$20*(AR10/$I$3)^2+'LED Curve'!$D$21*(AR10/$I$3)^1+'LED Curve'!$D$22)*$F$3*$I$3))</f>
        <v>0</v>
      </c>
      <c r="EE10">
        <f>IF($I$4=0,0,IF(AS10&lt;=0,0,('LED Curve'!$D$19*(AS10/$I$4)^3+'LED Curve'!$D$20*(AS10/$I$4)^2+'LED Curve'!$D$21*(AS10/$I$4)^1+'LED Curve'!$D$22)*$F$4*$I$4))</f>
        <v>0</v>
      </c>
      <c r="EF10">
        <f>IF($I$1=0,0,IF(AT10&lt;=0,0,('LED Curve'!$D$19*(AT10/$I$1)^3+'LED Curve'!$D$20*(AT10/$I$1)^2+'LED Curve'!$D$21*(AT10/$I$1)^1+'LED Curve'!$D$22)*$F$1*$I$1))</f>
        <v>0</v>
      </c>
      <c r="EG10">
        <f>IF($I$2=0,0,IF(AU10&lt;=0,0,('LED Curve'!$D$19*(AU10/$I$2)^3+'LED Curve'!$D$20*(AU10/$I$2)^2+'LED Curve'!$D$21*(AU10/$I$2)^1+'LED Curve'!$D$22)*$F$2*$I$2))</f>
        <v>0</v>
      </c>
      <c r="EH10">
        <f>IF($I$3=0,0,IF(AV10&lt;=0,0,('LED Curve'!$D$19*(AV10/$I$3)^3+'LED Curve'!$D$20*(AV10/$I$3)^2+'LED Curve'!$D$21*(AV10/$I$3)^1+'LED Curve'!$D$22)*$F$3*$I$3))</f>
        <v>0</v>
      </c>
      <c r="EI10">
        <f>IF($I$4=0,0,IF(AW10&lt;=0,0,('LED Curve'!$D$19*(AW10/$I$4)^3+'LED Curve'!$D$20*(AW10/$I$4)^2+'LED Curve'!$D$21*(AW10/$I$4)^1+'LED Curve'!$D$22)*$F$4*$I$4))</f>
        <v>0</v>
      </c>
      <c r="EJ10">
        <f>IF($I$1=0,0,IF(AX10&lt;=0,0,('LED Curve'!$D$19*(AX10/$I$1)^3+'LED Curve'!$D$20*(AX10/$I$1)^2+'LED Curve'!$D$21*(AX10/$I$1)^1+'LED Curve'!$D$22)*$F$1*$I$1))</f>
        <v>0</v>
      </c>
      <c r="EK10">
        <f>IF($I$2=0,0,IF(AY10&lt;=0,0,('LED Curve'!$D$19*(AY10/$I$2)^3+'LED Curve'!$D$20*(AY10/$I$2)^2+'LED Curve'!$D$21*(AY10/$I$2)^1+'LED Curve'!$D$22)*$F$2*$I$2))</f>
        <v>0</v>
      </c>
      <c r="EL10">
        <f>IF($I$3=0,0,IF(AZ10&lt;=0,0,('LED Curve'!$D$19*(AZ10/$I$3)^3+'LED Curve'!$D$20*(AZ10/$I$3)^2+'LED Curve'!$D$21*(AZ10/$I$3)^1+'LED Curve'!$D$22)*$F$3*$I$3))</f>
        <v>0</v>
      </c>
      <c r="EM10">
        <f>IF($I$4=0,0,IF(BA10&lt;=0,0,('LED Curve'!$D$19*(BA10/$I$4)^3+'LED Curve'!$D$20*(BA10/$I$4)^2+'LED Curve'!$D$21*(BA10/$I$4)^1+'LED Curve'!$D$22)*$F$4*$I$4))</f>
        <v>0</v>
      </c>
      <c r="EN10">
        <f t="shared" ref="EN10:EN73" si="93">SUM(EB10:EE10)</f>
        <v>0</v>
      </c>
      <c r="EO10">
        <f t="shared" si="12"/>
        <v>0</v>
      </c>
      <c r="EP10">
        <f t="shared" si="13"/>
        <v>0</v>
      </c>
      <c r="EQ10">
        <f t="shared" si="14"/>
        <v>0</v>
      </c>
      <c r="ER10">
        <f t="shared" ref="ER10:ER73" si="94">SUM(EJ10:EM10)</f>
        <v>0</v>
      </c>
      <c r="ES10">
        <f t="shared" si="15"/>
        <v>0</v>
      </c>
    </row>
    <row r="11" spans="1:149" x14ac:dyDescent="0.3">
      <c r="A11">
        <v>2</v>
      </c>
      <c r="B11">
        <f t="shared" si="16"/>
        <v>7.8125000000000002E-5</v>
      </c>
      <c r="C11">
        <f t="shared" si="0"/>
        <v>2.4177192035839998</v>
      </c>
      <c r="D11">
        <f t="shared" si="1"/>
        <v>2.7647845857279996</v>
      </c>
      <c r="E11">
        <f t="shared" si="2"/>
        <v>3.1118499678720002</v>
      </c>
      <c r="F11">
        <f>IF(C11&gt;Calculation!$D$72,IF((C11-Calculation!$D$72)/Calculation!$D$58&gt;Calculation!$D$28,Calculation!$D$28,(C11-Calculation!$D$72)/Calculation!$D$58),0)</f>
        <v>0</v>
      </c>
      <c r="G11">
        <f>IF(C11&gt;Calculation!$D$73,IF((C11-Calculation!$D$73)/Calculation!$D$59&gt;Calculation!$D$29,Calculation!$D$29,(C11-Calculation!$D$73)/Calculation!$D$59),0)</f>
        <v>0</v>
      </c>
      <c r="H11">
        <f>IF(C11&gt;Calculation!$D$74,IF((C11-Calculation!$D$74)/Calculation!$D$60&gt;Calculation!$D$30,Calculation!$D$30,(C11-Calculation!$D$74)/Calculation!$D$60),0)</f>
        <v>0</v>
      </c>
      <c r="I11">
        <f>IF(C11&gt;Calculation!$D$75,IF((C11-Calculation!$D$75)/Calculation!$D$61&gt;Calculation!$D$31,Calculation!$D$31,(C11-Calculation!$D$75)/Calculation!$D$61),0)</f>
        <v>0</v>
      </c>
      <c r="J11">
        <f>IF(D11&gt;Calculation!$D$72,IF((D11-Calculation!$D$72)/Calculation!$D$58&gt;Calculation!$D$28,Calculation!$D$28,(D11-Calculation!$D$72)/Calculation!$D$58),0)</f>
        <v>0</v>
      </c>
      <c r="K11">
        <f>IF(D11&gt;Calculation!$D$73,IF((D11-Calculation!$D$73)/Calculation!$D$59&gt;Calculation!$D$29,Calculation!$D$29,(D11-Calculation!$D$73)/Calculation!$D$59),0)</f>
        <v>0</v>
      </c>
      <c r="L11">
        <f>IF(D11&gt;Calculation!$D$74,IF((D11-Calculation!$D$74)/Calculation!$D$60&gt;Calculation!$D$30,Calculation!$D$30,(D11-Calculation!$D$74)/Calculation!$D$60),0)</f>
        <v>0</v>
      </c>
      <c r="M11">
        <f>IF(D11&gt;Calculation!$D$75,IF((D11-Calculation!$D$75)/Calculation!$D$61&gt;Calculation!$D$31,Calculation!$D$31,(D11-Calculation!$D$75)/Calculation!$D$61),0)</f>
        <v>0</v>
      </c>
      <c r="N11">
        <f>IF(E11&gt;Calculation!$D$72,IF((E11-Calculation!$D$72)/Calculation!$D$58&gt;Calculation!$D$28,Calculation!$D$28,(E11-Calculation!$D$72)/Calculation!$D$58),0)</f>
        <v>0</v>
      </c>
      <c r="O11">
        <f>IF(E11&gt;Calculation!$D$73,IF((E11-Calculation!$D$73)/Calculation!$D$59&gt;Calculation!$D$29,Calculation!$D$29,(E11-Calculation!$D$73)/Calculation!$D$59),0)</f>
        <v>0</v>
      </c>
      <c r="P11">
        <f>IF(E11&gt;Calculation!$D$74,IF((E11-Calculation!$D$74)/Calculation!$D$60&gt;Calculation!$D$30,Calculation!$D$30,(E11-Calculation!$D$74)/Calculation!$D$60),0)</f>
        <v>0</v>
      </c>
      <c r="Q11">
        <f>IF(E11&gt;Calculation!$D$75,IF((E11-Calculation!$D$75)/Calculation!$D$61&gt;Calculation!$D$31,Calculation!$D$31,(E11-Calculation!$D$75)/Calculation!$D$61),0)</f>
        <v>0</v>
      </c>
      <c r="R11">
        <f t="shared" si="17"/>
        <v>0</v>
      </c>
      <c r="S11">
        <f t="shared" si="18"/>
        <v>0</v>
      </c>
      <c r="T11">
        <f t="shared" si="19"/>
        <v>0</v>
      </c>
      <c r="U11">
        <f t="shared" si="20"/>
        <v>0</v>
      </c>
      <c r="V11">
        <f t="shared" si="21"/>
        <v>0</v>
      </c>
      <c r="W11">
        <f t="shared" si="22"/>
        <v>0</v>
      </c>
      <c r="X11">
        <f t="shared" si="23"/>
        <v>0</v>
      </c>
      <c r="Y11">
        <f t="shared" si="24"/>
        <v>0</v>
      </c>
      <c r="Z11">
        <f t="shared" si="25"/>
        <v>0</v>
      </c>
      <c r="AA11">
        <f t="shared" si="26"/>
        <v>0</v>
      </c>
      <c r="AB11">
        <f t="shared" si="27"/>
        <v>0</v>
      </c>
      <c r="AC11">
        <f t="shared" si="4"/>
        <v>0</v>
      </c>
      <c r="AD11">
        <f>IF(T11&gt;Calculation!$D$29,1,0)</f>
        <v>0</v>
      </c>
      <c r="AE11">
        <f>IF(X11&gt;Calculation!$D$29,1,0)</f>
        <v>0</v>
      </c>
      <c r="AF11">
        <f>IF(AB11&gt;Calculation!$D$29,1,0)</f>
        <v>0</v>
      </c>
      <c r="AG11">
        <f>IF(U11&gt;Calculation!$D$30,1,0)</f>
        <v>0</v>
      </c>
      <c r="AH11">
        <f>IF(Y11&gt;Calculation!$D$30,1,0)</f>
        <v>0</v>
      </c>
      <c r="AI11">
        <f>IF(AC11&gt;Calculation!$D$30,1,0)</f>
        <v>0</v>
      </c>
      <c r="AJ11">
        <f t="shared" si="5"/>
        <v>0</v>
      </c>
      <c r="AK11">
        <f t="shared" si="28"/>
        <v>0</v>
      </c>
      <c r="AL11">
        <f t="shared" si="29"/>
        <v>0</v>
      </c>
      <c r="AM11">
        <f t="shared" si="30"/>
        <v>0</v>
      </c>
      <c r="AN11">
        <f t="shared" si="31"/>
        <v>0</v>
      </c>
      <c r="AO11">
        <f t="shared" si="32"/>
        <v>0</v>
      </c>
      <c r="AP11">
        <f t="shared" si="7"/>
        <v>0</v>
      </c>
      <c r="AQ11">
        <f t="shared" si="8"/>
        <v>0</v>
      </c>
      <c r="AR11">
        <f t="shared" si="9"/>
        <v>0</v>
      </c>
      <c r="AS11">
        <f t="shared" si="10"/>
        <v>0</v>
      </c>
      <c r="AT11">
        <f t="shared" si="33"/>
        <v>0</v>
      </c>
      <c r="AU11">
        <f t="shared" si="34"/>
        <v>0</v>
      </c>
      <c r="AV11">
        <f t="shared" si="35"/>
        <v>0</v>
      </c>
      <c r="AW11">
        <f t="shared" si="36"/>
        <v>0</v>
      </c>
      <c r="AX11">
        <f t="shared" si="37"/>
        <v>0</v>
      </c>
      <c r="AY11">
        <f t="shared" si="38"/>
        <v>0</v>
      </c>
      <c r="AZ11">
        <f t="shared" si="39"/>
        <v>0</v>
      </c>
      <c r="BA11">
        <f t="shared" si="40"/>
        <v>0</v>
      </c>
      <c r="BB11">
        <f t="shared" si="41"/>
        <v>0</v>
      </c>
      <c r="BC11">
        <f t="shared" si="42"/>
        <v>0</v>
      </c>
      <c r="BD11">
        <f t="shared" si="43"/>
        <v>0</v>
      </c>
      <c r="BE11">
        <f t="shared" si="44"/>
        <v>0</v>
      </c>
      <c r="BF11">
        <f t="shared" si="45"/>
        <v>0</v>
      </c>
      <c r="BG11">
        <f t="shared" si="46"/>
        <v>0</v>
      </c>
      <c r="BH11">
        <f t="shared" si="47"/>
        <v>0</v>
      </c>
      <c r="BI11">
        <f t="shared" si="48"/>
        <v>0</v>
      </c>
      <c r="BJ11">
        <f t="shared" si="49"/>
        <v>0</v>
      </c>
      <c r="BK11">
        <f t="shared" si="50"/>
        <v>0</v>
      </c>
      <c r="BL11">
        <f t="shared" si="51"/>
        <v>0</v>
      </c>
      <c r="BM11">
        <f t="shared" si="52"/>
        <v>0</v>
      </c>
      <c r="BN11">
        <f t="shared" si="53"/>
        <v>0</v>
      </c>
      <c r="BO11">
        <f t="shared" si="54"/>
        <v>0</v>
      </c>
      <c r="BP11">
        <f t="shared" si="55"/>
        <v>0</v>
      </c>
      <c r="BQ11">
        <f t="shared" si="56"/>
        <v>0</v>
      </c>
      <c r="BR11">
        <f t="shared" si="57"/>
        <v>0</v>
      </c>
      <c r="BS11">
        <f t="shared" si="58"/>
        <v>0</v>
      </c>
      <c r="BT11">
        <f t="shared" si="59"/>
        <v>0</v>
      </c>
      <c r="BU11">
        <f t="shared" si="60"/>
        <v>0</v>
      </c>
      <c r="BV11">
        <f t="shared" si="61"/>
        <v>0</v>
      </c>
      <c r="BW11">
        <f t="shared" si="62"/>
        <v>0</v>
      </c>
      <c r="BX11">
        <f t="shared" si="63"/>
        <v>0</v>
      </c>
      <c r="BY11">
        <f t="shared" si="64"/>
        <v>0</v>
      </c>
      <c r="BZ11">
        <f>IF($I$1=0,0,IF(AP11=0,C11,('LED Curve'!$D$14*(AP11/$I$1)^3+'LED Curve'!$D$15*(AP11/$I$1)^2+'LED Curve'!$D$16*(AP11/$I$1)^1+'LED Curve'!$D$17)*$F$1))</f>
        <v>2.4177192035839998</v>
      </c>
      <c r="CA11">
        <f>IF($I$2=0,0,IF(AQ11=0,C11-BZ11,('LED Curve'!$D$14*(AQ11/$I$2)^3+'LED Curve'!$D$15*(AQ11/$I$2)^2+'LED Curve'!$D$16*(AQ11/$I$2)^1+'LED Curve'!$D$17)*$F$2))</f>
        <v>0</v>
      </c>
      <c r="CB11">
        <f>IF($I$3=0,0,IF(AR11=0,C11-(BZ11+CA11),('LED Curve'!$D$14*(AR11/$I$3)^3+'LED Curve'!$D$15*(AR11/$I$3)^2+'LED Curve'!$D$16*(AR11/$I$3)^1+'LED Curve'!$D$17)*$F$3))</f>
        <v>0</v>
      </c>
      <c r="CC11">
        <f>IF($I$4=0,0,IF(AS11=0,C11-(BZ11+CA11+CB11),('LED Curve'!$D$14*(AS11/$I$4)^3+'LED Curve'!$D$15*(AS11/$I$4)^2+'LED Curve'!$D$16*(AS11/$I$4)^1+'LED Curve'!$D$17)*$F$4))</f>
        <v>0</v>
      </c>
      <c r="CD11">
        <f>IF($I$1=0,0,IF(AT11=0,D11,('LED Curve'!$D$14*(AT11/$I$1)^3+'LED Curve'!$D$15*(AT11/$I$1)^2+'LED Curve'!$D$16*(AT11/$I$1)^1+'LED Curve'!$D$17)*$F$1))</f>
        <v>2.7647845857279996</v>
      </c>
      <c r="CE11">
        <f>IF($I$2=0,0,IF(AU11=0,D11-CD11,('LED Curve'!$D$14*(AU11/$I$2)^3+'LED Curve'!$D$15*(AU11/$I$2)^2+'LED Curve'!$D$16*(AU11/$I$2)^1+'LED Curve'!$D$17)*$F$2))</f>
        <v>0</v>
      </c>
      <c r="CF11">
        <f>IF($I$3=0,0,IF(AV11=0,D11-(CD11+CE11),('LED Curve'!$D$14*(AV11/$I$3)^3+'LED Curve'!$D$15*(AV11/$I$3)^2+'LED Curve'!$D$16*(AV11/$I$3)^1+'LED Curve'!$D$17)*$F$3))</f>
        <v>0</v>
      </c>
      <c r="CG11">
        <f>IF($I$4=0,0,IF(AW11=0,D11-(CD11+CE11+CF11),('LED Curve'!$D$14*(AW11/$I$4)^3+'LED Curve'!$D$15*(AW11/$I$4)^2+'LED Curve'!$D$16*(AW11/$I$4)^1+'LED Curve'!$D$17)*$F$4))</f>
        <v>0</v>
      </c>
      <c r="CH11">
        <f>IF($I$1=0,0,IF(AX11=0,E11,('LED Curve'!$D$14*(AX11/$I$1)^3+'LED Curve'!$D$15*(AX11/$I$1)^2+'LED Curve'!$D$16*(AX11/$I$1)^1+'LED Curve'!$D$17)*$F$1))</f>
        <v>3.1118499678720002</v>
      </c>
      <c r="CI11">
        <f>IF($I$2=0,0,IF(AY11=0,E11-CH11,('LED Curve'!$D$14*(AY11/$I$2)^3+'LED Curve'!$D$15*(AY11/$I$2)^2+'LED Curve'!$D$16*(AY11/$I$2)^1+'LED Curve'!$D$17)*$F$2))</f>
        <v>0</v>
      </c>
      <c r="CJ11">
        <f>IF($I$3=0,0,IF(AZ11=0,E11-(CH11+CI11),('LED Curve'!$D$14*(AZ11/$I$3)^3+'LED Curve'!$D$15*(AZ11/$I$3)^2+'LED Curve'!$D$16*(AZ11/$I$3)^1+'LED Curve'!$D$17)*$F$3))</f>
        <v>0</v>
      </c>
      <c r="CK11">
        <f>IF($I$4=0,0,IF(BA11=0,E11-(CH11+CI11+CJ11),('LED Curve'!$D$14*(BA11/$I$4)^3+'LED Curve'!$D$15*(BA11/$I$4)^2+'LED Curve'!$D$16*(BA11/$I$4)^1+'LED Curve'!$D$17)*$F$4))</f>
        <v>0</v>
      </c>
      <c r="CL11">
        <f t="shared" si="65"/>
        <v>0</v>
      </c>
      <c r="CM11">
        <f t="shared" si="66"/>
        <v>0</v>
      </c>
      <c r="CN11">
        <f t="shared" si="67"/>
        <v>0</v>
      </c>
      <c r="CO11">
        <f>IF($C$6=Calculation!$I$5,0,$C11-(BZ11+CA11+CB11+CC11))</f>
        <v>0</v>
      </c>
      <c r="CP11">
        <f t="shared" si="68"/>
        <v>0</v>
      </c>
      <c r="CQ11">
        <f t="shared" si="69"/>
        <v>0</v>
      </c>
      <c r="CR11">
        <f t="shared" si="70"/>
        <v>0</v>
      </c>
      <c r="CS11">
        <f>IF($C$6=Calculation!$I$5,0,$D11-(CD11+CE11+CF11+CG11))</f>
        <v>0</v>
      </c>
      <c r="CT11">
        <f t="shared" si="71"/>
        <v>0</v>
      </c>
      <c r="CU11">
        <f t="shared" si="72"/>
        <v>0</v>
      </c>
      <c r="CV11">
        <f t="shared" si="73"/>
        <v>0</v>
      </c>
      <c r="CW11">
        <f>IF($C$6=Calculation!$I$5,0,$E11-(CH11+CI11+CJ11+CK11))</f>
        <v>0</v>
      </c>
      <c r="CX11">
        <f t="shared" si="74"/>
        <v>0</v>
      </c>
      <c r="CY11">
        <f t="shared" si="75"/>
        <v>0</v>
      </c>
      <c r="CZ11">
        <f t="shared" si="76"/>
        <v>0</v>
      </c>
      <c r="DA11">
        <f t="shared" si="77"/>
        <v>0</v>
      </c>
      <c r="DB11">
        <f t="shared" si="78"/>
        <v>0</v>
      </c>
      <c r="DC11">
        <f t="shared" si="79"/>
        <v>0</v>
      </c>
      <c r="DD11">
        <f t="shared" ref="DD11:DD74" si="95">DD10+(BZ10+BZ11)/2*(AP10+AP11)/2*($B11-$B10)</f>
        <v>0</v>
      </c>
      <c r="DE11">
        <f t="shared" ref="DE11:DE74" si="96">DE10+(CA10+CA11)/2*(AQ10+AQ11)/2*($B11-$B10)</f>
        <v>0</v>
      </c>
      <c r="DF11">
        <f t="shared" ref="DF11:DF74" si="97">DF10+(CB10+CB11)/2*(AR10+AR11)/2*($B11-$B10)</f>
        <v>0</v>
      </c>
      <c r="DG11">
        <f t="shared" ref="DG11:DG74" si="98">DG10+(CC10+CC11)/2*(AS10+AS11)/2*($B11-$B10)</f>
        <v>0</v>
      </c>
      <c r="DH11">
        <f t="shared" ref="DH11:DH74" si="99">DH10+(CD10+CD11)/2*(AT10+AT11)/2*(B11-B10)</f>
        <v>0</v>
      </c>
      <c r="DI11">
        <f t="shared" ref="DI11:DI74" si="100">DI10+(CE10+CE11)/2*(AU10+AU11)/2*(B11-B10)</f>
        <v>0</v>
      </c>
      <c r="DJ11">
        <f t="shared" ref="DJ11:DJ74" si="101">DJ10+(CF10+CF11)/2*(AV10+AV11)/2*(B11-B10)</f>
        <v>0</v>
      </c>
      <c r="DK11">
        <f t="shared" ref="DK11:DK74" si="102">DK10+(CG10+CG11)/2*(AW10+AW11)/2*(B11-B10)</f>
        <v>0</v>
      </c>
      <c r="DL11">
        <f t="shared" ref="DL11:DL74" si="103">DL10+(CH10+CH11)/2*(AX10+AX11)/2*($B11-$B10)</f>
        <v>0</v>
      </c>
      <c r="DM11">
        <f t="shared" ref="DM11:DM74" si="104">DM10+(CI10+CI11)/2*(AY10+AY11)/2*($B11-$B10)</f>
        <v>0</v>
      </c>
      <c r="DN11">
        <f t="shared" ref="DN11:DN74" si="105">DN10+(CJ10+CJ11)/2*(AZ10+AZ11)/2*($B11-$B10)</f>
        <v>0</v>
      </c>
      <c r="DO11">
        <f t="shared" ref="DO11:DO74" si="106">DO10+(CK10+CK11)/2*(BA10+BA11)/2*($B11-$B10)</f>
        <v>0</v>
      </c>
      <c r="DP11">
        <f t="shared" si="81"/>
        <v>0</v>
      </c>
      <c r="DQ11">
        <f t="shared" si="82"/>
        <v>0</v>
      </c>
      <c r="DR11">
        <f t="shared" si="83"/>
        <v>0</v>
      </c>
      <c r="DS11">
        <f t="shared" si="84"/>
        <v>0</v>
      </c>
      <c r="DT11">
        <f t="shared" si="85"/>
        <v>0</v>
      </c>
      <c r="DU11">
        <f t="shared" si="86"/>
        <v>0</v>
      </c>
      <c r="DV11">
        <f t="shared" si="87"/>
        <v>0</v>
      </c>
      <c r="DW11">
        <f t="shared" si="88"/>
        <v>0</v>
      </c>
      <c r="DX11">
        <f t="shared" si="89"/>
        <v>0</v>
      </c>
      <c r="DY11">
        <f t="shared" si="90"/>
        <v>0</v>
      </c>
      <c r="DZ11">
        <f t="shared" si="91"/>
        <v>0</v>
      </c>
      <c r="EA11">
        <f t="shared" si="92"/>
        <v>0</v>
      </c>
      <c r="EB11">
        <f>IF($I$1=0,0,IF(AP11&lt;=0,0,('LED Curve'!$D$19*(AP11/$I$1)^3+'LED Curve'!$D$20*(AP11/$I$1)^2+'LED Curve'!$D$21*(AP11/$I$1)^1+'LED Curve'!$D$22)*$F$1*$I$1))</f>
        <v>0</v>
      </c>
      <c r="EC11">
        <f>IF($I$2=0,0,IF(AQ11&lt;=0,0,('LED Curve'!$D$19*(AQ11/$I$2)^3+'LED Curve'!$D$20*(AQ11/$I$2)^2+'LED Curve'!$D$21*(AQ11/$I$2)^1+'LED Curve'!$D$22)*$F$2*$I$2))</f>
        <v>0</v>
      </c>
      <c r="ED11">
        <f>IF($I$3=0,0,IF(AR11&lt;=0,0,('LED Curve'!$D$19*(AR11/$I$3)^3+'LED Curve'!$D$20*(AR11/$I$3)^2+'LED Curve'!$D$21*(AR11/$I$3)^1+'LED Curve'!$D$22)*$F$3*$I$3))</f>
        <v>0</v>
      </c>
      <c r="EE11">
        <f>IF($I$4=0,0,IF(AS11&lt;=0,0,('LED Curve'!$D$19*(AS11/$I$4)^3+'LED Curve'!$D$20*(AS11/$I$4)^2+'LED Curve'!$D$21*(AS11/$I$4)^1+'LED Curve'!$D$22)*$F$4*$I$4))</f>
        <v>0</v>
      </c>
      <c r="EF11">
        <f>IF($I$1=0,0,IF(AT11&lt;=0,0,('LED Curve'!$D$19*(AT11/$I$1)^3+'LED Curve'!$D$20*(AT11/$I$1)^2+'LED Curve'!$D$21*(AT11/$I$1)^1+'LED Curve'!$D$22)*$F$1*$I$1))</f>
        <v>0</v>
      </c>
      <c r="EG11">
        <f>IF($I$2=0,0,IF(AU11&lt;=0,0,('LED Curve'!$D$19*(AU11/$I$2)^3+'LED Curve'!$D$20*(AU11/$I$2)^2+'LED Curve'!$D$21*(AU11/$I$2)^1+'LED Curve'!$D$22)*$F$2*$I$2))</f>
        <v>0</v>
      </c>
      <c r="EH11">
        <f>IF($I$3=0,0,IF(AV11&lt;=0,0,('LED Curve'!$D$19*(AV11/$I$3)^3+'LED Curve'!$D$20*(AV11/$I$3)^2+'LED Curve'!$D$21*(AV11/$I$3)^1+'LED Curve'!$D$22)*$F$3*$I$3))</f>
        <v>0</v>
      </c>
      <c r="EI11">
        <f>IF($I$4=0,0,IF(AW11&lt;=0,0,('LED Curve'!$D$19*(AW11/$I$4)^3+'LED Curve'!$D$20*(AW11/$I$4)^2+'LED Curve'!$D$21*(AW11/$I$4)^1+'LED Curve'!$D$22)*$F$4*$I$4))</f>
        <v>0</v>
      </c>
      <c r="EJ11">
        <f>IF($I$1=0,0,IF(AX11&lt;=0,0,('LED Curve'!$D$19*(AX11/$I$1)^3+'LED Curve'!$D$20*(AX11/$I$1)^2+'LED Curve'!$D$21*(AX11/$I$1)^1+'LED Curve'!$D$22)*$F$1*$I$1))</f>
        <v>0</v>
      </c>
      <c r="EK11">
        <f>IF($I$2=0,0,IF(AY11&lt;=0,0,('LED Curve'!$D$19*(AY11/$I$2)^3+'LED Curve'!$D$20*(AY11/$I$2)^2+'LED Curve'!$D$21*(AY11/$I$2)^1+'LED Curve'!$D$22)*$F$2*$I$2))</f>
        <v>0</v>
      </c>
      <c r="EL11">
        <f>IF($I$3=0,0,IF(AZ11&lt;=0,0,('LED Curve'!$D$19*(AZ11/$I$3)^3+'LED Curve'!$D$20*(AZ11/$I$3)^2+'LED Curve'!$D$21*(AZ11/$I$3)^1+'LED Curve'!$D$22)*$F$3*$I$3))</f>
        <v>0</v>
      </c>
      <c r="EM11">
        <f>IF($I$4=0,0,IF(BA11&lt;=0,0,('LED Curve'!$D$19*(BA11/$I$4)^3+'LED Curve'!$D$20*(BA11/$I$4)^2+'LED Curve'!$D$21*(BA11/$I$4)^1+'LED Curve'!$D$22)*$F$4*$I$4))</f>
        <v>0</v>
      </c>
      <c r="EN11">
        <f t="shared" si="93"/>
        <v>0</v>
      </c>
      <c r="EO11">
        <f t="shared" si="12"/>
        <v>0</v>
      </c>
      <c r="EP11">
        <f t="shared" si="13"/>
        <v>0</v>
      </c>
      <c r="EQ11">
        <f t="shared" si="14"/>
        <v>0</v>
      </c>
      <c r="ER11">
        <f t="shared" si="94"/>
        <v>0</v>
      </c>
      <c r="ES11">
        <f t="shared" si="15"/>
        <v>0</v>
      </c>
    </row>
    <row r="12" spans="1:149" x14ac:dyDescent="0.3">
      <c r="A12">
        <v>3</v>
      </c>
      <c r="B12">
        <f t="shared" si="16"/>
        <v>1.171875E-4</v>
      </c>
      <c r="C12">
        <f t="shared" si="0"/>
        <v>4.3258601264655763</v>
      </c>
      <c r="D12">
        <f t="shared" si="1"/>
        <v>4.846392865235174</v>
      </c>
      <c r="E12">
        <f t="shared" si="2"/>
        <v>5.3669256040047717</v>
      </c>
      <c r="F12">
        <f>IF(C12&gt;Calculation!$D$72,IF((C12-Calculation!$D$72)/Calculation!$D$58&gt;Calculation!$D$28,Calculation!$D$28,(C12-Calculation!$D$72)/Calculation!$D$58),0)</f>
        <v>0</v>
      </c>
      <c r="G12">
        <f>IF(C12&gt;Calculation!$D$73,IF((C12-Calculation!$D$73)/Calculation!$D$59&gt;Calculation!$D$29,Calculation!$D$29,(C12-Calculation!$D$73)/Calculation!$D$59),0)</f>
        <v>0</v>
      </c>
      <c r="H12">
        <f>IF(C12&gt;Calculation!$D$74,IF((C12-Calculation!$D$74)/Calculation!$D$60&gt;Calculation!$D$30,Calculation!$D$30,(C12-Calculation!$D$74)/Calculation!$D$60),0)</f>
        <v>0</v>
      </c>
      <c r="I12">
        <f>IF(C12&gt;Calculation!$D$75,IF((C12-Calculation!$D$75)/Calculation!$D$61&gt;Calculation!$D$31,Calculation!$D$31,(C12-Calculation!$D$75)/Calculation!$D$61),0)</f>
        <v>0</v>
      </c>
      <c r="J12">
        <f>IF(D12&gt;Calculation!$D$72,IF((D12-Calculation!$D$72)/Calculation!$D$58&gt;Calculation!$D$28,Calculation!$D$28,(D12-Calculation!$D$72)/Calculation!$D$58),0)</f>
        <v>0</v>
      </c>
      <c r="K12">
        <f>IF(D12&gt;Calculation!$D$73,IF((D12-Calculation!$D$73)/Calculation!$D$59&gt;Calculation!$D$29,Calculation!$D$29,(D12-Calculation!$D$73)/Calculation!$D$59),0)</f>
        <v>0</v>
      </c>
      <c r="L12">
        <f>IF(D12&gt;Calculation!$D$74,IF((D12-Calculation!$D$74)/Calculation!$D$60&gt;Calculation!$D$30,Calculation!$D$30,(D12-Calculation!$D$74)/Calculation!$D$60),0)</f>
        <v>0</v>
      </c>
      <c r="M12">
        <f>IF(D12&gt;Calculation!$D$75,IF((D12-Calculation!$D$75)/Calculation!$D$61&gt;Calculation!$D$31,Calculation!$D$31,(D12-Calculation!$D$75)/Calculation!$D$61),0)</f>
        <v>0</v>
      </c>
      <c r="N12">
        <f>IF(E12&gt;Calculation!$D$72,IF((E12-Calculation!$D$72)/Calculation!$D$58&gt;Calculation!$D$28,Calculation!$D$28,(E12-Calculation!$D$72)/Calculation!$D$58),0)</f>
        <v>0</v>
      </c>
      <c r="O12">
        <f>IF(E12&gt;Calculation!$D$73,IF((E12-Calculation!$D$73)/Calculation!$D$59&gt;Calculation!$D$29,Calculation!$D$29,(E12-Calculation!$D$73)/Calculation!$D$59),0)</f>
        <v>0</v>
      </c>
      <c r="P12">
        <f>IF(E12&gt;Calculation!$D$74,IF((E12-Calculation!$D$74)/Calculation!$D$60&gt;Calculation!$D$30,Calculation!$D$30,(E12-Calculation!$D$74)/Calculation!$D$60),0)</f>
        <v>0</v>
      </c>
      <c r="Q12">
        <f>IF(E12&gt;Calculation!$D$75,IF((E12-Calculation!$D$75)/Calculation!$D$61&gt;Calculation!$D$31,Calculation!$D$31,(E12-Calculation!$D$75)/Calculation!$D$61),0)</f>
        <v>0</v>
      </c>
      <c r="R12">
        <f t="shared" si="17"/>
        <v>0</v>
      </c>
      <c r="S12">
        <f t="shared" si="18"/>
        <v>0</v>
      </c>
      <c r="T12">
        <f t="shared" si="19"/>
        <v>0</v>
      </c>
      <c r="U12">
        <f t="shared" si="20"/>
        <v>0</v>
      </c>
      <c r="V12">
        <f t="shared" si="21"/>
        <v>0</v>
      </c>
      <c r="W12">
        <f t="shared" si="22"/>
        <v>0</v>
      </c>
      <c r="X12">
        <f t="shared" si="23"/>
        <v>0</v>
      </c>
      <c r="Y12">
        <f t="shared" si="24"/>
        <v>0</v>
      </c>
      <c r="Z12">
        <f t="shared" si="25"/>
        <v>0</v>
      </c>
      <c r="AA12">
        <f t="shared" si="26"/>
        <v>0</v>
      </c>
      <c r="AB12">
        <f t="shared" si="27"/>
        <v>0</v>
      </c>
      <c r="AC12">
        <f t="shared" si="4"/>
        <v>0</v>
      </c>
      <c r="AD12">
        <f>IF(T12&gt;Calculation!$D$29,1,0)</f>
        <v>0</v>
      </c>
      <c r="AE12">
        <f>IF(X12&gt;Calculation!$D$29,1,0)</f>
        <v>0</v>
      </c>
      <c r="AF12">
        <f>IF(AB12&gt;Calculation!$D$29,1,0)</f>
        <v>0</v>
      </c>
      <c r="AG12">
        <f>IF(U12&gt;Calculation!$D$30,1,0)</f>
        <v>0</v>
      </c>
      <c r="AH12">
        <f>IF(Y12&gt;Calculation!$D$30,1,0)</f>
        <v>0</v>
      </c>
      <c r="AI12">
        <f>IF(AC12&gt;Calculation!$D$30,1,0)</f>
        <v>0</v>
      </c>
      <c r="AJ12">
        <f t="shared" si="5"/>
        <v>0</v>
      </c>
      <c r="AK12">
        <f t="shared" si="28"/>
        <v>0</v>
      </c>
      <c r="AL12">
        <f t="shared" si="29"/>
        <v>0</v>
      </c>
      <c r="AM12">
        <f t="shared" si="30"/>
        <v>0</v>
      </c>
      <c r="AN12">
        <f t="shared" si="31"/>
        <v>0</v>
      </c>
      <c r="AO12">
        <f t="shared" si="32"/>
        <v>0</v>
      </c>
      <c r="AP12">
        <f t="shared" si="7"/>
        <v>0</v>
      </c>
      <c r="AQ12">
        <f t="shared" si="8"/>
        <v>0</v>
      </c>
      <c r="AR12">
        <f t="shared" si="9"/>
        <v>0</v>
      </c>
      <c r="AS12">
        <f t="shared" si="10"/>
        <v>0</v>
      </c>
      <c r="AT12">
        <f t="shared" si="33"/>
        <v>0</v>
      </c>
      <c r="AU12">
        <f t="shared" si="34"/>
        <v>0</v>
      </c>
      <c r="AV12">
        <f t="shared" si="35"/>
        <v>0</v>
      </c>
      <c r="AW12">
        <f t="shared" si="36"/>
        <v>0</v>
      </c>
      <c r="AX12">
        <f t="shared" si="37"/>
        <v>0</v>
      </c>
      <c r="AY12">
        <f t="shared" si="38"/>
        <v>0</v>
      </c>
      <c r="AZ12">
        <f t="shared" si="39"/>
        <v>0</v>
      </c>
      <c r="BA12">
        <f t="shared" si="40"/>
        <v>0</v>
      </c>
      <c r="BB12">
        <f t="shared" si="41"/>
        <v>0</v>
      </c>
      <c r="BC12">
        <f t="shared" si="42"/>
        <v>0</v>
      </c>
      <c r="BD12">
        <f t="shared" si="43"/>
        <v>0</v>
      </c>
      <c r="BE12">
        <f t="shared" si="44"/>
        <v>0</v>
      </c>
      <c r="BF12">
        <f t="shared" si="45"/>
        <v>0</v>
      </c>
      <c r="BG12">
        <f t="shared" si="46"/>
        <v>0</v>
      </c>
      <c r="BH12">
        <f t="shared" si="47"/>
        <v>0</v>
      </c>
      <c r="BI12">
        <f t="shared" si="48"/>
        <v>0</v>
      </c>
      <c r="BJ12">
        <f t="shared" si="49"/>
        <v>0</v>
      </c>
      <c r="BK12">
        <f t="shared" si="50"/>
        <v>0</v>
      </c>
      <c r="BL12">
        <f t="shared" si="51"/>
        <v>0</v>
      </c>
      <c r="BM12">
        <f t="shared" si="52"/>
        <v>0</v>
      </c>
      <c r="BN12">
        <f t="shared" si="53"/>
        <v>0</v>
      </c>
      <c r="BO12">
        <f t="shared" si="54"/>
        <v>0</v>
      </c>
      <c r="BP12">
        <f t="shared" si="55"/>
        <v>0</v>
      </c>
      <c r="BQ12">
        <f t="shared" si="56"/>
        <v>0</v>
      </c>
      <c r="BR12">
        <f t="shared" si="57"/>
        <v>0</v>
      </c>
      <c r="BS12">
        <f t="shared" si="58"/>
        <v>0</v>
      </c>
      <c r="BT12">
        <f t="shared" si="59"/>
        <v>0</v>
      </c>
      <c r="BU12">
        <f t="shared" si="60"/>
        <v>0</v>
      </c>
      <c r="BV12">
        <f t="shared" si="61"/>
        <v>0</v>
      </c>
      <c r="BW12">
        <f t="shared" si="62"/>
        <v>0</v>
      </c>
      <c r="BX12">
        <f t="shared" si="63"/>
        <v>0</v>
      </c>
      <c r="BY12">
        <f t="shared" si="64"/>
        <v>0</v>
      </c>
      <c r="BZ12">
        <f>IF($I$1=0,0,IF(AP12=0,C12,('LED Curve'!$D$14*(AP12/$I$1)^3+'LED Curve'!$D$15*(AP12/$I$1)^2+'LED Curve'!$D$16*(AP12/$I$1)^1+'LED Curve'!$D$17)*$F$1))</f>
        <v>4.3258601264655763</v>
      </c>
      <c r="CA12">
        <f>IF($I$2=0,0,IF(AQ12=0,C12-BZ12,('LED Curve'!$D$14*(AQ12/$I$2)^3+'LED Curve'!$D$15*(AQ12/$I$2)^2+'LED Curve'!$D$16*(AQ12/$I$2)^1+'LED Curve'!$D$17)*$F$2))</f>
        <v>0</v>
      </c>
      <c r="CB12">
        <f>IF($I$3=0,0,IF(AR12=0,C12-(BZ12+CA12),('LED Curve'!$D$14*(AR12/$I$3)^3+'LED Curve'!$D$15*(AR12/$I$3)^2+'LED Curve'!$D$16*(AR12/$I$3)^1+'LED Curve'!$D$17)*$F$3))</f>
        <v>0</v>
      </c>
      <c r="CC12">
        <f>IF($I$4=0,0,IF(AS12=0,C12-(BZ12+CA12+CB12),('LED Curve'!$D$14*(AS12/$I$4)^3+'LED Curve'!$D$15*(AS12/$I$4)^2+'LED Curve'!$D$16*(AS12/$I$4)^1+'LED Curve'!$D$17)*$F$4))</f>
        <v>0</v>
      </c>
      <c r="CD12">
        <f>IF($I$1=0,0,IF(AT12=0,D12,('LED Curve'!$D$14*(AT12/$I$1)^3+'LED Curve'!$D$15*(AT12/$I$1)^2+'LED Curve'!$D$16*(AT12/$I$1)^1+'LED Curve'!$D$17)*$F$1))</f>
        <v>4.846392865235174</v>
      </c>
      <c r="CE12">
        <f>IF($I$2=0,0,IF(AU12=0,D12-CD12,('LED Curve'!$D$14*(AU12/$I$2)^3+'LED Curve'!$D$15*(AU12/$I$2)^2+'LED Curve'!$D$16*(AU12/$I$2)^1+'LED Curve'!$D$17)*$F$2))</f>
        <v>0</v>
      </c>
      <c r="CF12">
        <f>IF($I$3=0,0,IF(AV12=0,D12-(CD12+CE12),('LED Curve'!$D$14*(AV12/$I$3)^3+'LED Curve'!$D$15*(AV12/$I$3)^2+'LED Curve'!$D$16*(AV12/$I$3)^1+'LED Curve'!$D$17)*$F$3))</f>
        <v>0</v>
      </c>
      <c r="CG12">
        <f>IF($I$4=0,0,IF(AW12=0,D12-(CD12+CE12+CF12),('LED Curve'!$D$14*(AW12/$I$4)^3+'LED Curve'!$D$15*(AW12/$I$4)^2+'LED Curve'!$D$16*(AW12/$I$4)^1+'LED Curve'!$D$17)*$F$4))</f>
        <v>0</v>
      </c>
      <c r="CH12">
        <f>IF($I$1=0,0,IF(AX12=0,E12,('LED Curve'!$D$14*(AX12/$I$1)^3+'LED Curve'!$D$15*(AX12/$I$1)^2+'LED Curve'!$D$16*(AX12/$I$1)^1+'LED Curve'!$D$17)*$F$1))</f>
        <v>5.3669256040047717</v>
      </c>
      <c r="CI12">
        <f>IF($I$2=0,0,IF(AY12=0,E12-CH12,('LED Curve'!$D$14*(AY12/$I$2)^3+'LED Curve'!$D$15*(AY12/$I$2)^2+'LED Curve'!$D$16*(AY12/$I$2)^1+'LED Curve'!$D$17)*$F$2))</f>
        <v>0</v>
      </c>
      <c r="CJ12">
        <f>IF($I$3=0,0,IF(AZ12=0,E12-(CH12+CI12),('LED Curve'!$D$14*(AZ12/$I$3)^3+'LED Curve'!$D$15*(AZ12/$I$3)^2+'LED Curve'!$D$16*(AZ12/$I$3)^1+'LED Curve'!$D$17)*$F$3))</f>
        <v>0</v>
      </c>
      <c r="CK12">
        <f>IF($I$4=0,0,IF(BA12=0,E12-(CH12+CI12+CJ12),('LED Curve'!$D$14*(BA12/$I$4)^3+'LED Curve'!$D$15*(BA12/$I$4)^2+'LED Curve'!$D$16*(BA12/$I$4)^1+'LED Curve'!$D$17)*$F$4))</f>
        <v>0</v>
      </c>
      <c r="CL12">
        <f t="shared" si="65"/>
        <v>0</v>
      </c>
      <c r="CM12">
        <f t="shared" si="66"/>
        <v>0</v>
      </c>
      <c r="CN12">
        <f t="shared" si="67"/>
        <v>0</v>
      </c>
      <c r="CO12">
        <f>IF($C$6=Calculation!$I$5,0,$C12-(BZ12+CA12+CB12+CC12))</f>
        <v>0</v>
      </c>
      <c r="CP12">
        <f t="shared" si="68"/>
        <v>0</v>
      </c>
      <c r="CQ12">
        <f t="shared" si="69"/>
        <v>0</v>
      </c>
      <c r="CR12">
        <f t="shared" si="70"/>
        <v>0</v>
      </c>
      <c r="CS12">
        <f>IF($C$6=Calculation!$I$5,0,$D12-(CD12+CE12+CF12+CG12))</f>
        <v>0</v>
      </c>
      <c r="CT12">
        <f t="shared" si="71"/>
        <v>0</v>
      </c>
      <c r="CU12">
        <f t="shared" si="72"/>
        <v>0</v>
      </c>
      <c r="CV12">
        <f t="shared" si="73"/>
        <v>0</v>
      </c>
      <c r="CW12">
        <f>IF($C$6=Calculation!$I$5,0,$E12-(CH12+CI12+CJ12+CK12))</f>
        <v>0</v>
      </c>
      <c r="CX12">
        <f t="shared" si="74"/>
        <v>0</v>
      </c>
      <c r="CY12">
        <f t="shared" si="75"/>
        <v>0</v>
      </c>
      <c r="CZ12">
        <f t="shared" si="76"/>
        <v>0</v>
      </c>
      <c r="DA12">
        <f t="shared" si="77"/>
        <v>0</v>
      </c>
      <c r="DB12">
        <f t="shared" si="78"/>
        <v>0</v>
      </c>
      <c r="DC12">
        <f t="shared" si="79"/>
        <v>0</v>
      </c>
      <c r="DD12">
        <f t="shared" si="95"/>
        <v>0</v>
      </c>
      <c r="DE12">
        <f t="shared" si="96"/>
        <v>0</v>
      </c>
      <c r="DF12">
        <f t="shared" si="97"/>
        <v>0</v>
      </c>
      <c r="DG12">
        <f t="shared" si="98"/>
        <v>0</v>
      </c>
      <c r="DH12">
        <f t="shared" si="99"/>
        <v>0</v>
      </c>
      <c r="DI12">
        <f t="shared" si="100"/>
        <v>0</v>
      </c>
      <c r="DJ12">
        <f t="shared" si="101"/>
        <v>0</v>
      </c>
      <c r="DK12">
        <f t="shared" si="102"/>
        <v>0</v>
      </c>
      <c r="DL12">
        <f t="shared" si="103"/>
        <v>0</v>
      </c>
      <c r="DM12">
        <f t="shared" si="104"/>
        <v>0</v>
      </c>
      <c r="DN12">
        <f t="shared" si="105"/>
        <v>0</v>
      </c>
      <c r="DO12">
        <f t="shared" si="106"/>
        <v>0</v>
      </c>
      <c r="DP12">
        <f t="shared" si="81"/>
        <v>0</v>
      </c>
      <c r="DQ12">
        <f t="shared" si="82"/>
        <v>0</v>
      </c>
      <c r="DR12">
        <f t="shared" si="83"/>
        <v>0</v>
      </c>
      <c r="DS12">
        <f t="shared" si="84"/>
        <v>0</v>
      </c>
      <c r="DT12">
        <f t="shared" si="85"/>
        <v>0</v>
      </c>
      <c r="DU12">
        <f t="shared" si="86"/>
        <v>0</v>
      </c>
      <c r="DV12">
        <f t="shared" si="87"/>
        <v>0</v>
      </c>
      <c r="DW12">
        <f t="shared" si="88"/>
        <v>0</v>
      </c>
      <c r="DX12">
        <f t="shared" si="89"/>
        <v>0</v>
      </c>
      <c r="DY12">
        <f t="shared" si="90"/>
        <v>0</v>
      </c>
      <c r="DZ12">
        <f t="shared" si="91"/>
        <v>0</v>
      </c>
      <c r="EA12">
        <f t="shared" si="92"/>
        <v>0</v>
      </c>
      <c r="EB12">
        <f>IF($I$1=0,0,IF(AP12&lt;=0,0,('LED Curve'!$D$19*(AP12/$I$1)^3+'LED Curve'!$D$20*(AP12/$I$1)^2+'LED Curve'!$D$21*(AP12/$I$1)^1+'LED Curve'!$D$22)*$F$1*$I$1))</f>
        <v>0</v>
      </c>
      <c r="EC12">
        <f>IF($I$2=0,0,IF(AQ12&lt;=0,0,('LED Curve'!$D$19*(AQ12/$I$2)^3+'LED Curve'!$D$20*(AQ12/$I$2)^2+'LED Curve'!$D$21*(AQ12/$I$2)^1+'LED Curve'!$D$22)*$F$2*$I$2))</f>
        <v>0</v>
      </c>
      <c r="ED12">
        <f>IF($I$3=0,0,IF(AR12&lt;=0,0,('LED Curve'!$D$19*(AR12/$I$3)^3+'LED Curve'!$D$20*(AR12/$I$3)^2+'LED Curve'!$D$21*(AR12/$I$3)^1+'LED Curve'!$D$22)*$F$3*$I$3))</f>
        <v>0</v>
      </c>
      <c r="EE12">
        <f>IF($I$4=0,0,IF(AS12&lt;=0,0,('LED Curve'!$D$19*(AS12/$I$4)^3+'LED Curve'!$D$20*(AS12/$I$4)^2+'LED Curve'!$D$21*(AS12/$I$4)^1+'LED Curve'!$D$22)*$F$4*$I$4))</f>
        <v>0</v>
      </c>
      <c r="EF12">
        <f>IF($I$1=0,0,IF(AT12&lt;=0,0,('LED Curve'!$D$19*(AT12/$I$1)^3+'LED Curve'!$D$20*(AT12/$I$1)^2+'LED Curve'!$D$21*(AT12/$I$1)^1+'LED Curve'!$D$22)*$F$1*$I$1))</f>
        <v>0</v>
      </c>
      <c r="EG12">
        <f>IF($I$2=0,0,IF(AU12&lt;=0,0,('LED Curve'!$D$19*(AU12/$I$2)^3+'LED Curve'!$D$20*(AU12/$I$2)^2+'LED Curve'!$D$21*(AU12/$I$2)^1+'LED Curve'!$D$22)*$F$2*$I$2))</f>
        <v>0</v>
      </c>
      <c r="EH12">
        <f>IF($I$3=0,0,IF(AV12&lt;=0,0,('LED Curve'!$D$19*(AV12/$I$3)^3+'LED Curve'!$D$20*(AV12/$I$3)^2+'LED Curve'!$D$21*(AV12/$I$3)^1+'LED Curve'!$D$22)*$F$3*$I$3))</f>
        <v>0</v>
      </c>
      <c r="EI12">
        <f>IF($I$4=0,0,IF(AW12&lt;=0,0,('LED Curve'!$D$19*(AW12/$I$4)^3+'LED Curve'!$D$20*(AW12/$I$4)^2+'LED Curve'!$D$21*(AW12/$I$4)^1+'LED Curve'!$D$22)*$F$4*$I$4))</f>
        <v>0</v>
      </c>
      <c r="EJ12">
        <f>IF($I$1=0,0,IF(AX12&lt;=0,0,('LED Curve'!$D$19*(AX12/$I$1)^3+'LED Curve'!$D$20*(AX12/$I$1)^2+'LED Curve'!$D$21*(AX12/$I$1)^1+'LED Curve'!$D$22)*$F$1*$I$1))</f>
        <v>0</v>
      </c>
      <c r="EK12">
        <f>IF($I$2=0,0,IF(AY12&lt;=0,0,('LED Curve'!$D$19*(AY12/$I$2)^3+'LED Curve'!$D$20*(AY12/$I$2)^2+'LED Curve'!$D$21*(AY12/$I$2)^1+'LED Curve'!$D$22)*$F$2*$I$2))</f>
        <v>0</v>
      </c>
      <c r="EL12">
        <f>IF($I$3=0,0,IF(AZ12&lt;=0,0,('LED Curve'!$D$19*(AZ12/$I$3)^3+'LED Curve'!$D$20*(AZ12/$I$3)^2+'LED Curve'!$D$21*(AZ12/$I$3)^1+'LED Curve'!$D$22)*$F$3*$I$3))</f>
        <v>0</v>
      </c>
      <c r="EM12">
        <f>IF($I$4=0,0,IF(BA12&lt;=0,0,('LED Curve'!$D$19*(BA12/$I$4)^3+'LED Curve'!$D$20*(BA12/$I$4)^2+'LED Curve'!$D$21*(BA12/$I$4)^1+'LED Curve'!$D$22)*$F$4*$I$4))</f>
        <v>0</v>
      </c>
      <c r="EN12">
        <f t="shared" si="93"/>
        <v>0</v>
      </c>
      <c r="EO12">
        <f t="shared" si="12"/>
        <v>0</v>
      </c>
      <c r="EP12">
        <f t="shared" si="13"/>
        <v>0</v>
      </c>
      <c r="EQ12">
        <f t="shared" si="14"/>
        <v>0</v>
      </c>
      <c r="ER12">
        <f t="shared" si="94"/>
        <v>0</v>
      </c>
      <c r="ES12">
        <f t="shared" si="15"/>
        <v>0</v>
      </c>
    </row>
    <row r="13" spans="1:149" x14ac:dyDescent="0.3">
      <c r="A13">
        <v>4</v>
      </c>
      <c r="B13">
        <f t="shared" si="16"/>
        <v>1.5625E-4</v>
      </c>
      <c r="C13">
        <f t="shared" si="0"/>
        <v>6.2331387558734761</v>
      </c>
      <c r="D13">
        <f t="shared" si="1"/>
        <v>6.9270604609528821</v>
      </c>
      <c r="E13">
        <f t="shared" si="2"/>
        <v>7.6209821660322898</v>
      </c>
      <c r="F13">
        <f>IF(C13&gt;Calculation!$D$72,IF((C13-Calculation!$D$72)/Calculation!$D$58&gt;Calculation!$D$28,Calculation!$D$28,(C13-Calculation!$D$72)/Calculation!$D$58),0)</f>
        <v>0</v>
      </c>
      <c r="G13">
        <f>IF(C13&gt;Calculation!$D$73,IF((C13-Calculation!$D$73)/Calculation!$D$59&gt;Calculation!$D$29,Calculation!$D$29,(C13-Calculation!$D$73)/Calculation!$D$59),0)</f>
        <v>0</v>
      </c>
      <c r="H13">
        <f>IF(C13&gt;Calculation!$D$74,IF((C13-Calculation!$D$74)/Calculation!$D$60&gt;Calculation!$D$30,Calculation!$D$30,(C13-Calculation!$D$74)/Calculation!$D$60),0)</f>
        <v>0</v>
      </c>
      <c r="I13">
        <f>IF(C13&gt;Calculation!$D$75,IF((C13-Calculation!$D$75)/Calculation!$D$61&gt;Calculation!$D$31,Calculation!$D$31,(C13-Calculation!$D$75)/Calculation!$D$61),0)</f>
        <v>0</v>
      </c>
      <c r="J13">
        <f>IF(D13&gt;Calculation!$D$72,IF((D13-Calculation!$D$72)/Calculation!$D$58&gt;Calculation!$D$28,Calculation!$D$28,(D13-Calculation!$D$72)/Calculation!$D$58),0)</f>
        <v>0</v>
      </c>
      <c r="K13">
        <f>IF(D13&gt;Calculation!$D$73,IF((D13-Calculation!$D$73)/Calculation!$D$59&gt;Calculation!$D$29,Calculation!$D$29,(D13-Calculation!$D$73)/Calculation!$D$59),0)</f>
        <v>0</v>
      </c>
      <c r="L13">
        <f>IF(D13&gt;Calculation!$D$74,IF((D13-Calculation!$D$74)/Calculation!$D$60&gt;Calculation!$D$30,Calculation!$D$30,(D13-Calculation!$D$74)/Calculation!$D$60),0)</f>
        <v>0</v>
      </c>
      <c r="M13">
        <f>IF(D13&gt;Calculation!$D$75,IF((D13-Calculation!$D$75)/Calculation!$D$61&gt;Calculation!$D$31,Calculation!$D$31,(D13-Calculation!$D$75)/Calculation!$D$61),0)</f>
        <v>0</v>
      </c>
      <c r="N13">
        <f>IF(E13&gt;Calculation!$D$72,IF((E13-Calculation!$D$72)/Calculation!$D$58&gt;Calculation!$D$28,Calculation!$D$28,(E13-Calculation!$D$72)/Calculation!$D$58),0)</f>
        <v>0</v>
      </c>
      <c r="O13">
        <f>IF(E13&gt;Calculation!$D$73,IF((E13-Calculation!$D$73)/Calculation!$D$59&gt;Calculation!$D$29,Calculation!$D$29,(E13-Calculation!$D$73)/Calculation!$D$59),0)</f>
        <v>0</v>
      </c>
      <c r="P13">
        <f>IF(E13&gt;Calculation!$D$74,IF((E13-Calculation!$D$74)/Calculation!$D$60&gt;Calculation!$D$30,Calculation!$D$30,(E13-Calculation!$D$74)/Calculation!$D$60),0)</f>
        <v>0</v>
      </c>
      <c r="Q13">
        <f>IF(E13&gt;Calculation!$D$75,IF((E13-Calculation!$D$75)/Calculation!$D$61&gt;Calculation!$D$31,Calculation!$D$31,(E13-Calculation!$D$75)/Calculation!$D$61),0)</f>
        <v>0</v>
      </c>
      <c r="R13">
        <f t="shared" si="17"/>
        <v>0</v>
      </c>
      <c r="S13">
        <f t="shared" si="18"/>
        <v>0</v>
      </c>
      <c r="T13">
        <f t="shared" si="19"/>
        <v>0</v>
      </c>
      <c r="U13">
        <f t="shared" si="20"/>
        <v>0</v>
      </c>
      <c r="V13">
        <f t="shared" si="21"/>
        <v>0</v>
      </c>
      <c r="W13">
        <f t="shared" si="22"/>
        <v>0</v>
      </c>
      <c r="X13">
        <f t="shared" si="23"/>
        <v>0</v>
      </c>
      <c r="Y13">
        <f t="shared" si="24"/>
        <v>0</v>
      </c>
      <c r="Z13">
        <f t="shared" si="25"/>
        <v>0</v>
      </c>
      <c r="AA13">
        <f t="shared" si="26"/>
        <v>0</v>
      </c>
      <c r="AB13">
        <f t="shared" si="27"/>
        <v>0</v>
      </c>
      <c r="AC13">
        <f t="shared" si="4"/>
        <v>0</v>
      </c>
      <c r="AD13">
        <f>IF(T13&gt;Calculation!$D$29,1,0)</f>
        <v>0</v>
      </c>
      <c r="AE13">
        <f>IF(X13&gt;Calculation!$D$29,1,0)</f>
        <v>0</v>
      </c>
      <c r="AF13">
        <f>IF(AB13&gt;Calculation!$D$29,1,0)</f>
        <v>0</v>
      </c>
      <c r="AG13">
        <f>IF(U13&gt;Calculation!$D$30,1,0)</f>
        <v>0</v>
      </c>
      <c r="AH13">
        <f>IF(Y13&gt;Calculation!$D$30,1,0)</f>
        <v>0</v>
      </c>
      <c r="AI13">
        <f>IF(AC13&gt;Calculation!$D$30,1,0)</f>
        <v>0</v>
      </c>
      <c r="AJ13">
        <f t="shared" si="5"/>
        <v>0</v>
      </c>
      <c r="AK13">
        <f t="shared" si="28"/>
        <v>0</v>
      </c>
      <c r="AL13">
        <f t="shared" si="29"/>
        <v>0</v>
      </c>
      <c r="AM13">
        <f t="shared" si="30"/>
        <v>0</v>
      </c>
      <c r="AN13">
        <f t="shared" si="31"/>
        <v>0</v>
      </c>
      <c r="AO13">
        <f t="shared" si="32"/>
        <v>0</v>
      </c>
      <c r="AP13">
        <f t="shared" si="7"/>
        <v>0</v>
      </c>
      <c r="AQ13">
        <f t="shared" si="8"/>
        <v>0</v>
      </c>
      <c r="AR13">
        <f t="shared" si="9"/>
        <v>0</v>
      </c>
      <c r="AS13">
        <f t="shared" si="10"/>
        <v>0</v>
      </c>
      <c r="AT13">
        <f t="shared" si="33"/>
        <v>0</v>
      </c>
      <c r="AU13">
        <f t="shared" si="34"/>
        <v>0</v>
      </c>
      <c r="AV13">
        <f t="shared" si="35"/>
        <v>0</v>
      </c>
      <c r="AW13">
        <f t="shared" si="36"/>
        <v>0</v>
      </c>
      <c r="AX13">
        <f t="shared" si="37"/>
        <v>0</v>
      </c>
      <c r="AY13">
        <f t="shared" si="38"/>
        <v>0</v>
      </c>
      <c r="AZ13">
        <f t="shared" si="39"/>
        <v>0</v>
      </c>
      <c r="BA13">
        <f t="shared" si="40"/>
        <v>0</v>
      </c>
      <c r="BB13">
        <f t="shared" si="41"/>
        <v>0</v>
      </c>
      <c r="BC13">
        <f t="shared" si="42"/>
        <v>0</v>
      </c>
      <c r="BD13">
        <f t="shared" si="43"/>
        <v>0</v>
      </c>
      <c r="BE13">
        <f t="shared" si="44"/>
        <v>0</v>
      </c>
      <c r="BF13">
        <f t="shared" si="45"/>
        <v>0</v>
      </c>
      <c r="BG13">
        <f t="shared" si="46"/>
        <v>0</v>
      </c>
      <c r="BH13">
        <f t="shared" si="47"/>
        <v>0</v>
      </c>
      <c r="BI13">
        <f t="shared" si="48"/>
        <v>0</v>
      </c>
      <c r="BJ13">
        <f t="shared" si="49"/>
        <v>0</v>
      </c>
      <c r="BK13">
        <f t="shared" si="50"/>
        <v>0</v>
      </c>
      <c r="BL13">
        <f t="shared" si="51"/>
        <v>0</v>
      </c>
      <c r="BM13">
        <f t="shared" si="52"/>
        <v>0</v>
      </c>
      <c r="BN13">
        <f t="shared" si="53"/>
        <v>0</v>
      </c>
      <c r="BO13">
        <f t="shared" si="54"/>
        <v>0</v>
      </c>
      <c r="BP13">
        <f t="shared" si="55"/>
        <v>0</v>
      </c>
      <c r="BQ13">
        <f t="shared" si="56"/>
        <v>0</v>
      </c>
      <c r="BR13">
        <f t="shared" si="57"/>
        <v>0</v>
      </c>
      <c r="BS13">
        <f t="shared" si="58"/>
        <v>0</v>
      </c>
      <c r="BT13">
        <f t="shared" si="59"/>
        <v>0</v>
      </c>
      <c r="BU13">
        <f t="shared" si="60"/>
        <v>0</v>
      </c>
      <c r="BV13">
        <f t="shared" si="61"/>
        <v>0</v>
      </c>
      <c r="BW13">
        <f t="shared" si="62"/>
        <v>0</v>
      </c>
      <c r="BX13">
        <f t="shared" si="63"/>
        <v>0</v>
      </c>
      <c r="BY13">
        <f t="shared" si="64"/>
        <v>0</v>
      </c>
      <c r="BZ13">
        <f>IF($I$1=0,0,IF(AP13=0,C13,('LED Curve'!$D$14*(AP13/$I$1)^3+'LED Curve'!$D$15*(AP13/$I$1)^2+'LED Curve'!$D$16*(AP13/$I$1)^1+'LED Curve'!$D$17)*$F$1))</f>
        <v>6.2331387558734761</v>
      </c>
      <c r="CA13">
        <f>IF($I$2=0,0,IF(AQ13=0,C13-BZ13,('LED Curve'!$D$14*(AQ13/$I$2)^3+'LED Curve'!$D$15*(AQ13/$I$2)^2+'LED Curve'!$D$16*(AQ13/$I$2)^1+'LED Curve'!$D$17)*$F$2))</f>
        <v>0</v>
      </c>
      <c r="CB13">
        <f>IF($I$3=0,0,IF(AR13=0,C13-(BZ13+CA13),('LED Curve'!$D$14*(AR13/$I$3)^3+'LED Curve'!$D$15*(AR13/$I$3)^2+'LED Curve'!$D$16*(AR13/$I$3)^1+'LED Curve'!$D$17)*$F$3))</f>
        <v>0</v>
      </c>
      <c r="CC13">
        <f>IF($I$4=0,0,IF(AS13=0,C13-(BZ13+CA13+CB13),('LED Curve'!$D$14*(AS13/$I$4)^3+'LED Curve'!$D$15*(AS13/$I$4)^2+'LED Curve'!$D$16*(AS13/$I$4)^1+'LED Curve'!$D$17)*$F$4))</f>
        <v>0</v>
      </c>
      <c r="CD13">
        <f>IF($I$1=0,0,IF(AT13=0,D13,('LED Curve'!$D$14*(AT13/$I$1)^3+'LED Curve'!$D$15*(AT13/$I$1)^2+'LED Curve'!$D$16*(AT13/$I$1)^1+'LED Curve'!$D$17)*$F$1))</f>
        <v>6.9270604609528821</v>
      </c>
      <c r="CE13">
        <f>IF($I$2=0,0,IF(AU13=0,D13-CD13,('LED Curve'!$D$14*(AU13/$I$2)^3+'LED Curve'!$D$15*(AU13/$I$2)^2+'LED Curve'!$D$16*(AU13/$I$2)^1+'LED Curve'!$D$17)*$F$2))</f>
        <v>0</v>
      </c>
      <c r="CF13">
        <f>IF($I$3=0,0,IF(AV13=0,D13-(CD13+CE13),('LED Curve'!$D$14*(AV13/$I$3)^3+'LED Curve'!$D$15*(AV13/$I$3)^2+'LED Curve'!$D$16*(AV13/$I$3)^1+'LED Curve'!$D$17)*$F$3))</f>
        <v>0</v>
      </c>
      <c r="CG13">
        <f>IF($I$4=0,0,IF(AW13=0,D13-(CD13+CE13+CF13),('LED Curve'!$D$14*(AW13/$I$4)^3+'LED Curve'!$D$15*(AW13/$I$4)^2+'LED Curve'!$D$16*(AW13/$I$4)^1+'LED Curve'!$D$17)*$F$4))</f>
        <v>0</v>
      </c>
      <c r="CH13">
        <f>IF($I$1=0,0,IF(AX13=0,E13,('LED Curve'!$D$14*(AX13/$I$1)^3+'LED Curve'!$D$15*(AX13/$I$1)^2+'LED Curve'!$D$16*(AX13/$I$1)^1+'LED Curve'!$D$17)*$F$1))</f>
        <v>7.6209821660322898</v>
      </c>
      <c r="CI13">
        <f>IF($I$2=0,0,IF(AY13=0,E13-CH13,('LED Curve'!$D$14*(AY13/$I$2)^3+'LED Curve'!$D$15*(AY13/$I$2)^2+'LED Curve'!$D$16*(AY13/$I$2)^1+'LED Curve'!$D$17)*$F$2))</f>
        <v>0</v>
      </c>
      <c r="CJ13">
        <f>IF($I$3=0,0,IF(AZ13=0,E13-(CH13+CI13),('LED Curve'!$D$14*(AZ13/$I$3)^3+'LED Curve'!$D$15*(AZ13/$I$3)^2+'LED Curve'!$D$16*(AZ13/$I$3)^1+'LED Curve'!$D$17)*$F$3))</f>
        <v>0</v>
      </c>
      <c r="CK13">
        <f>IF($I$4=0,0,IF(BA13=0,E13-(CH13+CI13+CJ13),('LED Curve'!$D$14*(BA13/$I$4)^3+'LED Curve'!$D$15*(BA13/$I$4)^2+'LED Curve'!$D$16*(BA13/$I$4)^1+'LED Curve'!$D$17)*$F$4))</f>
        <v>0</v>
      </c>
      <c r="CL13">
        <f t="shared" si="65"/>
        <v>0</v>
      </c>
      <c r="CM13">
        <f t="shared" si="66"/>
        <v>0</v>
      </c>
      <c r="CN13">
        <f t="shared" si="67"/>
        <v>0</v>
      </c>
      <c r="CO13">
        <f>IF($C$6=Calculation!$I$5,0,$C13-(BZ13+CA13+CB13+CC13))</f>
        <v>0</v>
      </c>
      <c r="CP13">
        <f t="shared" si="68"/>
        <v>0</v>
      </c>
      <c r="CQ13">
        <f t="shared" si="69"/>
        <v>0</v>
      </c>
      <c r="CR13">
        <f t="shared" si="70"/>
        <v>0</v>
      </c>
      <c r="CS13">
        <f>IF($C$6=Calculation!$I$5,0,$D13-(CD13+CE13+CF13+CG13))</f>
        <v>0</v>
      </c>
      <c r="CT13">
        <f t="shared" si="71"/>
        <v>0</v>
      </c>
      <c r="CU13">
        <f t="shared" si="72"/>
        <v>0</v>
      </c>
      <c r="CV13">
        <f t="shared" si="73"/>
        <v>0</v>
      </c>
      <c r="CW13">
        <f>IF($C$6=Calculation!$I$5,0,$E13-(CH13+CI13+CJ13+CK13))</f>
        <v>0</v>
      </c>
      <c r="CX13">
        <f t="shared" si="74"/>
        <v>0</v>
      </c>
      <c r="CY13">
        <f t="shared" si="75"/>
        <v>0</v>
      </c>
      <c r="CZ13">
        <f t="shared" si="76"/>
        <v>0</v>
      </c>
      <c r="DA13">
        <f t="shared" si="77"/>
        <v>0</v>
      </c>
      <c r="DB13">
        <f t="shared" si="78"/>
        <v>0</v>
      </c>
      <c r="DC13">
        <f t="shared" si="79"/>
        <v>0</v>
      </c>
      <c r="DD13">
        <f t="shared" si="95"/>
        <v>0</v>
      </c>
      <c r="DE13">
        <f t="shared" si="96"/>
        <v>0</v>
      </c>
      <c r="DF13">
        <f t="shared" si="97"/>
        <v>0</v>
      </c>
      <c r="DG13">
        <f t="shared" si="98"/>
        <v>0</v>
      </c>
      <c r="DH13">
        <f t="shared" si="99"/>
        <v>0</v>
      </c>
      <c r="DI13">
        <f t="shared" si="100"/>
        <v>0</v>
      </c>
      <c r="DJ13">
        <f t="shared" si="101"/>
        <v>0</v>
      </c>
      <c r="DK13">
        <f t="shared" si="102"/>
        <v>0</v>
      </c>
      <c r="DL13">
        <f t="shared" si="103"/>
        <v>0</v>
      </c>
      <c r="DM13">
        <f t="shared" si="104"/>
        <v>0</v>
      </c>
      <c r="DN13">
        <f t="shared" si="105"/>
        <v>0</v>
      </c>
      <c r="DO13">
        <f t="shared" si="106"/>
        <v>0</v>
      </c>
      <c r="DP13">
        <f t="shared" si="81"/>
        <v>0</v>
      </c>
      <c r="DQ13">
        <f t="shared" si="82"/>
        <v>0</v>
      </c>
      <c r="DR13">
        <f t="shared" si="83"/>
        <v>0</v>
      </c>
      <c r="DS13">
        <f t="shared" si="84"/>
        <v>0</v>
      </c>
      <c r="DT13">
        <f t="shared" si="85"/>
        <v>0</v>
      </c>
      <c r="DU13">
        <f t="shared" si="86"/>
        <v>0</v>
      </c>
      <c r="DV13">
        <f t="shared" si="87"/>
        <v>0</v>
      </c>
      <c r="DW13">
        <f t="shared" si="88"/>
        <v>0</v>
      </c>
      <c r="DX13">
        <f t="shared" si="89"/>
        <v>0</v>
      </c>
      <c r="DY13">
        <f t="shared" si="90"/>
        <v>0</v>
      </c>
      <c r="DZ13">
        <f t="shared" si="91"/>
        <v>0</v>
      </c>
      <c r="EA13">
        <f t="shared" si="92"/>
        <v>0</v>
      </c>
      <c r="EB13">
        <f>IF($I$1=0,0,IF(AP13&lt;=0,0,('LED Curve'!$D$19*(AP13/$I$1)^3+'LED Curve'!$D$20*(AP13/$I$1)^2+'LED Curve'!$D$21*(AP13/$I$1)^1+'LED Curve'!$D$22)*$F$1*$I$1))</f>
        <v>0</v>
      </c>
      <c r="EC13">
        <f>IF($I$2=0,0,IF(AQ13&lt;=0,0,('LED Curve'!$D$19*(AQ13/$I$2)^3+'LED Curve'!$D$20*(AQ13/$I$2)^2+'LED Curve'!$D$21*(AQ13/$I$2)^1+'LED Curve'!$D$22)*$F$2*$I$2))</f>
        <v>0</v>
      </c>
      <c r="ED13">
        <f>IF($I$3=0,0,IF(AR13&lt;=0,0,('LED Curve'!$D$19*(AR13/$I$3)^3+'LED Curve'!$D$20*(AR13/$I$3)^2+'LED Curve'!$D$21*(AR13/$I$3)^1+'LED Curve'!$D$22)*$F$3*$I$3))</f>
        <v>0</v>
      </c>
      <c r="EE13">
        <f>IF($I$4=0,0,IF(AS13&lt;=0,0,('LED Curve'!$D$19*(AS13/$I$4)^3+'LED Curve'!$D$20*(AS13/$I$4)^2+'LED Curve'!$D$21*(AS13/$I$4)^1+'LED Curve'!$D$22)*$F$4*$I$4))</f>
        <v>0</v>
      </c>
      <c r="EF13">
        <f>IF($I$1=0,0,IF(AT13&lt;=0,0,('LED Curve'!$D$19*(AT13/$I$1)^3+'LED Curve'!$D$20*(AT13/$I$1)^2+'LED Curve'!$D$21*(AT13/$I$1)^1+'LED Curve'!$D$22)*$F$1*$I$1))</f>
        <v>0</v>
      </c>
      <c r="EG13">
        <f>IF($I$2=0,0,IF(AU13&lt;=0,0,('LED Curve'!$D$19*(AU13/$I$2)^3+'LED Curve'!$D$20*(AU13/$I$2)^2+'LED Curve'!$D$21*(AU13/$I$2)^1+'LED Curve'!$D$22)*$F$2*$I$2))</f>
        <v>0</v>
      </c>
      <c r="EH13">
        <f>IF($I$3=0,0,IF(AV13&lt;=0,0,('LED Curve'!$D$19*(AV13/$I$3)^3+'LED Curve'!$D$20*(AV13/$I$3)^2+'LED Curve'!$D$21*(AV13/$I$3)^1+'LED Curve'!$D$22)*$F$3*$I$3))</f>
        <v>0</v>
      </c>
      <c r="EI13">
        <f>IF($I$4=0,0,IF(AW13&lt;=0,0,('LED Curve'!$D$19*(AW13/$I$4)^3+'LED Curve'!$D$20*(AW13/$I$4)^2+'LED Curve'!$D$21*(AW13/$I$4)^1+'LED Curve'!$D$22)*$F$4*$I$4))</f>
        <v>0</v>
      </c>
      <c r="EJ13">
        <f>IF($I$1=0,0,IF(AX13&lt;=0,0,('LED Curve'!$D$19*(AX13/$I$1)^3+'LED Curve'!$D$20*(AX13/$I$1)^2+'LED Curve'!$D$21*(AX13/$I$1)^1+'LED Curve'!$D$22)*$F$1*$I$1))</f>
        <v>0</v>
      </c>
      <c r="EK13">
        <f>IF($I$2=0,0,IF(AY13&lt;=0,0,('LED Curve'!$D$19*(AY13/$I$2)^3+'LED Curve'!$D$20*(AY13/$I$2)^2+'LED Curve'!$D$21*(AY13/$I$2)^1+'LED Curve'!$D$22)*$F$2*$I$2))</f>
        <v>0</v>
      </c>
      <c r="EL13">
        <f>IF($I$3=0,0,IF(AZ13&lt;=0,0,('LED Curve'!$D$19*(AZ13/$I$3)^3+'LED Curve'!$D$20*(AZ13/$I$3)^2+'LED Curve'!$D$21*(AZ13/$I$3)^1+'LED Curve'!$D$22)*$F$3*$I$3))</f>
        <v>0</v>
      </c>
      <c r="EM13">
        <f>IF($I$4=0,0,IF(BA13&lt;=0,0,('LED Curve'!$D$19*(BA13/$I$4)^3+'LED Curve'!$D$20*(BA13/$I$4)^2+'LED Curve'!$D$21*(BA13/$I$4)^1+'LED Curve'!$D$22)*$F$4*$I$4))</f>
        <v>0</v>
      </c>
      <c r="EN13">
        <f t="shared" si="93"/>
        <v>0</v>
      </c>
      <c r="EO13">
        <f t="shared" si="12"/>
        <v>0</v>
      </c>
      <c r="EP13">
        <f t="shared" si="13"/>
        <v>0</v>
      </c>
      <c r="EQ13">
        <f t="shared" si="14"/>
        <v>0</v>
      </c>
      <c r="ER13">
        <f t="shared" si="94"/>
        <v>0</v>
      </c>
      <c r="ES13">
        <f t="shared" si="15"/>
        <v>0</v>
      </c>
    </row>
    <row r="14" spans="1:149" x14ac:dyDescent="0.3">
      <c r="A14">
        <v>5</v>
      </c>
      <c r="B14">
        <f t="shared" si="16"/>
        <v>1.9531250000000001E-4</v>
      </c>
      <c r="C14">
        <f t="shared" si="0"/>
        <v>8.139267862661633</v>
      </c>
      <c r="D14">
        <f t="shared" si="1"/>
        <v>9.0064740319945091</v>
      </c>
      <c r="E14">
        <f t="shared" si="2"/>
        <v>9.8736802013273852</v>
      </c>
      <c r="F14">
        <f>IF(C14&gt;Calculation!$D$72,IF((C14-Calculation!$D$72)/Calculation!$D$58&gt;Calculation!$D$28,Calculation!$D$28,(C14-Calculation!$D$72)/Calculation!$D$58),0)</f>
        <v>0</v>
      </c>
      <c r="G14">
        <f>IF(C14&gt;Calculation!$D$73,IF((C14-Calculation!$D$73)/Calculation!$D$59&gt;Calculation!$D$29,Calculation!$D$29,(C14-Calculation!$D$73)/Calculation!$D$59),0)</f>
        <v>0</v>
      </c>
      <c r="H14">
        <f>IF(C14&gt;Calculation!$D$74,IF((C14-Calculation!$D$74)/Calculation!$D$60&gt;Calculation!$D$30,Calculation!$D$30,(C14-Calculation!$D$74)/Calculation!$D$60),0)</f>
        <v>0</v>
      </c>
      <c r="I14">
        <f>IF(C14&gt;Calculation!$D$75,IF((C14-Calculation!$D$75)/Calculation!$D$61&gt;Calculation!$D$31,Calculation!$D$31,(C14-Calculation!$D$75)/Calculation!$D$61),0)</f>
        <v>0</v>
      </c>
      <c r="J14">
        <f>IF(D14&gt;Calculation!$D$72,IF((D14-Calculation!$D$72)/Calculation!$D$58&gt;Calculation!$D$28,Calculation!$D$28,(D14-Calculation!$D$72)/Calculation!$D$58),0)</f>
        <v>0</v>
      </c>
      <c r="K14">
        <f>IF(D14&gt;Calculation!$D$73,IF((D14-Calculation!$D$73)/Calculation!$D$59&gt;Calculation!$D$29,Calculation!$D$29,(D14-Calculation!$D$73)/Calculation!$D$59),0)</f>
        <v>0</v>
      </c>
      <c r="L14">
        <f>IF(D14&gt;Calculation!$D$74,IF((D14-Calculation!$D$74)/Calculation!$D$60&gt;Calculation!$D$30,Calculation!$D$30,(D14-Calculation!$D$74)/Calculation!$D$60),0)</f>
        <v>0</v>
      </c>
      <c r="M14">
        <f>IF(D14&gt;Calculation!$D$75,IF((D14-Calculation!$D$75)/Calculation!$D$61&gt;Calculation!$D$31,Calculation!$D$31,(D14-Calculation!$D$75)/Calculation!$D$61),0)</f>
        <v>0</v>
      </c>
      <c r="N14">
        <f>IF(E14&gt;Calculation!$D$72,IF((E14-Calculation!$D$72)/Calculation!$D$58&gt;Calculation!$D$28,Calculation!$D$28,(E14-Calculation!$D$72)/Calculation!$D$58),0)</f>
        <v>0</v>
      </c>
      <c r="O14">
        <f>IF(E14&gt;Calculation!$D$73,IF((E14-Calculation!$D$73)/Calculation!$D$59&gt;Calculation!$D$29,Calculation!$D$29,(E14-Calculation!$D$73)/Calculation!$D$59),0)</f>
        <v>0</v>
      </c>
      <c r="P14">
        <f>IF(E14&gt;Calculation!$D$74,IF((E14-Calculation!$D$74)/Calculation!$D$60&gt;Calculation!$D$30,Calculation!$D$30,(E14-Calculation!$D$74)/Calculation!$D$60),0)</f>
        <v>0</v>
      </c>
      <c r="Q14">
        <f>IF(E14&gt;Calculation!$D$75,IF((E14-Calculation!$D$75)/Calculation!$D$61&gt;Calculation!$D$31,Calculation!$D$31,(E14-Calculation!$D$75)/Calculation!$D$61),0)</f>
        <v>0</v>
      </c>
      <c r="R14">
        <f t="shared" si="17"/>
        <v>0</v>
      </c>
      <c r="S14">
        <f t="shared" si="18"/>
        <v>0</v>
      </c>
      <c r="T14">
        <f t="shared" si="19"/>
        <v>0</v>
      </c>
      <c r="U14">
        <f t="shared" si="20"/>
        <v>0</v>
      </c>
      <c r="V14">
        <f t="shared" si="21"/>
        <v>0</v>
      </c>
      <c r="W14">
        <f t="shared" si="22"/>
        <v>0</v>
      </c>
      <c r="X14">
        <f t="shared" si="23"/>
        <v>0</v>
      </c>
      <c r="Y14">
        <f t="shared" si="24"/>
        <v>0</v>
      </c>
      <c r="Z14">
        <f t="shared" si="25"/>
        <v>0</v>
      </c>
      <c r="AA14">
        <f t="shared" si="26"/>
        <v>0</v>
      </c>
      <c r="AB14">
        <f t="shared" si="27"/>
        <v>0</v>
      </c>
      <c r="AC14">
        <f t="shared" si="4"/>
        <v>0</v>
      </c>
      <c r="AD14">
        <f>IF(T14&gt;Calculation!$D$29,1,0)</f>
        <v>0</v>
      </c>
      <c r="AE14">
        <f>IF(X14&gt;Calculation!$D$29,1,0)</f>
        <v>0</v>
      </c>
      <c r="AF14">
        <f>IF(AB14&gt;Calculation!$D$29,1,0)</f>
        <v>0</v>
      </c>
      <c r="AG14">
        <f>IF(U14&gt;Calculation!$D$30,1,0)</f>
        <v>0</v>
      </c>
      <c r="AH14">
        <f>IF(Y14&gt;Calculation!$D$30,1,0)</f>
        <v>0</v>
      </c>
      <c r="AI14">
        <f>IF(AC14&gt;Calculation!$D$30,1,0)</f>
        <v>0</v>
      </c>
      <c r="AJ14">
        <f t="shared" si="5"/>
        <v>0</v>
      </c>
      <c r="AK14">
        <f t="shared" si="28"/>
        <v>0</v>
      </c>
      <c r="AL14">
        <f t="shared" si="29"/>
        <v>0</v>
      </c>
      <c r="AM14">
        <f t="shared" si="30"/>
        <v>0</v>
      </c>
      <c r="AN14">
        <f t="shared" si="31"/>
        <v>0</v>
      </c>
      <c r="AO14">
        <f t="shared" si="32"/>
        <v>0</v>
      </c>
      <c r="AP14">
        <f t="shared" si="7"/>
        <v>0</v>
      </c>
      <c r="AQ14">
        <f t="shared" si="8"/>
        <v>0</v>
      </c>
      <c r="AR14">
        <f t="shared" si="9"/>
        <v>0</v>
      </c>
      <c r="AS14">
        <f t="shared" si="10"/>
        <v>0</v>
      </c>
      <c r="AT14">
        <f t="shared" si="33"/>
        <v>0</v>
      </c>
      <c r="AU14">
        <f t="shared" si="34"/>
        <v>0</v>
      </c>
      <c r="AV14">
        <f t="shared" si="35"/>
        <v>0</v>
      </c>
      <c r="AW14">
        <f t="shared" si="36"/>
        <v>0</v>
      </c>
      <c r="AX14">
        <f t="shared" si="37"/>
        <v>0</v>
      </c>
      <c r="AY14">
        <f t="shared" si="38"/>
        <v>0</v>
      </c>
      <c r="AZ14">
        <f t="shared" si="39"/>
        <v>0</v>
      </c>
      <c r="BA14">
        <f t="shared" si="40"/>
        <v>0</v>
      </c>
      <c r="BB14">
        <f t="shared" si="41"/>
        <v>0</v>
      </c>
      <c r="BC14">
        <f t="shared" si="42"/>
        <v>0</v>
      </c>
      <c r="BD14">
        <f t="shared" si="43"/>
        <v>0</v>
      </c>
      <c r="BE14">
        <f t="shared" si="44"/>
        <v>0</v>
      </c>
      <c r="BF14">
        <f t="shared" si="45"/>
        <v>0</v>
      </c>
      <c r="BG14">
        <f t="shared" si="46"/>
        <v>0</v>
      </c>
      <c r="BH14">
        <f t="shared" si="47"/>
        <v>0</v>
      </c>
      <c r="BI14">
        <f t="shared" si="48"/>
        <v>0</v>
      </c>
      <c r="BJ14">
        <f t="shared" si="49"/>
        <v>0</v>
      </c>
      <c r="BK14">
        <f t="shared" si="50"/>
        <v>0</v>
      </c>
      <c r="BL14">
        <f t="shared" si="51"/>
        <v>0</v>
      </c>
      <c r="BM14">
        <f t="shared" si="52"/>
        <v>0</v>
      </c>
      <c r="BN14">
        <f t="shared" si="53"/>
        <v>0</v>
      </c>
      <c r="BO14">
        <f t="shared" si="54"/>
        <v>0</v>
      </c>
      <c r="BP14">
        <f t="shared" si="55"/>
        <v>0</v>
      </c>
      <c r="BQ14">
        <f t="shared" si="56"/>
        <v>0</v>
      </c>
      <c r="BR14">
        <f t="shared" si="57"/>
        <v>0</v>
      </c>
      <c r="BS14">
        <f t="shared" si="58"/>
        <v>0</v>
      </c>
      <c r="BT14">
        <f t="shared" si="59"/>
        <v>0</v>
      </c>
      <c r="BU14">
        <f t="shared" si="60"/>
        <v>0</v>
      </c>
      <c r="BV14">
        <f t="shared" si="61"/>
        <v>0</v>
      </c>
      <c r="BW14">
        <f t="shared" si="62"/>
        <v>0</v>
      </c>
      <c r="BX14">
        <f t="shared" si="63"/>
        <v>0</v>
      </c>
      <c r="BY14">
        <f t="shared" si="64"/>
        <v>0</v>
      </c>
      <c r="BZ14">
        <f>IF($I$1=0,0,IF(AP14=0,C14,('LED Curve'!$D$14*(AP14/$I$1)^3+'LED Curve'!$D$15*(AP14/$I$1)^2+'LED Curve'!$D$16*(AP14/$I$1)^1+'LED Curve'!$D$17)*$F$1))</f>
        <v>8.139267862661633</v>
      </c>
      <c r="CA14">
        <f>IF($I$2=0,0,IF(AQ14=0,C14-BZ14,('LED Curve'!$D$14*(AQ14/$I$2)^3+'LED Curve'!$D$15*(AQ14/$I$2)^2+'LED Curve'!$D$16*(AQ14/$I$2)^1+'LED Curve'!$D$17)*$F$2))</f>
        <v>0</v>
      </c>
      <c r="CB14">
        <f>IF($I$3=0,0,IF(AR14=0,C14-(BZ14+CA14),('LED Curve'!$D$14*(AR14/$I$3)^3+'LED Curve'!$D$15*(AR14/$I$3)^2+'LED Curve'!$D$16*(AR14/$I$3)^1+'LED Curve'!$D$17)*$F$3))</f>
        <v>0</v>
      </c>
      <c r="CC14">
        <f>IF($I$4=0,0,IF(AS14=0,C14-(BZ14+CA14+CB14),('LED Curve'!$D$14*(AS14/$I$4)^3+'LED Curve'!$D$15*(AS14/$I$4)^2+'LED Curve'!$D$16*(AS14/$I$4)^1+'LED Curve'!$D$17)*$F$4))</f>
        <v>0</v>
      </c>
      <c r="CD14">
        <f>IF($I$1=0,0,IF(AT14=0,D14,('LED Curve'!$D$14*(AT14/$I$1)^3+'LED Curve'!$D$15*(AT14/$I$1)^2+'LED Curve'!$D$16*(AT14/$I$1)^1+'LED Curve'!$D$17)*$F$1))</f>
        <v>9.0064740319945091</v>
      </c>
      <c r="CE14">
        <f>IF($I$2=0,0,IF(AU14=0,D14-CD14,('LED Curve'!$D$14*(AU14/$I$2)^3+'LED Curve'!$D$15*(AU14/$I$2)^2+'LED Curve'!$D$16*(AU14/$I$2)^1+'LED Curve'!$D$17)*$F$2))</f>
        <v>0</v>
      </c>
      <c r="CF14">
        <f>IF($I$3=0,0,IF(AV14=0,D14-(CD14+CE14),('LED Curve'!$D$14*(AV14/$I$3)^3+'LED Curve'!$D$15*(AV14/$I$3)^2+'LED Curve'!$D$16*(AV14/$I$3)^1+'LED Curve'!$D$17)*$F$3))</f>
        <v>0</v>
      </c>
      <c r="CG14">
        <f>IF($I$4=0,0,IF(AW14=0,D14-(CD14+CE14+CF14),('LED Curve'!$D$14*(AW14/$I$4)^3+'LED Curve'!$D$15*(AW14/$I$4)^2+'LED Curve'!$D$16*(AW14/$I$4)^1+'LED Curve'!$D$17)*$F$4))</f>
        <v>0</v>
      </c>
      <c r="CH14">
        <f>IF($I$1=0,0,IF(AX14=0,E14,('LED Curve'!$D$14*(AX14/$I$1)^3+'LED Curve'!$D$15*(AX14/$I$1)^2+'LED Curve'!$D$16*(AX14/$I$1)^1+'LED Curve'!$D$17)*$F$1))</f>
        <v>9.8736802013273852</v>
      </c>
      <c r="CI14">
        <f>IF($I$2=0,0,IF(AY14=0,E14-CH14,('LED Curve'!$D$14*(AY14/$I$2)^3+'LED Curve'!$D$15*(AY14/$I$2)^2+'LED Curve'!$D$16*(AY14/$I$2)^1+'LED Curve'!$D$17)*$F$2))</f>
        <v>0</v>
      </c>
      <c r="CJ14">
        <f>IF($I$3=0,0,IF(AZ14=0,E14-(CH14+CI14),('LED Curve'!$D$14*(AZ14/$I$3)^3+'LED Curve'!$D$15*(AZ14/$I$3)^2+'LED Curve'!$D$16*(AZ14/$I$3)^1+'LED Curve'!$D$17)*$F$3))</f>
        <v>0</v>
      </c>
      <c r="CK14">
        <f>IF($I$4=0,0,IF(BA14=0,E14-(CH14+CI14+CJ14),('LED Curve'!$D$14*(BA14/$I$4)^3+'LED Curve'!$D$15*(BA14/$I$4)^2+'LED Curve'!$D$16*(BA14/$I$4)^1+'LED Curve'!$D$17)*$F$4))</f>
        <v>0</v>
      </c>
      <c r="CL14">
        <f t="shared" si="65"/>
        <v>0</v>
      </c>
      <c r="CM14">
        <f t="shared" si="66"/>
        <v>0</v>
      </c>
      <c r="CN14">
        <f t="shared" si="67"/>
        <v>0</v>
      </c>
      <c r="CO14">
        <f>IF($C$6=Calculation!$I$5,0,$C14-(BZ14+CA14+CB14+CC14))</f>
        <v>0</v>
      </c>
      <c r="CP14">
        <f t="shared" si="68"/>
        <v>0</v>
      </c>
      <c r="CQ14">
        <f t="shared" si="69"/>
        <v>0</v>
      </c>
      <c r="CR14">
        <f t="shared" si="70"/>
        <v>0</v>
      </c>
      <c r="CS14">
        <f>IF($C$6=Calculation!$I$5,0,$D14-(CD14+CE14+CF14+CG14))</f>
        <v>0</v>
      </c>
      <c r="CT14">
        <f t="shared" si="71"/>
        <v>0</v>
      </c>
      <c r="CU14">
        <f t="shared" si="72"/>
        <v>0</v>
      </c>
      <c r="CV14">
        <f t="shared" si="73"/>
        <v>0</v>
      </c>
      <c r="CW14">
        <f>IF($C$6=Calculation!$I$5,0,$E14-(CH14+CI14+CJ14+CK14))</f>
        <v>0</v>
      </c>
      <c r="CX14">
        <f t="shared" si="74"/>
        <v>0</v>
      </c>
      <c r="CY14">
        <f t="shared" si="75"/>
        <v>0</v>
      </c>
      <c r="CZ14">
        <f t="shared" si="76"/>
        <v>0</v>
      </c>
      <c r="DA14">
        <f t="shared" si="77"/>
        <v>0</v>
      </c>
      <c r="DB14">
        <f t="shared" si="78"/>
        <v>0</v>
      </c>
      <c r="DC14">
        <f t="shared" si="79"/>
        <v>0</v>
      </c>
      <c r="DD14">
        <f t="shared" si="95"/>
        <v>0</v>
      </c>
      <c r="DE14">
        <f t="shared" si="96"/>
        <v>0</v>
      </c>
      <c r="DF14">
        <f t="shared" si="97"/>
        <v>0</v>
      </c>
      <c r="DG14">
        <f t="shared" si="98"/>
        <v>0</v>
      </c>
      <c r="DH14">
        <f t="shared" si="99"/>
        <v>0</v>
      </c>
      <c r="DI14">
        <f t="shared" si="100"/>
        <v>0</v>
      </c>
      <c r="DJ14">
        <f t="shared" si="101"/>
        <v>0</v>
      </c>
      <c r="DK14">
        <f t="shared" si="102"/>
        <v>0</v>
      </c>
      <c r="DL14">
        <f t="shared" si="103"/>
        <v>0</v>
      </c>
      <c r="DM14">
        <f t="shared" si="104"/>
        <v>0</v>
      </c>
      <c r="DN14">
        <f t="shared" si="105"/>
        <v>0</v>
      </c>
      <c r="DO14">
        <f t="shared" si="106"/>
        <v>0</v>
      </c>
      <c r="DP14">
        <f t="shared" si="81"/>
        <v>0</v>
      </c>
      <c r="DQ14">
        <f t="shared" si="82"/>
        <v>0</v>
      </c>
      <c r="DR14">
        <f t="shared" si="83"/>
        <v>0</v>
      </c>
      <c r="DS14">
        <f t="shared" si="84"/>
        <v>0</v>
      </c>
      <c r="DT14">
        <f t="shared" si="85"/>
        <v>0</v>
      </c>
      <c r="DU14">
        <f t="shared" si="86"/>
        <v>0</v>
      </c>
      <c r="DV14">
        <f t="shared" si="87"/>
        <v>0</v>
      </c>
      <c r="DW14">
        <f t="shared" si="88"/>
        <v>0</v>
      </c>
      <c r="DX14">
        <f t="shared" si="89"/>
        <v>0</v>
      </c>
      <c r="DY14">
        <f t="shared" si="90"/>
        <v>0</v>
      </c>
      <c r="DZ14">
        <f t="shared" si="91"/>
        <v>0</v>
      </c>
      <c r="EA14">
        <f t="shared" si="92"/>
        <v>0</v>
      </c>
      <c r="EB14">
        <f>IF($I$1=0,0,IF(AP14&lt;=0,0,('LED Curve'!$D$19*(AP14/$I$1)^3+'LED Curve'!$D$20*(AP14/$I$1)^2+'LED Curve'!$D$21*(AP14/$I$1)^1+'LED Curve'!$D$22)*$F$1*$I$1))</f>
        <v>0</v>
      </c>
      <c r="EC14">
        <f>IF($I$2=0,0,IF(AQ14&lt;=0,0,('LED Curve'!$D$19*(AQ14/$I$2)^3+'LED Curve'!$D$20*(AQ14/$I$2)^2+'LED Curve'!$D$21*(AQ14/$I$2)^1+'LED Curve'!$D$22)*$F$2*$I$2))</f>
        <v>0</v>
      </c>
      <c r="ED14">
        <f>IF($I$3=0,0,IF(AR14&lt;=0,0,('LED Curve'!$D$19*(AR14/$I$3)^3+'LED Curve'!$D$20*(AR14/$I$3)^2+'LED Curve'!$D$21*(AR14/$I$3)^1+'LED Curve'!$D$22)*$F$3*$I$3))</f>
        <v>0</v>
      </c>
      <c r="EE14">
        <f>IF($I$4=0,0,IF(AS14&lt;=0,0,('LED Curve'!$D$19*(AS14/$I$4)^3+'LED Curve'!$D$20*(AS14/$I$4)^2+'LED Curve'!$D$21*(AS14/$I$4)^1+'LED Curve'!$D$22)*$F$4*$I$4))</f>
        <v>0</v>
      </c>
      <c r="EF14">
        <f>IF($I$1=0,0,IF(AT14&lt;=0,0,('LED Curve'!$D$19*(AT14/$I$1)^3+'LED Curve'!$D$20*(AT14/$I$1)^2+'LED Curve'!$D$21*(AT14/$I$1)^1+'LED Curve'!$D$22)*$F$1*$I$1))</f>
        <v>0</v>
      </c>
      <c r="EG14">
        <f>IF($I$2=0,0,IF(AU14&lt;=0,0,('LED Curve'!$D$19*(AU14/$I$2)^3+'LED Curve'!$D$20*(AU14/$I$2)^2+'LED Curve'!$D$21*(AU14/$I$2)^1+'LED Curve'!$D$22)*$F$2*$I$2))</f>
        <v>0</v>
      </c>
      <c r="EH14">
        <f>IF($I$3=0,0,IF(AV14&lt;=0,0,('LED Curve'!$D$19*(AV14/$I$3)^3+'LED Curve'!$D$20*(AV14/$I$3)^2+'LED Curve'!$D$21*(AV14/$I$3)^1+'LED Curve'!$D$22)*$F$3*$I$3))</f>
        <v>0</v>
      </c>
      <c r="EI14">
        <f>IF($I$4=0,0,IF(AW14&lt;=0,0,('LED Curve'!$D$19*(AW14/$I$4)^3+'LED Curve'!$D$20*(AW14/$I$4)^2+'LED Curve'!$D$21*(AW14/$I$4)^1+'LED Curve'!$D$22)*$F$4*$I$4))</f>
        <v>0</v>
      </c>
      <c r="EJ14">
        <f>IF($I$1=0,0,IF(AX14&lt;=0,0,('LED Curve'!$D$19*(AX14/$I$1)^3+'LED Curve'!$D$20*(AX14/$I$1)^2+'LED Curve'!$D$21*(AX14/$I$1)^1+'LED Curve'!$D$22)*$F$1*$I$1))</f>
        <v>0</v>
      </c>
      <c r="EK14">
        <f>IF($I$2=0,0,IF(AY14&lt;=0,0,('LED Curve'!$D$19*(AY14/$I$2)^3+'LED Curve'!$D$20*(AY14/$I$2)^2+'LED Curve'!$D$21*(AY14/$I$2)^1+'LED Curve'!$D$22)*$F$2*$I$2))</f>
        <v>0</v>
      </c>
      <c r="EL14">
        <f>IF($I$3=0,0,IF(AZ14&lt;=0,0,('LED Curve'!$D$19*(AZ14/$I$3)^3+'LED Curve'!$D$20*(AZ14/$I$3)^2+'LED Curve'!$D$21*(AZ14/$I$3)^1+'LED Curve'!$D$22)*$F$3*$I$3))</f>
        <v>0</v>
      </c>
      <c r="EM14">
        <f>IF($I$4=0,0,IF(BA14&lt;=0,0,('LED Curve'!$D$19*(BA14/$I$4)^3+'LED Curve'!$D$20*(BA14/$I$4)^2+'LED Curve'!$D$21*(BA14/$I$4)^1+'LED Curve'!$D$22)*$F$4*$I$4))</f>
        <v>0</v>
      </c>
      <c r="EN14">
        <f t="shared" si="93"/>
        <v>0</v>
      </c>
      <c r="EO14">
        <f t="shared" si="12"/>
        <v>0</v>
      </c>
      <c r="EP14">
        <f t="shared" si="13"/>
        <v>0</v>
      </c>
      <c r="EQ14">
        <f t="shared" si="14"/>
        <v>0</v>
      </c>
      <c r="ER14">
        <f t="shared" si="94"/>
        <v>0</v>
      </c>
      <c r="ES14">
        <f t="shared" si="15"/>
        <v>0</v>
      </c>
    </row>
    <row r="15" spans="1:149" x14ac:dyDescent="0.3">
      <c r="A15">
        <v>6</v>
      </c>
      <c r="B15">
        <f t="shared" si="16"/>
        <v>2.3437499999999999E-4</v>
      </c>
      <c r="C15">
        <f t="shared" si="0"/>
        <v>10.043960390797857</v>
      </c>
      <c r="D15">
        <f t="shared" si="1"/>
        <v>11.084320426324934</v>
      </c>
      <c r="E15">
        <f t="shared" si="2"/>
        <v>12.124680461852012</v>
      </c>
      <c r="F15">
        <f>IF(C15&gt;Calculation!$D$72,IF((C15-Calculation!$D$72)/Calculation!$D$58&gt;Calculation!$D$28,Calculation!$D$28,(C15-Calculation!$D$72)/Calculation!$D$58),0)</f>
        <v>0</v>
      </c>
      <c r="G15">
        <f>IF(C15&gt;Calculation!$D$73,IF((C15-Calculation!$D$73)/Calculation!$D$59&gt;Calculation!$D$29,Calculation!$D$29,(C15-Calculation!$D$73)/Calculation!$D$59),0)</f>
        <v>0</v>
      </c>
      <c r="H15">
        <f>IF(C15&gt;Calculation!$D$74,IF((C15-Calculation!$D$74)/Calculation!$D$60&gt;Calculation!$D$30,Calculation!$D$30,(C15-Calculation!$D$74)/Calculation!$D$60),0)</f>
        <v>0</v>
      </c>
      <c r="I15">
        <f>IF(C15&gt;Calculation!$D$75,IF((C15-Calculation!$D$75)/Calculation!$D$61&gt;Calculation!$D$31,Calculation!$D$31,(C15-Calculation!$D$75)/Calculation!$D$61),0)</f>
        <v>0</v>
      </c>
      <c r="J15">
        <f>IF(D15&gt;Calculation!$D$72,IF((D15-Calculation!$D$72)/Calculation!$D$58&gt;Calculation!$D$28,Calculation!$D$28,(D15-Calculation!$D$72)/Calculation!$D$58),0)</f>
        <v>0</v>
      </c>
      <c r="K15">
        <f>IF(D15&gt;Calculation!$D$73,IF((D15-Calculation!$D$73)/Calculation!$D$59&gt;Calculation!$D$29,Calculation!$D$29,(D15-Calculation!$D$73)/Calculation!$D$59),0)</f>
        <v>0</v>
      </c>
      <c r="L15">
        <f>IF(D15&gt;Calculation!$D$74,IF((D15-Calculation!$D$74)/Calculation!$D$60&gt;Calculation!$D$30,Calculation!$D$30,(D15-Calculation!$D$74)/Calculation!$D$60),0)</f>
        <v>0</v>
      </c>
      <c r="M15">
        <f>IF(D15&gt;Calculation!$D$75,IF((D15-Calculation!$D$75)/Calculation!$D$61&gt;Calculation!$D$31,Calculation!$D$31,(D15-Calculation!$D$75)/Calculation!$D$61),0)</f>
        <v>0</v>
      </c>
      <c r="N15">
        <f>IF(E15&gt;Calculation!$D$72,IF((E15-Calculation!$D$72)/Calculation!$D$58&gt;Calculation!$D$28,Calculation!$D$28,(E15-Calculation!$D$72)/Calculation!$D$58),0)</f>
        <v>0</v>
      </c>
      <c r="O15">
        <f>IF(E15&gt;Calculation!$D$73,IF((E15-Calculation!$D$73)/Calculation!$D$59&gt;Calculation!$D$29,Calculation!$D$29,(E15-Calculation!$D$73)/Calculation!$D$59),0)</f>
        <v>0</v>
      </c>
      <c r="P15">
        <f>IF(E15&gt;Calculation!$D$74,IF((E15-Calculation!$D$74)/Calculation!$D$60&gt;Calculation!$D$30,Calculation!$D$30,(E15-Calculation!$D$74)/Calculation!$D$60),0)</f>
        <v>0</v>
      </c>
      <c r="Q15">
        <f>IF(E15&gt;Calculation!$D$75,IF((E15-Calculation!$D$75)/Calculation!$D$61&gt;Calculation!$D$31,Calculation!$D$31,(E15-Calculation!$D$75)/Calculation!$D$61),0)</f>
        <v>0</v>
      </c>
      <c r="R15">
        <f t="shared" si="17"/>
        <v>0</v>
      </c>
      <c r="S15">
        <f t="shared" si="18"/>
        <v>0</v>
      </c>
      <c r="T15">
        <f t="shared" si="19"/>
        <v>0</v>
      </c>
      <c r="U15">
        <f t="shared" si="20"/>
        <v>0</v>
      </c>
      <c r="V15">
        <f t="shared" si="21"/>
        <v>0</v>
      </c>
      <c r="W15">
        <f t="shared" si="22"/>
        <v>0</v>
      </c>
      <c r="X15">
        <f t="shared" si="23"/>
        <v>0</v>
      </c>
      <c r="Y15">
        <f t="shared" si="24"/>
        <v>0</v>
      </c>
      <c r="Z15">
        <f t="shared" si="25"/>
        <v>0</v>
      </c>
      <c r="AA15">
        <f t="shared" si="26"/>
        <v>0</v>
      </c>
      <c r="AB15">
        <f t="shared" si="27"/>
        <v>0</v>
      </c>
      <c r="AC15">
        <f t="shared" si="4"/>
        <v>0</v>
      </c>
      <c r="AD15">
        <f>IF(T15&gt;Calculation!$D$29,1,0)</f>
        <v>0</v>
      </c>
      <c r="AE15">
        <f>IF(X15&gt;Calculation!$D$29,1,0)</f>
        <v>0</v>
      </c>
      <c r="AF15">
        <f>IF(AB15&gt;Calculation!$D$29,1,0)</f>
        <v>0</v>
      </c>
      <c r="AG15">
        <f>IF(U15&gt;Calculation!$D$30,1,0)</f>
        <v>0</v>
      </c>
      <c r="AH15">
        <f>IF(Y15&gt;Calculation!$D$30,1,0)</f>
        <v>0</v>
      </c>
      <c r="AI15">
        <f>IF(AC15&gt;Calculation!$D$30,1,0)</f>
        <v>0</v>
      </c>
      <c r="AJ15">
        <f t="shared" si="5"/>
        <v>0</v>
      </c>
      <c r="AK15">
        <f t="shared" si="28"/>
        <v>0</v>
      </c>
      <c r="AL15">
        <f t="shared" si="29"/>
        <v>0</v>
      </c>
      <c r="AM15">
        <f t="shared" si="30"/>
        <v>0</v>
      </c>
      <c r="AN15">
        <f t="shared" si="31"/>
        <v>0</v>
      </c>
      <c r="AO15">
        <f t="shared" si="32"/>
        <v>0</v>
      </c>
      <c r="AP15">
        <f t="shared" si="7"/>
        <v>0</v>
      </c>
      <c r="AQ15">
        <f t="shared" si="8"/>
        <v>0</v>
      </c>
      <c r="AR15">
        <f t="shared" si="9"/>
        <v>0</v>
      </c>
      <c r="AS15">
        <f t="shared" si="10"/>
        <v>0</v>
      </c>
      <c r="AT15">
        <f t="shared" si="33"/>
        <v>0</v>
      </c>
      <c r="AU15">
        <f t="shared" si="34"/>
        <v>0</v>
      </c>
      <c r="AV15">
        <f t="shared" si="35"/>
        <v>0</v>
      </c>
      <c r="AW15">
        <f t="shared" si="36"/>
        <v>0</v>
      </c>
      <c r="AX15">
        <f t="shared" si="37"/>
        <v>0</v>
      </c>
      <c r="AY15">
        <f t="shared" si="38"/>
        <v>0</v>
      </c>
      <c r="AZ15">
        <f t="shared" si="39"/>
        <v>0</v>
      </c>
      <c r="BA15">
        <f t="shared" si="40"/>
        <v>0</v>
      </c>
      <c r="BB15">
        <f t="shared" si="41"/>
        <v>0</v>
      </c>
      <c r="BC15">
        <f t="shared" si="42"/>
        <v>0</v>
      </c>
      <c r="BD15">
        <f t="shared" si="43"/>
        <v>0</v>
      </c>
      <c r="BE15">
        <f t="shared" si="44"/>
        <v>0</v>
      </c>
      <c r="BF15">
        <f t="shared" si="45"/>
        <v>0</v>
      </c>
      <c r="BG15">
        <f t="shared" si="46"/>
        <v>0</v>
      </c>
      <c r="BH15">
        <f t="shared" si="47"/>
        <v>0</v>
      </c>
      <c r="BI15">
        <f t="shared" si="48"/>
        <v>0</v>
      </c>
      <c r="BJ15">
        <f t="shared" si="49"/>
        <v>0</v>
      </c>
      <c r="BK15">
        <f t="shared" si="50"/>
        <v>0</v>
      </c>
      <c r="BL15">
        <f t="shared" si="51"/>
        <v>0</v>
      </c>
      <c r="BM15">
        <f t="shared" si="52"/>
        <v>0</v>
      </c>
      <c r="BN15">
        <f t="shared" si="53"/>
        <v>0</v>
      </c>
      <c r="BO15">
        <f t="shared" si="54"/>
        <v>0</v>
      </c>
      <c r="BP15">
        <f t="shared" si="55"/>
        <v>0</v>
      </c>
      <c r="BQ15">
        <f t="shared" si="56"/>
        <v>0</v>
      </c>
      <c r="BR15">
        <f t="shared" si="57"/>
        <v>0</v>
      </c>
      <c r="BS15">
        <f t="shared" si="58"/>
        <v>0</v>
      </c>
      <c r="BT15">
        <f t="shared" si="59"/>
        <v>0</v>
      </c>
      <c r="BU15">
        <f t="shared" si="60"/>
        <v>0</v>
      </c>
      <c r="BV15">
        <f t="shared" si="61"/>
        <v>0</v>
      </c>
      <c r="BW15">
        <f t="shared" si="62"/>
        <v>0</v>
      </c>
      <c r="BX15">
        <f t="shared" si="63"/>
        <v>0</v>
      </c>
      <c r="BY15">
        <f t="shared" si="64"/>
        <v>0</v>
      </c>
      <c r="BZ15">
        <f>IF($I$1=0,0,IF(AP15=0,C15,('LED Curve'!$D$14*(AP15/$I$1)^3+'LED Curve'!$D$15*(AP15/$I$1)^2+'LED Curve'!$D$16*(AP15/$I$1)^1+'LED Curve'!$D$17)*$F$1))</f>
        <v>10.043960390797857</v>
      </c>
      <c r="CA15">
        <f>IF($I$2=0,0,IF(AQ15=0,C15-BZ15,('LED Curve'!$D$14*(AQ15/$I$2)^3+'LED Curve'!$D$15*(AQ15/$I$2)^2+'LED Curve'!$D$16*(AQ15/$I$2)^1+'LED Curve'!$D$17)*$F$2))</f>
        <v>0</v>
      </c>
      <c r="CB15">
        <f>IF($I$3=0,0,IF(AR15=0,C15-(BZ15+CA15),('LED Curve'!$D$14*(AR15/$I$3)^3+'LED Curve'!$D$15*(AR15/$I$3)^2+'LED Curve'!$D$16*(AR15/$I$3)^1+'LED Curve'!$D$17)*$F$3))</f>
        <v>0</v>
      </c>
      <c r="CC15">
        <f>IF($I$4=0,0,IF(AS15=0,C15-(BZ15+CA15+CB15),('LED Curve'!$D$14*(AS15/$I$4)^3+'LED Curve'!$D$15*(AS15/$I$4)^2+'LED Curve'!$D$16*(AS15/$I$4)^1+'LED Curve'!$D$17)*$F$4))</f>
        <v>0</v>
      </c>
      <c r="CD15">
        <f>IF($I$1=0,0,IF(AT15=0,D15,('LED Curve'!$D$14*(AT15/$I$1)^3+'LED Curve'!$D$15*(AT15/$I$1)^2+'LED Curve'!$D$16*(AT15/$I$1)^1+'LED Curve'!$D$17)*$F$1))</f>
        <v>11.084320426324934</v>
      </c>
      <c r="CE15">
        <f>IF($I$2=0,0,IF(AU15=0,D15-CD15,('LED Curve'!$D$14*(AU15/$I$2)^3+'LED Curve'!$D$15*(AU15/$I$2)^2+'LED Curve'!$D$16*(AU15/$I$2)^1+'LED Curve'!$D$17)*$F$2))</f>
        <v>0</v>
      </c>
      <c r="CF15">
        <f>IF($I$3=0,0,IF(AV15=0,D15-(CD15+CE15),('LED Curve'!$D$14*(AV15/$I$3)^3+'LED Curve'!$D$15*(AV15/$I$3)^2+'LED Curve'!$D$16*(AV15/$I$3)^1+'LED Curve'!$D$17)*$F$3))</f>
        <v>0</v>
      </c>
      <c r="CG15">
        <f>IF($I$4=0,0,IF(AW15=0,D15-(CD15+CE15+CF15),('LED Curve'!$D$14*(AW15/$I$4)^3+'LED Curve'!$D$15*(AW15/$I$4)^2+'LED Curve'!$D$16*(AW15/$I$4)^1+'LED Curve'!$D$17)*$F$4))</f>
        <v>0</v>
      </c>
      <c r="CH15">
        <f>IF($I$1=0,0,IF(AX15=0,E15,('LED Curve'!$D$14*(AX15/$I$1)^3+'LED Curve'!$D$15*(AX15/$I$1)^2+'LED Curve'!$D$16*(AX15/$I$1)^1+'LED Curve'!$D$17)*$F$1))</f>
        <v>12.124680461852012</v>
      </c>
      <c r="CI15">
        <f>IF($I$2=0,0,IF(AY15=0,E15-CH15,('LED Curve'!$D$14*(AY15/$I$2)^3+'LED Curve'!$D$15*(AY15/$I$2)^2+'LED Curve'!$D$16*(AY15/$I$2)^1+'LED Curve'!$D$17)*$F$2))</f>
        <v>0</v>
      </c>
      <c r="CJ15">
        <f>IF($I$3=0,0,IF(AZ15=0,E15-(CH15+CI15),('LED Curve'!$D$14*(AZ15/$I$3)^3+'LED Curve'!$D$15*(AZ15/$I$3)^2+'LED Curve'!$D$16*(AZ15/$I$3)^1+'LED Curve'!$D$17)*$F$3))</f>
        <v>0</v>
      </c>
      <c r="CK15">
        <f>IF($I$4=0,0,IF(BA15=0,E15-(CH15+CI15+CJ15),('LED Curve'!$D$14*(BA15/$I$4)^3+'LED Curve'!$D$15*(BA15/$I$4)^2+'LED Curve'!$D$16*(BA15/$I$4)^1+'LED Curve'!$D$17)*$F$4))</f>
        <v>0</v>
      </c>
      <c r="CL15">
        <f t="shared" si="65"/>
        <v>0</v>
      </c>
      <c r="CM15">
        <f t="shared" si="66"/>
        <v>0</v>
      </c>
      <c r="CN15">
        <f t="shared" si="67"/>
        <v>0</v>
      </c>
      <c r="CO15">
        <f>IF($C$6=Calculation!$I$5,0,$C15-(BZ15+CA15+CB15+CC15))</f>
        <v>0</v>
      </c>
      <c r="CP15">
        <f t="shared" si="68"/>
        <v>0</v>
      </c>
      <c r="CQ15">
        <f t="shared" si="69"/>
        <v>0</v>
      </c>
      <c r="CR15">
        <f t="shared" si="70"/>
        <v>0</v>
      </c>
      <c r="CS15">
        <f>IF($C$6=Calculation!$I$5,0,$D15-(CD15+CE15+CF15+CG15))</f>
        <v>0</v>
      </c>
      <c r="CT15">
        <f t="shared" si="71"/>
        <v>0</v>
      </c>
      <c r="CU15">
        <f t="shared" si="72"/>
        <v>0</v>
      </c>
      <c r="CV15">
        <f t="shared" si="73"/>
        <v>0</v>
      </c>
      <c r="CW15">
        <f>IF($C$6=Calculation!$I$5,0,$E15-(CH15+CI15+CJ15+CK15))</f>
        <v>0</v>
      </c>
      <c r="CX15">
        <f t="shared" si="74"/>
        <v>0</v>
      </c>
      <c r="CY15">
        <f t="shared" si="75"/>
        <v>0</v>
      </c>
      <c r="CZ15">
        <f t="shared" si="76"/>
        <v>0</v>
      </c>
      <c r="DA15">
        <f t="shared" si="77"/>
        <v>0</v>
      </c>
      <c r="DB15">
        <f t="shared" si="78"/>
        <v>0</v>
      </c>
      <c r="DC15">
        <f t="shared" si="79"/>
        <v>0</v>
      </c>
      <c r="DD15">
        <f t="shared" si="95"/>
        <v>0</v>
      </c>
      <c r="DE15">
        <f t="shared" si="96"/>
        <v>0</v>
      </c>
      <c r="DF15">
        <f t="shared" si="97"/>
        <v>0</v>
      </c>
      <c r="DG15">
        <f t="shared" si="98"/>
        <v>0</v>
      </c>
      <c r="DH15">
        <f t="shared" si="99"/>
        <v>0</v>
      </c>
      <c r="DI15">
        <f t="shared" si="100"/>
        <v>0</v>
      </c>
      <c r="DJ15">
        <f t="shared" si="101"/>
        <v>0</v>
      </c>
      <c r="DK15">
        <f t="shared" si="102"/>
        <v>0</v>
      </c>
      <c r="DL15">
        <f t="shared" si="103"/>
        <v>0</v>
      </c>
      <c r="DM15">
        <f t="shared" si="104"/>
        <v>0</v>
      </c>
      <c r="DN15">
        <f t="shared" si="105"/>
        <v>0</v>
      </c>
      <c r="DO15">
        <f t="shared" si="106"/>
        <v>0</v>
      </c>
      <c r="DP15">
        <f t="shared" si="81"/>
        <v>0</v>
      </c>
      <c r="DQ15">
        <f t="shared" si="82"/>
        <v>0</v>
      </c>
      <c r="DR15">
        <f t="shared" si="83"/>
        <v>0</v>
      </c>
      <c r="DS15">
        <f t="shared" si="84"/>
        <v>0</v>
      </c>
      <c r="DT15">
        <f t="shared" si="85"/>
        <v>0</v>
      </c>
      <c r="DU15">
        <f t="shared" si="86"/>
        <v>0</v>
      </c>
      <c r="DV15">
        <f t="shared" si="87"/>
        <v>0</v>
      </c>
      <c r="DW15">
        <f t="shared" si="88"/>
        <v>0</v>
      </c>
      <c r="DX15">
        <f t="shared" si="89"/>
        <v>0</v>
      </c>
      <c r="DY15">
        <f t="shared" si="90"/>
        <v>0</v>
      </c>
      <c r="DZ15">
        <f t="shared" si="91"/>
        <v>0</v>
      </c>
      <c r="EA15">
        <f t="shared" si="92"/>
        <v>0</v>
      </c>
      <c r="EB15">
        <f>IF($I$1=0,0,IF(AP15&lt;=0,0,('LED Curve'!$D$19*(AP15/$I$1)^3+'LED Curve'!$D$20*(AP15/$I$1)^2+'LED Curve'!$D$21*(AP15/$I$1)^1+'LED Curve'!$D$22)*$F$1*$I$1))</f>
        <v>0</v>
      </c>
      <c r="EC15">
        <f>IF($I$2=0,0,IF(AQ15&lt;=0,0,('LED Curve'!$D$19*(AQ15/$I$2)^3+'LED Curve'!$D$20*(AQ15/$I$2)^2+'LED Curve'!$D$21*(AQ15/$I$2)^1+'LED Curve'!$D$22)*$F$2*$I$2))</f>
        <v>0</v>
      </c>
      <c r="ED15">
        <f>IF($I$3=0,0,IF(AR15&lt;=0,0,('LED Curve'!$D$19*(AR15/$I$3)^3+'LED Curve'!$D$20*(AR15/$I$3)^2+'LED Curve'!$D$21*(AR15/$I$3)^1+'LED Curve'!$D$22)*$F$3*$I$3))</f>
        <v>0</v>
      </c>
      <c r="EE15">
        <f>IF($I$4=0,0,IF(AS15&lt;=0,0,('LED Curve'!$D$19*(AS15/$I$4)^3+'LED Curve'!$D$20*(AS15/$I$4)^2+'LED Curve'!$D$21*(AS15/$I$4)^1+'LED Curve'!$D$22)*$F$4*$I$4))</f>
        <v>0</v>
      </c>
      <c r="EF15">
        <f>IF($I$1=0,0,IF(AT15&lt;=0,0,('LED Curve'!$D$19*(AT15/$I$1)^3+'LED Curve'!$D$20*(AT15/$I$1)^2+'LED Curve'!$D$21*(AT15/$I$1)^1+'LED Curve'!$D$22)*$F$1*$I$1))</f>
        <v>0</v>
      </c>
      <c r="EG15">
        <f>IF($I$2=0,0,IF(AU15&lt;=0,0,('LED Curve'!$D$19*(AU15/$I$2)^3+'LED Curve'!$D$20*(AU15/$I$2)^2+'LED Curve'!$D$21*(AU15/$I$2)^1+'LED Curve'!$D$22)*$F$2*$I$2))</f>
        <v>0</v>
      </c>
      <c r="EH15">
        <f>IF($I$3=0,0,IF(AV15&lt;=0,0,('LED Curve'!$D$19*(AV15/$I$3)^3+'LED Curve'!$D$20*(AV15/$I$3)^2+'LED Curve'!$D$21*(AV15/$I$3)^1+'LED Curve'!$D$22)*$F$3*$I$3))</f>
        <v>0</v>
      </c>
      <c r="EI15">
        <f>IF($I$4=0,0,IF(AW15&lt;=0,0,('LED Curve'!$D$19*(AW15/$I$4)^3+'LED Curve'!$D$20*(AW15/$I$4)^2+'LED Curve'!$D$21*(AW15/$I$4)^1+'LED Curve'!$D$22)*$F$4*$I$4))</f>
        <v>0</v>
      </c>
      <c r="EJ15">
        <f>IF($I$1=0,0,IF(AX15&lt;=0,0,('LED Curve'!$D$19*(AX15/$I$1)^3+'LED Curve'!$D$20*(AX15/$I$1)^2+'LED Curve'!$D$21*(AX15/$I$1)^1+'LED Curve'!$D$22)*$F$1*$I$1))</f>
        <v>0</v>
      </c>
      <c r="EK15">
        <f>IF($I$2=0,0,IF(AY15&lt;=0,0,('LED Curve'!$D$19*(AY15/$I$2)^3+'LED Curve'!$D$20*(AY15/$I$2)^2+'LED Curve'!$D$21*(AY15/$I$2)^1+'LED Curve'!$D$22)*$F$2*$I$2))</f>
        <v>0</v>
      </c>
      <c r="EL15">
        <f>IF($I$3=0,0,IF(AZ15&lt;=0,0,('LED Curve'!$D$19*(AZ15/$I$3)^3+'LED Curve'!$D$20*(AZ15/$I$3)^2+'LED Curve'!$D$21*(AZ15/$I$3)^1+'LED Curve'!$D$22)*$F$3*$I$3))</f>
        <v>0</v>
      </c>
      <c r="EM15">
        <f>IF($I$4=0,0,IF(BA15&lt;=0,0,('LED Curve'!$D$19*(BA15/$I$4)^3+'LED Curve'!$D$20*(BA15/$I$4)^2+'LED Curve'!$D$21*(BA15/$I$4)^1+'LED Curve'!$D$22)*$F$4*$I$4))</f>
        <v>0</v>
      </c>
      <c r="EN15">
        <f t="shared" si="93"/>
        <v>0</v>
      </c>
      <c r="EO15">
        <f t="shared" si="12"/>
        <v>0</v>
      </c>
      <c r="EP15">
        <f t="shared" si="13"/>
        <v>0</v>
      </c>
      <c r="EQ15">
        <f t="shared" si="14"/>
        <v>0</v>
      </c>
      <c r="ER15">
        <f t="shared" si="94"/>
        <v>0</v>
      </c>
      <c r="ES15">
        <f t="shared" si="15"/>
        <v>0</v>
      </c>
    </row>
    <row r="16" spans="1:149" x14ac:dyDescent="0.3">
      <c r="A16">
        <v>7</v>
      </c>
      <c r="B16">
        <f t="shared" si="16"/>
        <v>2.7343750000000003E-4</v>
      </c>
      <c r="C16">
        <f t="shared" si="0"/>
        <v>11.946929500593424</v>
      </c>
      <c r="D16">
        <f t="shared" si="1"/>
        <v>13.160286727920099</v>
      </c>
      <c r="E16">
        <f t="shared" si="2"/>
        <v>14.373643955246774</v>
      </c>
      <c r="F16">
        <f>IF(C16&gt;Calculation!$D$72,IF((C16-Calculation!$D$72)/Calculation!$D$58&gt;Calculation!$D$28,Calculation!$D$28,(C16-Calculation!$D$72)/Calculation!$D$58),0)</f>
        <v>0</v>
      </c>
      <c r="G16">
        <f>IF(C16&gt;Calculation!$D$73,IF((C16-Calculation!$D$73)/Calculation!$D$59&gt;Calculation!$D$29,Calculation!$D$29,(C16-Calculation!$D$73)/Calculation!$D$59),0)</f>
        <v>0</v>
      </c>
      <c r="H16">
        <f>IF(C16&gt;Calculation!$D$74,IF((C16-Calculation!$D$74)/Calculation!$D$60&gt;Calculation!$D$30,Calculation!$D$30,(C16-Calculation!$D$74)/Calculation!$D$60),0)</f>
        <v>0</v>
      </c>
      <c r="I16">
        <f>IF(C16&gt;Calculation!$D$75,IF((C16-Calculation!$D$75)/Calculation!$D$61&gt;Calculation!$D$31,Calculation!$D$31,(C16-Calculation!$D$75)/Calculation!$D$61),0)</f>
        <v>0</v>
      </c>
      <c r="J16">
        <f>IF(D16&gt;Calculation!$D$72,IF((D16-Calculation!$D$72)/Calculation!$D$58&gt;Calculation!$D$28,Calculation!$D$28,(D16-Calculation!$D$72)/Calculation!$D$58),0)</f>
        <v>0</v>
      </c>
      <c r="K16">
        <f>IF(D16&gt;Calculation!$D$73,IF((D16-Calculation!$D$73)/Calculation!$D$59&gt;Calculation!$D$29,Calculation!$D$29,(D16-Calculation!$D$73)/Calculation!$D$59),0)</f>
        <v>0</v>
      </c>
      <c r="L16">
        <f>IF(D16&gt;Calculation!$D$74,IF((D16-Calculation!$D$74)/Calculation!$D$60&gt;Calculation!$D$30,Calculation!$D$30,(D16-Calculation!$D$74)/Calculation!$D$60),0)</f>
        <v>0</v>
      </c>
      <c r="M16">
        <f>IF(D16&gt;Calculation!$D$75,IF((D16-Calculation!$D$75)/Calculation!$D$61&gt;Calculation!$D$31,Calculation!$D$31,(D16-Calculation!$D$75)/Calculation!$D$61),0)</f>
        <v>0</v>
      </c>
      <c r="N16">
        <f>IF(E16&gt;Calculation!$D$72,IF((E16-Calculation!$D$72)/Calculation!$D$58&gt;Calculation!$D$28,Calculation!$D$28,(E16-Calculation!$D$72)/Calculation!$D$58),0)</f>
        <v>0</v>
      </c>
      <c r="O16">
        <f>IF(E16&gt;Calculation!$D$73,IF((E16-Calculation!$D$73)/Calculation!$D$59&gt;Calculation!$D$29,Calculation!$D$29,(E16-Calculation!$D$73)/Calculation!$D$59),0)</f>
        <v>0</v>
      </c>
      <c r="P16">
        <f>IF(E16&gt;Calculation!$D$74,IF((E16-Calculation!$D$74)/Calculation!$D$60&gt;Calculation!$D$30,Calculation!$D$30,(E16-Calculation!$D$74)/Calculation!$D$60),0)</f>
        <v>0</v>
      </c>
      <c r="Q16">
        <f>IF(E16&gt;Calculation!$D$75,IF((E16-Calculation!$D$75)/Calculation!$D$61&gt;Calculation!$D$31,Calculation!$D$31,(E16-Calculation!$D$75)/Calculation!$D$61),0)</f>
        <v>0</v>
      </c>
      <c r="R16">
        <f t="shared" si="17"/>
        <v>0</v>
      </c>
      <c r="S16">
        <f t="shared" si="18"/>
        <v>0</v>
      </c>
      <c r="T16">
        <f t="shared" si="19"/>
        <v>0</v>
      </c>
      <c r="U16">
        <f t="shared" si="20"/>
        <v>0</v>
      </c>
      <c r="V16">
        <f t="shared" si="21"/>
        <v>0</v>
      </c>
      <c r="W16">
        <f t="shared" si="22"/>
        <v>0</v>
      </c>
      <c r="X16">
        <f t="shared" si="23"/>
        <v>0</v>
      </c>
      <c r="Y16">
        <f t="shared" si="24"/>
        <v>0</v>
      </c>
      <c r="Z16">
        <f t="shared" si="25"/>
        <v>0</v>
      </c>
      <c r="AA16">
        <f t="shared" si="26"/>
        <v>0</v>
      </c>
      <c r="AB16">
        <f t="shared" si="27"/>
        <v>0</v>
      </c>
      <c r="AC16">
        <f t="shared" si="4"/>
        <v>0</v>
      </c>
      <c r="AD16">
        <f>IF(T16&gt;Calculation!$D$29,1,0)</f>
        <v>0</v>
      </c>
      <c r="AE16">
        <f>IF(X16&gt;Calculation!$D$29,1,0)</f>
        <v>0</v>
      </c>
      <c r="AF16">
        <f>IF(AB16&gt;Calculation!$D$29,1,0)</f>
        <v>0</v>
      </c>
      <c r="AG16">
        <f>IF(U16&gt;Calculation!$D$30,1,0)</f>
        <v>0</v>
      </c>
      <c r="AH16">
        <f>IF(Y16&gt;Calculation!$D$30,1,0)</f>
        <v>0</v>
      </c>
      <c r="AI16">
        <f>IF(AC16&gt;Calculation!$D$30,1,0)</f>
        <v>0</v>
      </c>
      <c r="AJ16">
        <f t="shared" si="5"/>
        <v>0</v>
      </c>
      <c r="AK16">
        <f t="shared" si="28"/>
        <v>0</v>
      </c>
      <c r="AL16">
        <f t="shared" si="29"/>
        <v>0</v>
      </c>
      <c r="AM16">
        <f t="shared" si="30"/>
        <v>0</v>
      </c>
      <c r="AN16">
        <f t="shared" si="31"/>
        <v>0</v>
      </c>
      <c r="AO16">
        <f t="shared" si="32"/>
        <v>0</v>
      </c>
      <c r="AP16">
        <f t="shared" si="7"/>
        <v>0</v>
      </c>
      <c r="AQ16">
        <f t="shared" si="8"/>
        <v>0</v>
      </c>
      <c r="AR16">
        <f t="shared" si="9"/>
        <v>0</v>
      </c>
      <c r="AS16">
        <f t="shared" si="10"/>
        <v>0</v>
      </c>
      <c r="AT16">
        <f t="shared" si="33"/>
        <v>0</v>
      </c>
      <c r="AU16">
        <f t="shared" si="34"/>
        <v>0</v>
      </c>
      <c r="AV16">
        <f t="shared" si="35"/>
        <v>0</v>
      </c>
      <c r="AW16">
        <f t="shared" si="36"/>
        <v>0</v>
      </c>
      <c r="AX16">
        <f t="shared" si="37"/>
        <v>0</v>
      </c>
      <c r="AY16">
        <f t="shared" si="38"/>
        <v>0</v>
      </c>
      <c r="AZ16">
        <f t="shared" si="39"/>
        <v>0</v>
      </c>
      <c r="BA16">
        <f t="shared" si="40"/>
        <v>0</v>
      </c>
      <c r="BB16">
        <f t="shared" si="41"/>
        <v>0</v>
      </c>
      <c r="BC16">
        <f t="shared" si="42"/>
        <v>0</v>
      </c>
      <c r="BD16">
        <f t="shared" si="43"/>
        <v>0</v>
      </c>
      <c r="BE16">
        <f t="shared" si="44"/>
        <v>0</v>
      </c>
      <c r="BF16">
        <f t="shared" si="45"/>
        <v>0</v>
      </c>
      <c r="BG16">
        <f t="shared" si="46"/>
        <v>0</v>
      </c>
      <c r="BH16">
        <f t="shared" si="47"/>
        <v>0</v>
      </c>
      <c r="BI16">
        <f t="shared" si="48"/>
        <v>0</v>
      </c>
      <c r="BJ16">
        <f t="shared" si="49"/>
        <v>0</v>
      </c>
      <c r="BK16">
        <f t="shared" si="50"/>
        <v>0</v>
      </c>
      <c r="BL16">
        <f t="shared" si="51"/>
        <v>0</v>
      </c>
      <c r="BM16">
        <f t="shared" si="52"/>
        <v>0</v>
      </c>
      <c r="BN16">
        <f t="shared" si="53"/>
        <v>0</v>
      </c>
      <c r="BO16">
        <f t="shared" si="54"/>
        <v>0</v>
      </c>
      <c r="BP16">
        <f t="shared" si="55"/>
        <v>0</v>
      </c>
      <c r="BQ16">
        <f t="shared" si="56"/>
        <v>0</v>
      </c>
      <c r="BR16">
        <f t="shared" si="57"/>
        <v>0</v>
      </c>
      <c r="BS16">
        <f t="shared" si="58"/>
        <v>0</v>
      </c>
      <c r="BT16">
        <f t="shared" si="59"/>
        <v>0</v>
      </c>
      <c r="BU16">
        <f t="shared" si="60"/>
        <v>0</v>
      </c>
      <c r="BV16">
        <f t="shared" si="61"/>
        <v>0</v>
      </c>
      <c r="BW16">
        <f t="shared" si="62"/>
        <v>0</v>
      </c>
      <c r="BX16">
        <f t="shared" si="63"/>
        <v>0</v>
      </c>
      <c r="BY16">
        <f t="shared" si="64"/>
        <v>0</v>
      </c>
      <c r="BZ16">
        <f>IF($I$1=0,0,IF(AP16=0,C16,('LED Curve'!$D$14*(AP16/$I$1)^3+'LED Curve'!$D$15*(AP16/$I$1)^2+'LED Curve'!$D$16*(AP16/$I$1)^1+'LED Curve'!$D$17)*$F$1))</f>
        <v>11.946929500593424</v>
      </c>
      <c r="CA16">
        <f>IF($I$2=0,0,IF(AQ16=0,C16-BZ16,('LED Curve'!$D$14*(AQ16/$I$2)^3+'LED Curve'!$D$15*(AQ16/$I$2)^2+'LED Curve'!$D$16*(AQ16/$I$2)^1+'LED Curve'!$D$17)*$F$2))</f>
        <v>0</v>
      </c>
      <c r="CB16">
        <f>IF($I$3=0,0,IF(AR16=0,C16-(BZ16+CA16),('LED Curve'!$D$14*(AR16/$I$3)^3+'LED Curve'!$D$15*(AR16/$I$3)^2+'LED Curve'!$D$16*(AR16/$I$3)^1+'LED Curve'!$D$17)*$F$3))</f>
        <v>0</v>
      </c>
      <c r="CC16">
        <f>IF($I$4=0,0,IF(AS16=0,C16-(BZ16+CA16+CB16),('LED Curve'!$D$14*(AS16/$I$4)^3+'LED Curve'!$D$15*(AS16/$I$4)^2+'LED Curve'!$D$16*(AS16/$I$4)^1+'LED Curve'!$D$17)*$F$4))</f>
        <v>0</v>
      </c>
      <c r="CD16">
        <f>IF($I$1=0,0,IF(AT16=0,D16,('LED Curve'!$D$14*(AT16/$I$1)^3+'LED Curve'!$D$15*(AT16/$I$1)^2+'LED Curve'!$D$16*(AT16/$I$1)^1+'LED Curve'!$D$17)*$F$1))</f>
        <v>13.160286727920099</v>
      </c>
      <c r="CE16">
        <f>IF($I$2=0,0,IF(AU16=0,D16-CD16,('LED Curve'!$D$14*(AU16/$I$2)^3+'LED Curve'!$D$15*(AU16/$I$2)^2+'LED Curve'!$D$16*(AU16/$I$2)^1+'LED Curve'!$D$17)*$F$2))</f>
        <v>0</v>
      </c>
      <c r="CF16">
        <f>IF($I$3=0,0,IF(AV16=0,D16-(CD16+CE16),('LED Curve'!$D$14*(AV16/$I$3)^3+'LED Curve'!$D$15*(AV16/$I$3)^2+'LED Curve'!$D$16*(AV16/$I$3)^1+'LED Curve'!$D$17)*$F$3))</f>
        <v>0</v>
      </c>
      <c r="CG16">
        <f>IF($I$4=0,0,IF(AW16=0,D16-(CD16+CE16+CF16),('LED Curve'!$D$14*(AW16/$I$4)^3+'LED Curve'!$D$15*(AW16/$I$4)^2+'LED Curve'!$D$16*(AW16/$I$4)^1+'LED Curve'!$D$17)*$F$4))</f>
        <v>0</v>
      </c>
      <c r="CH16">
        <f>IF($I$1=0,0,IF(AX16=0,E16,('LED Curve'!$D$14*(AX16/$I$1)^3+'LED Curve'!$D$15*(AX16/$I$1)^2+'LED Curve'!$D$16*(AX16/$I$1)^1+'LED Curve'!$D$17)*$F$1))</f>
        <v>14.373643955246774</v>
      </c>
      <c r="CI16">
        <f>IF($I$2=0,0,IF(AY16=0,E16-CH16,('LED Curve'!$D$14*(AY16/$I$2)^3+'LED Curve'!$D$15*(AY16/$I$2)^2+'LED Curve'!$D$16*(AY16/$I$2)^1+'LED Curve'!$D$17)*$F$2))</f>
        <v>0</v>
      </c>
      <c r="CJ16">
        <f>IF($I$3=0,0,IF(AZ16=0,E16-(CH16+CI16),('LED Curve'!$D$14*(AZ16/$I$3)^3+'LED Curve'!$D$15*(AZ16/$I$3)^2+'LED Curve'!$D$16*(AZ16/$I$3)^1+'LED Curve'!$D$17)*$F$3))</f>
        <v>0</v>
      </c>
      <c r="CK16">
        <f>IF($I$4=0,0,IF(BA16=0,E16-(CH16+CI16+CJ16),('LED Curve'!$D$14*(BA16/$I$4)^3+'LED Curve'!$D$15*(BA16/$I$4)^2+'LED Curve'!$D$16*(BA16/$I$4)^1+'LED Curve'!$D$17)*$F$4))</f>
        <v>0</v>
      </c>
      <c r="CL16">
        <f t="shared" si="65"/>
        <v>0</v>
      </c>
      <c r="CM16">
        <f t="shared" si="66"/>
        <v>0</v>
      </c>
      <c r="CN16">
        <f t="shared" si="67"/>
        <v>0</v>
      </c>
      <c r="CO16">
        <f>IF($C$6=Calculation!$I$5,0,$C16-(BZ16+CA16+CB16+CC16))</f>
        <v>0</v>
      </c>
      <c r="CP16">
        <f t="shared" si="68"/>
        <v>0</v>
      </c>
      <c r="CQ16">
        <f t="shared" si="69"/>
        <v>0</v>
      </c>
      <c r="CR16">
        <f t="shared" si="70"/>
        <v>0</v>
      </c>
      <c r="CS16">
        <f>IF($C$6=Calculation!$I$5,0,$D16-(CD16+CE16+CF16+CG16))</f>
        <v>0</v>
      </c>
      <c r="CT16">
        <f t="shared" si="71"/>
        <v>0</v>
      </c>
      <c r="CU16">
        <f t="shared" si="72"/>
        <v>0</v>
      </c>
      <c r="CV16">
        <f t="shared" si="73"/>
        <v>0</v>
      </c>
      <c r="CW16">
        <f>IF($C$6=Calculation!$I$5,0,$E16-(CH16+CI16+CJ16+CK16))</f>
        <v>0</v>
      </c>
      <c r="CX16">
        <f t="shared" si="74"/>
        <v>0</v>
      </c>
      <c r="CY16">
        <f t="shared" si="75"/>
        <v>0</v>
      </c>
      <c r="CZ16">
        <f t="shared" si="76"/>
        <v>0</v>
      </c>
      <c r="DA16">
        <f t="shared" si="77"/>
        <v>0</v>
      </c>
      <c r="DB16">
        <f t="shared" si="78"/>
        <v>0</v>
      </c>
      <c r="DC16">
        <f t="shared" si="79"/>
        <v>0</v>
      </c>
      <c r="DD16">
        <f t="shared" si="95"/>
        <v>0</v>
      </c>
      <c r="DE16">
        <f t="shared" si="96"/>
        <v>0</v>
      </c>
      <c r="DF16">
        <f t="shared" si="97"/>
        <v>0</v>
      </c>
      <c r="DG16">
        <f t="shared" si="98"/>
        <v>0</v>
      </c>
      <c r="DH16">
        <f t="shared" si="99"/>
        <v>0</v>
      </c>
      <c r="DI16">
        <f t="shared" si="100"/>
        <v>0</v>
      </c>
      <c r="DJ16">
        <f t="shared" si="101"/>
        <v>0</v>
      </c>
      <c r="DK16">
        <f t="shared" si="102"/>
        <v>0</v>
      </c>
      <c r="DL16">
        <f t="shared" si="103"/>
        <v>0</v>
      </c>
      <c r="DM16">
        <f t="shared" si="104"/>
        <v>0</v>
      </c>
      <c r="DN16">
        <f t="shared" si="105"/>
        <v>0</v>
      </c>
      <c r="DO16">
        <f t="shared" si="106"/>
        <v>0</v>
      </c>
      <c r="DP16">
        <f t="shared" si="81"/>
        <v>0</v>
      </c>
      <c r="DQ16">
        <f t="shared" si="82"/>
        <v>0</v>
      </c>
      <c r="DR16">
        <f t="shared" si="83"/>
        <v>0</v>
      </c>
      <c r="DS16">
        <f t="shared" si="84"/>
        <v>0</v>
      </c>
      <c r="DT16">
        <f t="shared" si="85"/>
        <v>0</v>
      </c>
      <c r="DU16">
        <f t="shared" si="86"/>
        <v>0</v>
      </c>
      <c r="DV16">
        <f t="shared" si="87"/>
        <v>0</v>
      </c>
      <c r="DW16">
        <f t="shared" si="88"/>
        <v>0</v>
      </c>
      <c r="DX16">
        <f t="shared" si="89"/>
        <v>0</v>
      </c>
      <c r="DY16">
        <f t="shared" si="90"/>
        <v>0</v>
      </c>
      <c r="DZ16">
        <f t="shared" si="91"/>
        <v>0</v>
      </c>
      <c r="EA16">
        <f t="shared" si="92"/>
        <v>0</v>
      </c>
      <c r="EB16">
        <f>IF($I$1=0,0,IF(AP16&lt;=0,0,('LED Curve'!$D$19*(AP16/$I$1)^3+'LED Curve'!$D$20*(AP16/$I$1)^2+'LED Curve'!$D$21*(AP16/$I$1)^1+'LED Curve'!$D$22)*$F$1*$I$1))</f>
        <v>0</v>
      </c>
      <c r="EC16">
        <f>IF($I$2=0,0,IF(AQ16&lt;=0,0,('LED Curve'!$D$19*(AQ16/$I$2)^3+'LED Curve'!$D$20*(AQ16/$I$2)^2+'LED Curve'!$D$21*(AQ16/$I$2)^1+'LED Curve'!$D$22)*$F$2*$I$2))</f>
        <v>0</v>
      </c>
      <c r="ED16">
        <f>IF($I$3=0,0,IF(AR16&lt;=0,0,('LED Curve'!$D$19*(AR16/$I$3)^3+'LED Curve'!$D$20*(AR16/$I$3)^2+'LED Curve'!$D$21*(AR16/$I$3)^1+'LED Curve'!$D$22)*$F$3*$I$3))</f>
        <v>0</v>
      </c>
      <c r="EE16">
        <f>IF($I$4=0,0,IF(AS16&lt;=0,0,('LED Curve'!$D$19*(AS16/$I$4)^3+'LED Curve'!$D$20*(AS16/$I$4)^2+'LED Curve'!$D$21*(AS16/$I$4)^1+'LED Curve'!$D$22)*$F$4*$I$4))</f>
        <v>0</v>
      </c>
      <c r="EF16">
        <f>IF($I$1=0,0,IF(AT16&lt;=0,0,('LED Curve'!$D$19*(AT16/$I$1)^3+'LED Curve'!$D$20*(AT16/$I$1)^2+'LED Curve'!$D$21*(AT16/$I$1)^1+'LED Curve'!$D$22)*$F$1*$I$1))</f>
        <v>0</v>
      </c>
      <c r="EG16">
        <f>IF($I$2=0,0,IF(AU16&lt;=0,0,('LED Curve'!$D$19*(AU16/$I$2)^3+'LED Curve'!$D$20*(AU16/$I$2)^2+'LED Curve'!$D$21*(AU16/$I$2)^1+'LED Curve'!$D$22)*$F$2*$I$2))</f>
        <v>0</v>
      </c>
      <c r="EH16">
        <f>IF($I$3=0,0,IF(AV16&lt;=0,0,('LED Curve'!$D$19*(AV16/$I$3)^3+'LED Curve'!$D$20*(AV16/$I$3)^2+'LED Curve'!$D$21*(AV16/$I$3)^1+'LED Curve'!$D$22)*$F$3*$I$3))</f>
        <v>0</v>
      </c>
      <c r="EI16">
        <f>IF($I$4=0,0,IF(AW16&lt;=0,0,('LED Curve'!$D$19*(AW16/$I$4)^3+'LED Curve'!$D$20*(AW16/$I$4)^2+'LED Curve'!$D$21*(AW16/$I$4)^1+'LED Curve'!$D$22)*$F$4*$I$4))</f>
        <v>0</v>
      </c>
      <c r="EJ16">
        <f>IF($I$1=0,0,IF(AX16&lt;=0,0,('LED Curve'!$D$19*(AX16/$I$1)^3+'LED Curve'!$D$20*(AX16/$I$1)^2+'LED Curve'!$D$21*(AX16/$I$1)^1+'LED Curve'!$D$22)*$F$1*$I$1))</f>
        <v>0</v>
      </c>
      <c r="EK16">
        <f>IF($I$2=0,0,IF(AY16&lt;=0,0,('LED Curve'!$D$19*(AY16/$I$2)^3+'LED Curve'!$D$20*(AY16/$I$2)^2+'LED Curve'!$D$21*(AY16/$I$2)^1+'LED Curve'!$D$22)*$F$2*$I$2))</f>
        <v>0</v>
      </c>
      <c r="EL16">
        <f>IF($I$3=0,0,IF(AZ16&lt;=0,0,('LED Curve'!$D$19*(AZ16/$I$3)^3+'LED Curve'!$D$20*(AZ16/$I$3)^2+'LED Curve'!$D$21*(AZ16/$I$3)^1+'LED Curve'!$D$22)*$F$3*$I$3))</f>
        <v>0</v>
      </c>
      <c r="EM16">
        <f>IF($I$4=0,0,IF(BA16&lt;=0,0,('LED Curve'!$D$19*(BA16/$I$4)^3+'LED Curve'!$D$20*(BA16/$I$4)^2+'LED Curve'!$D$21*(BA16/$I$4)^1+'LED Curve'!$D$22)*$F$4*$I$4))</f>
        <v>0</v>
      </c>
      <c r="EN16">
        <f t="shared" si="93"/>
        <v>0</v>
      </c>
      <c r="EO16">
        <f t="shared" si="12"/>
        <v>0</v>
      </c>
      <c r="EP16">
        <f t="shared" si="13"/>
        <v>0</v>
      </c>
      <c r="EQ16">
        <f t="shared" si="14"/>
        <v>0</v>
      </c>
      <c r="ER16">
        <f t="shared" si="94"/>
        <v>0</v>
      </c>
      <c r="ES16">
        <f t="shared" si="15"/>
        <v>0</v>
      </c>
    </row>
    <row r="17" spans="1:149" x14ac:dyDescent="0.3">
      <c r="A17">
        <v>8</v>
      </c>
      <c r="B17">
        <f t="shared" si="16"/>
        <v>3.1250000000000001E-4</v>
      </c>
      <c r="C17">
        <f t="shared" si="0"/>
        <v>13.847888611900061</v>
      </c>
      <c r="D17">
        <f t="shared" si="1"/>
        <v>15.234060303890976</v>
      </c>
      <c r="E17">
        <f t="shared" si="2"/>
        <v>16.620231995881891</v>
      </c>
      <c r="F17">
        <f>IF(C17&gt;Calculation!$D$72,IF((C17-Calculation!$D$72)/Calculation!$D$58&gt;Calculation!$D$28,Calculation!$D$28,(C17-Calculation!$D$72)/Calculation!$D$58),0)</f>
        <v>0</v>
      </c>
      <c r="G17">
        <f>IF(C17&gt;Calculation!$D$73,IF((C17-Calculation!$D$73)/Calculation!$D$59&gt;Calculation!$D$29,Calculation!$D$29,(C17-Calculation!$D$73)/Calculation!$D$59),0)</f>
        <v>0</v>
      </c>
      <c r="H17">
        <f>IF(C17&gt;Calculation!$D$74,IF((C17-Calculation!$D$74)/Calculation!$D$60&gt;Calculation!$D$30,Calculation!$D$30,(C17-Calculation!$D$74)/Calculation!$D$60),0)</f>
        <v>0</v>
      </c>
      <c r="I17">
        <f>IF(C17&gt;Calculation!$D$75,IF((C17-Calculation!$D$75)/Calculation!$D$61&gt;Calculation!$D$31,Calculation!$D$31,(C17-Calculation!$D$75)/Calculation!$D$61),0)</f>
        <v>0</v>
      </c>
      <c r="J17">
        <f>IF(D17&gt;Calculation!$D$72,IF((D17-Calculation!$D$72)/Calculation!$D$58&gt;Calculation!$D$28,Calculation!$D$28,(D17-Calculation!$D$72)/Calculation!$D$58),0)</f>
        <v>0</v>
      </c>
      <c r="K17">
        <f>IF(D17&gt;Calculation!$D$73,IF((D17-Calculation!$D$73)/Calculation!$D$59&gt;Calculation!$D$29,Calculation!$D$29,(D17-Calculation!$D$73)/Calculation!$D$59),0)</f>
        <v>0</v>
      </c>
      <c r="L17">
        <f>IF(D17&gt;Calculation!$D$74,IF((D17-Calculation!$D$74)/Calculation!$D$60&gt;Calculation!$D$30,Calculation!$D$30,(D17-Calculation!$D$74)/Calculation!$D$60),0)</f>
        <v>0</v>
      </c>
      <c r="M17">
        <f>IF(D17&gt;Calculation!$D$75,IF((D17-Calculation!$D$75)/Calculation!$D$61&gt;Calculation!$D$31,Calculation!$D$31,(D17-Calculation!$D$75)/Calculation!$D$61),0)</f>
        <v>0</v>
      </c>
      <c r="N17">
        <f>IF(E17&gt;Calculation!$D$72,IF((E17-Calculation!$D$72)/Calculation!$D$58&gt;Calculation!$D$28,Calculation!$D$28,(E17-Calculation!$D$72)/Calculation!$D$58),0)</f>
        <v>0</v>
      </c>
      <c r="O17">
        <f>IF(E17&gt;Calculation!$D$73,IF((E17-Calculation!$D$73)/Calculation!$D$59&gt;Calculation!$D$29,Calculation!$D$29,(E17-Calculation!$D$73)/Calculation!$D$59),0)</f>
        <v>0</v>
      </c>
      <c r="P17">
        <f>IF(E17&gt;Calculation!$D$74,IF((E17-Calculation!$D$74)/Calculation!$D$60&gt;Calculation!$D$30,Calculation!$D$30,(E17-Calculation!$D$74)/Calculation!$D$60),0)</f>
        <v>0</v>
      </c>
      <c r="Q17">
        <f>IF(E17&gt;Calculation!$D$75,IF((E17-Calculation!$D$75)/Calculation!$D$61&gt;Calculation!$D$31,Calculation!$D$31,(E17-Calculation!$D$75)/Calculation!$D$61),0)</f>
        <v>0</v>
      </c>
      <c r="R17">
        <f t="shared" si="17"/>
        <v>0</v>
      </c>
      <c r="S17">
        <f t="shared" si="18"/>
        <v>0</v>
      </c>
      <c r="T17">
        <f t="shared" si="19"/>
        <v>0</v>
      </c>
      <c r="U17">
        <f t="shared" si="20"/>
        <v>0</v>
      </c>
      <c r="V17">
        <f t="shared" si="21"/>
        <v>0</v>
      </c>
      <c r="W17">
        <f t="shared" si="22"/>
        <v>0</v>
      </c>
      <c r="X17">
        <f t="shared" si="23"/>
        <v>0</v>
      </c>
      <c r="Y17">
        <f t="shared" si="24"/>
        <v>0</v>
      </c>
      <c r="Z17">
        <f t="shared" si="25"/>
        <v>0</v>
      </c>
      <c r="AA17">
        <f t="shared" si="26"/>
        <v>0</v>
      </c>
      <c r="AB17">
        <f t="shared" si="27"/>
        <v>0</v>
      </c>
      <c r="AC17">
        <f t="shared" si="4"/>
        <v>0</v>
      </c>
      <c r="AD17">
        <f>IF(T17&gt;Calculation!$D$29,1,0)</f>
        <v>0</v>
      </c>
      <c r="AE17">
        <f>IF(X17&gt;Calculation!$D$29,1,0)</f>
        <v>0</v>
      </c>
      <c r="AF17">
        <f>IF(AB17&gt;Calculation!$D$29,1,0)</f>
        <v>0</v>
      </c>
      <c r="AG17">
        <f>IF(U17&gt;Calculation!$D$30,1,0)</f>
        <v>0</v>
      </c>
      <c r="AH17">
        <f>IF(Y17&gt;Calculation!$D$30,1,0)</f>
        <v>0</v>
      </c>
      <c r="AI17">
        <f>IF(AC17&gt;Calculation!$D$30,1,0)</f>
        <v>0</v>
      </c>
      <c r="AJ17">
        <f t="shared" si="5"/>
        <v>0</v>
      </c>
      <c r="AK17">
        <f t="shared" si="28"/>
        <v>0</v>
      </c>
      <c r="AL17">
        <f t="shared" si="29"/>
        <v>0</v>
      </c>
      <c r="AM17">
        <f t="shared" si="30"/>
        <v>0</v>
      </c>
      <c r="AN17">
        <f t="shared" si="31"/>
        <v>0</v>
      </c>
      <c r="AO17">
        <f t="shared" si="32"/>
        <v>0</v>
      </c>
      <c r="AP17">
        <f t="shared" si="7"/>
        <v>0</v>
      </c>
      <c r="AQ17">
        <f t="shared" si="8"/>
        <v>0</v>
      </c>
      <c r="AR17">
        <f t="shared" si="9"/>
        <v>0</v>
      </c>
      <c r="AS17">
        <f t="shared" si="10"/>
        <v>0</v>
      </c>
      <c r="AT17">
        <f t="shared" si="33"/>
        <v>0</v>
      </c>
      <c r="AU17">
        <f t="shared" si="34"/>
        <v>0</v>
      </c>
      <c r="AV17">
        <f t="shared" si="35"/>
        <v>0</v>
      </c>
      <c r="AW17">
        <f t="shared" si="36"/>
        <v>0</v>
      </c>
      <c r="AX17">
        <f t="shared" si="37"/>
        <v>0</v>
      </c>
      <c r="AY17">
        <f t="shared" si="38"/>
        <v>0</v>
      </c>
      <c r="AZ17">
        <f t="shared" si="39"/>
        <v>0</v>
      </c>
      <c r="BA17">
        <f t="shared" si="40"/>
        <v>0</v>
      </c>
      <c r="BB17">
        <f t="shared" si="41"/>
        <v>0</v>
      </c>
      <c r="BC17">
        <f t="shared" si="42"/>
        <v>0</v>
      </c>
      <c r="BD17">
        <f t="shared" si="43"/>
        <v>0</v>
      </c>
      <c r="BE17">
        <f t="shared" si="44"/>
        <v>0</v>
      </c>
      <c r="BF17">
        <f t="shared" si="45"/>
        <v>0</v>
      </c>
      <c r="BG17">
        <f t="shared" si="46"/>
        <v>0</v>
      </c>
      <c r="BH17">
        <f t="shared" si="47"/>
        <v>0</v>
      </c>
      <c r="BI17">
        <f t="shared" si="48"/>
        <v>0</v>
      </c>
      <c r="BJ17">
        <f t="shared" si="49"/>
        <v>0</v>
      </c>
      <c r="BK17">
        <f t="shared" si="50"/>
        <v>0</v>
      </c>
      <c r="BL17">
        <f t="shared" si="51"/>
        <v>0</v>
      </c>
      <c r="BM17">
        <f t="shared" si="52"/>
        <v>0</v>
      </c>
      <c r="BN17">
        <f t="shared" si="53"/>
        <v>0</v>
      </c>
      <c r="BO17">
        <f t="shared" si="54"/>
        <v>0</v>
      </c>
      <c r="BP17">
        <f t="shared" si="55"/>
        <v>0</v>
      </c>
      <c r="BQ17">
        <f t="shared" si="56"/>
        <v>0</v>
      </c>
      <c r="BR17">
        <f t="shared" si="57"/>
        <v>0</v>
      </c>
      <c r="BS17">
        <f t="shared" si="58"/>
        <v>0</v>
      </c>
      <c r="BT17">
        <f t="shared" si="59"/>
        <v>0</v>
      </c>
      <c r="BU17">
        <f t="shared" si="60"/>
        <v>0</v>
      </c>
      <c r="BV17">
        <f t="shared" si="61"/>
        <v>0</v>
      </c>
      <c r="BW17">
        <f t="shared" si="62"/>
        <v>0</v>
      </c>
      <c r="BX17">
        <f t="shared" si="63"/>
        <v>0</v>
      </c>
      <c r="BY17">
        <f t="shared" si="64"/>
        <v>0</v>
      </c>
      <c r="BZ17">
        <f>IF($I$1=0,0,IF(AP17=0,C17,('LED Curve'!$D$14*(AP17/$I$1)^3+'LED Curve'!$D$15*(AP17/$I$1)^2+'LED Curve'!$D$16*(AP17/$I$1)^1+'LED Curve'!$D$17)*$F$1))</f>
        <v>13.847888611900061</v>
      </c>
      <c r="CA17">
        <f>IF($I$2=0,0,IF(AQ17=0,C17-BZ17,('LED Curve'!$D$14*(AQ17/$I$2)^3+'LED Curve'!$D$15*(AQ17/$I$2)^2+'LED Curve'!$D$16*(AQ17/$I$2)^1+'LED Curve'!$D$17)*$F$2))</f>
        <v>0</v>
      </c>
      <c r="CB17">
        <f>IF($I$3=0,0,IF(AR17=0,C17-(BZ17+CA17),('LED Curve'!$D$14*(AR17/$I$3)^3+'LED Curve'!$D$15*(AR17/$I$3)^2+'LED Curve'!$D$16*(AR17/$I$3)^1+'LED Curve'!$D$17)*$F$3))</f>
        <v>0</v>
      </c>
      <c r="CC17">
        <f>IF($I$4=0,0,IF(AS17=0,C17-(BZ17+CA17+CB17),('LED Curve'!$D$14*(AS17/$I$4)^3+'LED Curve'!$D$15*(AS17/$I$4)^2+'LED Curve'!$D$16*(AS17/$I$4)^1+'LED Curve'!$D$17)*$F$4))</f>
        <v>0</v>
      </c>
      <c r="CD17">
        <f>IF($I$1=0,0,IF(AT17=0,D17,('LED Curve'!$D$14*(AT17/$I$1)^3+'LED Curve'!$D$15*(AT17/$I$1)^2+'LED Curve'!$D$16*(AT17/$I$1)^1+'LED Curve'!$D$17)*$F$1))</f>
        <v>15.234060303890976</v>
      </c>
      <c r="CE17">
        <f>IF($I$2=0,0,IF(AU17=0,D17-CD17,('LED Curve'!$D$14*(AU17/$I$2)^3+'LED Curve'!$D$15*(AU17/$I$2)^2+'LED Curve'!$D$16*(AU17/$I$2)^1+'LED Curve'!$D$17)*$F$2))</f>
        <v>0</v>
      </c>
      <c r="CF17">
        <f>IF($I$3=0,0,IF(AV17=0,D17-(CD17+CE17),('LED Curve'!$D$14*(AV17/$I$3)^3+'LED Curve'!$D$15*(AV17/$I$3)^2+'LED Curve'!$D$16*(AV17/$I$3)^1+'LED Curve'!$D$17)*$F$3))</f>
        <v>0</v>
      </c>
      <c r="CG17">
        <f>IF($I$4=0,0,IF(AW17=0,D17-(CD17+CE17+CF17),('LED Curve'!$D$14*(AW17/$I$4)^3+'LED Curve'!$D$15*(AW17/$I$4)^2+'LED Curve'!$D$16*(AW17/$I$4)^1+'LED Curve'!$D$17)*$F$4))</f>
        <v>0</v>
      </c>
      <c r="CH17">
        <f>IF($I$1=0,0,IF(AX17=0,E17,('LED Curve'!$D$14*(AX17/$I$1)^3+'LED Curve'!$D$15*(AX17/$I$1)^2+'LED Curve'!$D$16*(AX17/$I$1)^1+'LED Curve'!$D$17)*$F$1))</f>
        <v>16.620231995881891</v>
      </c>
      <c r="CI17">
        <f>IF($I$2=0,0,IF(AY17=0,E17-CH17,('LED Curve'!$D$14*(AY17/$I$2)^3+'LED Curve'!$D$15*(AY17/$I$2)^2+'LED Curve'!$D$16*(AY17/$I$2)^1+'LED Curve'!$D$17)*$F$2))</f>
        <v>0</v>
      </c>
      <c r="CJ17">
        <f>IF($I$3=0,0,IF(AZ17=0,E17-(CH17+CI17),('LED Curve'!$D$14*(AZ17/$I$3)^3+'LED Curve'!$D$15*(AZ17/$I$3)^2+'LED Curve'!$D$16*(AZ17/$I$3)^1+'LED Curve'!$D$17)*$F$3))</f>
        <v>0</v>
      </c>
      <c r="CK17">
        <f>IF($I$4=0,0,IF(BA17=0,E17-(CH17+CI17+CJ17),('LED Curve'!$D$14*(BA17/$I$4)^3+'LED Curve'!$D$15*(BA17/$I$4)^2+'LED Curve'!$D$16*(BA17/$I$4)^1+'LED Curve'!$D$17)*$F$4))</f>
        <v>0</v>
      </c>
      <c r="CL17">
        <f t="shared" si="65"/>
        <v>0</v>
      </c>
      <c r="CM17">
        <f t="shared" si="66"/>
        <v>0</v>
      </c>
      <c r="CN17">
        <f t="shared" si="67"/>
        <v>0</v>
      </c>
      <c r="CO17">
        <f>IF($C$6=Calculation!$I$5,0,$C17-(BZ17+CA17+CB17+CC17))</f>
        <v>0</v>
      </c>
      <c r="CP17">
        <f t="shared" si="68"/>
        <v>0</v>
      </c>
      <c r="CQ17">
        <f t="shared" si="69"/>
        <v>0</v>
      </c>
      <c r="CR17">
        <f t="shared" si="70"/>
        <v>0</v>
      </c>
      <c r="CS17">
        <f>IF($C$6=Calculation!$I$5,0,$D17-(CD17+CE17+CF17+CG17))</f>
        <v>0</v>
      </c>
      <c r="CT17">
        <f t="shared" si="71"/>
        <v>0</v>
      </c>
      <c r="CU17">
        <f t="shared" si="72"/>
        <v>0</v>
      </c>
      <c r="CV17">
        <f t="shared" si="73"/>
        <v>0</v>
      </c>
      <c r="CW17">
        <f>IF($C$6=Calculation!$I$5,0,$E17-(CH17+CI17+CJ17+CK17))</f>
        <v>0</v>
      </c>
      <c r="CX17">
        <f t="shared" si="74"/>
        <v>0</v>
      </c>
      <c r="CY17">
        <f t="shared" si="75"/>
        <v>0</v>
      </c>
      <c r="CZ17">
        <f t="shared" si="76"/>
        <v>0</v>
      </c>
      <c r="DA17">
        <f t="shared" si="77"/>
        <v>0</v>
      </c>
      <c r="DB17">
        <f t="shared" si="78"/>
        <v>0</v>
      </c>
      <c r="DC17">
        <f t="shared" si="79"/>
        <v>0</v>
      </c>
      <c r="DD17">
        <f t="shared" si="95"/>
        <v>0</v>
      </c>
      <c r="DE17">
        <f t="shared" si="96"/>
        <v>0</v>
      </c>
      <c r="DF17">
        <f t="shared" si="97"/>
        <v>0</v>
      </c>
      <c r="DG17">
        <f t="shared" si="98"/>
        <v>0</v>
      </c>
      <c r="DH17">
        <f t="shared" si="99"/>
        <v>0</v>
      </c>
      <c r="DI17">
        <f t="shared" si="100"/>
        <v>0</v>
      </c>
      <c r="DJ17">
        <f t="shared" si="101"/>
        <v>0</v>
      </c>
      <c r="DK17">
        <f t="shared" si="102"/>
        <v>0</v>
      </c>
      <c r="DL17">
        <f t="shared" si="103"/>
        <v>0</v>
      </c>
      <c r="DM17">
        <f t="shared" si="104"/>
        <v>0</v>
      </c>
      <c r="DN17">
        <f t="shared" si="105"/>
        <v>0</v>
      </c>
      <c r="DO17">
        <f t="shared" si="106"/>
        <v>0</v>
      </c>
      <c r="DP17">
        <f t="shared" si="81"/>
        <v>0</v>
      </c>
      <c r="DQ17">
        <f t="shared" si="82"/>
        <v>0</v>
      </c>
      <c r="DR17">
        <f t="shared" si="83"/>
        <v>0</v>
      </c>
      <c r="DS17">
        <f t="shared" si="84"/>
        <v>0</v>
      </c>
      <c r="DT17">
        <f t="shared" si="85"/>
        <v>0</v>
      </c>
      <c r="DU17">
        <f t="shared" si="86"/>
        <v>0</v>
      </c>
      <c r="DV17">
        <f t="shared" si="87"/>
        <v>0</v>
      </c>
      <c r="DW17">
        <f t="shared" si="88"/>
        <v>0</v>
      </c>
      <c r="DX17">
        <f t="shared" si="89"/>
        <v>0</v>
      </c>
      <c r="DY17">
        <f t="shared" si="90"/>
        <v>0</v>
      </c>
      <c r="DZ17">
        <f t="shared" si="91"/>
        <v>0</v>
      </c>
      <c r="EA17">
        <f t="shared" si="92"/>
        <v>0</v>
      </c>
      <c r="EB17">
        <f>IF($I$1=0,0,IF(AP17&lt;=0,0,('LED Curve'!$D$19*(AP17/$I$1)^3+'LED Curve'!$D$20*(AP17/$I$1)^2+'LED Curve'!$D$21*(AP17/$I$1)^1+'LED Curve'!$D$22)*$F$1*$I$1))</f>
        <v>0</v>
      </c>
      <c r="EC17">
        <f>IF($I$2=0,0,IF(AQ17&lt;=0,0,('LED Curve'!$D$19*(AQ17/$I$2)^3+'LED Curve'!$D$20*(AQ17/$I$2)^2+'LED Curve'!$D$21*(AQ17/$I$2)^1+'LED Curve'!$D$22)*$F$2*$I$2))</f>
        <v>0</v>
      </c>
      <c r="ED17">
        <f>IF($I$3=0,0,IF(AR17&lt;=0,0,('LED Curve'!$D$19*(AR17/$I$3)^3+'LED Curve'!$D$20*(AR17/$I$3)^2+'LED Curve'!$D$21*(AR17/$I$3)^1+'LED Curve'!$D$22)*$F$3*$I$3))</f>
        <v>0</v>
      </c>
      <c r="EE17">
        <f>IF($I$4=0,0,IF(AS17&lt;=0,0,('LED Curve'!$D$19*(AS17/$I$4)^3+'LED Curve'!$D$20*(AS17/$I$4)^2+'LED Curve'!$D$21*(AS17/$I$4)^1+'LED Curve'!$D$22)*$F$4*$I$4))</f>
        <v>0</v>
      </c>
      <c r="EF17">
        <f>IF($I$1=0,0,IF(AT17&lt;=0,0,('LED Curve'!$D$19*(AT17/$I$1)^3+'LED Curve'!$D$20*(AT17/$I$1)^2+'LED Curve'!$D$21*(AT17/$I$1)^1+'LED Curve'!$D$22)*$F$1*$I$1))</f>
        <v>0</v>
      </c>
      <c r="EG17">
        <f>IF($I$2=0,0,IF(AU17&lt;=0,0,('LED Curve'!$D$19*(AU17/$I$2)^3+'LED Curve'!$D$20*(AU17/$I$2)^2+'LED Curve'!$D$21*(AU17/$I$2)^1+'LED Curve'!$D$22)*$F$2*$I$2))</f>
        <v>0</v>
      </c>
      <c r="EH17">
        <f>IF($I$3=0,0,IF(AV17&lt;=0,0,('LED Curve'!$D$19*(AV17/$I$3)^3+'LED Curve'!$D$20*(AV17/$I$3)^2+'LED Curve'!$D$21*(AV17/$I$3)^1+'LED Curve'!$D$22)*$F$3*$I$3))</f>
        <v>0</v>
      </c>
      <c r="EI17">
        <f>IF($I$4=0,0,IF(AW17&lt;=0,0,('LED Curve'!$D$19*(AW17/$I$4)^3+'LED Curve'!$D$20*(AW17/$I$4)^2+'LED Curve'!$D$21*(AW17/$I$4)^1+'LED Curve'!$D$22)*$F$4*$I$4))</f>
        <v>0</v>
      </c>
      <c r="EJ17">
        <f>IF($I$1=0,0,IF(AX17&lt;=0,0,('LED Curve'!$D$19*(AX17/$I$1)^3+'LED Curve'!$D$20*(AX17/$I$1)^2+'LED Curve'!$D$21*(AX17/$I$1)^1+'LED Curve'!$D$22)*$F$1*$I$1))</f>
        <v>0</v>
      </c>
      <c r="EK17">
        <f>IF($I$2=0,0,IF(AY17&lt;=0,0,('LED Curve'!$D$19*(AY17/$I$2)^3+'LED Curve'!$D$20*(AY17/$I$2)^2+'LED Curve'!$D$21*(AY17/$I$2)^1+'LED Curve'!$D$22)*$F$2*$I$2))</f>
        <v>0</v>
      </c>
      <c r="EL17">
        <f>IF($I$3=0,0,IF(AZ17&lt;=0,0,('LED Curve'!$D$19*(AZ17/$I$3)^3+'LED Curve'!$D$20*(AZ17/$I$3)^2+'LED Curve'!$D$21*(AZ17/$I$3)^1+'LED Curve'!$D$22)*$F$3*$I$3))</f>
        <v>0</v>
      </c>
      <c r="EM17">
        <f>IF($I$4=0,0,IF(BA17&lt;=0,0,('LED Curve'!$D$19*(BA17/$I$4)^3+'LED Curve'!$D$20*(BA17/$I$4)^2+'LED Curve'!$D$21*(BA17/$I$4)^1+'LED Curve'!$D$22)*$F$4*$I$4))</f>
        <v>0</v>
      </c>
      <c r="EN17">
        <f t="shared" si="93"/>
        <v>0</v>
      </c>
      <c r="EO17">
        <f t="shared" si="12"/>
        <v>0</v>
      </c>
      <c r="EP17">
        <f t="shared" si="13"/>
        <v>0</v>
      </c>
      <c r="EQ17">
        <f t="shared" si="14"/>
        <v>0</v>
      </c>
      <c r="ER17">
        <f t="shared" si="94"/>
        <v>0</v>
      </c>
      <c r="ES17">
        <f t="shared" si="15"/>
        <v>0</v>
      </c>
    </row>
    <row r="18" spans="1:149" x14ac:dyDescent="0.3">
      <c r="A18">
        <v>9</v>
      </c>
      <c r="B18">
        <f t="shared" si="16"/>
        <v>3.5156249999999999E-4</v>
      </c>
      <c r="C18">
        <f t="shared" si="0"/>
        <v>15.746551447267892</v>
      </c>
      <c r="D18">
        <f t="shared" si="1"/>
        <v>17.305328851564973</v>
      </c>
      <c r="E18">
        <f t="shared" si="2"/>
        <v>18.864106255862055</v>
      </c>
      <c r="F18">
        <f>IF(C18&gt;Calculation!$D$72,IF((C18-Calculation!$D$72)/Calculation!$D$58&gt;Calculation!$D$28,Calculation!$D$28,(C18-Calculation!$D$72)/Calculation!$D$58),0)</f>
        <v>0</v>
      </c>
      <c r="G18">
        <f>IF(C18&gt;Calculation!$D$73,IF((C18-Calculation!$D$73)/Calculation!$D$59&gt;Calculation!$D$29,Calculation!$D$29,(C18-Calculation!$D$73)/Calculation!$D$59),0)</f>
        <v>0</v>
      </c>
      <c r="H18">
        <f>IF(C18&gt;Calculation!$D$74,IF((C18-Calculation!$D$74)/Calculation!$D$60&gt;Calculation!$D$30,Calculation!$D$30,(C18-Calculation!$D$74)/Calculation!$D$60),0)</f>
        <v>0</v>
      </c>
      <c r="I18">
        <f>IF(C18&gt;Calculation!$D$75,IF((C18-Calculation!$D$75)/Calculation!$D$61&gt;Calculation!$D$31,Calculation!$D$31,(C18-Calculation!$D$75)/Calculation!$D$61),0)</f>
        <v>0</v>
      </c>
      <c r="J18">
        <f>IF(D18&gt;Calculation!$D$72,IF((D18-Calculation!$D$72)/Calculation!$D$58&gt;Calculation!$D$28,Calculation!$D$28,(D18-Calculation!$D$72)/Calculation!$D$58),0)</f>
        <v>0</v>
      </c>
      <c r="K18">
        <f>IF(D18&gt;Calculation!$D$73,IF((D18-Calculation!$D$73)/Calculation!$D$59&gt;Calculation!$D$29,Calculation!$D$29,(D18-Calculation!$D$73)/Calculation!$D$59),0)</f>
        <v>0</v>
      </c>
      <c r="L18">
        <f>IF(D18&gt;Calculation!$D$74,IF((D18-Calculation!$D$74)/Calculation!$D$60&gt;Calculation!$D$30,Calculation!$D$30,(D18-Calculation!$D$74)/Calculation!$D$60),0)</f>
        <v>0</v>
      </c>
      <c r="M18">
        <f>IF(D18&gt;Calculation!$D$75,IF((D18-Calculation!$D$75)/Calculation!$D$61&gt;Calculation!$D$31,Calculation!$D$31,(D18-Calculation!$D$75)/Calculation!$D$61),0)</f>
        <v>0</v>
      </c>
      <c r="N18">
        <f>IF(E18&gt;Calculation!$D$72,IF((E18-Calculation!$D$72)/Calculation!$D$58&gt;Calculation!$D$28,Calculation!$D$28,(E18-Calculation!$D$72)/Calculation!$D$58),0)</f>
        <v>0</v>
      </c>
      <c r="O18">
        <f>IF(E18&gt;Calculation!$D$73,IF((E18-Calculation!$D$73)/Calculation!$D$59&gt;Calculation!$D$29,Calculation!$D$29,(E18-Calculation!$D$73)/Calculation!$D$59),0)</f>
        <v>0</v>
      </c>
      <c r="P18">
        <f>IF(E18&gt;Calculation!$D$74,IF((E18-Calculation!$D$74)/Calculation!$D$60&gt;Calculation!$D$30,Calculation!$D$30,(E18-Calculation!$D$74)/Calculation!$D$60),0)</f>
        <v>0</v>
      </c>
      <c r="Q18">
        <f>IF(E18&gt;Calculation!$D$75,IF((E18-Calculation!$D$75)/Calculation!$D$61&gt;Calculation!$D$31,Calculation!$D$31,(E18-Calculation!$D$75)/Calculation!$D$61),0)</f>
        <v>0</v>
      </c>
      <c r="R18">
        <f t="shared" si="17"/>
        <v>0</v>
      </c>
      <c r="S18">
        <f t="shared" si="18"/>
        <v>0</v>
      </c>
      <c r="T18">
        <f t="shared" si="19"/>
        <v>0</v>
      </c>
      <c r="U18">
        <f t="shared" si="20"/>
        <v>0</v>
      </c>
      <c r="V18">
        <f t="shared" si="21"/>
        <v>0</v>
      </c>
      <c r="W18">
        <f t="shared" si="22"/>
        <v>0</v>
      </c>
      <c r="X18">
        <f t="shared" si="23"/>
        <v>0</v>
      </c>
      <c r="Y18">
        <f t="shared" si="24"/>
        <v>0</v>
      </c>
      <c r="Z18">
        <f t="shared" si="25"/>
        <v>0</v>
      </c>
      <c r="AA18">
        <f t="shared" si="26"/>
        <v>0</v>
      </c>
      <c r="AB18">
        <f t="shared" si="27"/>
        <v>0</v>
      </c>
      <c r="AC18">
        <f t="shared" si="4"/>
        <v>0</v>
      </c>
      <c r="AD18">
        <f>IF(T18&gt;Calculation!$D$29,1,0)</f>
        <v>0</v>
      </c>
      <c r="AE18">
        <f>IF(X18&gt;Calculation!$D$29,1,0)</f>
        <v>0</v>
      </c>
      <c r="AF18">
        <f>IF(AB18&gt;Calculation!$D$29,1,0)</f>
        <v>0</v>
      </c>
      <c r="AG18">
        <f>IF(U18&gt;Calculation!$D$30,1,0)</f>
        <v>0</v>
      </c>
      <c r="AH18">
        <f>IF(Y18&gt;Calculation!$D$30,1,0)</f>
        <v>0</v>
      </c>
      <c r="AI18">
        <f>IF(AC18&gt;Calculation!$D$30,1,0)</f>
        <v>0</v>
      </c>
      <c r="AJ18">
        <f t="shared" si="5"/>
        <v>0</v>
      </c>
      <c r="AK18">
        <f t="shared" si="28"/>
        <v>0</v>
      </c>
      <c r="AL18">
        <f t="shared" si="29"/>
        <v>0</v>
      </c>
      <c r="AM18">
        <f t="shared" si="30"/>
        <v>0</v>
      </c>
      <c r="AN18">
        <f t="shared" si="31"/>
        <v>0</v>
      </c>
      <c r="AO18">
        <f t="shared" si="32"/>
        <v>0</v>
      </c>
      <c r="AP18">
        <f t="shared" si="7"/>
        <v>0</v>
      </c>
      <c r="AQ18">
        <f t="shared" si="8"/>
        <v>0</v>
      </c>
      <c r="AR18">
        <f t="shared" si="9"/>
        <v>0</v>
      </c>
      <c r="AS18">
        <f t="shared" si="10"/>
        <v>0</v>
      </c>
      <c r="AT18">
        <f t="shared" si="33"/>
        <v>0</v>
      </c>
      <c r="AU18">
        <f t="shared" si="34"/>
        <v>0</v>
      </c>
      <c r="AV18">
        <f t="shared" si="35"/>
        <v>0</v>
      </c>
      <c r="AW18">
        <f t="shared" si="36"/>
        <v>0</v>
      </c>
      <c r="AX18">
        <f t="shared" si="37"/>
        <v>0</v>
      </c>
      <c r="AY18">
        <f t="shared" si="38"/>
        <v>0</v>
      </c>
      <c r="AZ18">
        <f t="shared" si="39"/>
        <v>0</v>
      </c>
      <c r="BA18">
        <f t="shared" si="40"/>
        <v>0</v>
      </c>
      <c r="BB18">
        <f t="shared" si="41"/>
        <v>0</v>
      </c>
      <c r="BC18">
        <f t="shared" si="42"/>
        <v>0</v>
      </c>
      <c r="BD18">
        <f t="shared" si="43"/>
        <v>0</v>
      </c>
      <c r="BE18">
        <f t="shared" si="44"/>
        <v>0</v>
      </c>
      <c r="BF18">
        <f t="shared" si="45"/>
        <v>0</v>
      </c>
      <c r="BG18">
        <f t="shared" si="46"/>
        <v>0</v>
      </c>
      <c r="BH18">
        <f t="shared" si="47"/>
        <v>0</v>
      </c>
      <c r="BI18">
        <f t="shared" si="48"/>
        <v>0</v>
      </c>
      <c r="BJ18">
        <f t="shared" si="49"/>
        <v>0</v>
      </c>
      <c r="BK18">
        <f t="shared" si="50"/>
        <v>0</v>
      </c>
      <c r="BL18">
        <f t="shared" si="51"/>
        <v>0</v>
      </c>
      <c r="BM18">
        <f t="shared" si="52"/>
        <v>0</v>
      </c>
      <c r="BN18">
        <f t="shared" si="53"/>
        <v>0</v>
      </c>
      <c r="BO18">
        <f t="shared" si="54"/>
        <v>0</v>
      </c>
      <c r="BP18">
        <f t="shared" si="55"/>
        <v>0</v>
      </c>
      <c r="BQ18">
        <f t="shared" si="56"/>
        <v>0</v>
      </c>
      <c r="BR18">
        <f t="shared" si="57"/>
        <v>0</v>
      </c>
      <c r="BS18">
        <f t="shared" si="58"/>
        <v>0</v>
      </c>
      <c r="BT18">
        <f t="shared" si="59"/>
        <v>0</v>
      </c>
      <c r="BU18">
        <f t="shared" si="60"/>
        <v>0</v>
      </c>
      <c r="BV18">
        <f t="shared" si="61"/>
        <v>0</v>
      </c>
      <c r="BW18">
        <f t="shared" si="62"/>
        <v>0</v>
      </c>
      <c r="BX18">
        <f t="shared" si="63"/>
        <v>0</v>
      </c>
      <c r="BY18">
        <f t="shared" si="64"/>
        <v>0</v>
      </c>
      <c r="BZ18">
        <f>IF($I$1=0,0,IF(AP18=0,C18,('LED Curve'!$D$14*(AP18/$I$1)^3+'LED Curve'!$D$15*(AP18/$I$1)^2+'LED Curve'!$D$16*(AP18/$I$1)^1+'LED Curve'!$D$17)*$F$1))</f>
        <v>15.746551447267892</v>
      </c>
      <c r="CA18">
        <f>IF($I$2=0,0,IF(AQ18=0,C18-BZ18,('LED Curve'!$D$14*(AQ18/$I$2)^3+'LED Curve'!$D$15*(AQ18/$I$2)^2+'LED Curve'!$D$16*(AQ18/$I$2)^1+'LED Curve'!$D$17)*$F$2))</f>
        <v>0</v>
      </c>
      <c r="CB18">
        <f>IF($I$3=0,0,IF(AR18=0,C18-(BZ18+CA18),('LED Curve'!$D$14*(AR18/$I$3)^3+'LED Curve'!$D$15*(AR18/$I$3)^2+'LED Curve'!$D$16*(AR18/$I$3)^1+'LED Curve'!$D$17)*$F$3))</f>
        <v>0</v>
      </c>
      <c r="CC18">
        <f>IF($I$4=0,0,IF(AS18=0,C18-(BZ18+CA18+CB18),('LED Curve'!$D$14*(AS18/$I$4)^3+'LED Curve'!$D$15*(AS18/$I$4)^2+'LED Curve'!$D$16*(AS18/$I$4)^1+'LED Curve'!$D$17)*$F$4))</f>
        <v>0</v>
      </c>
      <c r="CD18">
        <f>IF($I$1=0,0,IF(AT18=0,D18,('LED Curve'!$D$14*(AT18/$I$1)^3+'LED Curve'!$D$15*(AT18/$I$1)^2+'LED Curve'!$D$16*(AT18/$I$1)^1+'LED Curve'!$D$17)*$F$1))</f>
        <v>17.305328851564973</v>
      </c>
      <c r="CE18">
        <f>IF($I$2=0,0,IF(AU18=0,D18-CD18,('LED Curve'!$D$14*(AU18/$I$2)^3+'LED Curve'!$D$15*(AU18/$I$2)^2+'LED Curve'!$D$16*(AU18/$I$2)^1+'LED Curve'!$D$17)*$F$2))</f>
        <v>0</v>
      </c>
      <c r="CF18">
        <f>IF($I$3=0,0,IF(AV18=0,D18-(CD18+CE18),('LED Curve'!$D$14*(AV18/$I$3)^3+'LED Curve'!$D$15*(AV18/$I$3)^2+'LED Curve'!$D$16*(AV18/$I$3)^1+'LED Curve'!$D$17)*$F$3))</f>
        <v>0</v>
      </c>
      <c r="CG18">
        <f>IF($I$4=0,0,IF(AW18=0,D18-(CD18+CE18+CF18),('LED Curve'!$D$14*(AW18/$I$4)^3+'LED Curve'!$D$15*(AW18/$I$4)^2+'LED Curve'!$D$16*(AW18/$I$4)^1+'LED Curve'!$D$17)*$F$4))</f>
        <v>0</v>
      </c>
      <c r="CH18">
        <f>IF($I$1=0,0,IF(AX18=0,E18,('LED Curve'!$D$14*(AX18/$I$1)^3+'LED Curve'!$D$15*(AX18/$I$1)^2+'LED Curve'!$D$16*(AX18/$I$1)^1+'LED Curve'!$D$17)*$F$1))</f>
        <v>18.864106255862055</v>
      </c>
      <c r="CI18">
        <f>IF($I$2=0,0,IF(AY18=0,E18-CH18,('LED Curve'!$D$14*(AY18/$I$2)^3+'LED Curve'!$D$15*(AY18/$I$2)^2+'LED Curve'!$D$16*(AY18/$I$2)^1+'LED Curve'!$D$17)*$F$2))</f>
        <v>0</v>
      </c>
      <c r="CJ18">
        <f>IF($I$3=0,0,IF(AZ18=0,E18-(CH18+CI18),('LED Curve'!$D$14*(AZ18/$I$3)^3+'LED Curve'!$D$15*(AZ18/$I$3)^2+'LED Curve'!$D$16*(AZ18/$I$3)^1+'LED Curve'!$D$17)*$F$3))</f>
        <v>0</v>
      </c>
      <c r="CK18">
        <f>IF($I$4=0,0,IF(BA18=0,E18-(CH18+CI18+CJ18),('LED Curve'!$D$14*(BA18/$I$4)^3+'LED Curve'!$D$15*(BA18/$I$4)^2+'LED Curve'!$D$16*(BA18/$I$4)^1+'LED Curve'!$D$17)*$F$4))</f>
        <v>0</v>
      </c>
      <c r="CL18">
        <f t="shared" si="65"/>
        <v>0</v>
      </c>
      <c r="CM18">
        <f t="shared" si="66"/>
        <v>0</v>
      </c>
      <c r="CN18">
        <f t="shared" si="67"/>
        <v>0</v>
      </c>
      <c r="CO18">
        <f>IF($C$6=Calculation!$I$5,0,$C18-(BZ18+CA18+CB18+CC18))</f>
        <v>0</v>
      </c>
      <c r="CP18">
        <f t="shared" si="68"/>
        <v>0</v>
      </c>
      <c r="CQ18">
        <f t="shared" si="69"/>
        <v>0</v>
      </c>
      <c r="CR18">
        <f t="shared" si="70"/>
        <v>0</v>
      </c>
      <c r="CS18">
        <f>IF($C$6=Calculation!$I$5,0,$D18-(CD18+CE18+CF18+CG18))</f>
        <v>0</v>
      </c>
      <c r="CT18">
        <f t="shared" si="71"/>
        <v>0</v>
      </c>
      <c r="CU18">
        <f t="shared" si="72"/>
        <v>0</v>
      </c>
      <c r="CV18">
        <f t="shared" si="73"/>
        <v>0</v>
      </c>
      <c r="CW18">
        <f>IF($C$6=Calculation!$I$5,0,$E18-(CH18+CI18+CJ18+CK18))</f>
        <v>0</v>
      </c>
      <c r="CX18">
        <f t="shared" si="74"/>
        <v>0</v>
      </c>
      <c r="CY18">
        <f t="shared" si="75"/>
        <v>0</v>
      </c>
      <c r="CZ18">
        <f t="shared" si="76"/>
        <v>0</v>
      </c>
      <c r="DA18">
        <f t="shared" si="77"/>
        <v>0</v>
      </c>
      <c r="DB18">
        <f t="shared" si="78"/>
        <v>0</v>
      </c>
      <c r="DC18">
        <f t="shared" si="79"/>
        <v>0</v>
      </c>
      <c r="DD18">
        <f t="shared" si="95"/>
        <v>0</v>
      </c>
      <c r="DE18">
        <f t="shared" si="96"/>
        <v>0</v>
      </c>
      <c r="DF18">
        <f t="shared" si="97"/>
        <v>0</v>
      </c>
      <c r="DG18">
        <f t="shared" si="98"/>
        <v>0</v>
      </c>
      <c r="DH18">
        <f t="shared" si="99"/>
        <v>0</v>
      </c>
      <c r="DI18">
        <f t="shared" si="100"/>
        <v>0</v>
      </c>
      <c r="DJ18">
        <f t="shared" si="101"/>
        <v>0</v>
      </c>
      <c r="DK18">
        <f t="shared" si="102"/>
        <v>0</v>
      </c>
      <c r="DL18">
        <f t="shared" si="103"/>
        <v>0</v>
      </c>
      <c r="DM18">
        <f t="shared" si="104"/>
        <v>0</v>
      </c>
      <c r="DN18">
        <f t="shared" si="105"/>
        <v>0</v>
      </c>
      <c r="DO18">
        <f t="shared" si="106"/>
        <v>0</v>
      </c>
      <c r="DP18">
        <f t="shared" si="81"/>
        <v>0</v>
      </c>
      <c r="DQ18">
        <f t="shared" si="82"/>
        <v>0</v>
      </c>
      <c r="DR18">
        <f t="shared" si="83"/>
        <v>0</v>
      </c>
      <c r="DS18">
        <f t="shared" si="84"/>
        <v>0</v>
      </c>
      <c r="DT18">
        <f t="shared" si="85"/>
        <v>0</v>
      </c>
      <c r="DU18">
        <f t="shared" si="86"/>
        <v>0</v>
      </c>
      <c r="DV18">
        <f t="shared" si="87"/>
        <v>0</v>
      </c>
      <c r="DW18">
        <f t="shared" si="88"/>
        <v>0</v>
      </c>
      <c r="DX18">
        <f t="shared" si="89"/>
        <v>0</v>
      </c>
      <c r="DY18">
        <f t="shared" si="90"/>
        <v>0</v>
      </c>
      <c r="DZ18">
        <f t="shared" si="91"/>
        <v>0</v>
      </c>
      <c r="EA18">
        <f t="shared" si="92"/>
        <v>0</v>
      </c>
      <c r="EB18">
        <f>IF($I$1=0,0,IF(AP18&lt;=0,0,('LED Curve'!$D$19*(AP18/$I$1)^3+'LED Curve'!$D$20*(AP18/$I$1)^2+'LED Curve'!$D$21*(AP18/$I$1)^1+'LED Curve'!$D$22)*$F$1*$I$1))</f>
        <v>0</v>
      </c>
      <c r="EC18">
        <f>IF($I$2=0,0,IF(AQ18&lt;=0,0,('LED Curve'!$D$19*(AQ18/$I$2)^3+'LED Curve'!$D$20*(AQ18/$I$2)^2+'LED Curve'!$D$21*(AQ18/$I$2)^1+'LED Curve'!$D$22)*$F$2*$I$2))</f>
        <v>0</v>
      </c>
      <c r="ED18">
        <f>IF($I$3=0,0,IF(AR18&lt;=0,0,('LED Curve'!$D$19*(AR18/$I$3)^3+'LED Curve'!$D$20*(AR18/$I$3)^2+'LED Curve'!$D$21*(AR18/$I$3)^1+'LED Curve'!$D$22)*$F$3*$I$3))</f>
        <v>0</v>
      </c>
      <c r="EE18">
        <f>IF($I$4=0,0,IF(AS18&lt;=0,0,('LED Curve'!$D$19*(AS18/$I$4)^3+'LED Curve'!$D$20*(AS18/$I$4)^2+'LED Curve'!$D$21*(AS18/$I$4)^1+'LED Curve'!$D$22)*$F$4*$I$4))</f>
        <v>0</v>
      </c>
      <c r="EF18">
        <f>IF($I$1=0,0,IF(AT18&lt;=0,0,('LED Curve'!$D$19*(AT18/$I$1)^3+'LED Curve'!$D$20*(AT18/$I$1)^2+'LED Curve'!$D$21*(AT18/$I$1)^1+'LED Curve'!$D$22)*$F$1*$I$1))</f>
        <v>0</v>
      </c>
      <c r="EG18">
        <f>IF($I$2=0,0,IF(AU18&lt;=0,0,('LED Curve'!$D$19*(AU18/$I$2)^3+'LED Curve'!$D$20*(AU18/$I$2)^2+'LED Curve'!$D$21*(AU18/$I$2)^1+'LED Curve'!$D$22)*$F$2*$I$2))</f>
        <v>0</v>
      </c>
      <c r="EH18">
        <f>IF($I$3=0,0,IF(AV18&lt;=0,0,('LED Curve'!$D$19*(AV18/$I$3)^3+'LED Curve'!$D$20*(AV18/$I$3)^2+'LED Curve'!$D$21*(AV18/$I$3)^1+'LED Curve'!$D$22)*$F$3*$I$3))</f>
        <v>0</v>
      </c>
      <c r="EI18">
        <f>IF($I$4=0,0,IF(AW18&lt;=0,0,('LED Curve'!$D$19*(AW18/$I$4)^3+'LED Curve'!$D$20*(AW18/$I$4)^2+'LED Curve'!$D$21*(AW18/$I$4)^1+'LED Curve'!$D$22)*$F$4*$I$4))</f>
        <v>0</v>
      </c>
      <c r="EJ18">
        <f>IF($I$1=0,0,IF(AX18&lt;=0,0,('LED Curve'!$D$19*(AX18/$I$1)^3+'LED Curve'!$D$20*(AX18/$I$1)^2+'LED Curve'!$D$21*(AX18/$I$1)^1+'LED Curve'!$D$22)*$F$1*$I$1))</f>
        <v>0</v>
      </c>
      <c r="EK18">
        <f>IF($I$2=0,0,IF(AY18&lt;=0,0,('LED Curve'!$D$19*(AY18/$I$2)^3+'LED Curve'!$D$20*(AY18/$I$2)^2+'LED Curve'!$D$21*(AY18/$I$2)^1+'LED Curve'!$D$22)*$F$2*$I$2))</f>
        <v>0</v>
      </c>
      <c r="EL18">
        <f>IF($I$3=0,0,IF(AZ18&lt;=0,0,('LED Curve'!$D$19*(AZ18/$I$3)^3+'LED Curve'!$D$20*(AZ18/$I$3)^2+'LED Curve'!$D$21*(AZ18/$I$3)^1+'LED Curve'!$D$22)*$F$3*$I$3))</f>
        <v>0</v>
      </c>
      <c r="EM18">
        <f>IF($I$4=0,0,IF(BA18&lt;=0,0,('LED Curve'!$D$19*(BA18/$I$4)^3+'LED Curve'!$D$20*(BA18/$I$4)^2+'LED Curve'!$D$21*(BA18/$I$4)^1+'LED Curve'!$D$22)*$F$4*$I$4))</f>
        <v>0</v>
      </c>
      <c r="EN18">
        <f t="shared" si="93"/>
        <v>0</v>
      </c>
      <c r="EO18">
        <f t="shared" si="12"/>
        <v>0</v>
      </c>
      <c r="EP18">
        <f t="shared" si="13"/>
        <v>0</v>
      </c>
      <c r="EQ18">
        <f t="shared" si="14"/>
        <v>0</v>
      </c>
      <c r="ER18">
        <f t="shared" si="94"/>
        <v>0</v>
      </c>
      <c r="ES18">
        <f t="shared" si="15"/>
        <v>0</v>
      </c>
    </row>
    <row r="19" spans="1:149" x14ac:dyDescent="0.3">
      <c r="A19">
        <v>10</v>
      </c>
      <c r="B19">
        <f t="shared" si="16"/>
        <v>3.9062500000000002E-4</v>
      </c>
      <c r="C19">
        <f t="shared" si="0"/>
        <v>17.64263207505774</v>
      </c>
      <c r="D19">
        <f t="shared" si="1"/>
        <v>19.373780445517536</v>
      </c>
      <c r="E19">
        <f t="shared" si="2"/>
        <v>21.104928815977328</v>
      </c>
      <c r="F19">
        <f>IF(C19&gt;Calculation!$D$72,IF((C19-Calculation!$D$72)/Calculation!$D$58&gt;Calculation!$D$28,Calculation!$D$28,(C19-Calculation!$D$72)/Calculation!$D$58),0)</f>
        <v>0</v>
      </c>
      <c r="G19">
        <f>IF(C19&gt;Calculation!$D$73,IF((C19-Calculation!$D$73)/Calculation!$D$59&gt;Calculation!$D$29,Calculation!$D$29,(C19-Calculation!$D$73)/Calculation!$D$59),0)</f>
        <v>0</v>
      </c>
      <c r="H19">
        <f>IF(C19&gt;Calculation!$D$74,IF((C19-Calculation!$D$74)/Calculation!$D$60&gt;Calculation!$D$30,Calculation!$D$30,(C19-Calculation!$D$74)/Calculation!$D$60),0)</f>
        <v>0</v>
      </c>
      <c r="I19">
        <f>IF(C19&gt;Calculation!$D$75,IF((C19-Calculation!$D$75)/Calculation!$D$61&gt;Calculation!$D$31,Calculation!$D$31,(C19-Calculation!$D$75)/Calculation!$D$61),0)</f>
        <v>0</v>
      </c>
      <c r="J19">
        <f>IF(D19&gt;Calculation!$D$72,IF((D19-Calculation!$D$72)/Calculation!$D$58&gt;Calculation!$D$28,Calculation!$D$28,(D19-Calculation!$D$72)/Calculation!$D$58),0)</f>
        <v>0</v>
      </c>
      <c r="K19">
        <f>IF(D19&gt;Calculation!$D$73,IF((D19-Calculation!$D$73)/Calculation!$D$59&gt;Calculation!$D$29,Calculation!$D$29,(D19-Calculation!$D$73)/Calculation!$D$59),0)</f>
        <v>0</v>
      </c>
      <c r="L19">
        <f>IF(D19&gt;Calculation!$D$74,IF((D19-Calculation!$D$74)/Calculation!$D$60&gt;Calculation!$D$30,Calculation!$D$30,(D19-Calculation!$D$74)/Calculation!$D$60),0)</f>
        <v>0</v>
      </c>
      <c r="M19">
        <f>IF(D19&gt;Calculation!$D$75,IF((D19-Calculation!$D$75)/Calculation!$D$61&gt;Calculation!$D$31,Calculation!$D$31,(D19-Calculation!$D$75)/Calculation!$D$61),0)</f>
        <v>0</v>
      </c>
      <c r="N19">
        <f>IF(E19&gt;Calculation!$D$72,IF((E19-Calculation!$D$72)/Calculation!$D$58&gt;Calculation!$D$28,Calculation!$D$28,(E19-Calculation!$D$72)/Calculation!$D$58),0)</f>
        <v>0</v>
      </c>
      <c r="O19">
        <f>IF(E19&gt;Calculation!$D$73,IF((E19-Calculation!$D$73)/Calculation!$D$59&gt;Calculation!$D$29,Calculation!$D$29,(E19-Calculation!$D$73)/Calculation!$D$59),0)</f>
        <v>0</v>
      </c>
      <c r="P19">
        <f>IF(E19&gt;Calculation!$D$74,IF((E19-Calculation!$D$74)/Calculation!$D$60&gt;Calculation!$D$30,Calculation!$D$30,(E19-Calculation!$D$74)/Calculation!$D$60),0)</f>
        <v>0</v>
      </c>
      <c r="Q19">
        <f>IF(E19&gt;Calculation!$D$75,IF((E19-Calculation!$D$75)/Calculation!$D$61&gt;Calculation!$D$31,Calculation!$D$31,(E19-Calculation!$D$75)/Calculation!$D$61),0)</f>
        <v>0</v>
      </c>
      <c r="R19">
        <f t="shared" si="17"/>
        <v>0</v>
      </c>
      <c r="S19">
        <f t="shared" si="18"/>
        <v>0</v>
      </c>
      <c r="T19">
        <f t="shared" si="19"/>
        <v>0</v>
      </c>
      <c r="U19">
        <f t="shared" si="20"/>
        <v>0</v>
      </c>
      <c r="V19">
        <f t="shared" si="21"/>
        <v>0</v>
      </c>
      <c r="W19">
        <f t="shared" si="22"/>
        <v>0</v>
      </c>
      <c r="X19">
        <f t="shared" si="23"/>
        <v>0</v>
      </c>
      <c r="Y19">
        <f t="shared" si="24"/>
        <v>0</v>
      </c>
      <c r="Z19">
        <f t="shared" si="25"/>
        <v>0</v>
      </c>
      <c r="AA19">
        <f t="shared" si="26"/>
        <v>0</v>
      </c>
      <c r="AB19">
        <f t="shared" si="27"/>
        <v>0</v>
      </c>
      <c r="AC19">
        <f t="shared" si="4"/>
        <v>0</v>
      </c>
      <c r="AD19">
        <f>IF(T19&gt;Calculation!$D$29,1,0)</f>
        <v>0</v>
      </c>
      <c r="AE19">
        <f>IF(X19&gt;Calculation!$D$29,1,0)</f>
        <v>0</v>
      </c>
      <c r="AF19">
        <f>IF(AB19&gt;Calculation!$D$29,1,0)</f>
        <v>0</v>
      </c>
      <c r="AG19">
        <f>IF(U19&gt;Calculation!$D$30,1,0)</f>
        <v>0</v>
      </c>
      <c r="AH19">
        <f>IF(Y19&gt;Calculation!$D$30,1,0)</f>
        <v>0</v>
      </c>
      <c r="AI19">
        <f>IF(AC19&gt;Calculation!$D$30,1,0)</f>
        <v>0</v>
      </c>
      <c r="AJ19">
        <f t="shared" si="5"/>
        <v>0</v>
      </c>
      <c r="AK19">
        <f t="shared" si="28"/>
        <v>0</v>
      </c>
      <c r="AL19">
        <f t="shared" si="29"/>
        <v>0</v>
      </c>
      <c r="AM19">
        <f t="shared" si="30"/>
        <v>0</v>
      </c>
      <c r="AN19">
        <f t="shared" si="31"/>
        <v>0</v>
      </c>
      <c r="AO19">
        <f t="shared" si="32"/>
        <v>0</v>
      </c>
      <c r="AP19">
        <f t="shared" si="7"/>
        <v>0</v>
      </c>
      <c r="AQ19">
        <f t="shared" si="8"/>
        <v>0</v>
      </c>
      <c r="AR19">
        <f t="shared" si="9"/>
        <v>0</v>
      </c>
      <c r="AS19">
        <f t="shared" si="10"/>
        <v>0</v>
      </c>
      <c r="AT19">
        <f t="shared" si="33"/>
        <v>0</v>
      </c>
      <c r="AU19">
        <f t="shared" si="34"/>
        <v>0</v>
      </c>
      <c r="AV19">
        <f t="shared" si="35"/>
        <v>0</v>
      </c>
      <c r="AW19">
        <f t="shared" si="36"/>
        <v>0</v>
      </c>
      <c r="AX19">
        <f t="shared" si="37"/>
        <v>0</v>
      </c>
      <c r="AY19">
        <f t="shared" si="38"/>
        <v>0</v>
      </c>
      <c r="AZ19">
        <f t="shared" si="39"/>
        <v>0</v>
      </c>
      <c r="BA19">
        <f t="shared" si="40"/>
        <v>0</v>
      </c>
      <c r="BB19">
        <f t="shared" si="41"/>
        <v>0</v>
      </c>
      <c r="BC19">
        <f t="shared" si="42"/>
        <v>0</v>
      </c>
      <c r="BD19">
        <f t="shared" si="43"/>
        <v>0</v>
      </c>
      <c r="BE19">
        <f t="shared" si="44"/>
        <v>0</v>
      </c>
      <c r="BF19">
        <f t="shared" si="45"/>
        <v>0</v>
      </c>
      <c r="BG19">
        <f t="shared" si="46"/>
        <v>0</v>
      </c>
      <c r="BH19">
        <f t="shared" si="47"/>
        <v>0</v>
      </c>
      <c r="BI19">
        <f t="shared" si="48"/>
        <v>0</v>
      </c>
      <c r="BJ19">
        <f t="shared" si="49"/>
        <v>0</v>
      </c>
      <c r="BK19">
        <f t="shared" si="50"/>
        <v>0</v>
      </c>
      <c r="BL19">
        <f t="shared" si="51"/>
        <v>0</v>
      </c>
      <c r="BM19">
        <f t="shared" si="52"/>
        <v>0</v>
      </c>
      <c r="BN19">
        <f t="shared" si="53"/>
        <v>0</v>
      </c>
      <c r="BO19">
        <f t="shared" si="54"/>
        <v>0</v>
      </c>
      <c r="BP19">
        <f t="shared" si="55"/>
        <v>0</v>
      </c>
      <c r="BQ19">
        <f t="shared" si="56"/>
        <v>0</v>
      </c>
      <c r="BR19">
        <f t="shared" si="57"/>
        <v>0</v>
      </c>
      <c r="BS19">
        <f t="shared" si="58"/>
        <v>0</v>
      </c>
      <c r="BT19">
        <f t="shared" si="59"/>
        <v>0</v>
      </c>
      <c r="BU19">
        <f t="shared" si="60"/>
        <v>0</v>
      </c>
      <c r="BV19">
        <f t="shared" si="61"/>
        <v>0</v>
      </c>
      <c r="BW19">
        <f t="shared" si="62"/>
        <v>0</v>
      </c>
      <c r="BX19">
        <f t="shared" si="63"/>
        <v>0</v>
      </c>
      <c r="BY19">
        <f t="shared" si="64"/>
        <v>0</v>
      </c>
      <c r="BZ19">
        <f>IF($I$1=0,0,IF(AP19=0,C19,('LED Curve'!$D$14*(AP19/$I$1)^3+'LED Curve'!$D$15*(AP19/$I$1)^2+'LED Curve'!$D$16*(AP19/$I$1)^1+'LED Curve'!$D$17)*$F$1))</f>
        <v>17.64263207505774</v>
      </c>
      <c r="CA19">
        <f>IF($I$2=0,0,IF(AQ19=0,C19-BZ19,('LED Curve'!$D$14*(AQ19/$I$2)^3+'LED Curve'!$D$15*(AQ19/$I$2)^2+'LED Curve'!$D$16*(AQ19/$I$2)^1+'LED Curve'!$D$17)*$F$2))</f>
        <v>0</v>
      </c>
      <c r="CB19">
        <f>IF($I$3=0,0,IF(AR19=0,C19-(BZ19+CA19),('LED Curve'!$D$14*(AR19/$I$3)^3+'LED Curve'!$D$15*(AR19/$I$3)^2+'LED Curve'!$D$16*(AR19/$I$3)^1+'LED Curve'!$D$17)*$F$3))</f>
        <v>0</v>
      </c>
      <c r="CC19">
        <f>IF($I$4=0,0,IF(AS19=0,C19-(BZ19+CA19+CB19),('LED Curve'!$D$14*(AS19/$I$4)^3+'LED Curve'!$D$15*(AS19/$I$4)^2+'LED Curve'!$D$16*(AS19/$I$4)^1+'LED Curve'!$D$17)*$F$4))</f>
        <v>0</v>
      </c>
      <c r="CD19">
        <f>IF($I$1=0,0,IF(AT19=0,D19,('LED Curve'!$D$14*(AT19/$I$1)^3+'LED Curve'!$D$15*(AT19/$I$1)^2+'LED Curve'!$D$16*(AT19/$I$1)^1+'LED Curve'!$D$17)*$F$1))</f>
        <v>19.373780445517536</v>
      </c>
      <c r="CE19">
        <f>IF($I$2=0,0,IF(AU19=0,D19-CD19,('LED Curve'!$D$14*(AU19/$I$2)^3+'LED Curve'!$D$15*(AU19/$I$2)^2+'LED Curve'!$D$16*(AU19/$I$2)^1+'LED Curve'!$D$17)*$F$2))</f>
        <v>0</v>
      </c>
      <c r="CF19">
        <f>IF($I$3=0,0,IF(AV19=0,D19-(CD19+CE19),('LED Curve'!$D$14*(AV19/$I$3)^3+'LED Curve'!$D$15*(AV19/$I$3)^2+'LED Curve'!$D$16*(AV19/$I$3)^1+'LED Curve'!$D$17)*$F$3))</f>
        <v>0</v>
      </c>
      <c r="CG19">
        <f>IF($I$4=0,0,IF(AW19=0,D19-(CD19+CE19+CF19),('LED Curve'!$D$14*(AW19/$I$4)^3+'LED Curve'!$D$15*(AW19/$I$4)^2+'LED Curve'!$D$16*(AW19/$I$4)^1+'LED Curve'!$D$17)*$F$4))</f>
        <v>0</v>
      </c>
      <c r="CH19">
        <f>IF($I$1=0,0,IF(AX19=0,E19,('LED Curve'!$D$14*(AX19/$I$1)^3+'LED Curve'!$D$15*(AX19/$I$1)^2+'LED Curve'!$D$16*(AX19/$I$1)^1+'LED Curve'!$D$17)*$F$1))</f>
        <v>21.104928815977328</v>
      </c>
      <c r="CI19">
        <f>IF($I$2=0,0,IF(AY19=0,E19-CH19,('LED Curve'!$D$14*(AY19/$I$2)^3+'LED Curve'!$D$15*(AY19/$I$2)^2+'LED Curve'!$D$16*(AY19/$I$2)^1+'LED Curve'!$D$17)*$F$2))</f>
        <v>0</v>
      </c>
      <c r="CJ19">
        <f>IF($I$3=0,0,IF(AZ19=0,E19-(CH19+CI19),('LED Curve'!$D$14*(AZ19/$I$3)^3+'LED Curve'!$D$15*(AZ19/$I$3)^2+'LED Curve'!$D$16*(AZ19/$I$3)^1+'LED Curve'!$D$17)*$F$3))</f>
        <v>0</v>
      </c>
      <c r="CK19">
        <f>IF($I$4=0,0,IF(BA19=0,E19-(CH19+CI19+CJ19),('LED Curve'!$D$14*(BA19/$I$4)^3+'LED Curve'!$D$15*(BA19/$I$4)^2+'LED Curve'!$D$16*(BA19/$I$4)^1+'LED Curve'!$D$17)*$F$4))</f>
        <v>0</v>
      </c>
      <c r="CL19">
        <f t="shared" si="65"/>
        <v>0</v>
      </c>
      <c r="CM19">
        <f t="shared" si="66"/>
        <v>0</v>
      </c>
      <c r="CN19">
        <f t="shared" si="67"/>
        <v>0</v>
      </c>
      <c r="CO19">
        <f>IF($C$6=Calculation!$I$5,0,$C19-(BZ19+CA19+CB19+CC19))</f>
        <v>0</v>
      </c>
      <c r="CP19">
        <f t="shared" si="68"/>
        <v>0</v>
      </c>
      <c r="CQ19">
        <f t="shared" si="69"/>
        <v>0</v>
      </c>
      <c r="CR19">
        <f t="shared" si="70"/>
        <v>0</v>
      </c>
      <c r="CS19">
        <f>IF($C$6=Calculation!$I$5,0,$D19-(CD19+CE19+CF19+CG19))</f>
        <v>0</v>
      </c>
      <c r="CT19">
        <f t="shared" si="71"/>
        <v>0</v>
      </c>
      <c r="CU19">
        <f t="shared" si="72"/>
        <v>0</v>
      </c>
      <c r="CV19">
        <f t="shared" si="73"/>
        <v>0</v>
      </c>
      <c r="CW19">
        <f>IF($C$6=Calculation!$I$5,0,$E19-(CH19+CI19+CJ19+CK19))</f>
        <v>0</v>
      </c>
      <c r="CX19">
        <f t="shared" si="74"/>
        <v>0</v>
      </c>
      <c r="CY19">
        <f t="shared" si="75"/>
        <v>0</v>
      </c>
      <c r="CZ19">
        <f t="shared" si="76"/>
        <v>0</v>
      </c>
      <c r="DA19">
        <f t="shared" si="77"/>
        <v>0</v>
      </c>
      <c r="DB19">
        <f t="shared" si="78"/>
        <v>0</v>
      </c>
      <c r="DC19">
        <f t="shared" si="79"/>
        <v>0</v>
      </c>
      <c r="DD19">
        <f t="shared" si="95"/>
        <v>0</v>
      </c>
      <c r="DE19">
        <f t="shared" si="96"/>
        <v>0</v>
      </c>
      <c r="DF19">
        <f t="shared" si="97"/>
        <v>0</v>
      </c>
      <c r="DG19">
        <f t="shared" si="98"/>
        <v>0</v>
      </c>
      <c r="DH19">
        <f t="shared" si="99"/>
        <v>0</v>
      </c>
      <c r="DI19">
        <f t="shared" si="100"/>
        <v>0</v>
      </c>
      <c r="DJ19">
        <f t="shared" si="101"/>
        <v>0</v>
      </c>
      <c r="DK19">
        <f t="shared" si="102"/>
        <v>0</v>
      </c>
      <c r="DL19">
        <f t="shared" si="103"/>
        <v>0</v>
      </c>
      <c r="DM19">
        <f t="shared" si="104"/>
        <v>0</v>
      </c>
      <c r="DN19">
        <f t="shared" si="105"/>
        <v>0</v>
      </c>
      <c r="DO19">
        <f t="shared" si="106"/>
        <v>0</v>
      </c>
      <c r="DP19">
        <f t="shared" si="81"/>
        <v>0</v>
      </c>
      <c r="DQ19">
        <f t="shared" si="82"/>
        <v>0</v>
      </c>
      <c r="DR19">
        <f t="shared" si="83"/>
        <v>0</v>
      </c>
      <c r="DS19">
        <f t="shared" si="84"/>
        <v>0</v>
      </c>
      <c r="DT19">
        <f t="shared" si="85"/>
        <v>0</v>
      </c>
      <c r="DU19">
        <f t="shared" si="86"/>
        <v>0</v>
      </c>
      <c r="DV19">
        <f t="shared" si="87"/>
        <v>0</v>
      </c>
      <c r="DW19">
        <f t="shared" si="88"/>
        <v>0</v>
      </c>
      <c r="DX19">
        <f t="shared" si="89"/>
        <v>0</v>
      </c>
      <c r="DY19">
        <f t="shared" si="90"/>
        <v>0</v>
      </c>
      <c r="DZ19">
        <f t="shared" si="91"/>
        <v>0</v>
      </c>
      <c r="EA19">
        <f t="shared" si="92"/>
        <v>0</v>
      </c>
      <c r="EB19">
        <f>IF($I$1=0,0,IF(AP19&lt;=0,0,('LED Curve'!$D$19*(AP19/$I$1)^3+'LED Curve'!$D$20*(AP19/$I$1)^2+'LED Curve'!$D$21*(AP19/$I$1)^1+'LED Curve'!$D$22)*$F$1*$I$1))</f>
        <v>0</v>
      </c>
      <c r="EC19">
        <f>IF($I$2=0,0,IF(AQ19&lt;=0,0,('LED Curve'!$D$19*(AQ19/$I$2)^3+'LED Curve'!$D$20*(AQ19/$I$2)^2+'LED Curve'!$D$21*(AQ19/$I$2)^1+'LED Curve'!$D$22)*$F$2*$I$2))</f>
        <v>0</v>
      </c>
      <c r="ED19">
        <f>IF($I$3=0,0,IF(AR19&lt;=0,0,('LED Curve'!$D$19*(AR19/$I$3)^3+'LED Curve'!$D$20*(AR19/$I$3)^2+'LED Curve'!$D$21*(AR19/$I$3)^1+'LED Curve'!$D$22)*$F$3*$I$3))</f>
        <v>0</v>
      </c>
      <c r="EE19">
        <f>IF($I$4=0,0,IF(AS19&lt;=0,0,('LED Curve'!$D$19*(AS19/$I$4)^3+'LED Curve'!$D$20*(AS19/$I$4)^2+'LED Curve'!$D$21*(AS19/$I$4)^1+'LED Curve'!$D$22)*$F$4*$I$4))</f>
        <v>0</v>
      </c>
      <c r="EF19">
        <f>IF($I$1=0,0,IF(AT19&lt;=0,0,('LED Curve'!$D$19*(AT19/$I$1)^3+'LED Curve'!$D$20*(AT19/$I$1)^2+'LED Curve'!$D$21*(AT19/$I$1)^1+'LED Curve'!$D$22)*$F$1*$I$1))</f>
        <v>0</v>
      </c>
      <c r="EG19">
        <f>IF($I$2=0,0,IF(AU19&lt;=0,0,('LED Curve'!$D$19*(AU19/$I$2)^3+'LED Curve'!$D$20*(AU19/$I$2)^2+'LED Curve'!$D$21*(AU19/$I$2)^1+'LED Curve'!$D$22)*$F$2*$I$2))</f>
        <v>0</v>
      </c>
      <c r="EH19">
        <f>IF($I$3=0,0,IF(AV19&lt;=0,0,('LED Curve'!$D$19*(AV19/$I$3)^3+'LED Curve'!$D$20*(AV19/$I$3)^2+'LED Curve'!$D$21*(AV19/$I$3)^1+'LED Curve'!$D$22)*$F$3*$I$3))</f>
        <v>0</v>
      </c>
      <c r="EI19">
        <f>IF($I$4=0,0,IF(AW19&lt;=0,0,('LED Curve'!$D$19*(AW19/$I$4)^3+'LED Curve'!$D$20*(AW19/$I$4)^2+'LED Curve'!$D$21*(AW19/$I$4)^1+'LED Curve'!$D$22)*$F$4*$I$4))</f>
        <v>0</v>
      </c>
      <c r="EJ19">
        <f>IF($I$1=0,0,IF(AX19&lt;=0,0,('LED Curve'!$D$19*(AX19/$I$1)^3+'LED Curve'!$D$20*(AX19/$I$1)^2+'LED Curve'!$D$21*(AX19/$I$1)^1+'LED Curve'!$D$22)*$F$1*$I$1))</f>
        <v>0</v>
      </c>
      <c r="EK19">
        <f>IF($I$2=0,0,IF(AY19&lt;=0,0,('LED Curve'!$D$19*(AY19/$I$2)^3+'LED Curve'!$D$20*(AY19/$I$2)^2+'LED Curve'!$D$21*(AY19/$I$2)^1+'LED Curve'!$D$22)*$F$2*$I$2))</f>
        <v>0</v>
      </c>
      <c r="EL19">
        <f>IF($I$3=0,0,IF(AZ19&lt;=0,0,('LED Curve'!$D$19*(AZ19/$I$3)^3+'LED Curve'!$D$20*(AZ19/$I$3)^2+'LED Curve'!$D$21*(AZ19/$I$3)^1+'LED Curve'!$D$22)*$F$3*$I$3))</f>
        <v>0</v>
      </c>
      <c r="EM19">
        <f>IF($I$4=0,0,IF(BA19&lt;=0,0,('LED Curve'!$D$19*(BA19/$I$4)^3+'LED Curve'!$D$20*(BA19/$I$4)^2+'LED Curve'!$D$21*(BA19/$I$4)^1+'LED Curve'!$D$22)*$F$4*$I$4))</f>
        <v>0</v>
      </c>
      <c r="EN19">
        <f t="shared" si="93"/>
        <v>0</v>
      </c>
      <c r="EO19">
        <f t="shared" si="12"/>
        <v>0</v>
      </c>
      <c r="EP19">
        <f t="shared" si="13"/>
        <v>0</v>
      </c>
      <c r="EQ19">
        <f t="shared" si="14"/>
        <v>0</v>
      </c>
      <c r="ER19">
        <f t="shared" si="94"/>
        <v>0</v>
      </c>
      <c r="ES19">
        <f t="shared" si="15"/>
        <v>0</v>
      </c>
    </row>
    <row r="20" spans="1:149" x14ac:dyDescent="0.3">
      <c r="A20">
        <v>11</v>
      </c>
      <c r="B20">
        <f t="shared" si="16"/>
        <v>4.296875E-4</v>
      </c>
      <c r="C20">
        <f t="shared" si="0"/>
        <v>19.535844952501385</v>
      </c>
      <c r="D20">
        <f t="shared" si="1"/>
        <v>21.439103584546967</v>
      </c>
      <c r="E20">
        <f t="shared" si="2"/>
        <v>23.342362216592548</v>
      </c>
      <c r="F20">
        <f>IF(C20&gt;Calculation!$D$72,IF((C20-Calculation!$D$72)/Calculation!$D$58&gt;Calculation!$D$28,Calculation!$D$28,(C20-Calculation!$D$72)/Calculation!$D$58),0)</f>
        <v>0</v>
      </c>
      <c r="G20">
        <f>IF(C20&gt;Calculation!$D$73,IF((C20-Calculation!$D$73)/Calculation!$D$59&gt;Calculation!$D$29,Calculation!$D$29,(C20-Calculation!$D$73)/Calculation!$D$59),0)</f>
        <v>0</v>
      </c>
      <c r="H20">
        <f>IF(C20&gt;Calculation!$D$74,IF((C20-Calculation!$D$74)/Calculation!$D$60&gt;Calculation!$D$30,Calculation!$D$30,(C20-Calculation!$D$74)/Calculation!$D$60),0)</f>
        <v>0</v>
      </c>
      <c r="I20">
        <f>IF(C20&gt;Calculation!$D$75,IF((C20-Calculation!$D$75)/Calculation!$D$61&gt;Calculation!$D$31,Calculation!$D$31,(C20-Calculation!$D$75)/Calculation!$D$61),0)</f>
        <v>0</v>
      </c>
      <c r="J20">
        <f>IF(D20&gt;Calculation!$D$72,IF((D20-Calculation!$D$72)/Calculation!$D$58&gt;Calculation!$D$28,Calculation!$D$28,(D20-Calculation!$D$72)/Calculation!$D$58),0)</f>
        <v>0</v>
      </c>
      <c r="K20">
        <f>IF(D20&gt;Calculation!$D$73,IF((D20-Calculation!$D$73)/Calculation!$D$59&gt;Calculation!$D$29,Calculation!$D$29,(D20-Calculation!$D$73)/Calculation!$D$59),0)</f>
        <v>0</v>
      </c>
      <c r="L20">
        <f>IF(D20&gt;Calculation!$D$74,IF((D20-Calculation!$D$74)/Calculation!$D$60&gt;Calculation!$D$30,Calculation!$D$30,(D20-Calculation!$D$74)/Calculation!$D$60),0)</f>
        <v>0</v>
      </c>
      <c r="M20">
        <f>IF(D20&gt;Calculation!$D$75,IF((D20-Calculation!$D$75)/Calculation!$D$61&gt;Calculation!$D$31,Calculation!$D$31,(D20-Calculation!$D$75)/Calculation!$D$61),0)</f>
        <v>0</v>
      </c>
      <c r="N20">
        <f>IF(E20&gt;Calculation!$D$72,IF((E20-Calculation!$D$72)/Calculation!$D$58&gt;Calculation!$D$28,Calculation!$D$28,(E20-Calculation!$D$72)/Calculation!$D$58),0)</f>
        <v>0</v>
      </c>
      <c r="O20">
        <f>IF(E20&gt;Calculation!$D$73,IF((E20-Calculation!$D$73)/Calculation!$D$59&gt;Calculation!$D$29,Calculation!$D$29,(E20-Calculation!$D$73)/Calculation!$D$59),0)</f>
        <v>0</v>
      </c>
      <c r="P20">
        <f>IF(E20&gt;Calculation!$D$74,IF((E20-Calculation!$D$74)/Calculation!$D$60&gt;Calculation!$D$30,Calculation!$D$30,(E20-Calculation!$D$74)/Calculation!$D$60),0)</f>
        <v>0</v>
      </c>
      <c r="Q20">
        <f>IF(E20&gt;Calculation!$D$75,IF((E20-Calculation!$D$75)/Calculation!$D$61&gt;Calculation!$D$31,Calculation!$D$31,(E20-Calculation!$D$75)/Calculation!$D$61),0)</f>
        <v>0</v>
      </c>
      <c r="R20">
        <f t="shared" si="17"/>
        <v>0</v>
      </c>
      <c r="S20">
        <f t="shared" si="18"/>
        <v>0</v>
      </c>
      <c r="T20">
        <f t="shared" si="19"/>
        <v>0</v>
      </c>
      <c r="U20">
        <f t="shared" si="20"/>
        <v>0</v>
      </c>
      <c r="V20">
        <f t="shared" si="21"/>
        <v>0</v>
      </c>
      <c r="W20">
        <f t="shared" si="22"/>
        <v>0</v>
      </c>
      <c r="X20">
        <f t="shared" si="23"/>
        <v>0</v>
      </c>
      <c r="Y20">
        <f t="shared" si="24"/>
        <v>0</v>
      </c>
      <c r="Z20">
        <f t="shared" si="25"/>
        <v>0</v>
      </c>
      <c r="AA20">
        <f t="shared" si="26"/>
        <v>0</v>
      </c>
      <c r="AB20">
        <f t="shared" si="27"/>
        <v>0</v>
      </c>
      <c r="AC20">
        <f t="shared" si="4"/>
        <v>0</v>
      </c>
      <c r="AD20">
        <f>IF(T20&gt;Calculation!$D$29,1,0)</f>
        <v>0</v>
      </c>
      <c r="AE20">
        <f>IF(X20&gt;Calculation!$D$29,1,0)</f>
        <v>0</v>
      </c>
      <c r="AF20">
        <f>IF(AB20&gt;Calculation!$D$29,1,0)</f>
        <v>0</v>
      </c>
      <c r="AG20">
        <f>IF(U20&gt;Calculation!$D$30,1,0)</f>
        <v>0</v>
      </c>
      <c r="AH20">
        <f>IF(Y20&gt;Calculation!$D$30,1,0)</f>
        <v>0</v>
      </c>
      <c r="AI20">
        <f>IF(AC20&gt;Calculation!$D$30,1,0)</f>
        <v>0</v>
      </c>
      <c r="AJ20">
        <f t="shared" si="5"/>
        <v>0</v>
      </c>
      <c r="AK20">
        <f t="shared" si="28"/>
        <v>0</v>
      </c>
      <c r="AL20">
        <f t="shared" si="29"/>
        <v>0</v>
      </c>
      <c r="AM20">
        <f t="shared" si="30"/>
        <v>0</v>
      </c>
      <c r="AN20">
        <f t="shared" si="31"/>
        <v>0</v>
      </c>
      <c r="AO20">
        <f t="shared" si="32"/>
        <v>0</v>
      </c>
      <c r="AP20">
        <f t="shared" si="7"/>
        <v>0</v>
      </c>
      <c r="AQ20">
        <f t="shared" si="8"/>
        <v>0</v>
      </c>
      <c r="AR20">
        <f t="shared" si="9"/>
        <v>0</v>
      </c>
      <c r="AS20">
        <f t="shared" si="10"/>
        <v>0</v>
      </c>
      <c r="AT20">
        <f t="shared" si="33"/>
        <v>0</v>
      </c>
      <c r="AU20">
        <f t="shared" si="34"/>
        <v>0</v>
      </c>
      <c r="AV20">
        <f t="shared" si="35"/>
        <v>0</v>
      </c>
      <c r="AW20">
        <f t="shared" si="36"/>
        <v>0</v>
      </c>
      <c r="AX20">
        <f t="shared" si="37"/>
        <v>0</v>
      </c>
      <c r="AY20">
        <f t="shared" si="38"/>
        <v>0</v>
      </c>
      <c r="AZ20">
        <f t="shared" si="39"/>
        <v>0</v>
      </c>
      <c r="BA20">
        <f t="shared" si="40"/>
        <v>0</v>
      </c>
      <c r="BB20">
        <f t="shared" si="41"/>
        <v>0</v>
      </c>
      <c r="BC20">
        <f t="shared" si="42"/>
        <v>0</v>
      </c>
      <c r="BD20">
        <f t="shared" si="43"/>
        <v>0</v>
      </c>
      <c r="BE20">
        <f t="shared" si="44"/>
        <v>0</v>
      </c>
      <c r="BF20">
        <f t="shared" si="45"/>
        <v>0</v>
      </c>
      <c r="BG20">
        <f t="shared" si="46"/>
        <v>0</v>
      </c>
      <c r="BH20">
        <f t="shared" si="47"/>
        <v>0</v>
      </c>
      <c r="BI20">
        <f t="shared" si="48"/>
        <v>0</v>
      </c>
      <c r="BJ20">
        <f t="shared" si="49"/>
        <v>0</v>
      </c>
      <c r="BK20">
        <f t="shared" si="50"/>
        <v>0</v>
      </c>
      <c r="BL20">
        <f t="shared" si="51"/>
        <v>0</v>
      </c>
      <c r="BM20">
        <f t="shared" si="52"/>
        <v>0</v>
      </c>
      <c r="BN20">
        <f t="shared" si="53"/>
        <v>0</v>
      </c>
      <c r="BO20">
        <f t="shared" si="54"/>
        <v>0</v>
      </c>
      <c r="BP20">
        <f t="shared" si="55"/>
        <v>0</v>
      </c>
      <c r="BQ20">
        <f t="shared" si="56"/>
        <v>0</v>
      </c>
      <c r="BR20">
        <f t="shared" si="57"/>
        <v>0</v>
      </c>
      <c r="BS20">
        <f t="shared" si="58"/>
        <v>0</v>
      </c>
      <c r="BT20">
        <f t="shared" si="59"/>
        <v>0</v>
      </c>
      <c r="BU20">
        <f t="shared" si="60"/>
        <v>0</v>
      </c>
      <c r="BV20">
        <f t="shared" si="61"/>
        <v>0</v>
      </c>
      <c r="BW20">
        <f t="shared" si="62"/>
        <v>0</v>
      </c>
      <c r="BX20">
        <f t="shared" si="63"/>
        <v>0</v>
      </c>
      <c r="BY20">
        <f t="shared" si="64"/>
        <v>0</v>
      </c>
      <c r="BZ20">
        <f>IF($I$1=0,0,IF(AP20=0,C20,('LED Curve'!$D$14*(AP20/$I$1)^3+'LED Curve'!$D$15*(AP20/$I$1)^2+'LED Curve'!$D$16*(AP20/$I$1)^1+'LED Curve'!$D$17)*$F$1))</f>
        <v>19.535844952501385</v>
      </c>
      <c r="CA20">
        <f>IF($I$2=0,0,IF(AQ20=0,C20-BZ20,('LED Curve'!$D$14*(AQ20/$I$2)^3+'LED Curve'!$D$15*(AQ20/$I$2)^2+'LED Curve'!$D$16*(AQ20/$I$2)^1+'LED Curve'!$D$17)*$F$2))</f>
        <v>0</v>
      </c>
      <c r="CB20">
        <f>IF($I$3=0,0,IF(AR20=0,C20-(BZ20+CA20),('LED Curve'!$D$14*(AR20/$I$3)^3+'LED Curve'!$D$15*(AR20/$I$3)^2+'LED Curve'!$D$16*(AR20/$I$3)^1+'LED Curve'!$D$17)*$F$3))</f>
        <v>0</v>
      </c>
      <c r="CC20">
        <f>IF($I$4=0,0,IF(AS20=0,C20-(BZ20+CA20+CB20),('LED Curve'!$D$14*(AS20/$I$4)^3+'LED Curve'!$D$15*(AS20/$I$4)^2+'LED Curve'!$D$16*(AS20/$I$4)^1+'LED Curve'!$D$17)*$F$4))</f>
        <v>0</v>
      </c>
      <c r="CD20">
        <f>IF($I$1=0,0,IF(AT20=0,D20,('LED Curve'!$D$14*(AT20/$I$1)^3+'LED Curve'!$D$15*(AT20/$I$1)^2+'LED Curve'!$D$16*(AT20/$I$1)^1+'LED Curve'!$D$17)*$F$1))</f>
        <v>21.439103584546967</v>
      </c>
      <c r="CE20">
        <f>IF($I$2=0,0,IF(AU20=0,D20-CD20,('LED Curve'!$D$14*(AU20/$I$2)^3+'LED Curve'!$D$15*(AU20/$I$2)^2+'LED Curve'!$D$16*(AU20/$I$2)^1+'LED Curve'!$D$17)*$F$2))</f>
        <v>0</v>
      </c>
      <c r="CF20">
        <f>IF($I$3=0,0,IF(AV20=0,D20-(CD20+CE20),('LED Curve'!$D$14*(AV20/$I$3)^3+'LED Curve'!$D$15*(AV20/$I$3)^2+'LED Curve'!$D$16*(AV20/$I$3)^1+'LED Curve'!$D$17)*$F$3))</f>
        <v>0</v>
      </c>
      <c r="CG20">
        <f>IF($I$4=0,0,IF(AW20=0,D20-(CD20+CE20+CF20),('LED Curve'!$D$14*(AW20/$I$4)^3+'LED Curve'!$D$15*(AW20/$I$4)^2+'LED Curve'!$D$16*(AW20/$I$4)^1+'LED Curve'!$D$17)*$F$4))</f>
        <v>0</v>
      </c>
      <c r="CH20">
        <f>IF($I$1=0,0,IF(AX20=0,E20,('LED Curve'!$D$14*(AX20/$I$1)^3+'LED Curve'!$D$15*(AX20/$I$1)^2+'LED Curve'!$D$16*(AX20/$I$1)^1+'LED Curve'!$D$17)*$F$1))</f>
        <v>23.342362216592548</v>
      </c>
      <c r="CI20">
        <f>IF($I$2=0,0,IF(AY20=0,E20-CH20,('LED Curve'!$D$14*(AY20/$I$2)^3+'LED Curve'!$D$15*(AY20/$I$2)^2+'LED Curve'!$D$16*(AY20/$I$2)^1+'LED Curve'!$D$17)*$F$2))</f>
        <v>0</v>
      </c>
      <c r="CJ20">
        <f>IF($I$3=0,0,IF(AZ20=0,E20-(CH20+CI20),('LED Curve'!$D$14*(AZ20/$I$3)^3+'LED Curve'!$D$15*(AZ20/$I$3)^2+'LED Curve'!$D$16*(AZ20/$I$3)^1+'LED Curve'!$D$17)*$F$3))</f>
        <v>0</v>
      </c>
      <c r="CK20">
        <f>IF($I$4=0,0,IF(BA20=0,E20-(CH20+CI20+CJ20),('LED Curve'!$D$14*(BA20/$I$4)^3+'LED Curve'!$D$15*(BA20/$I$4)^2+'LED Curve'!$D$16*(BA20/$I$4)^1+'LED Curve'!$D$17)*$F$4))</f>
        <v>0</v>
      </c>
      <c r="CL20">
        <f t="shared" si="65"/>
        <v>0</v>
      </c>
      <c r="CM20">
        <f t="shared" si="66"/>
        <v>0</v>
      </c>
      <c r="CN20">
        <f t="shared" si="67"/>
        <v>0</v>
      </c>
      <c r="CO20">
        <f>IF($C$6=Calculation!$I$5,0,$C20-(BZ20+CA20+CB20+CC20))</f>
        <v>0</v>
      </c>
      <c r="CP20">
        <f t="shared" si="68"/>
        <v>0</v>
      </c>
      <c r="CQ20">
        <f t="shared" si="69"/>
        <v>0</v>
      </c>
      <c r="CR20">
        <f t="shared" si="70"/>
        <v>0</v>
      </c>
      <c r="CS20">
        <f>IF($C$6=Calculation!$I$5,0,$D20-(CD20+CE20+CF20+CG20))</f>
        <v>0</v>
      </c>
      <c r="CT20">
        <f t="shared" si="71"/>
        <v>0</v>
      </c>
      <c r="CU20">
        <f t="shared" si="72"/>
        <v>0</v>
      </c>
      <c r="CV20">
        <f t="shared" si="73"/>
        <v>0</v>
      </c>
      <c r="CW20">
        <f>IF($C$6=Calculation!$I$5,0,$E20-(CH20+CI20+CJ20+CK20))</f>
        <v>0</v>
      </c>
      <c r="CX20">
        <f t="shared" si="74"/>
        <v>0</v>
      </c>
      <c r="CY20">
        <f t="shared" si="75"/>
        <v>0</v>
      </c>
      <c r="CZ20">
        <f t="shared" si="76"/>
        <v>0</v>
      </c>
      <c r="DA20">
        <f t="shared" si="77"/>
        <v>0</v>
      </c>
      <c r="DB20">
        <f t="shared" si="78"/>
        <v>0</v>
      </c>
      <c r="DC20">
        <f t="shared" si="79"/>
        <v>0</v>
      </c>
      <c r="DD20">
        <f t="shared" si="95"/>
        <v>0</v>
      </c>
      <c r="DE20">
        <f t="shared" si="96"/>
        <v>0</v>
      </c>
      <c r="DF20">
        <f t="shared" si="97"/>
        <v>0</v>
      </c>
      <c r="DG20">
        <f t="shared" si="98"/>
        <v>0</v>
      </c>
      <c r="DH20">
        <f t="shared" si="99"/>
        <v>0</v>
      </c>
      <c r="DI20">
        <f t="shared" si="100"/>
        <v>0</v>
      </c>
      <c r="DJ20">
        <f t="shared" si="101"/>
        <v>0</v>
      </c>
      <c r="DK20">
        <f t="shared" si="102"/>
        <v>0</v>
      </c>
      <c r="DL20">
        <f t="shared" si="103"/>
        <v>0</v>
      </c>
      <c r="DM20">
        <f t="shared" si="104"/>
        <v>0</v>
      </c>
      <c r="DN20">
        <f t="shared" si="105"/>
        <v>0</v>
      </c>
      <c r="DO20">
        <f t="shared" si="106"/>
        <v>0</v>
      </c>
      <c r="DP20">
        <f t="shared" si="81"/>
        <v>0</v>
      </c>
      <c r="DQ20">
        <f t="shared" si="82"/>
        <v>0</v>
      </c>
      <c r="DR20">
        <f t="shared" si="83"/>
        <v>0</v>
      </c>
      <c r="DS20">
        <f t="shared" si="84"/>
        <v>0</v>
      </c>
      <c r="DT20">
        <f t="shared" si="85"/>
        <v>0</v>
      </c>
      <c r="DU20">
        <f t="shared" si="86"/>
        <v>0</v>
      </c>
      <c r="DV20">
        <f t="shared" si="87"/>
        <v>0</v>
      </c>
      <c r="DW20">
        <f t="shared" si="88"/>
        <v>0</v>
      </c>
      <c r="DX20">
        <f t="shared" si="89"/>
        <v>0</v>
      </c>
      <c r="DY20">
        <f t="shared" si="90"/>
        <v>0</v>
      </c>
      <c r="DZ20">
        <f t="shared" si="91"/>
        <v>0</v>
      </c>
      <c r="EA20">
        <f t="shared" si="92"/>
        <v>0</v>
      </c>
      <c r="EB20">
        <f>IF($I$1=0,0,IF(AP20&lt;=0,0,('LED Curve'!$D$19*(AP20/$I$1)^3+'LED Curve'!$D$20*(AP20/$I$1)^2+'LED Curve'!$D$21*(AP20/$I$1)^1+'LED Curve'!$D$22)*$F$1*$I$1))</f>
        <v>0</v>
      </c>
      <c r="EC20">
        <f>IF($I$2=0,0,IF(AQ20&lt;=0,0,('LED Curve'!$D$19*(AQ20/$I$2)^3+'LED Curve'!$D$20*(AQ20/$I$2)^2+'LED Curve'!$D$21*(AQ20/$I$2)^1+'LED Curve'!$D$22)*$F$2*$I$2))</f>
        <v>0</v>
      </c>
      <c r="ED20">
        <f>IF($I$3=0,0,IF(AR20&lt;=0,0,('LED Curve'!$D$19*(AR20/$I$3)^3+'LED Curve'!$D$20*(AR20/$I$3)^2+'LED Curve'!$D$21*(AR20/$I$3)^1+'LED Curve'!$D$22)*$F$3*$I$3))</f>
        <v>0</v>
      </c>
      <c r="EE20">
        <f>IF($I$4=0,0,IF(AS20&lt;=0,0,('LED Curve'!$D$19*(AS20/$I$4)^3+'LED Curve'!$D$20*(AS20/$I$4)^2+'LED Curve'!$D$21*(AS20/$I$4)^1+'LED Curve'!$D$22)*$F$4*$I$4))</f>
        <v>0</v>
      </c>
      <c r="EF20">
        <f>IF($I$1=0,0,IF(AT20&lt;=0,0,('LED Curve'!$D$19*(AT20/$I$1)^3+'LED Curve'!$D$20*(AT20/$I$1)^2+'LED Curve'!$D$21*(AT20/$I$1)^1+'LED Curve'!$D$22)*$F$1*$I$1))</f>
        <v>0</v>
      </c>
      <c r="EG20">
        <f>IF($I$2=0,0,IF(AU20&lt;=0,0,('LED Curve'!$D$19*(AU20/$I$2)^3+'LED Curve'!$D$20*(AU20/$I$2)^2+'LED Curve'!$D$21*(AU20/$I$2)^1+'LED Curve'!$D$22)*$F$2*$I$2))</f>
        <v>0</v>
      </c>
      <c r="EH20">
        <f>IF($I$3=0,0,IF(AV20&lt;=0,0,('LED Curve'!$D$19*(AV20/$I$3)^3+'LED Curve'!$D$20*(AV20/$I$3)^2+'LED Curve'!$D$21*(AV20/$I$3)^1+'LED Curve'!$D$22)*$F$3*$I$3))</f>
        <v>0</v>
      </c>
      <c r="EI20">
        <f>IF($I$4=0,0,IF(AW20&lt;=0,0,('LED Curve'!$D$19*(AW20/$I$4)^3+'LED Curve'!$D$20*(AW20/$I$4)^2+'LED Curve'!$D$21*(AW20/$I$4)^1+'LED Curve'!$D$22)*$F$4*$I$4))</f>
        <v>0</v>
      </c>
      <c r="EJ20">
        <f>IF($I$1=0,0,IF(AX20&lt;=0,0,('LED Curve'!$D$19*(AX20/$I$1)^3+'LED Curve'!$D$20*(AX20/$I$1)^2+'LED Curve'!$D$21*(AX20/$I$1)^1+'LED Curve'!$D$22)*$F$1*$I$1))</f>
        <v>0</v>
      </c>
      <c r="EK20">
        <f>IF($I$2=0,0,IF(AY20&lt;=0,0,('LED Curve'!$D$19*(AY20/$I$2)^3+'LED Curve'!$D$20*(AY20/$I$2)^2+'LED Curve'!$D$21*(AY20/$I$2)^1+'LED Curve'!$D$22)*$F$2*$I$2))</f>
        <v>0</v>
      </c>
      <c r="EL20">
        <f>IF($I$3=0,0,IF(AZ20&lt;=0,0,('LED Curve'!$D$19*(AZ20/$I$3)^3+'LED Curve'!$D$20*(AZ20/$I$3)^2+'LED Curve'!$D$21*(AZ20/$I$3)^1+'LED Curve'!$D$22)*$F$3*$I$3))</f>
        <v>0</v>
      </c>
      <c r="EM20">
        <f>IF($I$4=0,0,IF(BA20&lt;=0,0,('LED Curve'!$D$19*(BA20/$I$4)^3+'LED Curve'!$D$20*(BA20/$I$4)^2+'LED Curve'!$D$21*(BA20/$I$4)^1+'LED Curve'!$D$22)*$F$4*$I$4))</f>
        <v>0</v>
      </c>
      <c r="EN20">
        <f t="shared" si="93"/>
        <v>0</v>
      </c>
      <c r="EO20">
        <f t="shared" si="12"/>
        <v>0</v>
      </c>
      <c r="EP20">
        <f t="shared" si="13"/>
        <v>0</v>
      </c>
      <c r="EQ20">
        <f t="shared" si="14"/>
        <v>0</v>
      </c>
      <c r="ER20">
        <f t="shared" si="94"/>
        <v>0</v>
      </c>
      <c r="ES20">
        <f t="shared" si="15"/>
        <v>0</v>
      </c>
    </row>
    <row r="21" spans="1:149" x14ac:dyDescent="0.3">
      <c r="A21">
        <v>12</v>
      </c>
      <c r="B21">
        <f t="shared" si="16"/>
        <v>4.6874999999999998E-4</v>
      </c>
      <c r="C21">
        <f t="shared" si="0"/>
        <v>21.425904968703275</v>
      </c>
      <c r="D21">
        <f t="shared" si="1"/>
        <v>23.500987238585388</v>
      </c>
      <c r="E21">
        <f t="shared" si="2"/>
        <v>25.576069508467505</v>
      </c>
      <c r="F21">
        <f>IF(C21&gt;Calculation!$D$72,IF((C21-Calculation!$D$72)/Calculation!$D$58&gt;Calculation!$D$28,Calculation!$D$28,(C21-Calculation!$D$72)/Calculation!$D$58),0)</f>
        <v>0</v>
      </c>
      <c r="G21">
        <f>IF(C21&gt;Calculation!$D$73,IF((C21-Calculation!$D$73)/Calculation!$D$59&gt;Calculation!$D$29,Calculation!$D$29,(C21-Calculation!$D$73)/Calculation!$D$59),0)</f>
        <v>0</v>
      </c>
      <c r="H21">
        <f>IF(C21&gt;Calculation!$D$74,IF((C21-Calculation!$D$74)/Calculation!$D$60&gt;Calculation!$D$30,Calculation!$D$30,(C21-Calculation!$D$74)/Calculation!$D$60),0)</f>
        <v>0</v>
      </c>
      <c r="I21">
        <f>IF(C21&gt;Calculation!$D$75,IF((C21-Calculation!$D$75)/Calculation!$D$61&gt;Calculation!$D$31,Calculation!$D$31,(C21-Calculation!$D$75)/Calculation!$D$61),0)</f>
        <v>0</v>
      </c>
      <c r="J21">
        <f>IF(D21&gt;Calculation!$D$72,IF((D21-Calculation!$D$72)/Calculation!$D$58&gt;Calculation!$D$28,Calculation!$D$28,(D21-Calculation!$D$72)/Calculation!$D$58),0)</f>
        <v>0</v>
      </c>
      <c r="K21">
        <f>IF(D21&gt;Calculation!$D$73,IF((D21-Calculation!$D$73)/Calculation!$D$59&gt;Calculation!$D$29,Calculation!$D$29,(D21-Calculation!$D$73)/Calculation!$D$59),0)</f>
        <v>0</v>
      </c>
      <c r="L21">
        <f>IF(D21&gt;Calculation!$D$74,IF((D21-Calculation!$D$74)/Calculation!$D$60&gt;Calculation!$D$30,Calculation!$D$30,(D21-Calculation!$D$74)/Calculation!$D$60),0)</f>
        <v>0</v>
      </c>
      <c r="M21">
        <f>IF(D21&gt;Calculation!$D$75,IF((D21-Calculation!$D$75)/Calculation!$D$61&gt;Calculation!$D$31,Calculation!$D$31,(D21-Calculation!$D$75)/Calculation!$D$61),0)</f>
        <v>0</v>
      </c>
      <c r="N21">
        <f>IF(E21&gt;Calculation!$D$72,IF((E21-Calculation!$D$72)/Calculation!$D$58&gt;Calculation!$D$28,Calculation!$D$28,(E21-Calculation!$D$72)/Calculation!$D$58),0)</f>
        <v>0.21379157573894242</v>
      </c>
      <c r="O21">
        <f>IF(E21&gt;Calculation!$D$73,IF((E21-Calculation!$D$73)/Calculation!$D$59&gt;Calculation!$D$29,Calculation!$D$29,(E21-Calculation!$D$73)/Calculation!$D$59),0)</f>
        <v>0</v>
      </c>
      <c r="P21">
        <f>IF(E21&gt;Calculation!$D$74,IF((E21-Calculation!$D$74)/Calculation!$D$60&gt;Calculation!$D$30,Calculation!$D$30,(E21-Calculation!$D$74)/Calculation!$D$60),0)</f>
        <v>0</v>
      </c>
      <c r="Q21">
        <f>IF(E21&gt;Calculation!$D$75,IF((E21-Calculation!$D$75)/Calculation!$D$61&gt;Calculation!$D$31,Calculation!$D$31,(E21-Calculation!$D$75)/Calculation!$D$61),0)</f>
        <v>0</v>
      </c>
      <c r="R21">
        <f t="shared" si="17"/>
        <v>0</v>
      </c>
      <c r="S21">
        <f t="shared" si="18"/>
        <v>0</v>
      </c>
      <c r="T21">
        <f t="shared" si="19"/>
        <v>0</v>
      </c>
      <c r="U21">
        <f t="shared" si="20"/>
        <v>0</v>
      </c>
      <c r="V21">
        <f t="shared" si="21"/>
        <v>0</v>
      </c>
      <c r="W21">
        <f t="shared" si="22"/>
        <v>0</v>
      </c>
      <c r="X21">
        <f t="shared" si="23"/>
        <v>0</v>
      </c>
      <c r="Y21">
        <f t="shared" si="24"/>
        <v>0</v>
      </c>
      <c r="Z21">
        <f t="shared" si="25"/>
        <v>0.21379157573894242</v>
      </c>
      <c r="AA21">
        <f t="shared" si="26"/>
        <v>0</v>
      </c>
      <c r="AB21">
        <f t="shared" si="27"/>
        <v>0</v>
      </c>
      <c r="AC21">
        <f t="shared" si="4"/>
        <v>0</v>
      </c>
      <c r="AD21">
        <f>IF(T21&gt;Calculation!$D$29,1,0)</f>
        <v>0</v>
      </c>
      <c r="AE21">
        <f>IF(X21&gt;Calculation!$D$29,1,0)</f>
        <v>0</v>
      </c>
      <c r="AF21">
        <f>IF(AB21&gt;Calculation!$D$29,1,0)</f>
        <v>0</v>
      </c>
      <c r="AG21">
        <f>IF(U21&gt;Calculation!$D$30,1,0)</f>
        <v>0</v>
      </c>
      <c r="AH21">
        <f>IF(Y21&gt;Calculation!$D$30,1,0)</f>
        <v>0</v>
      </c>
      <c r="AI21">
        <f>IF(AC21&gt;Calculation!$D$30,1,0)</f>
        <v>0</v>
      </c>
      <c r="AJ21">
        <f t="shared" si="5"/>
        <v>0</v>
      </c>
      <c r="AK21">
        <f t="shared" si="28"/>
        <v>0</v>
      </c>
      <c r="AL21">
        <f t="shared" si="29"/>
        <v>0.21379157573894242</v>
      </c>
      <c r="AM21">
        <f t="shared" si="30"/>
        <v>0</v>
      </c>
      <c r="AN21">
        <f t="shared" si="31"/>
        <v>0</v>
      </c>
      <c r="AO21">
        <f t="shared" si="32"/>
        <v>4.570683785693995E-2</v>
      </c>
      <c r="AP21">
        <f t="shared" si="7"/>
        <v>0</v>
      </c>
      <c r="AQ21">
        <f t="shared" si="8"/>
        <v>0</v>
      </c>
      <c r="AR21">
        <f t="shared" si="9"/>
        <v>0</v>
      </c>
      <c r="AS21">
        <f t="shared" si="10"/>
        <v>0</v>
      </c>
      <c r="AT21">
        <f t="shared" si="33"/>
        <v>0</v>
      </c>
      <c r="AU21">
        <f t="shared" si="34"/>
        <v>0</v>
      </c>
      <c r="AV21">
        <f t="shared" si="35"/>
        <v>0</v>
      </c>
      <c r="AW21">
        <f t="shared" si="36"/>
        <v>0</v>
      </c>
      <c r="AX21">
        <f t="shared" si="37"/>
        <v>0.21379157573894242</v>
      </c>
      <c r="AY21">
        <f t="shared" si="38"/>
        <v>0</v>
      </c>
      <c r="AZ21">
        <f t="shared" si="39"/>
        <v>0</v>
      </c>
      <c r="BA21">
        <f t="shared" si="40"/>
        <v>0</v>
      </c>
      <c r="BB21">
        <f t="shared" si="41"/>
        <v>0</v>
      </c>
      <c r="BC21">
        <f t="shared" si="42"/>
        <v>0</v>
      </c>
      <c r="BD21">
        <f t="shared" si="43"/>
        <v>0</v>
      </c>
      <c r="BE21">
        <f t="shared" si="44"/>
        <v>0</v>
      </c>
      <c r="BF21">
        <f t="shared" si="45"/>
        <v>0</v>
      </c>
      <c r="BG21">
        <f t="shared" si="46"/>
        <v>0</v>
      </c>
      <c r="BH21">
        <f t="shared" si="47"/>
        <v>0</v>
      </c>
      <c r="BI21">
        <f t="shared" si="48"/>
        <v>0</v>
      </c>
      <c r="BJ21">
        <f t="shared" si="49"/>
        <v>7.1263858579647468E-2</v>
      </c>
      <c r="BK21">
        <f t="shared" si="50"/>
        <v>0</v>
      </c>
      <c r="BL21">
        <f t="shared" si="51"/>
        <v>0</v>
      </c>
      <c r="BM21">
        <f t="shared" si="52"/>
        <v>0</v>
      </c>
      <c r="BN21">
        <f t="shared" si="53"/>
        <v>0</v>
      </c>
      <c r="BO21">
        <f t="shared" si="54"/>
        <v>0</v>
      </c>
      <c r="BP21">
        <f t="shared" si="55"/>
        <v>0</v>
      </c>
      <c r="BQ21">
        <f t="shared" si="56"/>
        <v>0</v>
      </c>
      <c r="BR21">
        <f t="shared" si="57"/>
        <v>0</v>
      </c>
      <c r="BS21">
        <f t="shared" si="58"/>
        <v>0</v>
      </c>
      <c r="BT21">
        <f t="shared" si="59"/>
        <v>0</v>
      </c>
      <c r="BU21">
        <f t="shared" si="60"/>
        <v>0</v>
      </c>
      <c r="BV21">
        <f t="shared" si="61"/>
        <v>5.0785375396599939E-3</v>
      </c>
      <c r="BW21">
        <f t="shared" si="62"/>
        <v>0</v>
      </c>
      <c r="BX21">
        <f t="shared" si="63"/>
        <v>0</v>
      </c>
      <c r="BY21">
        <f t="shared" si="64"/>
        <v>0</v>
      </c>
      <c r="BZ21">
        <f>IF($I$1=0,0,IF(AP21=0,C21,('LED Curve'!$D$14*(AP21/$I$1)^3+'LED Curve'!$D$15*(AP21/$I$1)^2+'LED Curve'!$D$16*(AP21/$I$1)^1+'LED Curve'!$D$17)*$F$1))</f>
        <v>21.425904968703275</v>
      </c>
      <c r="CA21">
        <f>IF($I$2=0,0,IF(AQ21=0,C21-BZ21,('LED Curve'!$D$14*(AQ21/$I$2)^3+'LED Curve'!$D$15*(AQ21/$I$2)^2+'LED Curve'!$D$16*(AQ21/$I$2)^1+'LED Curve'!$D$17)*$F$2))</f>
        <v>0</v>
      </c>
      <c r="CB21">
        <f>IF($I$3=0,0,IF(AR21=0,C21-(BZ21+CA21),('LED Curve'!$D$14*(AR21/$I$3)^3+'LED Curve'!$D$15*(AR21/$I$3)^2+'LED Curve'!$D$16*(AR21/$I$3)^1+'LED Curve'!$D$17)*$F$3))</f>
        <v>0</v>
      </c>
      <c r="CC21">
        <f>IF($I$4=0,0,IF(AS21=0,C21-(BZ21+CA21+CB21),('LED Curve'!$D$14*(AS21/$I$4)^3+'LED Curve'!$D$15*(AS21/$I$4)^2+'LED Curve'!$D$16*(AS21/$I$4)^1+'LED Curve'!$D$17)*$F$4))</f>
        <v>0</v>
      </c>
      <c r="CD21">
        <f>IF($I$1=0,0,IF(AT21=0,D21,('LED Curve'!$D$14*(AT21/$I$1)^3+'LED Curve'!$D$15*(AT21/$I$1)^2+'LED Curve'!$D$16*(AT21/$I$1)^1+'LED Curve'!$D$17)*$F$1))</f>
        <v>23.500987238585388</v>
      </c>
      <c r="CE21">
        <f>IF($I$2=0,0,IF(AU21=0,D21-CD21,('LED Curve'!$D$14*(AU21/$I$2)^3+'LED Curve'!$D$15*(AU21/$I$2)^2+'LED Curve'!$D$16*(AU21/$I$2)^1+'LED Curve'!$D$17)*$F$2))</f>
        <v>0</v>
      </c>
      <c r="CF21">
        <f>IF($I$3=0,0,IF(AV21=0,D21-(CD21+CE21),('LED Curve'!$D$14*(AV21/$I$3)^3+'LED Curve'!$D$15*(AV21/$I$3)^2+'LED Curve'!$D$16*(AV21/$I$3)^1+'LED Curve'!$D$17)*$F$3))</f>
        <v>0</v>
      </c>
      <c r="CG21">
        <f>IF($I$4=0,0,IF(AW21=0,D21-(CD21+CE21+CF21),('LED Curve'!$D$14*(AW21/$I$4)^3+'LED Curve'!$D$15*(AW21/$I$4)^2+'LED Curve'!$D$16*(AW21/$I$4)^1+'LED Curve'!$D$17)*$F$4))</f>
        <v>0</v>
      </c>
      <c r="CH21">
        <f>IF($I$1=0,0,IF(AX21=0,E21,('LED Curve'!$D$14*(AX21/$I$1)^3+'LED Curve'!$D$15*(AX21/$I$1)^2+'LED Curve'!$D$16*(AX21/$I$1)^1+'LED Curve'!$D$17)*$F$1))</f>
        <v>25.547076372147348</v>
      </c>
      <c r="CI21">
        <f>IF($I$2=0,0,IF(AY21=0,E21-CH21,('LED Curve'!$D$14*(AY21/$I$2)^3+'LED Curve'!$D$15*(AY21/$I$2)^2+'LED Curve'!$D$16*(AY21/$I$2)^1+'LED Curve'!$D$17)*$F$2))</f>
        <v>2.8993136320156765E-2</v>
      </c>
      <c r="CJ21">
        <f>IF($I$3=0,0,IF(AZ21=0,E21-(CH21+CI21),('LED Curve'!$D$14*(AZ21/$I$3)^3+'LED Curve'!$D$15*(AZ21/$I$3)^2+'LED Curve'!$D$16*(AZ21/$I$3)^1+'LED Curve'!$D$17)*$F$3))</f>
        <v>0</v>
      </c>
      <c r="CK21">
        <f>IF($I$4=0,0,IF(BA21=0,E21-(CH21+CI21+CJ21),('LED Curve'!$D$14*(BA21/$I$4)^3+'LED Curve'!$D$15*(BA21/$I$4)^2+'LED Curve'!$D$16*(BA21/$I$4)^1+'LED Curve'!$D$17)*$F$4))</f>
        <v>0</v>
      </c>
      <c r="CL21">
        <f t="shared" si="65"/>
        <v>0</v>
      </c>
      <c r="CM21">
        <f t="shared" si="66"/>
        <v>0</v>
      </c>
      <c r="CN21">
        <f t="shared" si="67"/>
        <v>0</v>
      </c>
      <c r="CO21">
        <f>IF($C$6=Calculation!$I$5,0,$C21-(BZ21+CA21+CB21+CC21))</f>
        <v>0</v>
      </c>
      <c r="CP21">
        <f t="shared" si="68"/>
        <v>0</v>
      </c>
      <c r="CQ21">
        <f t="shared" si="69"/>
        <v>0</v>
      </c>
      <c r="CR21">
        <f t="shared" si="70"/>
        <v>0</v>
      </c>
      <c r="CS21">
        <f>IF($C$6=Calculation!$I$5,0,$D21-(CD21+CE21+CF21+CG21))</f>
        <v>0</v>
      </c>
      <c r="CT21">
        <f t="shared" si="71"/>
        <v>2.8993136320156765E-2</v>
      </c>
      <c r="CU21">
        <f t="shared" si="72"/>
        <v>0</v>
      </c>
      <c r="CV21">
        <f t="shared" si="73"/>
        <v>0</v>
      </c>
      <c r="CW21">
        <f>IF($C$6=Calculation!$I$5,0,$E21-(CH21+CI21+CJ21+CK21))</f>
        <v>0</v>
      </c>
      <c r="CX21">
        <f t="shared" si="74"/>
        <v>0</v>
      </c>
      <c r="CY21">
        <f t="shared" si="75"/>
        <v>0</v>
      </c>
      <c r="CZ21">
        <f t="shared" si="76"/>
        <v>1.0797817395749503E-4</v>
      </c>
      <c r="DA21">
        <f t="shared" si="77"/>
        <v>0</v>
      </c>
      <c r="DB21">
        <f t="shared" si="78"/>
        <v>0</v>
      </c>
      <c r="DC21">
        <f t="shared" si="79"/>
        <v>5.8458633991117034E-6</v>
      </c>
      <c r="DD21">
        <f t="shared" si="95"/>
        <v>0</v>
      </c>
      <c r="DE21">
        <f t="shared" si="96"/>
        <v>0</v>
      </c>
      <c r="DF21">
        <f t="shared" si="97"/>
        <v>0</v>
      </c>
      <c r="DG21">
        <f t="shared" si="98"/>
        <v>0</v>
      </c>
      <c r="DH21">
        <f t="shared" si="99"/>
        <v>0</v>
      </c>
      <c r="DI21">
        <f t="shared" si="100"/>
        <v>0</v>
      </c>
      <c r="DJ21">
        <f t="shared" si="101"/>
        <v>0</v>
      </c>
      <c r="DK21">
        <f t="shared" si="102"/>
        <v>0</v>
      </c>
      <c r="DL21">
        <f t="shared" si="103"/>
        <v>1.0207177844608353E-4</v>
      </c>
      <c r="DM21">
        <f t="shared" si="104"/>
        <v>0</v>
      </c>
      <c r="DN21">
        <f t="shared" si="105"/>
        <v>0</v>
      </c>
      <c r="DO21">
        <f t="shared" si="106"/>
        <v>0</v>
      </c>
      <c r="DP21">
        <f t="shared" si="81"/>
        <v>0</v>
      </c>
      <c r="DQ21">
        <f t="shared" si="82"/>
        <v>0</v>
      </c>
      <c r="DR21">
        <f t="shared" si="83"/>
        <v>0</v>
      </c>
      <c r="DS21">
        <f t="shared" si="84"/>
        <v>0</v>
      </c>
      <c r="DT21">
        <f t="shared" si="85"/>
        <v>0</v>
      </c>
      <c r="DU21">
        <f t="shared" si="86"/>
        <v>0</v>
      </c>
      <c r="DV21">
        <f t="shared" si="87"/>
        <v>0</v>
      </c>
      <c r="DW21">
        <f t="shared" si="88"/>
        <v>0</v>
      </c>
      <c r="DX21">
        <f t="shared" si="89"/>
        <v>6.0532112299807363E-8</v>
      </c>
      <c r="DY21">
        <f t="shared" si="90"/>
        <v>0</v>
      </c>
      <c r="DZ21">
        <f t="shared" si="91"/>
        <v>0</v>
      </c>
      <c r="EA21">
        <f t="shared" si="92"/>
        <v>0</v>
      </c>
      <c r="EB21">
        <f>IF($I$1=0,0,IF(AP21&lt;=0,0,('LED Curve'!$D$19*(AP21/$I$1)^3+'LED Curve'!$D$20*(AP21/$I$1)^2+'LED Curve'!$D$21*(AP21/$I$1)^1+'LED Curve'!$D$22)*$F$1*$I$1))</f>
        <v>0</v>
      </c>
      <c r="EC21">
        <f>IF($I$2=0,0,IF(AQ21&lt;=0,0,('LED Curve'!$D$19*(AQ21/$I$2)^3+'LED Curve'!$D$20*(AQ21/$I$2)^2+'LED Curve'!$D$21*(AQ21/$I$2)^1+'LED Curve'!$D$22)*$F$2*$I$2))</f>
        <v>0</v>
      </c>
      <c r="ED21">
        <f>IF($I$3=0,0,IF(AR21&lt;=0,0,('LED Curve'!$D$19*(AR21/$I$3)^3+'LED Curve'!$D$20*(AR21/$I$3)^2+'LED Curve'!$D$21*(AR21/$I$3)^1+'LED Curve'!$D$22)*$F$3*$I$3))</f>
        <v>0</v>
      </c>
      <c r="EE21">
        <f>IF($I$4=0,0,IF(AS21&lt;=0,0,('LED Curve'!$D$19*(AS21/$I$4)^3+'LED Curve'!$D$20*(AS21/$I$4)^2+'LED Curve'!$D$21*(AS21/$I$4)^1+'LED Curve'!$D$22)*$F$4*$I$4))</f>
        <v>0</v>
      </c>
      <c r="EF21">
        <f>IF($I$1=0,0,IF(AT21&lt;=0,0,('LED Curve'!$D$19*(AT21/$I$1)^3+'LED Curve'!$D$20*(AT21/$I$1)^2+'LED Curve'!$D$21*(AT21/$I$1)^1+'LED Curve'!$D$22)*$F$1*$I$1))</f>
        <v>0</v>
      </c>
      <c r="EG21">
        <f>IF($I$2=0,0,IF(AU21&lt;=0,0,('LED Curve'!$D$19*(AU21/$I$2)^3+'LED Curve'!$D$20*(AU21/$I$2)^2+'LED Curve'!$D$21*(AU21/$I$2)^1+'LED Curve'!$D$22)*$F$2*$I$2))</f>
        <v>0</v>
      </c>
      <c r="EH21">
        <f>IF($I$3=0,0,IF(AV21&lt;=0,0,('LED Curve'!$D$19*(AV21/$I$3)^3+'LED Curve'!$D$20*(AV21/$I$3)^2+'LED Curve'!$D$21*(AV21/$I$3)^1+'LED Curve'!$D$22)*$F$3*$I$3))</f>
        <v>0</v>
      </c>
      <c r="EI21">
        <f>IF($I$4=0,0,IF(AW21&lt;=0,0,('LED Curve'!$D$19*(AW21/$I$4)^3+'LED Curve'!$D$20*(AW21/$I$4)^2+'LED Curve'!$D$21*(AW21/$I$4)^1+'LED Curve'!$D$22)*$F$4*$I$4))</f>
        <v>0</v>
      </c>
      <c r="EJ21">
        <f>IF($I$1=0,0,IF(AX21&lt;=0,0,('LED Curve'!$D$19*(AX21/$I$1)^3+'LED Curve'!$D$20*(AX21/$I$1)^2+'LED Curve'!$D$21*(AX21/$I$1)^1+'LED Curve'!$D$22)*$F$1*$I$1))</f>
        <v>1.9316560561680218</v>
      </c>
      <c r="EK21">
        <f>IF($I$2=0,0,IF(AY21&lt;=0,0,('LED Curve'!$D$19*(AY21/$I$2)^3+'LED Curve'!$D$20*(AY21/$I$2)^2+'LED Curve'!$D$21*(AY21/$I$2)^1+'LED Curve'!$D$22)*$F$2*$I$2))</f>
        <v>0</v>
      </c>
      <c r="EL21">
        <f>IF($I$3=0,0,IF(AZ21&lt;=0,0,('LED Curve'!$D$19*(AZ21/$I$3)^3+'LED Curve'!$D$20*(AZ21/$I$3)^2+'LED Curve'!$D$21*(AZ21/$I$3)^1+'LED Curve'!$D$22)*$F$3*$I$3))</f>
        <v>0</v>
      </c>
      <c r="EM21">
        <f>IF($I$4=0,0,IF(BA21&lt;=0,0,('LED Curve'!$D$19*(BA21/$I$4)^3+'LED Curve'!$D$20*(BA21/$I$4)^2+'LED Curve'!$D$21*(BA21/$I$4)^1+'LED Curve'!$D$22)*$F$4*$I$4))</f>
        <v>0</v>
      </c>
      <c r="EN21">
        <f t="shared" si="93"/>
        <v>0</v>
      </c>
      <c r="EO21">
        <f t="shared" si="12"/>
        <v>0</v>
      </c>
      <c r="EP21">
        <f t="shared" si="13"/>
        <v>0</v>
      </c>
      <c r="EQ21">
        <f t="shared" si="14"/>
        <v>0</v>
      </c>
      <c r="ER21">
        <f t="shared" si="94"/>
        <v>1.9316560561680218</v>
      </c>
      <c r="ES21">
        <f t="shared" si="15"/>
        <v>0</v>
      </c>
    </row>
    <row r="22" spans="1:149" x14ac:dyDescent="0.3">
      <c r="A22">
        <v>13</v>
      </c>
      <c r="B22">
        <f t="shared" si="16"/>
        <v>5.0781250000000002E-4</v>
      </c>
      <c r="C22">
        <f t="shared" si="0"/>
        <v>23.312527487577157</v>
      </c>
      <c r="D22">
        <f t="shared" si="1"/>
        <v>25.559120895538715</v>
      </c>
      <c r="E22">
        <f t="shared" si="2"/>
        <v>27.805714303500274</v>
      </c>
      <c r="F22">
        <f>IF(C22&gt;Calculation!$D$72,IF((C22-Calculation!$D$72)/Calculation!$D$58&gt;Calculation!$D$28,Calculation!$D$28,(C22-Calculation!$D$72)/Calculation!$D$58),0)</f>
        <v>0</v>
      </c>
      <c r="G22">
        <f>IF(C22&gt;Calculation!$D$73,IF((C22-Calculation!$D$73)/Calculation!$D$59&gt;Calculation!$D$29,Calculation!$D$29,(C22-Calculation!$D$73)/Calculation!$D$59),0)</f>
        <v>0</v>
      </c>
      <c r="H22">
        <f>IF(C22&gt;Calculation!$D$74,IF((C22-Calculation!$D$74)/Calculation!$D$60&gt;Calculation!$D$30,Calculation!$D$30,(C22-Calculation!$D$74)/Calculation!$D$60),0)</f>
        <v>0</v>
      </c>
      <c r="I22">
        <f>IF(C22&gt;Calculation!$D$75,IF((C22-Calculation!$D$75)/Calculation!$D$61&gt;Calculation!$D$31,Calculation!$D$31,(C22-Calculation!$D$75)/Calculation!$D$61),0)</f>
        <v>0</v>
      </c>
      <c r="J22">
        <f>IF(D22&gt;Calculation!$D$72,IF((D22-Calculation!$D$72)/Calculation!$D$58&gt;Calculation!$D$28,Calculation!$D$28,(D22-Calculation!$D$72)/Calculation!$D$58),0)</f>
        <v>0.14098825559809325</v>
      </c>
      <c r="K22">
        <f>IF(D22&gt;Calculation!$D$73,IF((D22-Calculation!$D$73)/Calculation!$D$59&gt;Calculation!$D$29,Calculation!$D$29,(D22-Calculation!$D$73)/Calculation!$D$59),0)</f>
        <v>0</v>
      </c>
      <c r="L22">
        <f>IF(D22&gt;Calculation!$D$74,IF((D22-Calculation!$D$74)/Calculation!$D$60&gt;Calculation!$D$30,Calculation!$D$30,(D22-Calculation!$D$74)/Calculation!$D$60),0)</f>
        <v>0</v>
      </c>
      <c r="M22">
        <f>IF(D22&gt;Calculation!$D$75,IF((D22-Calculation!$D$75)/Calculation!$D$61&gt;Calculation!$D$31,Calculation!$D$31,(D22-Calculation!$D$75)/Calculation!$D$61),0)</f>
        <v>0</v>
      </c>
      <c r="N22">
        <f>IF(E22&gt;Calculation!$D$72,IF((E22-Calculation!$D$72)/Calculation!$D$58&gt;Calculation!$D$28,Calculation!$D$28,(E22-Calculation!$D$72)/Calculation!$D$58),0)</f>
        <v>9.7913035818934482</v>
      </c>
      <c r="O22">
        <f>IF(E22&gt;Calculation!$D$73,IF((E22-Calculation!$D$73)/Calculation!$D$59&gt;Calculation!$D$29,Calculation!$D$29,(E22-Calculation!$D$73)/Calculation!$D$59),0)</f>
        <v>0</v>
      </c>
      <c r="P22">
        <f>IF(E22&gt;Calculation!$D$74,IF((E22-Calculation!$D$74)/Calculation!$D$60&gt;Calculation!$D$30,Calculation!$D$30,(E22-Calculation!$D$74)/Calculation!$D$60),0)</f>
        <v>0</v>
      </c>
      <c r="Q22">
        <f>IF(E22&gt;Calculation!$D$75,IF((E22-Calculation!$D$75)/Calculation!$D$61&gt;Calculation!$D$31,Calculation!$D$31,(E22-Calculation!$D$75)/Calculation!$D$61),0)</f>
        <v>0</v>
      </c>
      <c r="R22">
        <f t="shared" si="17"/>
        <v>0</v>
      </c>
      <c r="S22">
        <f t="shared" si="18"/>
        <v>0</v>
      </c>
      <c r="T22">
        <f t="shared" si="19"/>
        <v>0</v>
      </c>
      <c r="U22">
        <f t="shared" si="20"/>
        <v>0</v>
      </c>
      <c r="V22">
        <f t="shared" si="21"/>
        <v>0.14098825559809325</v>
      </c>
      <c r="W22">
        <f t="shared" si="22"/>
        <v>0</v>
      </c>
      <c r="X22">
        <f t="shared" si="23"/>
        <v>0</v>
      </c>
      <c r="Y22">
        <f t="shared" si="24"/>
        <v>0</v>
      </c>
      <c r="Z22">
        <f t="shared" si="25"/>
        <v>9.7913035818934482</v>
      </c>
      <c r="AA22">
        <f t="shared" si="26"/>
        <v>0</v>
      </c>
      <c r="AB22">
        <f t="shared" si="27"/>
        <v>0</v>
      </c>
      <c r="AC22">
        <f t="shared" si="4"/>
        <v>0</v>
      </c>
      <c r="AD22">
        <f>IF(T22&gt;Calculation!$D$29,1,0)</f>
        <v>0</v>
      </c>
      <c r="AE22">
        <f>IF(X22&gt;Calculation!$D$29,1,0)</f>
        <v>0</v>
      </c>
      <c r="AF22">
        <f>IF(AB22&gt;Calculation!$D$29,1,0)</f>
        <v>0</v>
      </c>
      <c r="AG22">
        <f>IF(U22&gt;Calculation!$D$30,1,0)</f>
        <v>0</v>
      </c>
      <c r="AH22">
        <f>IF(Y22&gt;Calculation!$D$30,1,0)</f>
        <v>0</v>
      </c>
      <c r="AI22">
        <f>IF(AC22&gt;Calculation!$D$30,1,0)</f>
        <v>0</v>
      </c>
      <c r="AJ22">
        <f t="shared" si="5"/>
        <v>0</v>
      </c>
      <c r="AK22">
        <f t="shared" si="28"/>
        <v>0.14098825559809325</v>
      </c>
      <c r="AL22">
        <f t="shared" si="29"/>
        <v>9.7913035818934482</v>
      </c>
      <c r="AM22">
        <f t="shared" si="30"/>
        <v>0</v>
      </c>
      <c r="AN22">
        <f t="shared" si="31"/>
        <v>1.9877688216593272E-2</v>
      </c>
      <c r="AO22">
        <f t="shared" si="32"/>
        <v>95.869625832799471</v>
      </c>
      <c r="AP22">
        <f t="shared" si="7"/>
        <v>0</v>
      </c>
      <c r="AQ22">
        <f t="shared" si="8"/>
        <v>0</v>
      </c>
      <c r="AR22">
        <f t="shared" si="9"/>
        <v>0</v>
      </c>
      <c r="AS22">
        <f t="shared" si="10"/>
        <v>0</v>
      </c>
      <c r="AT22">
        <f t="shared" si="33"/>
        <v>0.14098825559809325</v>
      </c>
      <c r="AU22">
        <f t="shared" si="34"/>
        <v>0</v>
      </c>
      <c r="AV22">
        <f t="shared" si="35"/>
        <v>0</v>
      </c>
      <c r="AW22">
        <f t="shared" si="36"/>
        <v>0</v>
      </c>
      <c r="AX22">
        <f t="shared" si="37"/>
        <v>9.7913035818934482</v>
      </c>
      <c r="AY22">
        <f t="shared" si="38"/>
        <v>0</v>
      </c>
      <c r="AZ22">
        <f t="shared" si="39"/>
        <v>0</v>
      </c>
      <c r="BA22">
        <f t="shared" si="40"/>
        <v>0</v>
      </c>
      <c r="BB22">
        <f t="shared" si="41"/>
        <v>0</v>
      </c>
      <c r="BC22">
        <f t="shared" si="42"/>
        <v>0</v>
      </c>
      <c r="BD22">
        <f t="shared" si="43"/>
        <v>0</v>
      </c>
      <c r="BE22">
        <f t="shared" si="44"/>
        <v>0</v>
      </c>
      <c r="BF22">
        <f t="shared" si="45"/>
        <v>4.6996085199364414E-2</v>
      </c>
      <c r="BG22">
        <f t="shared" si="46"/>
        <v>0</v>
      </c>
      <c r="BH22">
        <f t="shared" si="47"/>
        <v>0</v>
      </c>
      <c r="BI22">
        <f t="shared" si="48"/>
        <v>0</v>
      </c>
      <c r="BJ22">
        <f t="shared" si="49"/>
        <v>3.2637678606311495</v>
      </c>
      <c r="BK22">
        <f t="shared" si="50"/>
        <v>0</v>
      </c>
      <c r="BL22">
        <f t="shared" si="51"/>
        <v>0</v>
      </c>
      <c r="BM22">
        <f t="shared" si="52"/>
        <v>0</v>
      </c>
      <c r="BN22">
        <f t="shared" si="53"/>
        <v>0</v>
      </c>
      <c r="BO22">
        <f t="shared" si="54"/>
        <v>0</v>
      </c>
      <c r="BP22">
        <f t="shared" si="55"/>
        <v>0</v>
      </c>
      <c r="BQ22">
        <f t="shared" si="56"/>
        <v>0</v>
      </c>
      <c r="BR22">
        <f t="shared" si="57"/>
        <v>2.2086320240659188E-3</v>
      </c>
      <c r="BS22">
        <f t="shared" si="58"/>
        <v>0</v>
      </c>
      <c r="BT22">
        <f t="shared" si="59"/>
        <v>0</v>
      </c>
      <c r="BU22">
        <f t="shared" si="60"/>
        <v>0</v>
      </c>
      <c r="BV22">
        <f t="shared" si="61"/>
        <v>10.65218064808883</v>
      </c>
      <c r="BW22">
        <f t="shared" si="62"/>
        <v>0</v>
      </c>
      <c r="BX22">
        <f t="shared" si="63"/>
        <v>0</v>
      </c>
      <c r="BY22">
        <f t="shared" si="64"/>
        <v>0</v>
      </c>
      <c r="BZ22">
        <f>IF($I$1=0,0,IF(AP22=0,C22,('LED Curve'!$D$14*(AP22/$I$1)^3+'LED Curve'!$D$15*(AP22/$I$1)^2+'LED Curve'!$D$16*(AP22/$I$1)^1+'LED Curve'!$D$17)*$F$1))</f>
        <v>23.312527487577157</v>
      </c>
      <c r="CA22">
        <f>IF($I$2=0,0,IF(AQ22=0,C22-BZ22,('LED Curve'!$D$14*(AQ22/$I$2)^3+'LED Curve'!$D$15*(AQ22/$I$2)^2+'LED Curve'!$D$16*(AQ22/$I$2)^1+'LED Curve'!$D$17)*$F$2))</f>
        <v>0</v>
      </c>
      <c r="CB22">
        <f>IF($I$3=0,0,IF(AR22=0,C22-(BZ22+CA22),('LED Curve'!$D$14*(AR22/$I$3)^3+'LED Curve'!$D$15*(AR22/$I$3)^2+'LED Curve'!$D$16*(AR22/$I$3)^1+'LED Curve'!$D$17)*$F$3))</f>
        <v>0</v>
      </c>
      <c r="CC22">
        <f>IF($I$4=0,0,IF(AS22=0,C22-(BZ22+CA22+CB22),('LED Curve'!$D$14*(AS22/$I$4)^3+'LED Curve'!$D$15*(AS22/$I$4)^2+'LED Curve'!$D$16*(AS22/$I$4)^1+'LED Curve'!$D$17)*$F$4))</f>
        <v>0</v>
      </c>
      <c r="CD22">
        <f>IF($I$1=0,0,IF(AT22=0,D22,('LED Curve'!$D$14*(AT22/$I$1)^3+'LED Curve'!$D$15*(AT22/$I$1)^2+'LED Curve'!$D$16*(AT22/$I$1)^1+'LED Curve'!$D$17)*$F$1))</f>
        <v>25.540006132125658</v>
      </c>
      <c r="CE22">
        <f>IF($I$2=0,0,IF(AU22=0,D22-CD22,('LED Curve'!$D$14*(AU22/$I$2)^3+'LED Curve'!$D$15*(AU22/$I$2)^2+'LED Curve'!$D$16*(AU22/$I$2)^1+'LED Curve'!$D$17)*$F$2))</f>
        <v>1.911476341305729E-2</v>
      </c>
      <c r="CF22">
        <f>IF($I$3=0,0,IF(AV22=0,D22-(CD22+CE22),('LED Curve'!$D$14*(AV22/$I$3)^3+'LED Curve'!$D$15*(AV22/$I$3)^2+'LED Curve'!$D$16*(AV22/$I$3)^1+'LED Curve'!$D$17)*$F$3))</f>
        <v>0</v>
      </c>
      <c r="CG22">
        <f>IF($I$4=0,0,IF(AW22=0,D22-(CD22+CE22+CF22),('LED Curve'!$D$14*(AW22/$I$4)^3+'LED Curve'!$D$15*(AW22/$I$4)^2+'LED Curve'!$D$16*(AW22/$I$4)^1+'LED Curve'!$D$17)*$F$4))</f>
        <v>0</v>
      </c>
      <c r="CH22">
        <f>IF($I$1=0,0,IF(AX22=0,E22,('LED Curve'!$D$14*(AX22/$I$1)^3+'LED Curve'!$D$15*(AX22/$I$1)^2+'LED Curve'!$D$16*(AX22/$I$1)^1+'LED Curve'!$D$17)*$F$1))</f>
        <v>26.431177525266644</v>
      </c>
      <c r="CI22">
        <f>IF($I$2=0,0,IF(AY22=0,E22-CH22,('LED Curve'!$D$14*(AY22/$I$2)^3+'LED Curve'!$D$15*(AY22/$I$2)^2+'LED Curve'!$D$16*(AY22/$I$2)^1+'LED Curve'!$D$17)*$F$2))</f>
        <v>1.3745367782336295</v>
      </c>
      <c r="CJ22">
        <f>IF($I$3=0,0,IF(AZ22=0,E22-(CH22+CI22),('LED Curve'!$D$14*(AZ22/$I$3)^3+'LED Curve'!$D$15*(AZ22/$I$3)^2+'LED Curve'!$D$16*(AZ22/$I$3)^1+'LED Curve'!$D$17)*$F$3))</f>
        <v>0</v>
      </c>
      <c r="CK22">
        <f>IF($I$4=0,0,IF(BA22=0,E22-(CH22+CI22+CJ22),('LED Curve'!$D$14*(BA22/$I$4)^3+'LED Curve'!$D$15*(BA22/$I$4)^2+'LED Curve'!$D$16*(BA22/$I$4)^1+'LED Curve'!$D$17)*$F$4))</f>
        <v>0</v>
      </c>
      <c r="CL22">
        <f t="shared" si="65"/>
        <v>0</v>
      </c>
      <c r="CM22">
        <f t="shared" si="66"/>
        <v>0</v>
      </c>
      <c r="CN22">
        <f t="shared" si="67"/>
        <v>0</v>
      </c>
      <c r="CO22">
        <f>IF($C$6=Calculation!$I$5,0,$C22-(BZ22+CA22+CB22+CC22))</f>
        <v>0</v>
      </c>
      <c r="CP22">
        <f t="shared" si="68"/>
        <v>1.911476341305729E-2</v>
      </c>
      <c r="CQ22">
        <f t="shared" si="69"/>
        <v>0</v>
      </c>
      <c r="CR22">
        <f t="shared" si="70"/>
        <v>0</v>
      </c>
      <c r="CS22">
        <f>IF($C$6=Calculation!$I$5,0,$D22-(CD22+CE22+CF22+CG22))</f>
        <v>0</v>
      </c>
      <c r="CT22">
        <f t="shared" si="71"/>
        <v>1.3745367782336295</v>
      </c>
      <c r="CU22">
        <f t="shared" si="72"/>
        <v>0</v>
      </c>
      <c r="CV22">
        <f t="shared" si="73"/>
        <v>0</v>
      </c>
      <c r="CW22">
        <f>IF($C$6=Calculation!$I$5,0,$E22-(CH22+CI22+CJ22+CK22))</f>
        <v>0</v>
      </c>
      <c r="CX22">
        <f t="shared" si="74"/>
        <v>0</v>
      </c>
      <c r="CY22">
        <f t="shared" si="75"/>
        <v>7.1402990048424325E-5</v>
      </c>
      <c r="CZ22">
        <f t="shared" si="76"/>
        <v>5.5972759587648111E-3</v>
      </c>
      <c r="DA22">
        <f t="shared" si="77"/>
        <v>0</v>
      </c>
      <c r="DB22">
        <f t="shared" si="78"/>
        <v>3.855147614010365E-6</v>
      </c>
      <c r="DC22">
        <f t="shared" si="79"/>
        <v>2.7942268411562259E-4</v>
      </c>
      <c r="DD22">
        <f t="shared" si="95"/>
        <v>0</v>
      </c>
      <c r="DE22">
        <f t="shared" si="96"/>
        <v>0</v>
      </c>
      <c r="DF22">
        <f t="shared" si="97"/>
        <v>0</v>
      </c>
      <c r="DG22">
        <f t="shared" si="98"/>
        <v>0</v>
      </c>
      <c r="DH22">
        <f t="shared" si="99"/>
        <v>6.7521524493498173E-5</v>
      </c>
      <c r="DI22">
        <f t="shared" si="100"/>
        <v>0</v>
      </c>
      <c r="DJ22">
        <f t="shared" si="101"/>
        <v>0</v>
      </c>
      <c r="DK22">
        <f t="shared" si="102"/>
        <v>0</v>
      </c>
      <c r="DL22">
        <f t="shared" si="103"/>
        <v>5.1806594383211248E-3</v>
      </c>
      <c r="DM22">
        <f t="shared" si="104"/>
        <v>0</v>
      </c>
      <c r="DN22">
        <f t="shared" si="105"/>
        <v>0</v>
      </c>
      <c r="DO22">
        <f t="shared" si="106"/>
        <v>0</v>
      </c>
      <c r="DP22">
        <f t="shared" si="81"/>
        <v>0</v>
      </c>
      <c r="DQ22">
        <f t="shared" si="82"/>
        <v>0</v>
      </c>
      <c r="DR22">
        <f t="shared" si="83"/>
        <v>0</v>
      </c>
      <c r="DS22">
        <f t="shared" si="84"/>
        <v>0</v>
      </c>
      <c r="DT22">
        <f t="shared" si="85"/>
        <v>2.6317940915793016E-8</v>
      </c>
      <c r="DU22">
        <f t="shared" si="86"/>
        <v>0</v>
      </c>
      <c r="DV22">
        <f t="shared" si="87"/>
        <v>0</v>
      </c>
      <c r="DW22">
        <f t="shared" si="88"/>
        <v>0</v>
      </c>
      <c r="DX22">
        <f t="shared" si="89"/>
        <v>1.371938363280645E-4</v>
      </c>
      <c r="DY22">
        <f t="shared" si="90"/>
        <v>0</v>
      </c>
      <c r="DZ22">
        <f t="shared" si="91"/>
        <v>0</v>
      </c>
      <c r="EA22">
        <f t="shared" si="92"/>
        <v>0</v>
      </c>
      <c r="EB22">
        <f>IF($I$1=0,0,IF(AP22&lt;=0,0,('LED Curve'!$D$19*(AP22/$I$1)^3+'LED Curve'!$D$20*(AP22/$I$1)^2+'LED Curve'!$D$21*(AP22/$I$1)^1+'LED Curve'!$D$22)*$F$1*$I$1))</f>
        <v>0</v>
      </c>
      <c r="EC22">
        <f>IF($I$2=0,0,IF(AQ22&lt;=0,0,('LED Curve'!$D$19*(AQ22/$I$2)^3+'LED Curve'!$D$20*(AQ22/$I$2)^2+'LED Curve'!$D$21*(AQ22/$I$2)^1+'LED Curve'!$D$22)*$F$2*$I$2))</f>
        <v>0</v>
      </c>
      <c r="ED22">
        <f>IF($I$3=0,0,IF(AR22&lt;=0,0,('LED Curve'!$D$19*(AR22/$I$3)^3+'LED Curve'!$D$20*(AR22/$I$3)^2+'LED Curve'!$D$21*(AR22/$I$3)^1+'LED Curve'!$D$22)*$F$3*$I$3))</f>
        <v>0</v>
      </c>
      <c r="EE22">
        <f>IF($I$4=0,0,IF(AS22&lt;=0,0,('LED Curve'!$D$19*(AS22/$I$4)^3+'LED Curve'!$D$20*(AS22/$I$4)^2+'LED Curve'!$D$21*(AS22/$I$4)^1+'LED Curve'!$D$22)*$F$4*$I$4))</f>
        <v>0</v>
      </c>
      <c r="EF22">
        <f>IF($I$1=0,0,IF(AT22&lt;=0,0,('LED Curve'!$D$19*(AT22/$I$1)^3+'LED Curve'!$D$20*(AT22/$I$1)^2+'LED Curve'!$D$21*(AT22/$I$1)^1+'LED Curve'!$D$22)*$F$1*$I$1))</f>
        <v>1.5987301022499425</v>
      </c>
      <c r="EG22">
        <f>IF($I$2=0,0,IF(AU22&lt;=0,0,('LED Curve'!$D$19*(AU22/$I$2)^3+'LED Curve'!$D$20*(AU22/$I$2)^2+'LED Curve'!$D$21*(AU22/$I$2)^1+'LED Curve'!$D$22)*$F$2*$I$2))</f>
        <v>0</v>
      </c>
      <c r="EH22">
        <f>IF($I$3=0,0,IF(AV22&lt;=0,0,('LED Curve'!$D$19*(AV22/$I$3)^3+'LED Curve'!$D$20*(AV22/$I$3)^2+'LED Curve'!$D$21*(AV22/$I$3)^1+'LED Curve'!$D$22)*$F$3*$I$3))</f>
        <v>0</v>
      </c>
      <c r="EI22">
        <f>IF($I$4=0,0,IF(AW22&lt;=0,0,('LED Curve'!$D$19*(AW22/$I$4)^3+'LED Curve'!$D$20*(AW22/$I$4)^2+'LED Curve'!$D$21*(AW22/$I$4)^1+'LED Curve'!$D$22)*$F$4*$I$4))</f>
        <v>0</v>
      </c>
      <c r="EJ22">
        <f>IF($I$1=0,0,IF(AX22&lt;=0,0,('LED Curve'!$D$19*(AX22/$I$1)^3+'LED Curve'!$D$20*(AX22/$I$1)^2+'LED Curve'!$D$21*(AX22/$I$1)^1+'LED Curve'!$D$22)*$F$1*$I$1))</f>
        <v>45.447575053701208</v>
      </c>
      <c r="EK22">
        <f>IF($I$2=0,0,IF(AY22&lt;=0,0,('LED Curve'!$D$19*(AY22/$I$2)^3+'LED Curve'!$D$20*(AY22/$I$2)^2+'LED Curve'!$D$21*(AY22/$I$2)^1+'LED Curve'!$D$22)*$F$2*$I$2))</f>
        <v>0</v>
      </c>
      <c r="EL22">
        <f>IF($I$3=0,0,IF(AZ22&lt;=0,0,('LED Curve'!$D$19*(AZ22/$I$3)^3+'LED Curve'!$D$20*(AZ22/$I$3)^2+'LED Curve'!$D$21*(AZ22/$I$3)^1+'LED Curve'!$D$22)*$F$3*$I$3))</f>
        <v>0</v>
      </c>
      <c r="EM22">
        <f>IF($I$4=0,0,IF(BA22&lt;=0,0,('LED Curve'!$D$19*(BA22/$I$4)^3+'LED Curve'!$D$20*(BA22/$I$4)^2+'LED Curve'!$D$21*(BA22/$I$4)^1+'LED Curve'!$D$22)*$F$4*$I$4))</f>
        <v>0</v>
      </c>
      <c r="EN22">
        <f t="shared" si="93"/>
        <v>0</v>
      </c>
      <c r="EO22">
        <f t="shared" si="12"/>
        <v>0</v>
      </c>
      <c r="EP22">
        <f t="shared" si="13"/>
        <v>1.5987301022499425</v>
      </c>
      <c r="EQ22">
        <f t="shared" si="14"/>
        <v>0</v>
      </c>
      <c r="ER22">
        <f t="shared" si="94"/>
        <v>45.447575053701208</v>
      </c>
      <c r="ES22">
        <f t="shared" si="15"/>
        <v>0</v>
      </c>
    </row>
    <row r="23" spans="1:149" x14ac:dyDescent="0.3">
      <c r="A23">
        <v>14</v>
      </c>
      <c r="B23">
        <f t="shared" si="16"/>
        <v>5.4687500000000005E-4</v>
      </c>
      <c r="C23">
        <f t="shared" si="0"/>
        <v>25.195428390711228</v>
      </c>
      <c r="D23">
        <f t="shared" si="1"/>
        <v>27.613194608048612</v>
      </c>
      <c r="E23">
        <f t="shared" si="2"/>
        <v>30.030960825385996</v>
      </c>
      <c r="F23">
        <f>IF(C23&gt;Calculation!$D$72,IF((C23-Calculation!$D$72)/Calculation!$D$58&gt;Calculation!$D$28,Calculation!$D$28,(C23-Calculation!$D$72)/Calculation!$D$58),0)</f>
        <v>0</v>
      </c>
      <c r="G23">
        <f>IF(C23&gt;Calculation!$D$73,IF((C23-Calculation!$D$73)/Calculation!$D$59&gt;Calculation!$D$29,Calculation!$D$29,(C23-Calculation!$D$73)/Calculation!$D$59),0)</f>
        <v>0</v>
      </c>
      <c r="H23">
        <f>IF(C23&gt;Calculation!$D$74,IF((C23-Calculation!$D$74)/Calculation!$D$60&gt;Calculation!$D$30,Calculation!$D$30,(C23-Calculation!$D$74)/Calculation!$D$60),0)</f>
        <v>0</v>
      </c>
      <c r="I23">
        <f>IF(C23&gt;Calculation!$D$75,IF((C23-Calculation!$D$75)/Calculation!$D$61&gt;Calculation!$D$31,Calculation!$D$31,(C23-Calculation!$D$75)/Calculation!$D$61),0)</f>
        <v>0</v>
      </c>
      <c r="J23">
        <f>IF(D23&gt;Calculation!$D$72,IF((D23-Calculation!$D$72)/Calculation!$D$58&gt;Calculation!$D$28,Calculation!$D$28,(D23-Calculation!$D$72)/Calculation!$D$58),0)</f>
        <v>8.9643289450735963</v>
      </c>
      <c r="K23">
        <f>IF(D23&gt;Calculation!$D$73,IF((D23-Calculation!$D$73)/Calculation!$D$59&gt;Calculation!$D$29,Calculation!$D$29,(D23-Calculation!$D$73)/Calculation!$D$59),0)</f>
        <v>0</v>
      </c>
      <c r="L23">
        <f>IF(D23&gt;Calculation!$D$74,IF((D23-Calculation!$D$74)/Calculation!$D$60&gt;Calculation!$D$30,Calculation!$D$30,(D23-Calculation!$D$74)/Calculation!$D$60),0)</f>
        <v>0</v>
      </c>
      <c r="M23">
        <f>IF(D23&gt;Calculation!$D$75,IF((D23-Calculation!$D$75)/Calculation!$D$61&gt;Calculation!$D$31,Calculation!$D$31,(D23-Calculation!$D$75)/Calculation!$D$61),0)</f>
        <v>0</v>
      </c>
      <c r="N23">
        <f>IF(E23&gt;Calculation!$D$72,IF((E23-Calculation!$D$72)/Calculation!$D$58&gt;Calculation!$D$28,Calculation!$D$28,(E23-Calculation!$D$72)/Calculation!$D$58),0)</f>
        <v>19.34992266215858</v>
      </c>
      <c r="O23">
        <f>IF(E23&gt;Calculation!$D$73,IF((E23-Calculation!$D$73)/Calculation!$D$59&gt;Calculation!$D$29,Calculation!$D$29,(E23-Calculation!$D$73)/Calculation!$D$59),0)</f>
        <v>0</v>
      </c>
      <c r="P23">
        <f>IF(E23&gt;Calculation!$D$74,IF((E23-Calculation!$D$74)/Calculation!$D$60&gt;Calculation!$D$30,Calculation!$D$30,(E23-Calculation!$D$74)/Calculation!$D$60),0)</f>
        <v>0</v>
      </c>
      <c r="Q23">
        <f>IF(E23&gt;Calculation!$D$75,IF((E23-Calculation!$D$75)/Calculation!$D$61&gt;Calculation!$D$31,Calculation!$D$31,(E23-Calculation!$D$75)/Calculation!$D$61),0)</f>
        <v>0</v>
      </c>
      <c r="R23">
        <f t="shared" si="17"/>
        <v>0</v>
      </c>
      <c r="S23">
        <f t="shared" si="18"/>
        <v>0</v>
      </c>
      <c r="T23">
        <f t="shared" si="19"/>
        <v>0</v>
      </c>
      <c r="U23">
        <f t="shared" si="20"/>
        <v>0</v>
      </c>
      <c r="V23">
        <f t="shared" si="21"/>
        <v>8.9643289450735963</v>
      </c>
      <c r="W23">
        <f t="shared" si="22"/>
        <v>0</v>
      </c>
      <c r="X23">
        <f t="shared" si="23"/>
        <v>0</v>
      </c>
      <c r="Y23">
        <f t="shared" si="24"/>
        <v>0</v>
      </c>
      <c r="Z23">
        <f t="shared" si="25"/>
        <v>19.34992266215858</v>
      </c>
      <c r="AA23">
        <f t="shared" si="26"/>
        <v>0</v>
      </c>
      <c r="AB23">
        <f t="shared" si="27"/>
        <v>0</v>
      </c>
      <c r="AC23">
        <f t="shared" si="4"/>
        <v>0</v>
      </c>
      <c r="AD23">
        <f>IF(T23&gt;Calculation!$D$29,1,0)</f>
        <v>0</v>
      </c>
      <c r="AE23">
        <f>IF(X23&gt;Calculation!$D$29,1,0)</f>
        <v>0</v>
      </c>
      <c r="AF23">
        <f>IF(AB23&gt;Calculation!$D$29,1,0)</f>
        <v>0</v>
      </c>
      <c r="AG23">
        <f>IF(U23&gt;Calculation!$D$30,1,0)</f>
        <v>0</v>
      </c>
      <c r="AH23">
        <f>IF(Y23&gt;Calculation!$D$30,1,0)</f>
        <v>0</v>
      </c>
      <c r="AI23">
        <f>IF(AC23&gt;Calculation!$D$30,1,0)</f>
        <v>0</v>
      </c>
      <c r="AJ23">
        <f t="shared" si="5"/>
        <v>0</v>
      </c>
      <c r="AK23">
        <f t="shared" si="28"/>
        <v>8.9643289450735963</v>
      </c>
      <c r="AL23">
        <f t="shared" si="29"/>
        <v>19.34992266215858</v>
      </c>
      <c r="AM23">
        <f t="shared" si="30"/>
        <v>0</v>
      </c>
      <c r="AN23">
        <f t="shared" si="31"/>
        <v>80.3591934354843</v>
      </c>
      <c r="AO23">
        <f t="shared" si="32"/>
        <v>374.41950703151821</v>
      </c>
      <c r="AP23">
        <f t="shared" si="7"/>
        <v>0</v>
      </c>
      <c r="AQ23">
        <f t="shared" si="8"/>
        <v>0</v>
      </c>
      <c r="AR23">
        <f t="shared" si="9"/>
        <v>0</v>
      </c>
      <c r="AS23">
        <f t="shared" si="10"/>
        <v>0</v>
      </c>
      <c r="AT23">
        <f t="shared" si="33"/>
        <v>8.9643289450735963</v>
      </c>
      <c r="AU23">
        <f t="shared" si="34"/>
        <v>0</v>
      </c>
      <c r="AV23">
        <f t="shared" si="35"/>
        <v>0</v>
      </c>
      <c r="AW23">
        <f t="shared" si="36"/>
        <v>0</v>
      </c>
      <c r="AX23">
        <f t="shared" si="37"/>
        <v>19.34992266215858</v>
      </c>
      <c r="AY23">
        <f t="shared" si="38"/>
        <v>0</v>
      </c>
      <c r="AZ23">
        <f t="shared" si="39"/>
        <v>0</v>
      </c>
      <c r="BA23">
        <f t="shared" si="40"/>
        <v>0</v>
      </c>
      <c r="BB23">
        <f t="shared" si="41"/>
        <v>0</v>
      </c>
      <c r="BC23">
        <f t="shared" si="42"/>
        <v>0</v>
      </c>
      <c r="BD23">
        <f t="shared" si="43"/>
        <v>0</v>
      </c>
      <c r="BE23">
        <f t="shared" si="44"/>
        <v>0</v>
      </c>
      <c r="BF23">
        <f t="shared" si="45"/>
        <v>2.9881096483578653</v>
      </c>
      <c r="BG23">
        <f t="shared" si="46"/>
        <v>0</v>
      </c>
      <c r="BH23">
        <f t="shared" si="47"/>
        <v>0</v>
      </c>
      <c r="BI23">
        <f t="shared" si="48"/>
        <v>0</v>
      </c>
      <c r="BJ23">
        <f t="shared" si="49"/>
        <v>6.4499742207195263</v>
      </c>
      <c r="BK23">
        <f t="shared" si="50"/>
        <v>0</v>
      </c>
      <c r="BL23">
        <f t="shared" si="51"/>
        <v>0</v>
      </c>
      <c r="BM23">
        <f t="shared" si="52"/>
        <v>0</v>
      </c>
      <c r="BN23">
        <f t="shared" si="53"/>
        <v>0</v>
      </c>
      <c r="BO23">
        <f t="shared" si="54"/>
        <v>0</v>
      </c>
      <c r="BP23">
        <f t="shared" si="55"/>
        <v>0</v>
      </c>
      <c r="BQ23">
        <f t="shared" si="56"/>
        <v>0</v>
      </c>
      <c r="BR23">
        <f t="shared" si="57"/>
        <v>8.9287992706093657</v>
      </c>
      <c r="BS23">
        <f t="shared" si="58"/>
        <v>0</v>
      </c>
      <c r="BT23">
        <f t="shared" si="59"/>
        <v>0</v>
      </c>
      <c r="BU23">
        <f t="shared" si="60"/>
        <v>0</v>
      </c>
      <c r="BV23">
        <f t="shared" si="61"/>
        <v>41.602167447946464</v>
      </c>
      <c r="BW23">
        <f t="shared" si="62"/>
        <v>0</v>
      </c>
      <c r="BX23">
        <f t="shared" si="63"/>
        <v>0</v>
      </c>
      <c r="BY23">
        <f t="shared" si="64"/>
        <v>0</v>
      </c>
      <c r="BZ23">
        <f>IF($I$1=0,0,IF(AP23=0,C23,('LED Curve'!$D$14*(AP23/$I$1)^3+'LED Curve'!$D$15*(AP23/$I$1)^2+'LED Curve'!$D$16*(AP23/$I$1)^1+'LED Curve'!$D$17)*$F$1))</f>
        <v>25.195428390711228</v>
      </c>
      <c r="CA23">
        <f>IF($I$2=0,0,IF(AQ23=0,C23-BZ23,('LED Curve'!$D$14*(AQ23/$I$2)^3+'LED Curve'!$D$15*(AQ23/$I$2)^2+'LED Curve'!$D$16*(AQ23/$I$2)^1+'LED Curve'!$D$17)*$F$2))</f>
        <v>0</v>
      </c>
      <c r="CB23">
        <f>IF($I$3=0,0,IF(AR23=0,C23-(BZ23+CA23),('LED Curve'!$D$14*(AR23/$I$3)^3+'LED Curve'!$D$15*(AR23/$I$3)^2+'LED Curve'!$D$16*(AR23/$I$3)^1+'LED Curve'!$D$17)*$F$3))</f>
        <v>0</v>
      </c>
      <c r="CC23">
        <f>IF($I$4=0,0,IF(AS23=0,C23-(BZ23+CA23+CB23),('LED Curve'!$D$14*(AS23/$I$4)^3+'LED Curve'!$D$15*(AS23/$I$4)^2+'LED Curve'!$D$16*(AS23/$I$4)^1+'LED Curve'!$D$17)*$F$4))</f>
        <v>0</v>
      </c>
      <c r="CD23">
        <f>IF($I$1=0,0,IF(AT23=0,D23,('LED Curve'!$D$14*(AT23/$I$1)^3+'LED Curve'!$D$15*(AT23/$I$1)^2+'LED Curve'!$D$16*(AT23/$I$1)^1+'LED Curve'!$D$17)*$F$1))</f>
        <v>26.358370927577894</v>
      </c>
      <c r="CE23">
        <f>IF($I$2=0,0,IF(AU23=0,D23-CD23,('LED Curve'!$D$14*(AU23/$I$2)^3+'LED Curve'!$D$15*(AU23/$I$2)^2+'LED Curve'!$D$16*(AU23/$I$2)^1+'LED Curve'!$D$17)*$F$2))</f>
        <v>1.254823680470718</v>
      </c>
      <c r="CF23">
        <f>IF($I$3=0,0,IF(AV23=0,D23-(CD23+CE23),('LED Curve'!$D$14*(AV23/$I$3)^3+'LED Curve'!$D$15*(AV23/$I$3)^2+'LED Curve'!$D$16*(AV23/$I$3)^1+'LED Curve'!$D$17)*$F$3))</f>
        <v>0</v>
      </c>
      <c r="CG23">
        <f>IF($I$4=0,0,IF(AW23=0,D23-(CD23+CE23+CF23),('LED Curve'!$D$14*(AW23/$I$4)^3+'LED Curve'!$D$15*(AW23/$I$4)^2+'LED Curve'!$D$16*(AW23/$I$4)^1+'LED Curve'!$D$17)*$F$4))</f>
        <v>0</v>
      </c>
      <c r="CH23">
        <f>IF($I$1=0,0,IF(AX23=0,E23,('LED Curve'!$D$14*(AX23/$I$1)^3+'LED Curve'!$D$15*(AX23/$I$1)^2+'LED Curve'!$D$16*(AX23/$I$1)^1+'LED Curve'!$D$17)*$F$1))</f>
        <v>27.226380369922428</v>
      </c>
      <c r="CI23">
        <f>IF($I$2=0,0,IF(AY23=0,E23-CH23,('LED Curve'!$D$14*(AY23/$I$2)^3+'LED Curve'!$D$15*(AY23/$I$2)^2+'LED Curve'!$D$16*(AY23/$I$2)^1+'LED Curve'!$D$17)*$F$2))</f>
        <v>2.8045804554635687</v>
      </c>
      <c r="CJ23">
        <f>IF($I$3=0,0,IF(AZ23=0,E23-(CH23+CI23),('LED Curve'!$D$14*(AZ23/$I$3)^3+'LED Curve'!$D$15*(AZ23/$I$3)^2+'LED Curve'!$D$16*(AZ23/$I$3)^1+'LED Curve'!$D$17)*$F$3))</f>
        <v>0</v>
      </c>
      <c r="CK23">
        <f>IF($I$4=0,0,IF(BA23=0,E23-(CH23+CI23+CJ23),('LED Curve'!$D$14*(BA23/$I$4)^3+'LED Curve'!$D$15*(BA23/$I$4)^2+'LED Curve'!$D$16*(BA23/$I$4)^1+'LED Curve'!$D$17)*$F$4))</f>
        <v>0</v>
      </c>
      <c r="CL23">
        <f t="shared" si="65"/>
        <v>0</v>
      </c>
      <c r="CM23">
        <f t="shared" si="66"/>
        <v>0</v>
      </c>
      <c r="CN23">
        <f t="shared" si="67"/>
        <v>0</v>
      </c>
      <c r="CO23">
        <f>IF($C$6=Calculation!$I$5,0,$C23-(BZ23+CA23+CB23+CC23))</f>
        <v>0</v>
      </c>
      <c r="CP23">
        <f t="shared" si="68"/>
        <v>1.254823680470718</v>
      </c>
      <c r="CQ23">
        <f t="shared" si="69"/>
        <v>0</v>
      </c>
      <c r="CR23">
        <f t="shared" si="70"/>
        <v>0</v>
      </c>
      <c r="CS23">
        <f>IF($C$6=Calculation!$I$5,0,$D23-(CD23+CE23+CF23+CG23))</f>
        <v>0</v>
      </c>
      <c r="CT23">
        <f t="shared" si="71"/>
        <v>2.8045804554635687</v>
      </c>
      <c r="CU23">
        <f t="shared" si="72"/>
        <v>0</v>
      </c>
      <c r="CV23">
        <f t="shared" si="73"/>
        <v>0</v>
      </c>
      <c r="CW23">
        <f>IF($C$6=Calculation!$I$5,0,$E23-(CH23+CI23+CJ23+CK23))</f>
        <v>0</v>
      </c>
      <c r="CX23">
        <f t="shared" si="74"/>
        <v>0</v>
      </c>
      <c r="CY23">
        <f t="shared" si="75"/>
        <v>5.048411653292925E-3</v>
      </c>
      <c r="CZ23">
        <f t="shared" si="76"/>
        <v>2.2853399675737067E-2</v>
      </c>
      <c r="DA23">
        <f t="shared" si="77"/>
        <v>0</v>
      </c>
      <c r="DB23">
        <f t="shared" si="78"/>
        <v>2.5282866481987707E-4</v>
      </c>
      <c r="DC23">
        <f t="shared" si="79"/>
        <v>1.0762530892264208E-3</v>
      </c>
      <c r="DD23">
        <f t="shared" si="95"/>
        <v>0</v>
      </c>
      <c r="DE23">
        <f t="shared" si="96"/>
        <v>0</v>
      </c>
      <c r="DF23">
        <f t="shared" si="97"/>
        <v>0</v>
      </c>
      <c r="DG23">
        <f t="shared" si="98"/>
        <v>0</v>
      </c>
      <c r="DH23">
        <f t="shared" si="99"/>
        <v>4.6822791937187348E-3</v>
      </c>
      <c r="DI23">
        <f t="shared" si="100"/>
        <v>0</v>
      </c>
      <c r="DJ23">
        <f t="shared" si="101"/>
        <v>0</v>
      </c>
      <c r="DK23">
        <f t="shared" si="102"/>
        <v>0</v>
      </c>
      <c r="DL23">
        <f t="shared" si="103"/>
        <v>2.0450650007920991E-2</v>
      </c>
      <c r="DM23">
        <f t="shared" si="104"/>
        <v>0</v>
      </c>
      <c r="DN23">
        <f t="shared" si="105"/>
        <v>0</v>
      </c>
      <c r="DO23">
        <f t="shared" si="106"/>
        <v>0</v>
      </c>
      <c r="DP23">
        <f t="shared" si="81"/>
        <v>0</v>
      </c>
      <c r="DQ23">
        <f t="shared" si="82"/>
        <v>0</v>
      </c>
      <c r="DR23">
        <f t="shared" si="83"/>
        <v>0</v>
      </c>
      <c r="DS23">
        <f t="shared" si="84"/>
        <v>0</v>
      </c>
      <c r="DT23">
        <f t="shared" si="85"/>
        <v>1.1330379475431303E-4</v>
      </c>
      <c r="DU23">
        <f t="shared" si="86"/>
        <v>0</v>
      </c>
      <c r="DV23">
        <f t="shared" si="87"/>
        <v>0</v>
      </c>
      <c r="DW23">
        <f t="shared" si="88"/>
        <v>0</v>
      </c>
      <c r="DX23">
        <f t="shared" si="89"/>
        <v>1.3264965785896566E-3</v>
      </c>
      <c r="DY23">
        <f t="shared" si="90"/>
        <v>0</v>
      </c>
      <c r="DZ23">
        <f t="shared" si="91"/>
        <v>0</v>
      </c>
      <c r="EA23">
        <f t="shared" si="92"/>
        <v>0</v>
      </c>
      <c r="EB23">
        <f>IF($I$1=0,0,IF(AP23&lt;=0,0,('LED Curve'!$D$19*(AP23/$I$1)^3+'LED Curve'!$D$20*(AP23/$I$1)^2+'LED Curve'!$D$21*(AP23/$I$1)^1+'LED Curve'!$D$22)*$F$1*$I$1))</f>
        <v>0</v>
      </c>
      <c r="EC23">
        <f>IF($I$2=0,0,IF(AQ23&lt;=0,0,('LED Curve'!$D$19*(AQ23/$I$2)^3+'LED Curve'!$D$20*(AQ23/$I$2)^2+'LED Curve'!$D$21*(AQ23/$I$2)^1+'LED Curve'!$D$22)*$F$2*$I$2))</f>
        <v>0</v>
      </c>
      <c r="ED23">
        <f>IF($I$3=0,0,IF(AR23&lt;=0,0,('LED Curve'!$D$19*(AR23/$I$3)^3+'LED Curve'!$D$20*(AR23/$I$3)^2+'LED Curve'!$D$21*(AR23/$I$3)^1+'LED Curve'!$D$22)*$F$3*$I$3))</f>
        <v>0</v>
      </c>
      <c r="EE23">
        <f>IF($I$4=0,0,IF(AS23&lt;=0,0,('LED Curve'!$D$19*(AS23/$I$4)^3+'LED Curve'!$D$20*(AS23/$I$4)^2+'LED Curve'!$D$21*(AS23/$I$4)^1+'LED Curve'!$D$22)*$F$4*$I$4))</f>
        <v>0</v>
      </c>
      <c r="EF23">
        <f>IF($I$1=0,0,IF(AT23&lt;=0,0,('LED Curve'!$D$19*(AT23/$I$1)^3+'LED Curve'!$D$20*(AT23/$I$1)^2+'LED Curve'!$D$21*(AT23/$I$1)^1+'LED Curve'!$D$22)*$F$1*$I$1))</f>
        <v>41.712770062944308</v>
      </c>
      <c r="EG23">
        <f>IF($I$2=0,0,IF(AU23&lt;=0,0,('LED Curve'!$D$19*(AU23/$I$2)^3+'LED Curve'!$D$20*(AU23/$I$2)^2+'LED Curve'!$D$21*(AU23/$I$2)^1+'LED Curve'!$D$22)*$F$2*$I$2))</f>
        <v>0</v>
      </c>
      <c r="EH23">
        <f>IF($I$3=0,0,IF(AV23&lt;=0,0,('LED Curve'!$D$19*(AV23/$I$3)^3+'LED Curve'!$D$20*(AV23/$I$3)^2+'LED Curve'!$D$21*(AV23/$I$3)^1+'LED Curve'!$D$22)*$F$3*$I$3))</f>
        <v>0</v>
      </c>
      <c r="EI23">
        <f>IF($I$4=0,0,IF(AW23&lt;=0,0,('LED Curve'!$D$19*(AW23/$I$4)^3+'LED Curve'!$D$20*(AW23/$I$4)^2+'LED Curve'!$D$21*(AW23/$I$4)^1+'LED Curve'!$D$22)*$F$4*$I$4))</f>
        <v>0</v>
      </c>
      <c r="EJ23">
        <f>IF($I$1=0,0,IF(AX23&lt;=0,0,('LED Curve'!$D$19*(AX23/$I$1)^3+'LED Curve'!$D$20*(AX23/$I$1)^2+'LED Curve'!$D$21*(AX23/$I$1)^1+'LED Curve'!$D$22)*$F$1*$I$1))</f>
        <v>88.290061659606934</v>
      </c>
      <c r="EK23">
        <f>IF($I$2=0,0,IF(AY23&lt;=0,0,('LED Curve'!$D$19*(AY23/$I$2)^3+'LED Curve'!$D$20*(AY23/$I$2)^2+'LED Curve'!$D$21*(AY23/$I$2)^1+'LED Curve'!$D$22)*$F$2*$I$2))</f>
        <v>0</v>
      </c>
      <c r="EL23">
        <f>IF($I$3=0,0,IF(AZ23&lt;=0,0,('LED Curve'!$D$19*(AZ23/$I$3)^3+'LED Curve'!$D$20*(AZ23/$I$3)^2+'LED Curve'!$D$21*(AZ23/$I$3)^1+'LED Curve'!$D$22)*$F$3*$I$3))</f>
        <v>0</v>
      </c>
      <c r="EM23">
        <f>IF($I$4=0,0,IF(BA23&lt;=0,0,('LED Curve'!$D$19*(BA23/$I$4)^3+'LED Curve'!$D$20*(BA23/$I$4)^2+'LED Curve'!$D$21*(BA23/$I$4)^1+'LED Curve'!$D$22)*$F$4*$I$4))</f>
        <v>0</v>
      </c>
      <c r="EN23">
        <f t="shared" si="93"/>
        <v>0</v>
      </c>
      <c r="EO23">
        <f t="shared" si="12"/>
        <v>0</v>
      </c>
      <c r="EP23">
        <f t="shared" si="13"/>
        <v>41.712770062944308</v>
      </c>
      <c r="EQ23">
        <f t="shared" si="14"/>
        <v>0</v>
      </c>
      <c r="ER23">
        <f t="shared" si="94"/>
        <v>88.290061659606934</v>
      </c>
      <c r="ES23">
        <f t="shared" si="15"/>
        <v>0</v>
      </c>
    </row>
    <row r="24" spans="1:149" x14ac:dyDescent="0.3">
      <c r="A24">
        <v>15</v>
      </c>
      <c r="B24">
        <f t="shared" si="16"/>
        <v>5.8593749999999998E-4</v>
      </c>
      <c r="C24">
        <f t="shared" si="0"/>
        <v>27.074324120155332</v>
      </c>
      <c r="D24">
        <f t="shared" si="1"/>
        <v>29.662899040169453</v>
      </c>
      <c r="E24">
        <f t="shared" si="2"/>
        <v>32.251473960183574</v>
      </c>
      <c r="F24">
        <f>IF(C24&gt;Calculation!$D$72,IF((C24-Calculation!$D$72)/Calculation!$D$58&gt;Calculation!$D$28,Calculation!$D$28,(C24-Calculation!$D$72)/Calculation!$D$58),0)</f>
        <v>6.6495931723361368</v>
      </c>
      <c r="G24">
        <f>IF(C24&gt;Calculation!$D$73,IF((C24-Calculation!$D$73)/Calculation!$D$59&gt;Calculation!$D$29,Calculation!$D$29,(C24-Calculation!$D$73)/Calculation!$D$59),0)</f>
        <v>0</v>
      </c>
      <c r="H24">
        <f>IF(C24&gt;Calculation!$D$74,IF((C24-Calculation!$D$74)/Calculation!$D$60&gt;Calculation!$D$30,Calculation!$D$30,(C24-Calculation!$D$74)/Calculation!$D$60),0)</f>
        <v>0</v>
      </c>
      <c r="I24">
        <f>IF(C24&gt;Calculation!$D$75,IF((C24-Calculation!$D$75)/Calculation!$D$61&gt;Calculation!$D$31,Calculation!$D$31,(C24-Calculation!$D$75)/Calculation!$D$61),0)</f>
        <v>0</v>
      </c>
      <c r="J24">
        <f>IF(D24&gt;Calculation!$D$72,IF((D24-Calculation!$D$72)/Calculation!$D$58&gt;Calculation!$D$28,Calculation!$D$28,(D24-Calculation!$D$72)/Calculation!$D$58),0)</f>
        <v>17.768901247998169</v>
      </c>
      <c r="K24">
        <f>IF(D24&gt;Calculation!$D$73,IF((D24-Calculation!$D$73)/Calculation!$D$59&gt;Calculation!$D$29,Calculation!$D$29,(D24-Calculation!$D$73)/Calculation!$D$59),0)</f>
        <v>0</v>
      </c>
      <c r="L24">
        <f>IF(D24&gt;Calculation!$D$74,IF((D24-Calculation!$D$74)/Calculation!$D$60&gt;Calculation!$D$30,Calculation!$D$30,(D24-Calculation!$D$74)/Calculation!$D$60),0)</f>
        <v>0</v>
      </c>
      <c r="M24">
        <f>IF(D24&gt;Calculation!$D$75,IF((D24-Calculation!$D$75)/Calculation!$D$61&gt;Calculation!$D$31,Calculation!$D$31,(D24-Calculation!$D$75)/Calculation!$D$61),0)</f>
        <v>0</v>
      </c>
      <c r="N24">
        <f>IF(E24&gt;Calculation!$D$72,IF((E24-Calculation!$D$72)/Calculation!$D$58&gt;Calculation!$D$28,Calculation!$D$28,(E24-Calculation!$D$72)/Calculation!$D$58),0)</f>
        <v>26.470588235294116</v>
      </c>
      <c r="O24">
        <f>IF(E24&gt;Calculation!$D$73,IF((E24-Calculation!$D$73)/Calculation!$D$59&gt;Calculation!$D$29,Calculation!$D$29,(E24-Calculation!$D$73)/Calculation!$D$59),0)</f>
        <v>0</v>
      </c>
      <c r="P24">
        <f>IF(E24&gt;Calculation!$D$74,IF((E24-Calculation!$D$74)/Calculation!$D$60&gt;Calculation!$D$30,Calculation!$D$30,(E24-Calculation!$D$74)/Calculation!$D$60),0)</f>
        <v>0</v>
      </c>
      <c r="Q24">
        <f>IF(E24&gt;Calculation!$D$75,IF((E24-Calculation!$D$75)/Calculation!$D$61&gt;Calculation!$D$31,Calculation!$D$31,(E24-Calculation!$D$75)/Calculation!$D$61),0)</f>
        <v>0</v>
      </c>
      <c r="R24">
        <f t="shared" si="17"/>
        <v>6.6495931723361368</v>
      </c>
      <c r="S24">
        <f t="shared" si="18"/>
        <v>0</v>
      </c>
      <c r="T24">
        <f t="shared" si="19"/>
        <v>0</v>
      </c>
      <c r="U24">
        <f t="shared" si="20"/>
        <v>0</v>
      </c>
      <c r="V24">
        <f t="shared" si="21"/>
        <v>17.768901247998169</v>
      </c>
      <c r="W24">
        <f t="shared" si="22"/>
        <v>0</v>
      </c>
      <c r="X24">
        <f t="shared" si="23"/>
        <v>0</v>
      </c>
      <c r="Y24">
        <f t="shared" si="24"/>
        <v>0</v>
      </c>
      <c r="Z24">
        <f t="shared" si="25"/>
        <v>26.470588235294116</v>
      </c>
      <c r="AA24">
        <f t="shared" si="26"/>
        <v>0</v>
      </c>
      <c r="AB24">
        <f t="shared" si="27"/>
        <v>0</v>
      </c>
      <c r="AC24">
        <f t="shared" si="4"/>
        <v>0</v>
      </c>
      <c r="AD24">
        <f>IF(T24&gt;Calculation!$D$29,1,0)</f>
        <v>0</v>
      </c>
      <c r="AE24">
        <f>IF(X24&gt;Calculation!$D$29,1,0)</f>
        <v>0</v>
      </c>
      <c r="AF24">
        <f>IF(AB24&gt;Calculation!$D$29,1,0)</f>
        <v>0</v>
      </c>
      <c r="AG24">
        <f>IF(U24&gt;Calculation!$D$30,1,0)</f>
        <v>0</v>
      </c>
      <c r="AH24">
        <f>IF(Y24&gt;Calculation!$D$30,1,0)</f>
        <v>0</v>
      </c>
      <c r="AI24">
        <f>IF(AC24&gt;Calculation!$D$30,1,0)</f>
        <v>0</v>
      </c>
      <c r="AJ24">
        <f t="shared" si="5"/>
        <v>6.6495931723361368</v>
      </c>
      <c r="AK24">
        <f t="shared" si="28"/>
        <v>17.768901247998169</v>
      </c>
      <c r="AL24">
        <f t="shared" si="29"/>
        <v>26.470588235294116</v>
      </c>
      <c r="AM24">
        <f t="shared" si="30"/>
        <v>44.217089357579368</v>
      </c>
      <c r="AN24">
        <f t="shared" si="31"/>
        <v>315.7338515611109</v>
      </c>
      <c r="AO24">
        <f t="shared" si="32"/>
        <v>700.69204152249131</v>
      </c>
      <c r="AP24">
        <f t="shared" si="7"/>
        <v>6.6495931723361368</v>
      </c>
      <c r="AQ24">
        <f t="shared" si="8"/>
        <v>0</v>
      </c>
      <c r="AR24">
        <f t="shared" si="9"/>
        <v>0</v>
      </c>
      <c r="AS24">
        <f t="shared" si="10"/>
        <v>0</v>
      </c>
      <c r="AT24">
        <f t="shared" si="33"/>
        <v>17.768901247998169</v>
      </c>
      <c r="AU24">
        <f t="shared" si="34"/>
        <v>0</v>
      </c>
      <c r="AV24">
        <f t="shared" si="35"/>
        <v>0</v>
      </c>
      <c r="AW24">
        <f t="shared" si="36"/>
        <v>0</v>
      </c>
      <c r="AX24">
        <f t="shared" si="37"/>
        <v>26.470588235294116</v>
      </c>
      <c r="AY24">
        <f t="shared" si="38"/>
        <v>0</v>
      </c>
      <c r="AZ24">
        <f t="shared" si="39"/>
        <v>0</v>
      </c>
      <c r="BA24">
        <f t="shared" si="40"/>
        <v>0</v>
      </c>
      <c r="BB24">
        <f t="shared" si="41"/>
        <v>2.2165310574453789</v>
      </c>
      <c r="BC24">
        <f t="shared" si="42"/>
        <v>0</v>
      </c>
      <c r="BD24">
        <f t="shared" si="43"/>
        <v>0</v>
      </c>
      <c r="BE24">
        <f t="shared" si="44"/>
        <v>0</v>
      </c>
      <c r="BF24">
        <f t="shared" si="45"/>
        <v>5.9229670826660561</v>
      </c>
      <c r="BG24">
        <f t="shared" si="46"/>
        <v>0</v>
      </c>
      <c r="BH24">
        <f t="shared" si="47"/>
        <v>0</v>
      </c>
      <c r="BI24">
        <f t="shared" si="48"/>
        <v>0</v>
      </c>
      <c r="BJ24">
        <f t="shared" si="49"/>
        <v>8.8235294117647047</v>
      </c>
      <c r="BK24">
        <f t="shared" si="50"/>
        <v>0</v>
      </c>
      <c r="BL24">
        <f t="shared" si="51"/>
        <v>0</v>
      </c>
      <c r="BM24">
        <f t="shared" si="52"/>
        <v>0</v>
      </c>
      <c r="BN24">
        <f t="shared" si="53"/>
        <v>4.91300992861993</v>
      </c>
      <c r="BO24">
        <f t="shared" si="54"/>
        <v>0</v>
      </c>
      <c r="BP24">
        <f t="shared" si="55"/>
        <v>0</v>
      </c>
      <c r="BQ24">
        <f t="shared" si="56"/>
        <v>0</v>
      </c>
      <c r="BR24">
        <f t="shared" si="57"/>
        <v>35.081539062345648</v>
      </c>
      <c r="BS24">
        <f t="shared" si="58"/>
        <v>0</v>
      </c>
      <c r="BT24">
        <f t="shared" si="59"/>
        <v>0</v>
      </c>
      <c r="BU24">
        <f t="shared" si="60"/>
        <v>0</v>
      </c>
      <c r="BV24">
        <f t="shared" si="61"/>
        <v>77.85467128027679</v>
      </c>
      <c r="BW24">
        <f t="shared" si="62"/>
        <v>0</v>
      </c>
      <c r="BX24">
        <f t="shared" si="63"/>
        <v>0</v>
      </c>
      <c r="BY24">
        <f t="shared" si="64"/>
        <v>0</v>
      </c>
      <c r="BZ24">
        <f>IF($I$1=0,0,IF(AP24=0,C24,('LED Curve'!$D$14*(AP24/$I$1)^3+'LED Curve'!$D$15*(AP24/$I$1)^2+'LED Curve'!$D$16*(AP24/$I$1)^1+'LED Curve'!$D$17)*$F$1))</f>
        <v>26.151085334270654</v>
      </c>
      <c r="CA24">
        <f>IF($I$2=0,0,IF(AQ24=0,C24-BZ24,('LED Curve'!$D$14*(AQ24/$I$2)^3+'LED Curve'!$D$15*(AQ24/$I$2)^2+'LED Curve'!$D$16*(AQ24/$I$2)^1+'LED Curve'!$D$17)*$F$2))</f>
        <v>0.92323878588467778</v>
      </c>
      <c r="CB24">
        <f>IF($I$3=0,0,IF(AR24=0,C24-(BZ24+CA24),('LED Curve'!$D$14*(AR24/$I$3)^3+'LED Curve'!$D$15*(AR24/$I$3)^2+'LED Curve'!$D$16*(AR24/$I$3)^1+'LED Curve'!$D$17)*$F$3))</f>
        <v>0</v>
      </c>
      <c r="CC24">
        <f>IF($I$4=0,0,IF(AS24=0,C24-(BZ24+CA24+CB24),('LED Curve'!$D$14*(AS24/$I$4)^3+'LED Curve'!$D$15*(AS24/$I$4)^2+'LED Curve'!$D$16*(AS24/$I$4)^1+'LED Curve'!$D$17)*$F$4))</f>
        <v>0</v>
      </c>
      <c r="CD24">
        <f>IF($I$1=0,0,IF(AT24=0,D24,('LED Curve'!$D$14*(AT24/$I$1)^3+'LED Curve'!$D$15*(AT24/$I$1)^2+'LED Curve'!$D$16*(AT24/$I$1)^1+'LED Curve'!$D$17)*$F$1))</f>
        <v>27.10061524573112</v>
      </c>
      <c r="CE24">
        <f>IF($I$2=0,0,IF(AU24=0,D24-CD24,('LED Curve'!$D$14*(AU24/$I$2)^3+'LED Curve'!$D$15*(AU24/$I$2)^2+'LED Curve'!$D$16*(AU24/$I$2)^1+'LED Curve'!$D$17)*$F$2))</f>
        <v>2.5622837944383328</v>
      </c>
      <c r="CF24">
        <f>IF($I$3=0,0,IF(AV24=0,D24-(CD24+CE24),('LED Curve'!$D$14*(AV24/$I$3)^3+'LED Curve'!$D$15*(AV24/$I$3)^2+'LED Curve'!$D$16*(AV24/$I$3)^1+'LED Curve'!$D$17)*$F$3))</f>
        <v>0</v>
      </c>
      <c r="CG24">
        <f>IF($I$4=0,0,IF(AW24=0,D24-(CD24+CE24+CF24),('LED Curve'!$D$14*(AW24/$I$4)^3+'LED Curve'!$D$15*(AW24/$I$4)^2+'LED Curve'!$D$16*(AW24/$I$4)^1+'LED Curve'!$D$17)*$F$4))</f>
        <v>0</v>
      </c>
      <c r="CH24">
        <f>IF($I$1=0,0,IF(AX24=0,E24,('LED Curve'!$D$14*(AX24/$I$1)^3+'LED Curve'!$D$15*(AX24/$I$1)^2+'LED Curve'!$D$16*(AX24/$I$1)^1+'LED Curve'!$D$17)*$F$1))</f>
        <v>27.765640483736796</v>
      </c>
      <c r="CI24">
        <f>IF($I$2=0,0,IF(AY24=0,E24-CH24,('LED Curve'!$D$14*(AY24/$I$2)^3+'LED Curve'!$D$15*(AY24/$I$2)^2+'LED Curve'!$D$16*(AY24/$I$2)^1+'LED Curve'!$D$17)*$F$2))</f>
        <v>4.4858334764467784</v>
      </c>
      <c r="CJ24">
        <f>IF($I$3=0,0,IF(AZ24=0,E24-(CH24+CI24),('LED Curve'!$D$14*(AZ24/$I$3)^3+'LED Curve'!$D$15*(AZ24/$I$3)^2+'LED Curve'!$D$16*(AZ24/$I$3)^1+'LED Curve'!$D$17)*$F$3))</f>
        <v>0</v>
      </c>
      <c r="CK24">
        <f>IF($I$4=0,0,IF(BA24=0,E24-(CH24+CI24+CJ24),('LED Curve'!$D$14*(BA24/$I$4)^3+'LED Curve'!$D$15*(BA24/$I$4)^2+'LED Curve'!$D$16*(BA24/$I$4)^1+'LED Curve'!$D$17)*$F$4))</f>
        <v>0</v>
      </c>
      <c r="CL24">
        <f t="shared" si="65"/>
        <v>0.92323878588467778</v>
      </c>
      <c r="CM24">
        <f t="shared" si="66"/>
        <v>0</v>
      </c>
      <c r="CN24">
        <f t="shared" si="67"/>
        <v>0</v>
      </c>
      <c r="CO24">
        <f>IF($C$6=Calculation!$I$5,0,$C24-(BZ24+CA24+CB24+CC24))</f>
        <v>0</v>
      </c>
      <c r="CP24">
        <f t="shared" si="68"/>
        <v>2.5622837944383328</v>
      </c>
      <c r="CQ24">
        <f t="shared" si="69"/>
        <v>0</v>
      </c>
      <c r="CR24">
        <f t="shared" si="70"/>
        <v>0</v>
      </c>
      <c r="CS24">
        <f>IF($C$6=Calculation!$I$5,0,$D24-(CD24+CE24+CF24+CG24))</f>
        <v>0</v>
      </c>
      <c r="CT24">
        <f t="shared" si="71"/>
        <v>4.4858334764467784</v>
      </c>
      <c r="CU24">
        <f t="shared" si="72"/>
        <v>0</v>
      </c>
      <c r="CV24">
        <f t="shared" si="73"/>
        <v>0</v>
      </c>
      <c r="CW24">
        <f>IF($C$6=Calculation!$I$5,0,$E24-(CH24+CI24+CJ24+CK24))</f>
        <v>0</v>
      </c>
      <c r="CX24">
        <f t="shared" si="74"/>
        <v>3.5760883818212737E-3</v>
      </c>
      <c r="CY24">
        <f t="shared" si="75"/>
        <v>2.0732279237261158E-2</v>
      </c>
      <c r="CZ24">
        <f t="shared" si="76"/>
        <v>5.1975571671097801E-2</v>
      </c>
      <c r="DA24">
        <f t="shared" si="77"/>
        <v>1.8182481330606589E-4</v>
      </c>
      <c r="DB24">
        <f t="shared" si="78"/>
        <v>9.8381542791168165E-4</v>
      </c>
      <c r="DC24">
        <f t="shared" si="79"/>
        <v>2.3291576840786402E-3</v>
      </c>
      <c r="DD24">
        <f t="shared" si="95"/>
        <v>3.3343108114150645E-3</v>
      </c>
      <c r="DE24">
        <f t="shared" si="96"/>
        <v>0</v>
      </c>
      <c r="DF24">
        <f t="shared" si="97"/>
        <v>0</v>
      </c>
      <c r="DG24">
        <f t="shared" si="98"/>
        <v>0</v>
      </c>
      <c r="DH24">
        <f t="shared" si="99"/>
        <v>1.8638640358360412E-2</v>
      </c>
      <c r="DI24">
        <f t="shared" si="100"/>
        <v>0</v>
      </c>
      <c r="DJ24">
        <f t="shared" si="101"/>
        <v>0</v>
      </c>
      <c r="DK24">
        <f t="shared" si="102"/>
        <v>0</v>
      </c>
      <c r="DL24">
        <f t="shared" si="103"/>
        <v>4.5057705582120536E-2</v>
      </c>
      <c r="DM24">
        <f t="shared" si="104"/>
        <v>0</v>
      </c>
      <c r="DN24">
        <f t="shared" si="105"/>
        <v>0</v>
      </c>
      <c r="DO24">
        <f t="shared" si="106"/>
        <v>0</v>
      </c>
      <c r="DP24">
        <f t="shared" si="81"/>
        <v>5.9952757100143027E-5</v>
      </c>
      <c r="DQ24">
        <f t="shared" si="82"/>
        <v>0</v>
      </c>
      <c r="DR24">
        <f t="shared" si="83"/>
        <v>0</v>
      </c>
      <c r="DS24">
        <f t="shared" si="84"/>
        <v>0</v>
      </c>
      <c r="DT24">
        <f t="shared" si="85"/>
        <v>1.1098234509890627E-3</v>
      </c>
      <c r="DU24">
        <f t="shared" si="86"/>
        <v>0</v>
      </c>
      <c r="DV24">
        <f t="shared" si="87"/>
        <v>0</v>
      </c>
      <c r="DW24">
        <f t="shared" si="88"/>
        <v>0</v>
      </c>
      <c r="DX24">
        <f t="shared" si="89"/>
        <v>4.5887084048986254E-3</v>
      </c>
      <c r="DY24">
        <f t="shared" si="90"/>
        <v>0</v>
      </c>
      <c r="DZ24">
        <f t="shared" si="91"/>
        <v>0</v>
      </c>
      <c r="EA24">
        <f t="shared" si="92"/>
        <v>0</v>
      </c>
      <c r="EB24">
        <f>IF($I$1=0,0,IF(AP24&lt;=0,0,('LED Curve'!$D$19*(AP24/$I$1)^3+'LED Curve'!$D$20*(AP24/$I$1)^2+'LED Curve'!$D$21*(AP24/$I$1)^1+'LED Curve'!$D$22)*$F$1*$I$1))</f>
        <v>31.235785480567944</v>
      </c>
      <c r="EC24">
        <f>IF($I$2=0,0,IF(AQ24&lt;=0,0,('LED Curve'!$D$19*(AQ24/$I$2)^3+'LED Curve'!$D$20*(AQ24/$I$2)^2+'LED Curve'!$D$21*(AQ24/$I$2)^1+'LED Curve'!$D$22)*$F$2*$I$2))</f>
        <v>0</v>
      </c>
      <c r="ED24">
        <f>IF($I$3=0,0,IF(AR24&lt;=0,0,('LED Curve'!$D$19*(AR24/$I$3)^3+'LED Curve'!$D$20*(AR24/$I$3)^2+'LED Curve'!$D$21*(AR24/$I$3)^1+'LED Curve'!$D$22)*$F$3*$I$3))</f>
        <v>0</v>
      </c>
      <c r="EE24">
        <f>IF($I$4=0,0,IF(AS24&lt;=0,0,('LED Curve'!$D$19*(AS24/$I$4)^3+'LED Curve'!$D$20*(AS24/$I$4)^2+'LED Curve'!$D$21*(AS24/$I$4)^1+'LED Curve'!$D$22)*$F$4*$I$4))</f>
        <v>0</v>
      </c>
      <c r="EF24">
        <f>IF($I$1=0,0,IF(AT24&lt;=0,0,('LED Curve'!$D$19*(AT24/$I$1)^3+'LED Curve'!$D$20*(AT24/$I$1)^2+'LED Curve'!$D$21*(AT24/$I$1)^1+'LED Curve'!$D$22)*$F$1*$I$1))</f>
        <v>81.246228773647474</v>
      </c>
      <c r="EG24">
        <f>IF($I$2=0,0,IF(AU24&lt;=0,0,('LED Curve'!$D$19*(AU24/$I$2)^3+'LED Curve'!$D$20*(AU24/$I$2)^2+'LED Curve'!$D$21*(AU24/$I$2)^1+'LED Curve'!$D$22)*$F$2*$I$2))</f>
        <v>0</v>
      </c>
      <c r="EH24">
        <f>IF($I$3=0,0,IF(AV24&lt;=0,0,('LED Curve'!$D$19*(AV24/$I$3)^3+'LED Curve'!$D$20*(AV24/$I$3)^2+'LED Curve'!$D$21*(AV24/$I$3)^1+'LED Curve'!$D$22)*$F$3*$I$3))</f>
        <v>0</v>
      </c>
      <c r="EI24">
        <f>IF($I$4=0,0,IF(AW24&lt;=0,0,('LED Curve'!$D$19*(AW24/$I$4)^3+'LED Curve'!$D$20*(AW24/$I$4)^2+'LED Curve'!$D$21*(AW24/$I$4)^1+'LED Curve'!$D$22)*$F$4*$I$4))</f>
        <v>0</v>
      </c>
      <c r="EJ24">
        <f>IF($I$1=0,0,IF(AX24&lt;=0,0,('LED Curve'!$D$19*(AX24/$I$1)^3+'LED Curve'!$D$20*(AX24/$I$1)^2+'LED Curve'!$D$21*(AX24/$I$1)^1+'LED Curve'!$D$22)*$F$1*$I$1))</f>
        <v>119.79697581730737</v>
      </c>
      <c r="EK24">
        <f>IF($I$2=0,0,IF(AY24&lt;=0,0,('LED Curve'!$D$19*(AY24/$I$2)^3+'LED Curve'!$D$20*(AY24/$I$2)^2+'LED Curve'!$D$21*(AY24/$I$2)^1+'LED Curve'!$D$22)*$F$2*$I$2))</f>
        <v>0</v>
      </c>
      <c r="EL24">
        <f>IF($I$3=0,0,IF(AZ24&lt;=0,0,('LED Curve'!$D$19*(AZ24/$I$3)^3+'LED Curve'!$D$20*(AZ24/$I$3)^2+'LED Curve'!$D$21*(AZ24/$I$3)^1+'LED Curve'!$D$22)*$F$3*$I$3))</f>
        <v>0</v>
      </c>
      <c r="EM24">
        <f>IF($I$4=0,0,IF(BA24&lt;=0,0,('LED Curve'!$D$19*(BA24/$I$4)^3+'LED Curve'!$D$20*(BA24/$I$4)^2+'LED Curve'!$D$21*(BA24/$I$4)^1+'LED Curve'!$D$22)*$F$4*$I$4))</f>
        <v>0</v>
      </c>
      <c r="EN24">
        <f t="shared" si="93"/>
        <v>31.235785480567944</v>
      </c>
      <c r="EO24">
        <f t="shared" si="12"/>
        <v>0</v>
      </c>
      <c r="EP24">
        <f t="shared" si="13"/>
        <v>81.246228773647474</v>
      </c>
      <c r="EQ24">
        <f t="shared" si="14"/>
        <v>0</v>
      </c>
      <c r="ER24">
        <f t="shared" si="94"/>
        <v>119.79697581730737</v>
      </c>
      <c r="ES24">
        <f t="shared" si="15"/>
        <v>0</v>
      </c>
    </row>
    <row r="25" spans="1:149" x14ac:dyDescent="0.3">
      <c r="A25">
        <v>16</v>
      </c>
      <c r="B25">
        <f t="shared" si="16"/>
        <v>6.2500000000000001E-4</v>
      </c>
      <c r="C25">
        <f t="shared" si="0"/>
        <v>28.948931721123731</v>
      </c>
      <c r="D25">
        <f t="shared" si="1"/>
        <v>31.707925513953164</v>
      </c>
      <c r="E25">
        <f t="shared" si="2"/>
        <v>34.466919306782593</v>
      </c>
      <c r="F25">
        <f>IF(C25&gt;Calculation!$D$72,IF((C25-Calculation!$D$72)/Calculation!$D$58&gt;Calculation!$D$28,Calculation!$D$28,(C25-Calculation!$D$72)/Calculation!$D$58),0)</f>
        <v>14.702031320825824</v>
      </c>
      <c r="G25">
        <f>IF(C25&gt;Calculation!$D$73,IF((C25-Calculation!$D$73)/Calculation!$D$59&gt;Calculation!$D$29,Calculation!$D$29,(C25-Calculation!$D$73)/Calculation!$D$59),0)</f>
        <v>0</v>
      </c>
      <c r="H25">
        <f>IF(C25&gt;Calculation!$D$74,IF((C25-Calculation!$D$74)/Calculation!$D$60&gt;Calculation!$D$30,Calculation!$D$30,(C25-Calculation!$D$74)/Calculation!$D$60),0)</f>
        <v>0</v>
      </c>
      <c r="I25">
        <f>IF(C25&gt;Calculation!$D$75,IF((C25-Calculation!$D$75)/Calculation!$D$61&gt;Calculation!$D$31,Calculation!$D$31,(C25-Calculation!$D$75)/Calculation!$D$61),0)</f>
        <v>0</v>
      </c>
      <c r="J25">
        <f>IF(D25&gt;Calculation!$D$72,IF((D25-Calculation!$D$72)/Calculation!$D$58&gt;Calculation!$D$28,Calculation!$D$28,(D25-Calculation!$D$72)/Calculation!$D$58),0)</f>
        <v>26.470588235294116</v>
      </c>
      <c r="K25">
        <f>IF(D25&gt;Calculation!$D$73,IF((D25-Calculation!$D$73)/Calculation!$D$59&gt;Calculation!$D$29,Calculation!$D$29,(D25-Calculation!$D$73)/Calculation!$D$59),0)</f>
        <v>0</v>
      </c>
      <c r="L25">
        <f>IF(D25&gt;Calculation!$D$74,IF((D25-Calculation!$D$74)/Calculation!$D$60&gt;Calculation!$D$30,Calculation!$D$30,(D25-Calculation!$D$74)/Calculation!$D$60),0)</f>
        <v>0</v>
      </c>
      <c r="M25">
        <f>IF(D25&gt;Calculation!$D$75,IF((D25-Calculation!$D$75)/Calculation!$D$61&gt;Calculation!$D$31,Calculation!$D$31,(D25-Calculation!$D$75)/Calculation!$D$61),0)</f>
        <v>0</v>
      </c>
      <c r="N25">
        <f>IF(E25&gt;Calculation!$D$72,IF((E25-Calculation!$D$72)/Calculation!$D$58&gt;Calculation!$D$28,Calculation!$D$28,(E25-Calculation!$D$72)/Calculation!$D$58),0)</f>
        <v>26.470588235294116</v>
      </c>
      <c r="O25">
        <f>IF(E25&gt;Calculation!$D$73,IF((E25-Calculation!$D$73)/Calculation!$D$59&gt;Calculation!$D$29,Calculation!$D$29,(E25-Calculation!$D$73)/Calculation!$D$59),0)</f>
        <v>0</v>
      </c>
      <c r="P25">
        <f>IF(E25&gt;Calculation!$D$74,IF((E25-Calculation!$D$74)/Calculation!$D$60&gt;Calculation!$D$30,Calculation!$D$30,(E25-Calculation!$D$74)/Calculation!$D$60),0)</f>
        <v>0</v>
      </c>
      <c r="Q25">
        <f>IF(E25&gt;Calculation!$D$75,IF((E25-Calculation!$D$75)/Calculation!$D$61&gt;Calculation!$D$31,Calculation!$D$31,(E25-Calculation!$D$75)/Calculation!$D$61),0)</f>
        <v>0</v>
      </c>
      <c r="R25">
        <f t="shared" si="17"/>
        <v>14.702031320825824</v>
      </c>
      <c r="S25">
        <f t="shared" si="18"/>
        <v>0</v>
      </c>
      <c r="T25">
        <f t="shared" si="19"/>
        <v>0</v>
      </c>
      <c r="U25">
        <f t="shared" si="20"/>
        <v>0</v>
      </c>
      <c r="V25">
        <f t="shared" si="21"/>
        <v>26.470588235294116</v>
      </c>
      <c r="W25">
        <f t="shared" si="22"/>
        <v>0</v>
      </c>
      <c r="X25">
        <f t="shared" si="23"/>
        <v>0</v>
      </c>
      <c r="Y25">
        <f t="shared" si="24"/>
        <v>0</v>
      </c>
      <c r="Z25">
        <f t="shared" si="25"/>
        <v>26.470588235294116</v>
      </c>
      <c r="AA25">
        <f t="shared" si="26"/>
        <v>0</v>
      </c>
      <c r="AB25">
        <f t="shared" si="27"/>
        <v>0</v>
      </c>
      <c r="AC25">
        <f t="shared" si="4"/>
        <v>0</v>
      </c>
      <c r="AD25">
        <f>IF(T25&gt;Calculation!$D$29,1,0)</f>
        <v>0</v>
      </c>
      <c r="AE25">
        <f>IF(X25&gt;Calculation!$D$29,1,0)</f>
        <v>0</v>
      </c>
      <c r="AF25">
        <f>IF(AB25&gt;Calculation!$D$29,1,0)</f>
        <v>0</v>
      </c>
      <c r="AG25">
        <f>IF(U25&gt;Calculation!$D$30,1,0)</f>
        <v>0</v>
      </c>
      <c r="AH25">
        <f>IF(Y25&gt;Calculation!$D$30,1,0)</f>
        <v>0</v>
      </c>
      <c r="AI25">
        <f>IF(AC25&gt;Calculation!$D$30,1,0)</f>
        <v>0</v>
      </c>
      <c r="AJ25">
        <f t="shared" si="5"/>
        <v>14.702031320825824</v>
      </c>
      <c r="AK25">
        <f t="shared" si="28"/>
        <v>26.470588235294116</v>
      </c>
      <c r="AL25">
        <f t="shared" si="29"/>
        <v>26.470588235294116</v>
      </c>
      <c r="AM25">
        <f t="shared" si="30"/>
        <v>216.14972495854354</v>
      </c>
      <c r="AN25">
        <f t="shared" si="31"/>
        <v>700.69204152249131</v>
      </c>
      <c r="AO25">
        <f t="shared" si="32"/>
        <v>700.69204152249131</v>
      </c>
      <c r="AP25">
        <f t="shared" si="7"/>
        <v>14.702031320825824</v>
      </c>
      <c r="AQ25">
        <f t="shared" si="8"/>
        <v>0</v>
      </c>
      <c r="AR25">
        <f t="shared" si="9"/>
        <v>0</v>
      </c>
      <c r="AS25">
        <f t="shared" si="10"/>
        <v>0</v>
      </c>
      <c r="AT25">
        <f t="shared" si="33"/>
        <v>26.470588235294116</v>
      </c>
      <c r="AU25">
        <f t="shared" si="34"/>
        <v>0</v>
      </c>
      <c r="AV25">
        <f t="shared" si="35"/>
        <v>0</v>
      </c>
      <c r="AW25">
        <f t="shared" si="36"/>
        <v>0</v>
      </c>
      <c r="AX25">
        <f t="shared" si="37"/>
        <v>26.470588235294116</v>
      </c>
      <c r="AY25">
        <f t="shared" si="38"/>
        <v>0</v>
      </c>
      <c r="AZ25">
        <f t="shared" si="39"/>
        <v>0</v>
      </c>
      <c r="BA25">
        <f t="shared" si="40"/>
        <v>0</v>
      </c>
      <c r="BB25">
        <f t="shared" si="41"/>
        <v>4.9006771069419415</v>
      </c>
      <c r="BC25">
        <f t="shared" si="42"/>
        <v>0</v>
      </c>
      <c r="BD25">
        <f t="shared" si="43"/>
        <v>0</v>
      </c>
      <c r="BE25">
        <f t="shared" si="44"/>
        <v>0</v>
      </c>
      <c r="BF25">
        <f t="shared" si="45"/>
        <v>8.8235294117647047</v>
      </c>
      <c r="BG25">
        <f t="shared" si="46"/>
        <v>0</v>
      </c>
      <c r="BH25">
        <f t="shared" si="47"/>
        <v>0</v>
      </c>
      <c r="BI25">
        <f t="shared" si="48"/>
        <v>0</v>
      </c>
      <c r="BJ25">
        <f t="shared" si="49"/>
        <v>8.8235294117647047</v>
      </c>
      <c r="BK25">
        <f t="shared" si="50"/>
        <v>0</v>
      </c>
      <c r="BL25">
        <f t="shared" si="51"/>
        <v>0</v>
      </c>
      <c r="BM25">
        <f t="shared" si="52"/>
        <v>0</v>
      </c>
      <c r="BN25">
        <f t="shared" si="53"/>
        <v>24.016636106504837</v>
      </c>
      <c r="BO25">
        <f t="shared" si="54"/>
        <v>0</v>
      </c>
      <c r="BP25">
        <f t="shared" si="55"/>
        <v>0</v>
      </c>
      <c r="BQ25">
        <f t="shared" si="56"/>
        <v>0</v>
      </c>
      <c r="BR25">
        <f t="shared" si="57"/>
        <v>77.85467128027679</v>
      </c>
      <c r="BS25">
        <f t="shared" si="58"/>
        <v>0</v>
      </c>
      <c r="BT25">
        <f t="shared" si="59"/>
        <v>0</v>
      </c>
      <c r="BU25">
        <f t="shared" si="60"/>
        <v>0</v>
      </c>
      <c r="BV25">
        <f t="shared" si="61"/>
        <v>77.85467128027679</v>
      </c>
      <c r="BW25">
        <f t="shared" si="62"/>
        <v>0</v>
      </c>
      <c r="BX25">
        <f t="shared" si="63"/>
        <v>0</v>
      </c>
      <c r="BY25">
        <f t="shared" si="64"/>
        <v>0</v>
      </c>
      <c r="BZ25">
        <f>IF($I$1=0,0,IF(AP25=0,C25,('LED Curve'!$D$14*(AP25/$I$1)^3+'LED Curve'!$D$15*(AP25/$I$1)^2+'LED Curve'!$D$16*(AP25/$I$1)^1+'LED Curve'!$D$17)*$F$1))</f>
        <v>26.850219705404278</v>
      </c>
      <c r="CA25">
        <f>IF($I$2=0,0,IF(AQ25=0,C25-BZ25,('LED Curve'!$D$14*(AQ25/$I$2)^3+'LED Curve'!$D$15*(AQ25/$I$2)^2+'LED Curve'!$D$16*(AQ25/$I$2)^1+'LED Curve'!$D$17)*$F$2))</f>
        <v>2.0987120157194532</v>
      </c>
      <c r="CB25">
        <f>IF($I$3=0,0,IF(AR25=0,C25-(BZ25+CA25),('LED Curve'!$D$14*(AR25/$I$3)^3+'LED Curve'!$D$15*(AR25/$I$3)^2+'LED Curve'!$D$16*(AR25/$I$3)^1+'LED Curve'!$D$17)*$F$3))</f>
        <v>0</v>
      </c>
      <c r="CC25">
        <f>IF($I$4=0,0,IF(AS25=0,C25-(BZ25+CA25+CB25),('LED Curve'!$D$14*(AS25/$I$4)^3+'LED Curve'!$D$15*(AS25/$I$4)^2+'LED Curve'!$D$16*(AS25/$I$4)^1+'LED Curve'!$D$17)*$F$4))</f>
        <v>0</v>
      </c>
      <c r="CD25">
        <f>IF($I$1=0,0,IF(AT25=0,D25,('LED Curve'!$D$14*(AT25/$I$1)^3+'LED Curve'!$D$15*(AT25/$I$1)^2+'LED Curve'!$D$16*(AT25/$I$1)^1+'LED Curve'!$D$17)*$F$1))</f>
        <v>27.765640483736796</v>
      </c>
      <c r="CE25">
        <f>IF($I$2=0,0,IF(AU25=0,D25-CD25,('LED Curve'!$D$14*(AU25/$I$2)^3+'LED Curve'!$D$15*(AU25/$I$2)^2+'LED Curve'!$D$16*(AU25/$I$2)^1+'LED Curve'!$D$17)*$F$2))</f>
        <v>3.9422850302163681</v>
      </c>
      <c r="CF25">
        <f>IF($I$3=0,0,IF(AV25=0,D25-(CD25+CE25),('LED Curve'!$D$14*(AV25/$I$3)^3+'LED Curve'!$D$15*(AV25/$I$3)^2+'LED Curve'!$D$16*(AV25/$I$3)^1+'LED Curve'!$D$17)*$F$3))</f>
        <v>0</v>
      </c>
      <c r="CG25">
        <f>IF($I$4=0,0,IF(AW25=0,D25-(CD25+CE25+CF25),('LED Curve'!$D$14*(AW25/$I$4)^3+'LED Curve'!$D$15*(AW25/$I$4)^2+'LED Curve'!$D$16*(AW25/$I$4)^1+'LED Curve'!$D$17)*$F$4))</f>
        <v>0</v>
      </c>
      <c r="CH25">
        <f>IF($I$1=0,0,IF(AX25=0,E25,('LED Curve'!$D$14*(AX25/$I$1)^3+'LED Curve'!$D$15*(AX25/$I$1)^2+'LED Curve'!$D$16*(AX25/$I$1)^1+'LED Curve'!$D$17)*$F$1))</f>
        <v>27.765640483736796</v>
      </c>
      <c r="CI25">
        <f>IF($I$2=0,0,IF(AY25=0,E25-CH25,('LED Curve'!$D$14*(AY25/$I$2)^3+'LED Curve'!$D$15*(AY25/$I$2)^2+'LED Curve'!$D$16*(AY25/$I$2)^1+'LED Curve'!$D$17)*$F$2))</f>
        <v>6.7012788230457971</v>
      </c>
      <c r="CJ25">
        <f>IF($I$3=0,0,IF(AZ25=0,E25-(CH25+CI25),('LED Curve'!$D$14*(AZ25/$I$3)^3+'LED Curve'!$D$15*(AZ25/$I$3)^2+'LED Curve'!$D$16*(AZ25/$I$3)^1+'LED Curve'!$D$17)*$F$3))</f>
        <v>0</v>
      </c>
      <c r="CK25">
        <f>IF($I$4=0,0,IF(BA25=0,E25-(CH25+CI25+CJ25),('LED Curve'!$D$14*(BA25/$I$4)^3+'LED Curve'!$D$15*(BA25/$I$4)^2+'LED Curve'!$D$16*(BA25/$I$4)^1+'LED Curve'!$D$17)*$F$4))</f>
        <v>0</v>
      </c>
      <c r="CL25">
        <f t="shared" si="65"/>
        <v>2.0987120157194532</v>
      </c>
      <c r="CM25">
        <f t="shared" si="66"/>
        <v>0</v>
      </c>
      <c r="CN25">
        <f t="shared" si="67"/>
        <v>0</v>
      </c>
      <c r="CO25">
        <f>IF($C$6=Calculation!$I$5,0,$C25-(BZ25+CA25+CB25+CC25))</f>
        <v>0</v>
      </c>
      <c r="CP25">
        <f t="shared" si="68"/>
        <v>3.9422850302163681</v>
      </c>
      <c r="CQ25">
        <f t="shared" si="69"/>
        <v>0</v>
      </c>
      <c r="CR25">
        <f t="shared" si="70"/>
        <v>0</v>
      </c>
      <c r="CS25">
        <f>IF($C$6=Calculation!$I$5,0,$D25-(CD25+CE25+CF25+CG25))</f>
        <v>0</v>
      </c>
      <c r="CT25">
        <f t="shared" si="71"/>
        <v>6.7012788230457971</v>
      </c>
      <c r="CU25">
        <f t="shared" si="72"/>
        <v>0</v>
      </c>
      <c r="CV25">
        <f t="shared" si="73"/>
        <v>0</v>
      </c>
      <c r="CW25">
        <f>IF($C$6=Calculation!$I$5,0,$E25-(CH25+CI25+CJ25+CK25))</f>
        <v>0</v>
      </c>
      <c r="CX25">
        <f t="shared" si="74"/>
        <v>1.584144062975279E-2</v>
      </c>
      <c r="CY25">
        <f t="shared" si="75"/>
        <v>4.8455760858318819E-2</v>
      </c>
      <c r="CZ25">
        <f t="shared" si="76"/>
        <v>8.7916836572447518E-2</v>
      </c>
      <c r="DA25">
        <f t="shared" si="77"/>
        <v>7.6565829554096367E-4</v>
      </c>
      <c r="DB25">
        <f t="shared" si="78"/>
        <v>2.1934889684704561E-3</v>
      </c>
      <c r="DC25">
        <f t="shared" si="79"/>
        <v>3.7767679781962882E-3</v>
      </c>
      <c r="DD25">
        <f t="shared" si="95"/>
        <v>1.4385716698667728E-2</v>
      </c>
      <c r="DE25">
        <f t="shared" si="96"/>
        <v>0</v>
      </c>
      <c r="DF25">
        <f t="shared" si="97"/>
        <v>0</v>
      </c>
      <c r="DG25">
        <f t="shared" si="98"/>
        <v>0</v>
      </c>
      <c r="DH25">
        <f t="shared" si="99"/>
        <v>4.2342303867456341E-2</v>
      </c>
      <c r="DI25">
        <f t="shared" si="100"/>
        <v>0</v>
      </c>
      <c r="DJ25">
        <f t="shared" si="101"/>
        <v>0</v>
      </c>
      <c r="DK25">
        <f t="shared" si="102"/>
        <v>0</v>
      </c>
      <c r="DL25">
        <f t="shared" si="103"/>
        <v>7.3767582001425608E-2</v>
      </c>
      <c r="DM25">
        <f t="shared" si="104"/>
        <v>0</v>
      </c>
      <c r="DN25">
        <f t="shared" si="105"/>
        <v>0</v>
      </c>
      <c r="DO25">
        <f t="shared" si="106"/>
        <v>0</v>
      </c>
      <c r="DP25">
        <f t="shared" si="81"/>
        <v>6.9006563554410054E-4</v>
      </c>
      <c r="DQ25">
        <f t="shared" si="82"/>
        <v>0</v>
      </c>
      <c r="DR25">
        <f t="shared" si="83"/>
        <v>0</v>
      </c>
      <c r="DS25">
        <f t="shared" si="84"/>
        <v>0</v>
      </c>
      <c r="DT25">
        <f t="shared" si="85"/>
        <v>3.9199680223920199E-3</v>
      </c>
      <c r="DU25">
        <f t="shared" si="86"/>
        <v>0</v>
      </c>
      <c r="DV25">
        <f t="shared" si="87"/>
        <v>0</v>
      </c>
      <c r="DW25">
        <f t="shared" si="88"/>
        <v>0</v>
      </c>
      <c r="DX25">
        <f t="shared" si="89"/>
        <v>1.0372486592825629E-2</v>
      </c>
      <c r="DY25">
        <f t="shared" si="90"/>
        <v>0</v>
      </c>
      <c r="DZ25">
        <f t="shared" si="91"/>
        <v>0</v>
      </c>
      <c r="EA25">
        <f t="shared" si="92"/>
        <v>0</v>
      </c>
      <c r="EB25">
        <f>IF($I$1=0,0,IF(AP25&lt;=0,0,('LED Curve'!$D$19*(AP25/$I$1)^3+'LED Curve'!$D$20*(AP25/$I$1)^2+'LED Curve'!$D$21*(AP25/$I$1)^1+'LED Curve'!$D$22)*$F$1*$I$1))</f>
        <v>67.534023455627349</v>
      </c>
      <c r="EC25">
        <f>IF($I$2=0,0,IF(AQ25&lt;=0,0,('LED Curve'!$D$19*(AQ25/$I$2)^3+'LED Curve'!$D$20*(AQ25/$I$2)^2+'LED Curve'!$D$21*(AQ25/$I$2)^1+'LED Curve'!$D$22)*$F$2*$I$2))</f>
        <v>0</v>
      </c>
      <c r="ED25">
        <f>IF($I$3=0,0,IF(AR25&lt;=0,0,('LED Curve'!$D$19*(AR25/$I$3)^3+'LED Curve'!$D$20*(AR25/$I$3)^2+'LED Curve'!$D$21*(AR25/$I$3)^1+'LED Curve'!$D$22)*$F$3*$I$3))</f>
        <v>0</v>
      </c>
      <c r="EE25">
        <f>IF($I$4=0,0,IF(AS25&lt;=0,0,('LED Curve'!$D$19*(AS25/$I$4)^3+'LED Curve'!$D$20*(AS25/$I$4)^2+'LED Curve'!$D$21*(AS25/$I$4)^1+'LED Curve'!$D$22)*$F$4*$I$4))</f>
        <v>0</v>
      </c>
      <c r="EF25">
        <f>IF($I$1=0,0,IF(AT25&lt;=0,0,('LED Curve'!$D$19*(AT25/$I$1)^3+'LED Curve'!$D$20*(AT25/$I$1)^2+'LED Curve'!$D$21*(AT25/$I$1)^1+'LED Curve'!$D$22)*$F$1*$I$1))</f>
        <v>119.79697581730737</v>
      </c>
      <c r="EG25">
        <f>IF($I$2=0,0,IF(AU25&lt;=0,0,('LED Curve'!$D$19*(AU25/$I$2)^3+'LED Curve'!$D$20*(AU25/$I$2)^2+'LED Curve'!$D$21*(AU25/$I$2)^1+'LED Curve'!$D$22)*$F$2*$I$2))</f>
        <v>0</v>
      </c>
      <c r="EH25">
        <f>IF($I$3=0,0,IF(AV25&lt;=0,0,('LED Curve'!$D$19*(AV25/$I$3)^3+'LED Curve'!$D$20*(AV25/$I$3)^2+'LED Curve'!$D$21*(AV25/$I$3)^1+'LED Curve'!$D$22)*$F$3*$I$3))</f>
        <v>0</v>
      </c>
      <c r="EI25">
        <f>IF($I$4=0,0,IF(AW25&lt;=0,0,('LED Curve'!$D$19*(AW25/$I$4)^3+'LED Curve'!$D$20*(AW25/$I$4)^2+'LED Curve'!$D$21*(AW25/$I$4)^1+'LED Curve'!$D$22)*$F$4*$I$4))</f>
        <v>0</v>
      </c>
      <c r="EJ25">
        <f>IF($I$1=0,0,IF(AX25&lt;=0,0,('LED Curve'!$D$19*(AX25/$I$1)^3+'LED Curve'!$D$20*(AX25/$I$1)^2+'LED Curve'!$D$21*(AX25/$I$1)^1+'LED Curve'!$D$22)*$F$1*$I$1))</f>
        <v>119.79697581730737</v>
      </c>
      <c r="EK25">
        <f>IF($I$2=0,0,IF(AY25&lt;=0,0,('LED Curve'!$D$19*(AY25/$I$2)^3+'LED Curve'!$D$20*(AY25/$I$2)^2+'LED Curve'!$D$21*(AY25/$I$2)^1+'LED Curve'!$D$22)*$F$2*$I$2))</f>
        <v>0</v>
      </c>
      <c r="EL25">
        <f>IF($I$3=0,0,IF(AZ25&lt;=0,0,('LED Curve'!$D$19*(AZ25/$I$3)^3+'LED Curve'!$D$20*(AZ25/$I$3)^2+'LED Curve'!$D$21*(AZ25/$I$3)^1+'LED Curve'!$D$22)*$F$3*$I$3))</f>
        <v>0</v>
      </c>
      <c r="EM25">
        <f>IF($I$4=0,0,IF(BA25&lt;=0,0,('LED Curve'!$D$19*(BA25/$I$4)^3+'LED Curve'!$D$20*(BA25/$I$4)^2+'LED Curve'!$D$21*(BA25/$I$4)^1+'LED Curve'!$D$22)*$F$4*$I$4))</f>
        <v>0</v>
      </c>
      <c r="EN25">
        <f t="shared" si="93"/>
        <v>67.534023455627349</v>
      </c>
      <c r="EO25">
        <f t="shared" si="12"/>
        <v>0</v>
      </c>
      <c r="EP25">
        <f t="shared" si="13"/>
        <v>119.79697581730737</v>
      </c>
      <c r="EQ25">
        <f t="shared" si="14"/>
        <v>0</v>
      </c>
      <c r="ER25">
        <f t="shared" si="94"/>
        <v>119.79697581730737</v>
      </c>
      <c r="ES25">
        <f t="shared" si="15"/>
        <v>0</v>
      </c>
    </row>
    <row r="26" spans="1:149" x14ac:dyDescent="0.3">
      <c r="A26">
        <v>17</v>
      </c>
      <c r="B26">
        <f t="shared" si="16"/>
        <v>6.6406250000000005E-4</v>
      </c>
      <c r="C26">
        <f t="shared" si="0"/>
        <v>30.818968884607081</v>
      </c>
      <c r="D26">
        <f t="shared" si="1"/>
        <v>33.747966055935002</v>
      </c>
      <c r="E26">
        <f t="shared" si="2"/>
        <v>36.676963227262917</v>
      </c>
      <c r="F26">
        <f>IF(C26&gt;Calculation!$D$72,IF((C26-Calculation!$D$72)/Calculation!$D$58&gt;Calculation!$D$28,Calculation!$D$28,(C26-Calculation!$D$72)/Calculation!$D$58),0)</f>
        <v>22.734837005891759</v>
      </c>
      <c r="G26">
        <f>IF(C26&gt;Calculation!$D$73,IF((C26-Calculation!$D$73)/Calculation!$D$59&gt;Calculation!$D$29,Calculation!$D$29,(C26-Calculation!$D$73)/Calculation!$D$59),0)</f>
        <v>0</v>
      </c>
      <c r="H26">
        <f>IF(C26&gt;Calculation!$D$74,IF((C26-Calculation!$D$74)/Calculation!$D$60&gt;Calculation!$D$30,Calculation!$D$30,(C26-Calculation!$D$74)/Calculation!$D$60),0)</f>
        <v>0</v>
      </c>
      <c r="I26">
        <f>IF(C26&gt;Calculation!$D$75,IF((C26-Calculation!$D$75)/Calculation!$D$61&gt;Calculation!$D$31,Calculation!$D$31,(C26-Calculation!$D$75)/Calculation!$D$61),0)</f>
        <v>0</v>
      </c>
      <c r="J26">
        <f>IF(D26&gt;Calculation!$D$72,IF((D26-Calculation!$D$72)/Calculation!$D$58&gt;Calculation!$D$28,Calculation!$D$28,(D26-Calculation!$D$72)/Calculation!$D$58),0)</f>
        <v>26.470588235294116</v>
      </c>
      <c r="K26">
        <f>IF(D26&gt;Calculation!$D$73,IF((D26-Calculation!$D$73)/Calculation!$D$59&gt;Calculation!$D$29,Calculation!$D$29,(D26-Calculation!$D$73)/Calculation!$D$59),0)</f>
        <v>0</v>
      </c>
      <c r="L26">
        <f>IF(D26&gt;Calculation!$D$74,IF((D26-Calculation!$D$74)/Calculation!$D$60&gt;Calculation!$D$30,Calculation!$D$30,(D26-Calculation!$D$74)/Calculation!$D$60),0)</f>
        <v>0</v>
      </c>
      <c r="M26">
        <f>IF(D26&gt;Calculation!$D$75,IF((D26-Calculation!$D$75)/Calculation!$D$61&gt;Calculation!$D$31,Calculation!$D$31,(D26-Calculation!$D$75)/Calculation!$D$61),0)</f>
        <v>0</v>
      </c>
      <c r="N26">
        <f>IF(E26&gt;Calculation!$D$72,IF((E26-Calculation!$D$72)/Calculation!$D$58&gt;Calculation!$D$28,Calculation!$D$28,(E26-Calculation!$D$72)/Calculation!$D$58),0)</f>
        <v>26.470588235294116</v>
      </c>
      <c r="O26">
        <f>IF(E26&gt;Calculation!$D$73,IF((E26-Calculation!$D$73)/Calculation!$D$59&gt;Calculation!$D$29,Calculation!$D$29,(E26-Calculation!$D$73)/Calculation!$D$59),0)</f>
        <v>0</v>
      </c>
      <c r="P26">
        <f>IF(E26&gt;Calculation!$D$74,IF((E26-Calculation!$D$74)/Calculation!$D$60&gt;Calculation!$D$30,Calculation!$D$30,(E26-Calculation!$D$74)/Calculation!$D$60),0)</f>
        <v>0</v>
      </c>
      <c r="Q26">
        <f>IF(E26&gt;Calculation!$D$75,IF((E26-Calculation!$D$75)/Calculation!$D$61&gt;Calculation!$D$31,Calculation!$D$31,(E26-Calculation!$D$75)/Calculation!$D$61),0)</f>
        <v>0</v>
      </c>
      <c r="R26">
        <f t="shared" si="17"/>
        <v>22.734837005891759</v>
      </c>
      <c r="S26">
        <f t="shared" si="18"/>
        <v>0</v>
      </c>
      <c r="T26">
        <f t="shared" si="19"/>
        <v>0</v>
      </c>
      <c r="U26">
        <f t="shared" si="20"/>
        <v>0</v>
      </c>
      <c r="V26">
        <f t="shared" si="21"/>
        <v>26.470588235294116</v>
      </c>
      <c r="W26">
        <f t="shared" si="22"/>
        <v>0</v>
      </c>
      <c r="X26">
        <f t="shared" si="23"/>
        <v>0</v>
      </c>
      <c r="Y26">
        <f t="shared" si="24"/>
        <v>0</v>
      </c>
      <c r="Z26">
        <f t="shared" si="25"/>
        <v>26.470588235294116</v>
      </c>
      <c r="AA26">
        <f t="shared" si="26"/>
        <v>0</v>
      </c>
      <c r="AB26">
        <f t="shared" si="27"/>
        <v>0</v>
      </c>
      <c r="AC26">
        <f t="shared" si="4"/>
        <v>0</v>
      </c>
      <c r="AD26">
        <f>IF(T26&gt;Calculation!$D$29,1,0)</f>
        <v>0</v>
      </c>
      <c r="AE26">
        <f>IF(X26&gt;Calculation!$D$29,1,0)</f>
        <v>0</v>
      </c>
      <c r="AF26">
        <f>IF(AB26&gt;Calculation!$D$29,1,0)</f>
        <v>0</v>
      </c>
      <c r="AG26">
        <f>IF(U26&gt;Calculation!$D$30,1,0)</f>
        <v>0</v>
      </c>
      <c r="AH26">
        <f>IF(Y26&gt;Calculation!$D$30,1,0)</f>
        <v>0</v>
      </c>
      <c r="AI26">
        <f>IF(AC26&gt;Calculation!$D$30,1,0)</f>
        <v>0</v>
      </c>
      <c r="AJ26">
        <f t="shared" si="5"/>
        <v>22.734837005891759</v>
      </c>
      <c r="AK26">
        <f t="shared" si="28"/>
        <v>26.470588235294116</v>
      </c>
      <c r="AL26">
        <f t="shared" si="29"/>
        <v>26.470588235294116</v>
      </c>
      <c r="AM26">
        <f t="shared" si="30"/>
        <v>516.87281368446531</v>
      </c>
      <c r="AN26">
        <f t="shared" si="31"/>
        <v>700.69204152249131</v>
      </c>
      <c r="AO26">
        <f t="shared" si="32"/>
        <v>700.69204152249131</v>
      </c>
      <c r="AP26">
        <f t="shared" si="7"/>
        <v>22.734837005891759</v>
      </c>
      <c r="AQ26">
        <f t="shared" si="8"/>
        <v>0</v>
      </c>
      <c r="AR26">
        <f t="shared" si="9"/>
        <v>0</v>
      </c>
      <c r="AS26">
        <f t="shared" si="10"/>
        <v>0</v>
      </c>
      <c r="AT26">
        <f t="shared" si="33"/>
        <v>26.470588235294116</v>
      </c>
      <c r="AU26">
        <f t="shared" si="34"/>
        <v>0</v>
      </c>
      <c r="AV26">
        <f t="shared" si="35"/>
        <v>0</v>
      </c>
      <c r="AW26">
        <f t="shared" si="36"/>
        <v>0</v>
      </c>
      <c r="AX26">
        <f t="shared" si="37"/>
        <v>26.470588235294116</v>
      </c>
      <c r="AY26">
        <f t="shared" si="38"/>
        <v>0</v>
      </c>
      <c r="AZ26">
        <f t="shared" si="39"/>
        <v>0</v>
      </c>
      <c r="BA26">
        <f t="shared" si="40"/>
        <v>0</v>
      </c>
      <c r="BB26">
        <f t="shared" si="41"/>
        <v>7.5782790019639199</v>
      </c>
      <c r="BC26">
        <f t="shared" si="42"/>
        <v>0</v>
      </c>
      <c r="BD26">
        <f t="shared" si="43"/>
        <v>0</v>
      </c>
      <c r="BE26">
        <f t="shared" si="44"/>
        <v>0</v>
      </c>
      <c r="BF26">
        <f t="shared" si="45"/>
        <v>8.8235294117647047</v>
      </c>
      <c r="BG26">
        <f t="shared" si="46"/>
        <v>0</v>
      </c>
      <c r="BH26">
        <f t="shared" si="47"/>
        <v>0</v>
      </c>
      <c r="BI26">
        <f t="shared" si="48"/>
        <v>0</v>
      </c>
      <c r="BJ26">
        <f t="shared" si="49"/>
        <v>8.8235294117647047</v>
      </c>
      <c r="BK26">
        <f t="shared" si="50"/>
        <v>0</v>
      </c>
      <c r="BL26">
        <f t="shared" si="51"/>
        <v>0</v>
      </c>
      <c r="BM26">
        <f t="shared" si="52"/>
        <v>0</v>
      </c>
      <c r="BN26">
        <f t="shared" si="53"/>
        <v>57.430312631607265</v>
      </c>
      <c r="BO26">
        <f t="shared" si="54"/>
        <v>0</v>
      </c>
      <c r="BP26">
        <f t="shared" si="55"/>
        <v>0</v>
      </c>
      <c r="BQ26">
        <f t="shared" si="56"/>
        <v>0</v>
      </c>
      <c r="BR26">
        <f t="shared" si="57"/>
        <v>77.85467128027679</v>
      </c>
      <c r="BS26">
        <f t="shared" si="58"/>
        <v>0</v>
      </c>
      <c r="BT26">
        <f t="shared" si="59"/>
        <v>0</v>
      </c>
      <c r="BU26">
        <f t="shared" si="60"/>
        <v>0</v>
      </c>
      <c r="BV26">
        <f t="shared" si="61"/>
        <v>77.85467128027679</v>
      </c>
      <c r="BW26">
        <f t="shared" si="62"/>
        <v>0</v>
      </c>
      <c r="BX26">
        <f t="shared" si="63"/>
        <v>0</v>
      </c>
      <c r="BY26">
        <f t="shared" si="64"/>
        <v>0</v>
      </c>
      <c r="BZ26">
        <f>IF($I$1=0,0,IF(AP26=0,C26,('LED Curve'!$D$14*(AP26/$I$1)^3+'LED Curve'!$D$15*(AP26/$I$1)^2+'LED Curve'!$D$16*(AP26/$I$1)^1+'LED Curve'!$D$17)*$F$1))</f>
        <v>27.488199897599063</v>
      </c>
      <c r="CA26">
        <f>IF($I$2=0,0,IF(AQ26=0,C26-BZ26,('LED Curve'!$D$14*(AQ26/$I$2)^3+'LED Curve'!$D$15*(AQ26/$I$2)^2+'LED Curve'!$D$16*(AQ26/$I$2)^1+'LED Curve'!$D$17)*$F$2))</f>
        <v>3.3307689870080175</v>
      </c>
      <c r="CB26">
        <f>IF($I$3=0,0,IF(AR26=0,C26-(BZ26+CA26),('LED Curve'!$D$14*(AR26/$I$3)^3+'LED Curve'!$D$15*(AR26/$I$3)^2+'LED Curve'!$D$16*(AR26/$I$3)^1+'LED Curve'!$D$17)*$F$3))</f>
        <v>0</v>
      </c>
      <c r="CC26">
        <f>IF($I$4=0,0,IF(AS26=0,C26-(BZ26+CA26+CB26),('LED Curve'!$D$14*(AS26/$I$4)^3+'LED Curve'!$D$15*(AS26/$I$4)^2+'LED Curve'!$D$16*(AS26/$I$4)^1+'LED Curve'!$D$17)*$F$4))</f>
        <v>0</v>
      </c>
      <c r="CD26">
        <f>IF($I$1=0,0,IF(AT26=0,D26,('LED Curve'!$D$14*(AT26/$I$1)^3+'LED Curve'!$D$15*(AT26/$I$1)^2+'LED Curve'!$D$16*(AT26/$I$1)^1+'LED Curve'!$D$17)*$F$1))</f>
        <v>27.765640483736796</v>
      </c>
      <c r="CE26">
        <f>IF($I$2=0,0,IF(AU26=0,D26-CD26,('LED Curve'!$D$14*(AU26/$I$2)^3+'LED Curve'!$D$15*(AU26/$I$2)^2+'LED Curve'!$D$16*(AU26/$I$2)^1+'LED Curve'!$D$17)*$F$2))</f>
        <v>5.9823255721982065</v>
      </c>
      <c r="CF26">
        <f>IF($I$3=0,0,IF(AV26=0,D26-(CD26+CE26),('LED Curve'!$D$14*(AV26/$I$3)^3+'LED Curve'!$D$15*(AV26/$I$3)^2+'LED Curve'!$D$16*(AV26/$I$3)^1+'LED Curve'!$D$17)*$F$3))</f>
        <v>0</v>
      </c>
      <c r="CG26">
        <f>IF($I$4=0,0,IF(AW26=0,D26-(CD26+CE26+CF26),('LED Curve'!$D$14*(AW26/$I$4)^3+'LED Curve'!$D$15*(AW26/$I$4)^2+'LED Curve'!$D$16*(AW26/$I$4)^1+'LED Curve'!$D$17)*$F$4))</f>
        <v>0</v>
      </c>
      <c r="CH26">
        <f>IF($I$1=0,0,IF(AX26=0,E26,('LED Curve'!$D$14*(AX26/$I$1)^3+'LED Curve'!$D$15*(AX26/$I$1)^2+'LED Curve'!$D$16*(AX26/$I$1)^1+'LED Curve'!$D$17)*$F$1))</f>
        <v>27.765640483736796</v>
      </c>
      <c r="CI26">
        <f>IF($I$2=0,0,IF(AY26=0,E26-CH26,('LED Curve'!$D$14*(AY26/$I$2)^3+'LED Curve'!$D$15*(AY26/$I$2)^2+'LED Curve'!$D$16*(AY26/$I$2)^1+'LED Curve'!$D$17)*$F$2))</f>
        <v>8.9113227435261209</v>
      </c>
      <c r="CJ26">
        <f>IF($I$3=0,0,IF(AZ26=0,E26-(CH26+CI26),('LED Curve'!$D$14*(AZ26/$I$3)^3+'LED Curve'!$D$15*(AZ26/$I$3)^2+'LED Curve'!$D$16*(AZ26/$I$3)^1+'LED Curve'!$D$17)*$F$3))</f>
        <v>0</v>
      </c>
      <c r="CK26">
        <f>IF($I$4=0,0,IF(BA26=0,E26-(CH26+CI26+CJ26),('LED Curve'!$D$14*(BA26/$I$4)^3+'LED Curve'!$D$15*(BA26/$I$4)^2+'LED Curve'!$D$16*(BA26/$I$4)^1+'LED Curve'!$D$17)*$F$4))</f>
        <v>0</v>
      </c>
      <c r="CL26">
        <f t="shared" si="65"/>
        <v>3.3307689870080175</v>
      </c>
      <c r="CM26">
        <f t="shared" si="66"/>
        <v>0</v>
      </c>
      <c r="CN26">
        <f t="shared" si="67"/>
        <v>0</v>
      </c>
      <c r="CO26">
        <f>IF($C$6=Calculation!$I$5,0,$C26-(BZ26+CA26+CB26+CC26))</f>
        <v>0</v>
      </c>
      <c r="CP26">
        <f t="shared" si="68"/>
        <v>5.9823255721982065</v>
      </c>
      <c r="CQ26">
        <f t="shared" si="69"/>
        <v>0</v>
      </c>
      <c r="CR26">
        <f t="shared" si="70"/>
        <v>0</v>
      </c>
      <c r="CS26">
        <f>IF($C$6=Calculation!$I$5,0,$D26-(CD26+CE26+CF26+CG26))</f>
        <v>0</v>
      </c>
      <c r="CT26">
        <f t="shared" si="71"/>
        <v>8.9113227435261209</v>
      </c>
      <c r="CU26">
        <f t="shared" si="72"/>
        <v>0</v>
      </c>
      <c r="CV26">
        <f t="shared" si="73"/>
        <v>0</v>
      </c>
      <c r="CW26">
        <f>IF($C$6=Calculation!$I$5,0,$E26-(CH26+CI26+CJ26+CK26))</f>
        <v>0</v>
      </c>
      <c r="CX26">
        <f t="shared" si="74"/>
        <v>3.8715915790454941E-2</v>
      </c>
      <c r="CY26">
        <f t="shared" si="75"/>
        <v>8.3744307740728857E-2</v>
      </c>
      <c r="CZ26">
        <f t="shared" si="76"/>
        <v>0.12614609569505839</v>
      </c>
      <c r="DA26">
        <f t="shared" si="77"/>
        <v>1.7893226638496485E-3</v>
      </c>
      <c r="DB26">
        <f t="shared" si="78"/>
        <v>3.6410992625881041E-3</v>
      </c>
      <c r="DC26">
        <f t="shared" si="79"/>
        <v>5.2243782723139362E-3</v>
      </c>
      <c r="DD26">
        <f t="shared" si="95"/>
        <v>3.4251539547882258E-2</v>
      </c>
      <c r="DE26">
        <f t="shared" si="96"/>
        <v>0</v>
      </c>
      <c r="DF26">
        <f t="shared" si="97"/>
        <v>0</v>
      </c>
      <c r="DG26">
        <f t="shared" si="98"/>
        <v>0</v>
      </c>
      <c r="DH26">
        <f t="shared" si="99"/>
        <v>7.1052180286761413E-2</v>
      </c>
      <c r="DI26">
        <f t="shared" si="100"/>
        <v>0</v>
      </c>
      <c r="DJ26">
        <f t="shared" si="101"/>
        <v>0</v>
      </c>
      <c r="DK26">
        <f t="shared" si="102"/>
        <v>0</v>
      </c>
      <c r="DL26">
        <f t="shared" si="103"/>
        <v>0.10247745842073068</v>
      </c>
      <c r="DM26">
        <f t="shared" si="104"/>
        <v>0</v>
      </c>
      <c r="DN26">
        <f t="shared" si="105"/>
        <v>0</v>
      </c>
      <c r="DO26">
        <f t="shared" si="106"/>
        <v>0</v>
      </c>
      <c r="DP26">
        <f t="shared" si="81"/>
        <v>2.6750535787230367E-3</v>
      </c>
      <c r="DQ26">
        <f t="shared" si="82"/>
        <v>0</v>
      </c>
      <c r="DR26">
        <f t="shared" si="83"/>
        <v>0</v>
      </c>
      <c r="DS26">
        <f t="shared" si="84"/>
        <v>0</v>
      </c>
      <c r="DT26">
        <f t="shared" si="85"/>
        <v>9.0510281913793386E-3</v>
      </c>
      <c r="DU26">
        <f t="shared" si="86"/>
        <v>0</v>
      </c>
      <c r="DV26">
        <f t="shared" si="87"/>
        <v>0</v>
      </c>
      <c r="DW26">
        <f t="shared" si="88"/>
        <v>0</v>
      </c>
      <c r="DX26">
        <f t="shared" si="89"/>
        <v>1.8444259002013783E-2</v>
      </c>
      <c r="DY26">
        <f t="shared" si="90"/>
        <v>0</v>
      </c>
      <c r="DZ26">
        <f t="shared" si="91"/>
        <v>0</v>
      </c>
      <c r="EA26">
        <f t="shared" si="92"/>
        <v>0</v>
      </c>
      <c r="EB26">
        <f>IF($I$1=0,0,IF(AP26&lt;=0,0,('LED Curve'!$D$19*(AP26/$I$1)^3+'LED Curve'!$D$20*(AP26/$I$1)^2+'LED Curve'!$D$21*(AP26/$I$1)^1+'LED Curve'!$D$22)*$F$1*$I$1))</f>
        <v>103.31224649109757</v>
      </c>
      <c r="EC26">
        <f>IF($I$2=0,0,IF(AQ26&lt;=0,0,('LED Curve'!$D$19*(AQ26/$I$2)^3+'LED Curve'!$D$20*(AQ26/$I$2)^2+'LED Curve'!$D$21*(AQ26/$I$2)^1+'LED Curve'!$D$22)*$F$2*$I$2))</f>
        <v>0</v>
      </c>
      <c r="ED26">
        <f>IF($I$3=0,0,IF(AR26&lt;=0,0,('LED Curve'!$D$19*(AR26/$I$3)^3+'LED Curve'!$D$20*(AR26/$I$3)^2+'LED Curve'!$D$21*(AR26/$I$3)^1+'LED Curve'!$D$22)*$F$3*$I$3))</f>
        <v>0</v>
      </c>
      <c r="EE26">
        <f>IF($I$4=0,0,IF(AS26&lt;=0,0,('LED Curve'!$D$19*(AS26/$I$4)^3+'LED Curve'!$D$20*(AS26/$I$4)^2+'LED Curve'!$D$21*(AS26/$I$4)^1+'LED Curve'!$D$22)*$F$4*$I$4))</f>
        <v>0</v>
      </c>
      <c r="EF26">
        <f>IF($I$1=0,0,IF(AT26&lt;=0,0,('LED Curve'!$D$19*(AT26/$I$1)^3+'LED Curve'!$D$20*(AT26/$I$1)^2+'LED Curve'!$D$21*(AT26/$I$1)^1+'LED Curve'!$D$22)*$F$1*$I$1))</f>
        <v>119.79697581730737</v>
      </c>
      <c r="EG26">
        <f>IF($I$2=0,0,IF(AU26&lt;=0,0,('LED Curve'!$D$19*(AU26/$I$2)^3+'LED Curve'!$D$20*(AU26/$I$2)^2+'LED Curve'!$D$21*(AU26/$I$2)^1+'LED Curve'!$D$22)*$F$2*$I$2))</f>
        <v>0</v>
      </c>
      <c r="EH26">
        <f>IF($I$3=0,0,IF(AV26&lt;=0,0,('LED Curve'!$D$19*(AV26/$I$3)^3+'LED Curve'!$D$20*(AV26/$I$3)^2+'LED Curve'!$D$21*(AV26/$I$3)^1+'LED Curve'!$D$22)*$F$3*$I$3))</f>
        <v>0</v>
      </c>
      <c r="EI26">
        <f>IF($I$4=0,0,IF(AW26&lt;=0,0,('LED Curve'!$D$19*(AW26/$I$4)^3+'LED Curve'!$D$20*(AW26/$I$4)^2+'LED Curve'!$D$21*(AW26/$I$4)^1+'LED Curve'!$D$22)*$F$4*$I$4))</f>
        <v>0</v>
      </c>
      <c r="EJ26">
        <f>IF($I$1=0,0,IF(AX26&lt;=0,0,('LED Curve'!$D$19*(AX26/$I$1)^3+'LED Curve'!$D$20*(AX26/$I$1)^2+'LED Curve'!$D$21*(AX26/$I$1)^1+'LED Curve'!$D$22)*$F$1*$I$1))</f>
        <v>119.79697581730737</v>
      </c>
      <c r="EK26">
        <f>IF($I$2=0,0,IF(AY26&lt;=0,0,('LED Curve'!$D$19*(AY26/$I$2)^3+'LED Curve'!$D$20*(AY26/$I$2)^2+'LED Curve'!$D$21*(AY26/$I$2)^1+'LED Curve'!$D$22)*$F$2*$I$2))</f>
        <v>0</v>
      </c>
      <c r="EL26">
        <f>IF($I$3=0,0,IF(AZ26&lt;=0,0,('LED Curve'!$D$19*(AZ26/$I$3)^3+'LED Curve'!$D$20*(AZ26/$I$3)^2+'LED Curve'!$D$21*(AZ26/$I$3)^1+'LED Curve'!$D$22)*$F$3*$I$3))</f>
        <v>0</v>
      </c>
      <c r="EM26">
        <f>IF($I$4=0,0,IF(BA26&lt;=0,0,('LED Curve'!$D$19*(BA26/$I$4)^3+'LED Curve'!$D$20*(BA26/$I$4)^2+'LED Curve'!$D$21*(BA26/$I$4)^1+'LED Curve'!$D$22)*$F$4*$I$4))</f>
        <v>0</v>
      </c>
      <c r="EN26">
        <f t="shared" si="93"/>
        <v>103.31224649109757</v>
      </c>
      <c r="EO26">
        <f t="shared" si="12"/>
        <v>0</v>
      </c>
      <c r="EP26">
        <f t="shared" si="13"/>
        <v>119.79697581730737</v>
      </c>
      <c r="EQ26">
        <f t="shared" si="14"/>
        <v>0</v>
      </c>
      <c r="ER26">
        <f t="shared" si="94"/>
        <v>119.79697581730737</v>
      </c>
      <c r="ES26">
        <f t="shared" si="15"/>
        <v>0</v>
      </c>
    </row>
    <row r="27" spans="1:149" x14ac:dyDescent="0.3">
      <c r="A27">
        <v>18</v>
      </c>
      <c r="B27">
        <f t="shared" si="16"/>
        <v>7.0312499999999997E-4</v>
      </c>
      <c r="C27">
        <f t="shared" si="0"/>
        <v>32.684153989887086</v>
      </c>
      <c r="D27">
        <f t="shared" si="1"/>
        <v>35.782713443513188</v>
      </c>
      <c r="E27">
        <f t="shared" si="2"/>
        <v>38.881272897139283</v>
      </c>
      <c r="F27">
        <f>IF(C27&gt;Calculation!$D$72,IF((C27-Calculation!$D$72)/Calculation!$D$58&gt;Calculation!$D$28,Calculation!$D$28,(C27-Calculation!$D$72)/Calculation!$D$58),0)</f>
        <v>26.470588235294116</v>
      </c>
      <c r="G27">
        <f>IF(C27&gt;Calculation!$D$73,IF((C27-Calculation!$D$73)/Calculation!$D$59&gt;Calculation!$D$29,Calculation!$D$29,(C27-Calculation!$D$73)/Calculation!$D$59),0)</f>
        <v>0</v>
      </c>
      <c r="H27">
        <f>IF(C27&gt;Calculation!$D$74,IF((C27-Calculation!$D$74)/Calculation!$D$60&gt;Calculation!$D$30,Calculation!$D$30,(C27-Calculation!$D$74)/Calculation!$D$60),0)</f>
        <v>0</v>
      </c>
      <c r="I27">
        <f>IF(C27&gt;Calculation!$D$75,IF((C27-Calculation!$D$75)/Calculation!$D$61&gt;Calculation!$D$31,Calculation!$D$31,(C27-Calculation!$D$75)/Calculation!$D$61),0)</f>
        <v>0</v>
      </c>
      <c r="J27">
        <f>IF(D27&gt;Calculation!$D$72,IF((D27-Calculation!$D$72)/Calculation!$D$58&gt;Calculation!$D$28,Calculation!$D$28,(D27-Calculation!$D$72)/Calculation!$D$58),0)</f>
        <v>26.470588235294116</v>
      </c>
      <c r="K27">
        <f>IF(D27&gt;Calculation!$D$73,IF((D27-Calculation!$D$73)/Calculation!$D$59&gt;Calculation!$D$29,Calculation!$D$29,(D27-Calculation!$D$73)/Calculation!$D$59),0)</f>
        <v>0</v>
      </c>
      <c r="L27">
        <f>IF(D27&gt;Calculation!$D$74,IF((D27-Calculation!$D$74)/Calculation!$D$60&gt;Calculation!$D$30,Calculation!$D$30,(D27-Calculation!$D$74)/Calculation!$D$60),0)</f>
        <v>0</v>
      </c>
      <c r="M27">
        <f>IF(D27&gt;Calculation!$D$75,IF((D27-Calculation!$D$75)/Calculation!$D$61&gt;Calculation!$D$31,Calculation!$D$31,(D27-Calculation!$D$75)/Calculation!$D$61),0)</f>
        <v>0</v>
      </c>
      <c r="N27">
        <f>IF(E27&gt;Calculation!$D$72,IF((E27-Calculation!$D$72)/Calculation!$D$58&gt;Calculation!$D$28,Calculation!$D$28,(E27-Calculation!$D$72)/Calculation!$D$58),0)</f>
        <v>26.470588235294116</v>
      </c>
      <c r="O27">
        <f>IF(E27&gt;Calculation!$D$73,IF((E27-Calculation!$D$73)/Calculation!$D$59&gt;Calculation!$D$29,Calculation!$D$29,(E27-Calculation!$D$73)/Calculation!$D$59),0)</f>
        <v>0</v>
      </c>
      <c r="P27">
        <f>IF(E27&gt;Calculation!$D$74,IF((E27-Calculation!$D$74)/Calculation!$D$60&gt;Calculation!$D$30,Calculation!$D$30,(E27-Calculation!$D$74)/Calculation!$D$60),0)</f>
        <v>0</v>
      </c>
      <c r="Q27">
        <f>IF(E27&gt;Calculation!$D$75,IF((E27-Calculation!$D$75)/Calculation!$D$61&gt;Calculation!$D$31,Calculation!$D$31,(E27-Calculation!$D$75)/Calculation!$D$61),0)</f>
        <v>0</v>
      </c>
      <c r="R27">
        <f t="shared" si="17"/>
        <v>26.470588235294116</v>
      </c>
      <c r="S27">
        <f t="shared" si="18"/>
        <v>0</v>
      </c>
      <c r="T27">
        <f t="shared" si="19"/>
        <v>0</v>
      </c>
      <c r="U27">
        <f t="shared" si="20"/>
        <v>0</v>
      </c>
      <c r="V27">
        <f t="shared" si="21"/>
        <v>26.470588235294116</v>
      </c>
      <c r="W27">
        <f t="shared" si="22"/>
        <v>0</v>
      </c>
      <c r="X27">
        <f t="shared" si="23"/>
        <v>0</v>
      </c>
      <c r="Y27">
        <f t="shared" si="24"/>
        <v>0</v>
      </c>
      <c r="Z27">
        <f t="shared" si="25"/>
        <v>26.470588235294116</v>
      </c>
      <c r="AA27">
        <f t="shared" si="26"/>
        <v>0</v>
      </c>
      <c r="AB27">
        <f t="shared" si="27"/>
        <v>0</v>
      </c>
      <c r="AC27">
        <f t="shared" si="4"/>
        <v>0</v>
      </c>
      <c r="AD27">
        <f>IF(T27&gt;Calculation!$D$29,1,0)</f>
        <v>0</v>
      </c>
      <c r="AE27">
        <f>IF(X27&gt;Calculation!$D$29,1,0)</f>
        <v>0</v>
      </c>
      <c r="AF27">
        <f>IF(AB27&gt;Calculation!$D$29,1,0)</f>
        <v>0</v>
      </c>
      <c r="AG27">
        <f>IF(U27&gt;Calculation!$D$30,1,0)</f>
        <v>0</v>
      </c>
      <c r="AH27">
        <f>IF(Y27&gt;Calculation!$D$30,1,0)</f>
        <v>0</v>
      </c>
      <c r="AI27">
        <f>IF(AC27&gt;Calculation!$D$30,1,0)</f>
        <v>0</v>
      </c>
      <c r="AJ27">
        <f t="shared" si="5"/>
        <v>26.470588235294116</v>
      </c>
      <c r="AK27">
        <f t="shared" si="28"/>
        <v>26.470588235294116</v>
      </c>
      <c r="AL27">
        <f t="shared" si="29"/>
        <v>26.470588235294116</v>
      </c>
      <c r="AM27">
        <f t="shared" si="30"/>
        <v>700.69204152249131</v>
      </c>
      <c r="AN27">
        <f t="shared" si="31"/>
        <v>700.69204152249131</v>
      </c>
      <c r="AO27">
        <f t="shared" si="32"/>
        <v>700.69204152249131</v>
      </c>
      <c r="AP27">
        <f t="shared" si="7"/>
        <v>26.470588235294116</v>
      </c>
      <c r="AQ27">
        <f t="shared" si="8"/>
        <v>0</v>
      </c>
      <c r="AR27">
        <f t="shared" si="9"/>
        <v>0</v>
      </c>
      <c r="AS27">
        <f t="shared" si="10"/>
        <v>0</v>
      </c>
      <c r="AT27">
        <f t="shared" si="33"/>
        <v>26.470588235294116</v>
      </c>
      <c r="AU27">
        <f t="shared" si="34"/>
        <v>0</v>
      </c>
      <c r="AV27">
        <f t="shared" si="35"/>
        <v>0</v>
      </c>
      <c r="AW27">
        <f t="shared" si="36"/>
        <v>0</v>
      </c>
      <c r="AX27">
        <f t="shared" si="37"/>
        <v>26.470588235294116</v>
      </c>
      <c r="AY27">
        <f t="shared" si="38"/>
        <v>0</v>
      </c>
      <c r="AZ27">
        <f t="shared" si="39"/>
        <v>0</v>
      </c>
      <c r="BA27">
        <f t="shared" si="40"/>
        <v>0</v>
      </c>
      <c r="BB27">
        <f t="shared" si="41"/>
        <v>8.8235294117647047</v>
      </c>
      <c r="BC27">
        <f t="shared" si="42"/>
        <v>0</v>
      </c>
      <c r="BD27">
        <f t="shared" si="43"/>
        <v>0</v>
      </c>
      <c r="BE27">
        <f t="shared" si="44"/>
        <v>0</v>
      </c>
      <c r="BF27">
        <f t="shared" si="45"/>
        <v>8.8235294117647047</v>
      </c>
      <c r="BG27">
        <f t="shared" si="46"/>
        <v>0</v>
      </c>
      <c r="BH27">
        <f t="shared" si="47"/>
        <v>0</v>
      </c>
      <c r="BI27">
        <f t="shared" si="48"/>
        <v>0</v>
      </c>
      <c r="BJ27">
        <f t="shared" si="49"/>
        <v>8.8235294117647047</v>
      </c>
      <c r="BK27">
        <f t="shared" si="50"/>
        <v>0</v>
      </c>
      <c r="BL27">
        <f t="shared" si="51"/>
        <v>0</v>
      </c>
      <c r="BM27">
        <f t="shared" si="52"/>
        <v>0</v>
      </c>
      <c r="BN27">
        <f t="shared" si="53"/>
        <v>77.85467128027679</v>
      </c>
      <c r="BO27">
        <f t="shared" si="54"/>
        <v>0</v>
      </c>
      <c r="BP27">
        <f t="shared" si="55"/>
        <v>0</v>
      </c>
      <c r="BQ27">
        <f t="shared" si="56"/>
        <v>0</v>
      </c>
      <c r="BR27">
        <f t="shared" si="57"/>
        <v>77.85467128027679</v>
      </c>
      <c r="BS27">
        <f t="shared" si="58"/>
        <v>0</v>
      </c>
      <c r="BT27">
        <f t="shared" si="59"/>
        <v>0</v>
      </c>
      <c r="BU27">
        <f t="shared" si="60"/>
        <v>0</v>
      </c>
      <c r="BV27">
        <f t="shared" si="61"/>
        <v>77.85467128027679</v>
      </c>
      <c r="BW27">
        <f t="shared" si="62"/>
        <v>0</v>
      </c>
      <c r="BX27">
        <f t="shared" si="63"/>
        <v>0</v>
      </c>
      <c r="BY27">
        <f t="shared" si="64"/>
        <v>0</v>
      </c>
      <c r="BZ27">
        <f>IF($I$1=0,0,IF(AP27=0,C27,('LED Curve'!$D$14*(AP27/$I$1)^3+'LED Curve'!$D$15*(AP27/$I$1)^2+'LED Curve'!$D$16*(AP27/$I$1)^1+'LED Curve'!$D$17)*$F$1))</f>
        <v>27.765640483736796</v>
      </c>
      <c r="CA27">
        <f>IF($I$2=0,0,IF(AQ27=0,C27-BZ27,('LED Curve'!$D$14*(AQ27/$I$2)^3+'LED Curve'!$D$15*(AQ27/$I$2)^2+'LED Curve'!$D$16*(AQ27/$I$2)^1+'LED Curve'!$D$17)*$F$2))</f>
        <v>4.9185135061502905</v>
      </c>
      <c r="CB27">
        <f>IF($I$3=0,0,IF(AR27=0,C27-(BZ27+CA27),('LED Curve'!$D$14*(AR27/$I$3)^3+'LED Curve'!$D$15*(AR27/$I$3)^2+'LED Curve'!$D$16*(AR27/$I$3)^1+'LED Curve'!$D$17)*$F$3))</f>
        <v>0</v>
      </c>
      <c r="CC27">
        <f>IF($I$4=0,0,IF(AS27=0,C27-(BZ27+CA27+CB27),('LED Curve'!$D$14*(AS27/$I$4)^3+'LED Curve'!$D$15*(AS27/$I$4)^2+'LED Curve'!$D$16*(AS27/$I$4)^1+'LED Curve'!$D$17)*$F$4))</f>
        <v>0</v>
      </c>
      <c r="CD27">
        <f>IF($I$1=0,0,IF(AT27=0,D27,('LED Curve'!$D$14*(AT27/$I$1)^3+'LED Curve'!$D$15*(AT27/$I$1)^2+'LED Curve'!$D$16*(AT27/$I$1)^1+'LED Curve'!$D$17)*$F$1))</f>
        <v>27.765640483736796</v>
      </c>
      <c r="CE27">
        <f>IF($I$2=0,0,IF(AU27=0,D27-CD27,('LED Curve'!$D$14*(AU27/$I$2)^3+'LED Curve'!$D$15*(AU27/$I$2)^2+'LED Curve'!$D$16*(AU27/$I$2)^1+'LED Curve'!$D$17)*$F$2))</f>
        <v>8.0170729597763923</v>
      </c>
      <c r="CF27">
        <f>IF($I$3=0,0,IF(AV27=0,D27-(CD27+CE27),('LED Curve'!$D$14*(AV27/$I$3)^3+'LED Curve'!$D$15*(AV27/$I$3)^2+'LED Curve'!$D$16*(AV27/$I$3)^1+'LED Curve'!$D$17)*$F$3))</f>
        <v>0</v>
      </c>
      <c r="CG27">
        <f>IF($I$4=0,0,IF(AW27=0,D27-(CD27+CE27+CF27),('LED Curve'!$D$14*(AW27/$I$4)^3+'LED Curve'!$D$15*(AW27/$I$4)^2+'LED Curve'!$D$16*(AW27/$I$4)^1+'LED Curve'!$D$17)*$F$4))</f>
        <v>0</v>
      </c>
      <c r="CH27">
        <f>IF($I$1=0,0,IF(AX27=0,E27,('LED Curve'!$D$14*(AX27/$I$1)^3+'LED Curve'!$D$15*(AX27/$I$1)^2+'LED Curve'!$D$16*(AX27/$I$1)^1+'LED Curve'!$D$17)*$F$1))</f>
        <v>27.765640483736796</v>
      </c>
      <c r="CI27">
        <f>IF($I$2=0,0,IF(AY27=0,E27-CH27,('LED Curve'!$D$14*(AY27/$I$2)^3+'LED Curve'!$D$15*(AY27/$I$2)^2+'LED Curve'!$D$16*(AY27/$I$2)^1+'LED Curve'!$D$17)*$F$2))</f>
        <v>11.115632413402487</v>
      </c>
      <c r="CJ27">
        <f>IF($I$3=0,0,IF(AZ27=0,E27-(CH27+CI27),('LED Curve'!$D$14*(AZ27/$I$3)^3+'LED Curve'!$D$15*(AZ27/$I$3)^2+'LED Curve'!$D$16*(AZ27/$I$3)^1+'LED Curve'!$D$17)*$F$3))</f>
        <v>0</v>
      </c>
      <c r="CK27">
        <f>IF($I$4=0,0,IF(BA27=0,E27-(CH27+CI27+CJ27),('LED Curve'!$D$14*(BA27/$I$4)^3+'LED Curve'!$D$15*(BA27/$I$4)^2+'LED Curve'!$D$16*(BA27/$I$4)^1+'LED Curve'!$D$17)*$F$4))</f>
        <v>0</v>
      </c>
      <c r="CL27">
        <f t="shared" si="65"/>
        <v>4.9185135061502905</v>
      </c>
      <c r="CM27">
        <f t="shared" si="66"/>
        <v>0</v>
      </c>
      <c r="CN27">
        <f t="shared" si="67"/>
        <v>0</v>
      </c>
      <c r="CO27">
        <f>IF($C$6=Calculation!$I$5,0,$C27-(BZ27+CA27+CB27+CC27))</f>
        <v>0</v>
      </c>
      <c r="CP27">
        <f t="shared" si="68"/>
        <v>8.0170729597763923</v>
      </c>
      <c r="CQ27">
        <f t="shared" si="69"/>
        <v>0</v>
      </c>
      <c r="CR27">
        <f t="shared" si="70"/>
        <v>0</v>
      </c>
      <c r="CS27">
        <f>IF($C$6=Calculation!$I$5,0,$D27-(CD27+CE27+CF27+CG27))</f>
        <v>0</v>
      </c>
      <c r="CT27">
        <f t="shared" si="71"/>
        <v>11.115632413402487</v>
      </c>
      <c r="CU27">
        <f t="shared" si="72"/>
        <v>0</v>
      </c>
      <c r="CV27">
        <f t="shared" si="73"/>
        <v>0</v>
      </c>
      <c r="CW27">
        <f>IF($C$6=Calculation!$I$5,0,$E27-(CH27+CI27+CJ27+CK27))</f>
        <v>0</v>
      </c>
      <c r="CX27">
        <f t="shared" si="74"/>
        <v>7.0576007156256476E-2</v>
      </c>
      <c r="CY27">
        <f t="shared" si="75"/>
        <v>0.12113953496355929</v>
      </c>
      <c r="CZ27">
        <f t="shared" si="76"/>
        <v>0.1666575918531247</v>
      </c>
      <c r="DA27">
        <f t="shared" si="77"/>
        <v>3.1347835102883224E-3</v>
      </c>
      <c r="DB27">
        <f t="shared" si="78"/>
        <v>5.0887095567057478E-3</v>
      </c>
      <c r="DC27">
        <f t="shared" si="79"/>
        <v>6.6719885664315807E-3</v>
      </c>
      <c r="DD27">
        <f t="shared" si="95"/>
        <v>6.0802210565189231E-2</v>
      </c>
      <c r="DE27">
        <f t="shared" si="96"/>
        <v>0</v>
      </c>
      <c r="DF27">
        <f t="shared" si="97"/>
        <v>0</v>
      </c>
      <c r="DG27">
        <f t="shared" si="98"/>
        <v>0</v>
      </c>
      <c r="DH27">
        <f t="shared" si="99"/>
        <v>9.9762056706066402E-2</v>
      </c>
      <c r="DI27">
        <f t="shared" si="100"/>
        <v>0</v>
      </c>
      <c r="DJ27">
        <f t="shared" si="101"/>
        <v>0</v>
      </c>
      <c r="DK27">
        <f t="shared" si="102"/>
        <v>0</v>
      </c>
      <c r="DL27">
        <f t="shared" si="103"/>
        <v>0.13118733484003567</v>
      </c>
      <c r="DM27">
        <f t="shared" si="104"/>
        <v>0</v>
      </c>
      <c r="DN27">
        <f t="shared" si="105"/>
        <v>0</v>
      </c>
      <c r="DO27">
        <f t="shared" si="106"/>
        <v>0</v>
      </c>
      <c r="DP27">
        <f t="shared" si="81"/>
        <v>6.6390130807789331E-3</v>
      </c>
      <c r="DQ27">
        <f t="shared" si="82"/>
        <v>0</v>
      </c>
      <c r="DR27">
        <f t="shared" si="83"/>
        <v>0</v>
      </c>
      <c r="DS27">
        <f t="shared" si="84"/>
        <v>0</v>
      </c>
      <c r="DT27">
        <f t="shared" si="85"/>
        <v>1.6288768700787146E-2</v>
      </c>
      <c r="DU27">
        <f t="shared" si="86"/>
        <v>0</v>
      </c>
      <c r="DV27">
        <f t="shared" si="87"/>
        <v>0</v>
      </c>
      <c r="DW27">
        <f t="shared" si="88"/>
        <v>0</v>
      </c>
      <c r="DX27">
        <f t="shared" si="89"/>
        <v>2.8798268446657459E-2</v>
      </c>
      <c r="DY27">
        <f t="shared" si="90"/>
        <v>0</v>
      </c>
      <c r="DZ27">
        <f t="shared" si="91"/>
        <v>0</v>
      </c>
      <c r="EA27">
        <f t="shared" si="92"/>
        <v>0</v>
      </c>
      <c r="EB27">
        <f>IF($I$1=0,0,IF(AP27&lt;=0,0,('LED Curve'!$D$19*(AP27/$I$1)^3+'LED Curve'!$D$20*(AP27/$I$1)^2+'LED Curve'!$D$21*(AP27/$I$1)^1+'LED Curve'!$D$22)*$F$1*$I$1))</f>
        <v>119.79697581730737</v>
      </c>
      <c r="EC27">
        <f>IF($I$2=0,0,IF(AQ27&lt;=0,0,('LED Curve'!$D$19*(AQ27/$I$2)^3+'LED Curve'!$D$20*(AQ27/$I$2)^2+'LED Curve'!$D$21*(AQ27/$I$2)^1+'LED Curve'!$D$22)*$F$2*$I$2))</f>
        <v>0</v>
      </c>
      <c r="ED27">
        <f>IF($I$3=0,0,IF(AR27&lt;=0,0,('LED Curve'!$D$19*(AR27/$I$3)^3+'LED Curve'!$D$20*(AR27/$I$3)^2+'LED Curve'!$D$21*(AR27/$I$3)^1+'LED Curve'!$D$22)*$F$3*$I$3))</f>
        <v>0</v>
      </c>
      <c r="EE27">
        <f>IF($I$4=0,0,IF(AS27&lt;=0,0,('LED Curve'!$D$19*(AS27/$I$4)^3+'LED Curve'!$D$20*(AS27/$I$4)^2+'LED Curve'!$D$21*(AS27/$I$4)^1+'LED Curve'!$D$22)*$F$4*$I$4))</f>
        <v>0</v>
      </c>
      <c r="EF27">
        <f>IF($I$1=0,0,IF(AT27&lt;=0,0,('LED Curve'!$D$19*(AT27/$I$1)^3+'LED Curve'!$D$20*(AT27/$I$1)^2+'LED Curve'!$D$21*(AT27/$I$1)^1+'LED Curve'!$D$22)*$F$1*$I$1))</f>
        <v>119.79697581730737</v>
      </c>
      <c r="EG27">
        <f>IF($I$2=0,0,IF(AU27&lt;=0,0,('LED Curve'!$D$19*(AU27/$I$2)^3+'LED Curve'!$D$20*(AU27/$I$2)^2+'LED Curve'!$D$21*(AU27/$I$2)^1+'LED Curve'!$D$22)*$F$2*$I$2))</f>
        <v>0</v>
      </c>
      <c r="EH27">
        <f>IF($I$3=0,0,IF(AV27&lt;=0,0,('LED Curve'!$D$19*(AV27/$I$3)^3+'LED Curve'!$D$20*(AV27/$I$3)^2+'LED Curve'!$D$21*(AV27/$I$3)^1+'LED Curve'!$D$22)*$F$3*$I$3))</f>
        <v>0</v>
      </c>
      <c r="EI27">
        <f>IF($I$4=0,0,IF(AW27&lt;=0,0,('LED Curve'!$D$19*(AW27/$I$4)^3+'LED Curve'!$D$20*(AW27/$I$4)^2+'LED Curve'!$D$21*(AW27/$I$4)^1+'LED Curve'!$D$22)*$F$4*$I$4))</f>
        <v>0</v>
      </c>
      <c r="EJ27">
        <f>IF($I$1=0,0,IF(AX27&lt;=0,0,('LED Curve'!$D$19*(AX27/$I$1)^3+'LED Curve'!$D$20*(AX27/$I$1)^2+'LED Curve'!$D$21*(AX27/$I$1)^1+'LED Curve'!$D$22)*$F$1*$I$1))</f>
        <v>119.79697581730737</v>
      </c>
      <c r="EK27">
        <f>IF($I$2=0,0,IF(AY27&lt;=0,0,('LED Curve'!$D$19*(AY27/$I$2)^3+'LED Curve'!$D$20*(AY27/$I$2)^2+'LED Curve'!$D$21*(AY27/$I$2)^1+'LED Curve'!$D$22)*$F$2*$I$2))</f>
        <v>0</v>
      </c>
      <c r="EL27">
        <f>IF($I$3=0,0,IF(AZ27&lt;=0,0,('LED Curve'!$D$19*(AZ27/$I$3)^3+'LED Curve'!$D$20*(AZ27/$I$3)^2+'LED Curve'!$D$21*(AZ27/$I$3)^1+'LED Curve'!$D$22)*$F$3*$I$3))</f>
        <v>0</v>
      </c>
      <c r="EM27">
        <f>IF($I$4=0,0,IF(BA27&lt;=0,0,('LED Curve'!$D$19*(BA27/$I$4)^3+'LED Curve'!$D$20*(BA27/$I$4)^2+'LED Curve'!$D$21*(BA27/$I$4)^1+'LED Curve'!$D$22)*$F$4*$I$4))</f>
        <v>0</v>
      </c>
      <c r="EN27">
        <f t="shared" si="93"/>
        <v>119.79697581730737</v>
      </c>
      <c r="EO27">
        <f t="shared" si="12"/>
        <v>0</v>
      </c>
      <c r="EP27">
        <f t="shared" si="13"/>
        <v>119.79697581730737</v>
      </c>
      <c r="EQ27">
        <f t="shared" si="14"/>
        <v>0</v>
      </c>
      <c r="ER27">
        <f t="shared" si="94"/>
        <v>119.79697581730737</v>
      </c>
      <c r="ES27">
        <f t="shared" si="15"/>
        <v>0</v>
      </c>
    </row>
    <row r="28" spans="1:149" x14ac:dyDescent="0.3">
      <c r="A28">
        <v>19</v>
      </c>
      <c r="B28">
        <f t="shared" si="16"/>
        <v>7.4218750000000001E-4</v>
      </c>
      <c r="C28">
        <f t="shared" si="0"/>
        <v>34.544206146947595</v>
      </c>
      <c r="D28">
        <f t="shared" si="1"/>
        <v>37.811861251215554</v>
      </c>
      <c r="E28">
        <f t="shared" si="2"/>
        <v>41.07951635548352</v>
      </c>
      <c r="F28">
        <f>IF(C28&gt;Calculation!$D$72,IF((C28-Calculation!$D$72)/Calculation!$D$58&gt;Calculation!$D$28,Calculation!$D$28,(C28-Calculation!$D$72)/Calculation!$D$58),0)</f>
        <v>26.470588235294116</v>
      </c>
      <c r="G28">
        <f>IF(C28&gt;Calculation!$D$73,IF((C28-Calculation!$D$73)/Calculation!$D$59&gt;Calculation!$D$29,Calculation!$D$29,(C28-Calculation!$D$73)/Calculation!$D$59),0)</f>
        <v>0</v>
      </c>
      <c r="H28">
        <f>IF(C28&gt;Calculation!$D$74,IF((C28-Calculation!$D$74)/Calculation!$D$60&gt;Calculation!$D$30,Calculation!$D$30,(C28-Calculation!$D$74)/Calculation!$D$60),0)</f>
        <v>0</v>
      </c>
      <c r="I28">
        <f>IF(C28&gt;Calculation!$D$75,IF((C28-Calculation!$D$75)/Calculation!$D$61&gt;Calculation!$D$31,Calculation!$D$31,(C28-Calculation!$D$75)/Calculation!$D$61),0)</f>
        <v>0</v>
      </c>
      <c r="J28">
        <f>IF(D28&gt;Calculation!$D$72,IF((D28-Calculation!$D$72)/Calculation!$D$58&gt;Calculation!$D$28,Calculation!$D$28,(D28-Calculation!$D$72)/Calculation!$D$58),0)</f>
        <v>26.470588235294116</v>
      </c>
      <c r="K28">
        <f>IF(D28&gt;Calculation!$D$73,IF((D28-Calculation!$D$73)/Calculation!$D$59&gt;Calculation!$D$29,Calculation!$D$29,(D28-Calculation!$D$73)/Calculation!$D$59),0)</f>
        <v>0</v>
      </c>
      <c r="L28">
        <f>IF(D28&gt;Calculation!$D$74,IF((D28-Calculation!$D$74)/Calculation!$D$60&gt;Calculation!$D$30,Calculation!$D$30,(D28-Calculation!$D$74)/Calculation!$D$60),0)</f>
        <v>0</v>
      </c>
      <c r="M28">
        <f>IF(D28&gt;Calculation!$D$75,IF((D28-Calculation!$D$75)/Calculation!$D$61&gt;Calculation!$D$31,Calculation!$D$31,(D28-Calculation!$D$75)/Calculation!$D$61),0)</f>
        <v>0</v>
      </c>
      <c r="N28">
        <f>IF(E28&gt;Calculation!$D$72,IF((E28-Calculation!$D$72)/Calculation!$D$58&gt;Calculation!$D$28,Calculation!$D$28,(E28-Calculation!$D$72)/Calculation!$D$58),0)</f>
        <v>26.470588235294116</v>
      </c>
      <c r="O28">
        <f>IF(E28&gt;Calculation!$D$73,IF((E28-Calculation!$D$73)/Calculation!$D$59&gt;Calculation!$D$29,Calculation!$D$29,(E28-Calculation!$D$73)/Calculation!$D$59),0)</f>
        <v>0</v>
      </c>
      <c r="P28">
        <f>IF(E28&gt;Calculation!$D$74,IF((E28-Calculation!$D$74)/Calculation!$D$60&gt;Calculation!$D$30,Calculation!$D$30,(E28-Calculation!$D$74)/Calculation!$D$60),0)</f>
        <v>0</v>
      </c>
      <c r="Q28">
        <f>IF(E28&gt;Calculation!$D$75,IF((E28-Calculation!$D$75)/Calculation!$D$61&gt;Calculation!$D$31,Calculation!$D$31,(E28-Calculation!$D$75)/Calculation!$D$61),0)</f>
        <v>0</v>
      </c>
      <c r="R28">
        <f t="shared" si="17"/>
        <v>26.470588235294116</v>
      </c>
      <c r="S28">
        <f t="shared" si="18"/>
        <v>0</v>
      </c>
      <c r="T28">
        <f t="shared" si="19"/>
        <v>0</v>
      </c>
      <c r="U28">
        <f t="shared" si="20"/>
        <v>0</v>
      </c>
      <c r="V28">
        <f t="shared" si="21"/>
        <v>26.470588235294116</v>
      </c>
      <c r="W28">
        <f t="shared" si="22"/>
        <v>0</v>
      </c>
      <c r="X28">
        <f t="shared" si="23"/>
        <v>0</v>
      </c>
      <c r="Y28">
        <f t="shared" si="24"/>
        <v>0</v>
      </c>
      <c r="Z28">
        <f t="shared" si="25"/>
        <v>26.470588235294116</v>
      </c>
      <c r="AA28">
        <f t="shared" si="26"/>
        <v>0</v>
      </c>
      <c r="AB28">
        <f t="shared" si="27"/>
        <v>0</v>
      </c>
      <c r="AC28">
        <f t="shared" si="4"/>
        <v>0</v>
      </c>
      <c r="AD28">
        <f>IF(T28&gt;Calculation!$D$29,1,0)</f>
        <v>0</v>
      </c>
      <c r="AE28">
        <f>IF(X28&gt;Calculation!$D$29,1,0)</f>
        <v>0</v>
      </c>
      <c r="AF28">
        <f>IF(AB28&gt;Calculation!$D$29,1,0)</f>
        <v>0</v>
      </c>
      <c r="AG28">
        <f>IF(U28&gt;Calculation!$D$30,1,0)</f>
        <v>0</v>
      </c>
      <c r="AH28">
        <f>IF(Y28&gt;Calculation!$D$30,1,0)</f>
        <v>0</v>
      </c>
      <c r="AI28">
        <f>IF(AC28&gt;Calculation!$D$30,1,0)</f>
        <v>0</v>
      </c>
      <c r="AJ28">
        <f t="shared" si="5"/>
        <v>26.470588235294116</v>
      </c>
      <c r="AK28">
        <f t="shared" si="28"/>
        <v>26.470588235294116</v>
      </c>
      <c r="AL28">
        <f t="shared" si="29"/>
        <v>26.470588235294116</v>
      </c>
      <c r="AM28">
        <f t="shared" si="30"/>
        <v>700.69204152249131</v>
      </c>
      <c r="AN28">
        <f t="shared" si="31"/>
        <v>700.69204152249131</v>
      </c>
      <c r="AO28">
        <f t="shared" si="32"/>
        <v>700.69204152249131</v>
      </c>
      <c r="AP28">
        <f t="shared" si="7"/>
        <v>26.470588235294116</v>
      </c>
      <c r="AQ28">
        <f t="shared" si="8"/>
        <v>0</v>
      </c>
      <c r="AR28">
        <f t="shared" si="9"/>
        <v>0</v>
      </c>
      <c r="AS28">
        <f t="shared" si="10"/>
        <v>0</v>
      </c>
      <c r="AT28">
        <f t="shared" si="33"/>
        <v>26.470588235294116</v>
      </c>
      <c r="AU28">
        <f t="shared" si="34"/>
        <v>0</v>
      </c>
      <c r="AV28">
        <f t="shared" si="35"/>
        <v>0</v>
      </c>
      <c r="AW28">
        <f t="shared" si="36"/>
        <v>0</v>
      </c>
      <c r="AX28">
        <f t="shared" si="37"/>
        <v>26.470588235294116</v>
      </c>
      <c r="AY28">
        <f t="shared" si="38"/>
        <v>0</v>
      </c>
      <c r="AZ28">
        <f t="shared" si="39"/>
        <v>0</v>
      </c>
      <c r="BA28">
        <f t="shared" si="40"/>
        <v>0</v>
      </c>
      <c r="BB28">
        <f t="shared" si="41"/>
        <v>8.8235294117647047</v>
      </c>
      <c r="BC28">
        <f t="shared" si="42"/>
        <v>0</v>
      </c>
      <c r="BD28">
        <f t="shared" si="43"/>
        <v>0</v>
      </c>
      <c r="BE28">
        <f t="shared" si="44"/>
        <v>0</v>
      </c>
      <c r="BF28">
        <f t="shared" si="45"/>
        <v>8.8235294117647047</v>
      </c>
      <c r="BG28">
        <f t="shared" si="46"/>
        <v>0</v>
      </c>
      <c r="BH28">
        <f t="shared" si="47"/>
        <v>0</v>
      </c>
      <c r="BI28">
        <f t="shared" si="48"/>
        <v>0</v>
      </c>
      <c r="BJ28">
        <f t="shared" si="49"/>
        <v>8.8235294117647047</v>
      </c>
      <c r="BK28">
        <f t="shared" si="50"/>
        <v>0</v>
      </c>
      <c r="BL28">
        <f t="shared" si="51"/>
        <v>0</v>
      </c>
      <c r="BM28">
        <f t="shared" si="52"/>
        <v>0</v>
      </c>
      <c r="BN28">
        <f t="shared" si="53"/>
        <v>77.85467128027679</v>
      </c>
      <c r="BO28">
        <f t="shared" si="54"/>
        <v>0</v>
      </c>
      <c r="BP28">
        <f t="shared" si="55"/>
        <v>0</v>
      </c>
      <c r="BQ28">
        <f t="shared" si="56"/>
        <v>0</v>
      </c>
      <c r="BR28">
        <f t="shared" si="57"/>
        <v>77.85467128027679</v>
      </c>
      <c r="BS28">
        <f t="shared" si="58"/>
        <v>0</v>
      </c>
      <c r="BT28">
        <f t="shared" si="59"/>
        <v>0</v>
      </c>
      <c r="BU28">
        <f t="shared" si="60"/>
        <v>0</v>
      </c>
      <c r="BV28">
        <f t="shared" si="61"/>
        <v>77.85467128027679</v>
      </c>
      <c r="BW28">
        <f t="shared" si="62"/>
        <v>0</v>
      </c>
      <c r="BX28">
        <f t="shared" si="63"/>
        <v>0</v>
      </c>
      <c r="BY28">
        <f t="shared" si="64"/>
        <v>0</v>
      </c>
      <c r="BZ28">
        <f>IF($I$1=0,0,IF(AP28=0,C28,('LED Curve'!$D$14*(AP28/$I$1)^3+'LED Curve'!$D$15*(AP28/$I$1)^2+'LED Curve'!$D$16*(AP28/$I$1)^1+'LED Curve'!$D$17)*$F$1))</f>
        <v>27.765640483736796</v>
      </c>
      <c r="CA28">
        <f>IF($I$2=0,0,IF(AQ28=0,C28-BZ28,('LED Curve'!$D$14*(AQ28/$I$2)^3+'LED Curve'!$D$15*(AQ28/$I$2)^2+'LED Curve'!$D$16*(AQ28/$I$2)^1+'LED Curve'!$D$17)*$F$2))</f>
        <v>6.7785656632107987</v>
      </c>
      <c r="CB28">
        <f>IF($I$3=0,0,IF(AR28=0,C28-(BZ28+CA28),('LED Curve'!$D$14*(AR28/$I$3)^3+'LED Curve'!$D$15*(AR28/$I$3)^2+'LED Curve'!$D$16*(AR28/$I$3)^1+'LED Curve'!$D$17)*$F$3))</f>
        <v>0</v>
      </c>
      <c r="CC28">
        <f>IF($I$4=0,0,IF(AS28=0,C28-(BZ28+CA28+CB28),('LED Curve'!$D$14*(AS28/$I$4)^3+'LED Curve'!$D$15*(AS28/$I$4)^2+'LED Curve'!$D$16*(AS28/$I$4)^1+'LED Curve'!$D$17)*$F$4))</f>
        <v>0</v>
      </c>
      <c r="CD28">
        <f>IF($I$1=0,0,IF(AT28=0,D28,('LED Curve'!$D$14*(AT28/$I$1)^3+'LED Curve'!$D$15*(AT28/$I$1)^2+'LED Curve'!$D$16*(AT28/$I$1)^1+'LED Curve'!$D$17)*$F$1))</f>
        <v>27.765640483736796</v>
      </c>
      <c r="CE28">
        <f>IF($I$2=0,0,IF(AU28=0,D28-CD28,('LED Curve'!$D$14*(AU28/$I$2)^3+'LED Curve'!$D$15*(AU28/$I$2)^2+'LED Curve'!$D$16*(AU28/$I$2)^1+'LED Curve'!$D$17)*$F$2))</f>
        <v>10.046220767478758</v>
      </c>
      <c r="CF28">
        <f>IF($I$3=0,0,IF(AV28=0,D28-(CD28+CE28),('LED Curve'!$D$14*(AV28/$I$3)^3+'LED Curve'!$D$15*(AV28/$I$3)^2+'LED Curve'!$D$16*(AV28/$I$3)^1+'LED Curve'!$D$17)*$F$3))</f>
        <v>0</v>
      </c>
      <c r="CG28">
        <f>IF($I$4=0,0,IF(AW28=0,D28-(CD28+CE28+CF28),('LED Curve'!$D$14*(AW28/$I$4)^3+'LED Curve'!$D$15*(AW28/$I$4)^2+'LED Curve'!$D$16*(AW28/$I$4)^1+'LED Curve'!$D$17)*$F$4))</f>
        <v>0</v>
      </c>
      <c r="CH28">
        <f>IF($I$1=0,0,IF(AX28=0,E28,('LED Curve'!$D$14*(AX28/$I$1)^3+'LED Curve'!$D$15*(AX28/$I$1)^2+'LED Curve'!$D$16*(AX28/$I$1)^1+'LED Curve'!$D$17)*$F$1))</f>
        <v>27.765640483736796</v>
      </c>
      <c r="CI28">
        <f>IF($I$2=0,0,IF(AY28=0,E28-CH28,('LED Curve'!$D$14*(AY28/$I$2)^3+'LED Curve'!$D$15*(AY28/$I$2)^2+'LED Curve'!$D$16*(AY28/$I$2)^1+'LED Curve'!$D$17)*$F$2))</f>
        <v>13.313875871746724</v>
      </c>
      <c r="CJ28">
        <f>IF($I$3=0,0,IF(AZ28=0,E28-(CH28+CI28),('LED Curve'!$D$14*(AZ28/$I$3)^3+'LED Curve'!$D$15*(AZ28/$I$3)^2+'LED Curve'!$D$16*(AZ28/$I$3)^1+'LED Curve'!$D$17)*$F$3))</f>
        <v>0</v>
      </c>
      <c r="CK28">
        <f>IF($I$4=0,0,IF(BA28=0,E28-(CH28+CI28+CJ28),('LED Curve'!$D$14*(BA28/$I$4)^3+'LED Curve'!$D$15*(BA28/$I$4)^2+'LED Curve'!$D$16*(BA28/$I$4)^1+'LED Curve'!$D$17)*$F$4))</f>
        <v>0</v>
      </c>
      <c r="CL28">
        <f t="shared" si="65"/>
        <v>6.7785656632107987</v>
      </c>
      <c r="CM28">
        <f t="shared" si="66"/>
        <v>0</v>
      </c>
      <c r="CN28">
        <f t="shared" si="67"/>
        <v>0</v>
      </c>
      <c r="CO28">
        <f>IF($C$6=Calculation!$I$5,0,$C28-(BZ28+CA28+CB28+CC28))</f>
        <v>0</v>
      </c>
      <c r="CP28">
        <f t="shared" si="68"/>
        <v>10.046220767478758</v>
      </c>
      <c r="CQ28">
        <f t="shared" si="69"/>
        <v>0</v>
      </c>
      <c r="CR28">
        <f t="shared" si="70"/>
        <v>0</v>
      </c>
      <c r="CS28">
        <f>IF($C$6=Calculation!$I$5,0,$D28-(CD28+CE28+CF28+CG28))</f>
        <v>0</v>
      </c>
      <c r="CT28">
        <f t="shared" si="71"/>
        <v>13.313875871746724</v>
      </c>
      <c r="CU28">
        <f t="shared" si="72"/>
        <v>0</v>
      </c>
      <c r="CV28">
        <f t="shared" si="73"/>
        <v>0</v>
      </c>
      <c r="CW28">
        <f>IF($C$6=Calculation!$I$5,0,$E28-(CH28+CI28+CJ28+CK28))</f>
        <v>0</v>
      </c>
      <c r="CX28">
        <f t="shared" si="74"/>
        <v>0.10678092680420642</v>
      </c>
      <c r="CY28">
        <f t="shared" si="75"/>
        <v>0.16063581094314106</v>
      </c>
      <c r="CZ28">
        <f t="shared" si="76"/>
        <v>0.20944522416433828</v>
      </c>
      <c r="DA28">
        <f t="shared" si="77"/>
        <v>4.5823938044059704E-3</v>
      </c>
      <c r="DB28">
        <f t="shared" si="78"/>
        <v>6.5363198508233957E-3</v>
      </c>
      <c r="DC28">
        <f t="shared" si="79"/>
        <v>8.1195988605492295E-3</v>
      </c>
      <c r="DD28">
        <f t="shared" si="95"/>
        <v>8.951208698449431E-2</v>
      </c>
      <c r="DE28">
        <f t="shared" si="96"/>
        <v>0</v>
      </c>
      <c r="DF28">
        <f t="shared" si="97"/>
        <v>0</v>
      </c>
      <c r="DG28">
        <f t="shared" si="98"/>
        <v>0</v>
      </c>
      <c r="DH28">
        <f t="shared" si="99"/>
        <v>0.12847193312537147</v>
      </c>
      <c r="DI28">
        <f t="shared" si="100"/>
        <v>0</v>
      </c>
      <c r="DJ28">
        <f t="shared" si="101"/>
        <v>0</v>
      </c>
      <c r="DK28">
        <f t="shared" si="102"/>
        <v>0</v>
      </c>
      <c r="DL28">
        <f t="shared" si="103"/>
        <v>0.15989721125934075</v>
      </c>
      <c r="DM28">
        <f t="shared" si="104"/>
        <v>0</v>
      </c>
      <c r="DN28">
        <f t="shared" si="105"/>
        <v>0</v>
      </c>
      <c r="DO28">
        <f t="shared" si="106"/>
        <v>0</v>
      </c>
      <c r="DP28">
        <f t="shared" si="81"/>
        <v>1.2686446015306156E-2</v>
      </c>
      <c r="DQ28">
        <f t="shared" si="82"/>
        <v>0</v>
      </c>
      <c r="DR28">
        <f t="shared" si="83"/>
        <v>0</v>
      </c>
      <c r="DS28">
        <f t="shared" si="84"/>
        <v>0</v>
      </c>
      <c r="DT28">
        <f t="shared" si="85"/>
        <v>2.5627557966946178E-2</v>
      </c>
      <c r="DU28">
        <f t="shared" si="86"/>
        <v>0</v>
      </c>
      <c r="DV28">
        <f t="shared" si="87"/>
        <v>0</v>
      </c>
      <c r="DW28">
        <f t="shared" si="88"/>
        <v>0</v>
      </c>
      <c r="DX28">
        <f t="shared" si="89"/>
        <v>4.1428414044448303E-2</v>
      </c>
      <c r="DY28">
        <f t="shared" si="90"/>
        <v>0</v>
      </c>
      <c r="DZ28">
        <f t="shared" si="91"/>
        <v>0</v>
      </c>
      <c r="EA28">
        <f t="shared" si="92"/>
        <v>0</v>
      </c>
      <c r="EB28">
        <f>IF($I$1=0,0,IF(AP28&lt;=0,0,('LED Curve'!$D$19*(AP28/$I$1)^3+'LED Curve'!$D$20*(AP28/$I$1)^2+'LED Curve'!$D$21*(AP28/$I$1)^1+'LED Curve'!$D$22)*$F$1*$I$1))</f>
        <v>119.79697581730737</v>
      </c>
      <c r="EC28">
        <f>IF($I$2=0,0,IF(AQ28&lt;=0,0,('LED Curve'!$D$19*(AQ28/$I$2)^3+'LED Curve'!$D$20*(AQ28/$I$2)^2+'LED Curve'!$D$21*(AQ28/$I$2)^1+'LED Curve'!$D$22)*$F$2*$I$2))</f>
        <v>0</v>
      </c>
      <c r="ED28">
        <f>IF($I$3=0,0,IF(AR28&lt;=0,0,('LED Curve'!$D$19*(AR28/$I$3)^3+'LED Curve'!$D$20*(AR28/$I$3)^2+'LED Curve'!$D$21*(AR28/$I$3)^1+'LED Curve'!$D$22)*$F$3*$I$3))</f>
        <v>0</v>
      </c>
      <c r="EE28">
        <f>IF($I$4=0,0,IF(AS28&lt;=0,0,('LED Curve'!$D$19*(AS28/$I$4)^3+'LED Curve'!$D$20*(AS28/$I$4)^2+'LED Curve'!$D$21*(AS28/$I$4)^1+'LED Curve'!$D$22)*$F$4*$I$4))</f>
        <v>0</v>
      </c>
      <c r="EF28">
        <f>IF($I$1=0,0,IF(AT28&lt;=0,0,('LED Curve'!$D$19*(AT28/$I$1)^3+'LED Curve'!$D$20*(AT28/$I$1)^2+'LED Curve'!$D$21*(AT28/$I$1)^1+'LED Curve'!$D$22)*$F$1*$I$1))</f>
        <v>119.79697581730737</v>
      </c>
      <c r="EG28">
        <f>IF($I$2=0,0,IF(AU28&lt;=0,0,('LED Curve'!$D$19*(AU28/$I$2)^3+'LED Curve'!$D$20*(AU28/$I$2)^2+'LED Curve'!$D$21*(AU28/$I$2)^1+'LED Curve'!$D$22)*$F$2*$I$2))</f>
        <v>0</v>
      </c>
      <c r="EH28">
        <f>IF($I$3=0,0,IF(AV28&lt;=0,0,('LED Curve'!$D$19*(AV28/$I$3)^3+'LED Curve'!$D$20*(AV28/$I$3)^2+'LED Curve'!$D$21*(AV28/$I$3)^1+'LED Curve'!$D$22)*$F$3*$I$3))</f>
        <v>0</v>
      </c>
      <c r="EI28">
        <f>IF($I$4=0,0,IF(AW28&lt;=0,0,('LED Curve'!$D$19*(AW28/$I$4)^3+'LED Curve'!$D$20*(AW28/$I$4)^2+'LED Curve'!$D$21*(AW28/$I$4)^1+'LED Curve'!$D$22)*$F$4*$I$4))</f>
        <v>0</v>
      </c>
      <c r="EJ28">
        <f>IF($I$1=0,0,IF(AX28&lt;=0,0,('LED Curve'!$D$19*(AX28/$I$1)^3+'LED Curve'!$D$20*(AX28/$I$1)^2+'LED Curve'!$D$21*(AX28/$I$1)^1+'LED Curve'!$D$22)*$F$1*$I$1))</f>
        <v>119.79697581730737</v>
      </c>
      <c r="EK28">
        <f>IF($I$2=0,0,IF(AY28&lt;=0,0,('LED Curve'!$D$19*(AY28/$I$2)^3+'LED Curve'!$D$20*(AY28/$I$2)^2+'LED Curve'!$D$21*(AY28/$I$2)^1+'LED Curve'!$D$22)*$F$2*$I$2))</f>
        <v>0</v>
      </c>
      <c r="EL28">
        <f>IF($I$3=0,0,IF(AZ28&lt;=0,0,('LED Curve'!$D$19*(AZ28/$I$3)^3+'LED Curve'!$D$20*(AZ28/$I$3)^2+'LED Curve'!$D$21*(AZ28/$I$3)^1+'LED Curve'!$D$22)*$F$3*$I$3))</f>
        <v>0</v>
      </c>
      <c r="EM28">
        <f>IF($I$4=0,0,IF(BA28&lt;=0,0,('LED Curve'!$D$19*(BA28/$I$4)^3+'LED Curve'!$D$20*(BA28/$I$4)^2+'LED Curve'!$D$21*(BA28/$I$4)^1+'LED Curve'!$D$22)*$F$4*$I$4))</f>
        <v>0</v>
      </c>
      <c r="EN28">
        <f t="shared" si="93"/>
        <v>119.79697581730737</v>
      </c>
      <c r="EO28">
        <f t="shared" si="12"/>
        <v>0</v>
      </c>
      <c r="EP28">
        <f t="shared" si="13"/>
        <v>119.79697581730737</v>
      </c>
      <c r="EQ28">
        <f t="shared" si="14"/>
        <v>0</v>
      </c>
      <c r="ER28">
        <f t="shared" si="94"/>
        <v>119.79697581730737</v>
      </c>
      <c r="ES28">
        <f t="shared" si="15"/>
        <v>0</v>
      </c>
    </row>
    <row r="29" spans="1:149" x14ac:dyDescent="0.3">
      <c r="A29">
        <v>20</v>
      </c>
      <c r="B29">
        <f t="shared" si="16"/>
        <v>7.8125000000000004E-4</v>
      </c>
      <c r="C29">
        <f t="shared" si="0"/>
        <v>36.398845238775543</v>
      </c>
      <c r="D29">
        <f t="shared" si="1"/>
        <v>39.835103896846043</v>
      </c>
      <c r="E29">
        <f t="shared" si="2"/>
        <v>43.27136255491655</v>
      </c>
      <c r="F29">
        <f>IF(C29&gt;Calculation!$D$72,IF((C29-Calculation!$D$72)/Calculation!$D$58&gt;Calculation!$D$28,Calculation!$D$28,(C29-Calculation!$D$72)/Calculation!$D$58),0)</f>
        <v>26.470588235294116</v>
      </c>
      <c r="G29">
        <f>IF(C29&gt;Calculation!$D$73,IF((C29-Calculation!$D$73)/Calculation!$D$59&gt;Calculation!$D$29,Calculation!$D$29,(C29-Calculation!$D$73)/Calculation!$D$59),0)</f>
        <v>0</v>
      </c>
      <c r="H29">
        <f>IF(C29&gt;Calculation!$D$74,IF((C29-Calculation!$D$74)/Calculation!$D$60&gt;Calculation!$D$30,Calculation!$D$30,(C29-Calculation!$D$74)/Calculation!$D$60),0)</f>
        <v>0</v>
      </c>
      <c r="I29">
        <f>IF(C29&gt;Calculation!$D$75,IF((C29-Calculation!$D$75)/Calculation!$D$61&gt;Calculation!$D$31,Calculation!$D$31,(C29-Calculation!$D$75)/Calculation!$D$61),0)</f>
        <v>0</v>
      </c>
      <c r="J29">
        <f>IF(D29&gt;Calculation!$D$72,IF((D29-Calculation!$D$72)/Calculation!$D$58&gt;Calculation!$D$28,Calculation!$D$28,(D29-Calculation!$D$72)/Calculation!$D$58),0)</f>
        <v>26.470588235294116</v>
      </c>
      <c r="K29">
        <f>IF(D29&gt;Calculation!$D$73,IF((D29-Calculation!$D$73)/Calculation!$D$59&gt;Calculation!$D$29,Calculation!$D$29,(D29-Calculation!$D$73)/Calculation!$D$59),0)</f>
        <v>0</v>
      </c>
      <c r="L29">
        <f>IF(D29&gt;Calculation!$D$74,IF((D29-Calculation!$D$74)/Calculation!$D$60&gt;Calculation!$D$30,Calculation!$D$30,(D29-Calculation!$D$74)/Calculation!$D$60),0)</f>
        <v>0</v>
      </c>
      <c r="M29">
        <f>IF(D29&gt;Calculation!$D$75,IF((D29-Calculation!$D$75)/Calculation!$D$61&gt;Calculation!$D$31,Calculation!$D$31,(D29-Calculation!$D$75)/Calculation!$D$61),0)</f>
        <v>0</v>
      </c>
      <c r="N29">
        <f>IF(E29&gt;Calculation!$D$72,IF((E29-Calculation!$D$72)/Calculation!$D$58&gt;Calculation!$D$28,Calculation!$D$28,(E29-Calculation!$D$72)/Calculation!$D$58),0)</f>
        <v>26.470588235294116</v>
      </c>
      <c r="O29">
        <f>IF(E29&gt;Calculation!$D$73,IF((E29-Calculation!$D$73)/Calculation!$D$59&gt;Calculation!$D$29,Calculation!$D$29,(E29-Calculation!$D$73)/Calculation!$D$59),0)</f>
        <v>0</v>
      </c>
      <c r="P29">
        <f>IF(E29&gt;Calculation!$D$74,IF((E29-Calculation!$D$74)/Calculation!$D$60&gt;Calculation!$D$30,Calculation!$D$30,(E29-Calculation!$D$74)/Calculation!$D$60),0)</f>
        <v>0</v>
      </c>
      <c r="Q29">
        <f>IF(E29&gt;Calculation!$D$75,IF((E29-Calculation!$D$75)/Calculation!$D$61&gt;Calculation!$D$31,Calculation!$D$31,(E29-Calculation!$D$75)/Calculation!$D$61),0)</f>
        <v>0</v>
      </c>
      <c r="R29">
        <f t="shared" si="17"/>
        <v>26.470588235294116</v>
      </c>
      <c r="S29">
        <f t="shared" si="18"/>
        <v>0</v>
      </c>
      <c r="T29">
        <f t="shared" si="19"/>
        <v>0</v>
      </c>
      <c r="U29">
        <f t="shared" si="20"/>
        <v>0</v>
      </c>
      <c r="V29">
        <f t="shared" si="21"/>
        <v>26.470588235294116</v>
      </c>
      <c r="W29">
        <f t="shared" si="22"/>
        <v>0</v>
      </c>
      <c r="X29">
        <f t="shared" si="23"/>
        <v>0</v>
      </c>
      <c r="Y29">
        <f t="shared" si="24"/>
        <v>0</v>
      </c>
      <c r="Z29">
        <f t="shared" si="25"/>
        <v>26.470588235294116</v>
      </c>
      <c r="AA29">
        <f t="shared" si="26"/>
        <v>0</v>
      </c>
      <c r="AB29">
        <f t="shared" si="27"/>
        <v>0</v>
      </c>
      <c r="AC29">
        <f t="shared" si="4"/>
        <v>0</v>
      </c>
      <c r="AD29">
        <f>IF(T29&gt;Calculation!$D$29,1,0)</f>
        <v>0</v>
      </c>
      <c r="AE29">
        <f>IF(X29&gt;Calculation!$D$29,1,0)</f>
        <v>0</v>
      </c>
      <c r="AF29">
        <f>IF(AB29&gt;Calculation!$D$29,1,0)</f>
        <v>0</v>
      </c>
      <c r="AG29">
        <f>IF(U29&gt;Calculation!$D$30,1,0)</f>
        <v>0</v>
      </c>
      <c r="AH29">
        <f>IF(Y29&gt;Calculation!$D$30,1,0)</f>
        <v>0</v>
      </c>
      <c r="AI29">
        <f>IF(AC29&gt;Calculation!$D$30,1,0)</f>
        <v>0</v>
      </c>
      <c r="AJ29">
        <f t="shared" si="5"/>
        <v>26.470588235294116</v>
      </c>
      <c r="AK29">
        <f t="shared" si="28"/>
        <v>26.470588235294116</v>
      </c>
      <c r="AL29">
        <f t="shared" si="29"/>
        <v>26.470588235294116</v>
      </c>
      <c r="AM29">
        <f t="shared" si="30"/>
        <v>700.69204152249131</v>
      </c>
      <c r="AN29">
        <f t="shared" si="31"/>
        <v>700.69204152249131</v>
      </c>
      <c r="AO29">
        <f t="shared" si="32"/>
        <v>700.69204152249131</v>
      </c>
      <c r="AP29">
        <f t="shared" si="7"/>
        <v>26.470588235294116</v>
      </c>
      <c r="AQ29">
        <f t="shared" si="8"/>
        <v>0</v>
      </c>
      <c r="AR29">
        <f t="shared" si="9"/>
        <v>0</v>
      </c>
      <c r="AS29">
        <f t="shared" si="10"/>
        <v>0</v>
      </c>
      <c r="AT29">
        <f t="shared" si="33"/>
        <v>26.470588235294116</v>
      </c>
      <c r="AU29">
        <f t="shared" si="34"/>
        <v>0</v>
      </c>
      <c r="AV29">
        <f t="shared" si="35"/>
        <v>0</v>
      </c>
      <c r="AW29">
        <f t="shared" si="36"/>
        <v>0</v>
      </c>
      <c r="AX29">
        <f t="shared" si="37"/>
        <v>26.470588235294116</v>
      </c>
      <c r="AY29">
        <f t="shared" si="38"/>
        <v>0</v>
      </c>
      <c r="AZ29">
        <f t="shared" si="39"/>
        <v>0</v>
      </c>
      <c r="BA29">
        <f t="shared" si="40"/>
        <v>0</v>
      </c>
      <c r="BB29">
        <f t="shared" si="41"/>
        <v>8.8235294117647047</v>
      </c>
      <c r="BC29">
        <f t="shared" si="42"/>
        <v>0</v>
      </c>
      <c r="BD29">
        <f t="shared" si="43"/>
        <v>0</v>
      </c>
      <c r="BE29">
        <f t="shared" si="44"/>
        <v>0</v>
      </c>
      <c r="BF29">
        <f t="shared" si="45"/>
        <v>8.8235294117647047</v>
      </c>
      <c r="BG29">
        <f t="shared" si="46"/>
        <v>0</v>
      </c>
      <c r="BH29">
        <f t="shared" si="47"/>
        <v>0</v>
      </c>
      <c r="BI29">
        <f t="shared" si="48"/>
        <v>0</v>
      </c>
      <c r="BJ29">
        <f t="shared" si="49"/>
        <v>8.8235294117647047</v>
      </c>
      <c r="BK29">
        <f t="shared" si="50"/>
        <v>0</v>
      </c>
      <c r="BL29">
        <f t="shared" si="51"/>
        <v>0</v>
      </c>
      <c r="BM29">
        <f t="shared" si="52"/>
        <v>0</v>
      </c>
      <c r="BN29">
        <f t="shared" si="53"/>
        <v>77.85467128027679</v>
      </c>
      <c r="BO29">
        <f t="shared" si="54"/>
        <v>0</v>
      </c>
      <c r="BP29">
        <f t="shared" si="55"/>
        <v>0</v>
      </c>
      <c r="BQ29">
        <f t="shared" si="56"/>
        <v>0</v>
      </c>
      <c r="BR29">
        <f t="shared" si="57"/>
        <v>77.85467128027679</v>
      </c>
      <c r="BS29">
        <f t="shared" si="58"/>
        <v>0</v>
      </c>
      <c r="BT29">
        <f t="shared" si="59"/>
        <v>0</v>
      </c>
      <c r="BU29">
        <f t="shared" si="60"/>
        <v>0</v>
      </c>
      <c r="BV29">
        <f t="shared" si="61"/>
        <v>77.85467128027679</v>
      </c>
      <c r="BW29">
        <f t="shared" si="62"/>
        <v>0</v>
      </c>
      <c r="BX29">
        <f t="shared" si="63"/>
        <v>0</v>
      </c>
      <c r="BY29">
        <f t="shared" si="64"/>
        <v>0</v>
      </c>
      <c r="BZ29">
        <f>IF($I$1=0,0,IF(AP29=0,C29,('LED Curve'!$D$14*(AP29/$I$1)^3+'LED Curve'!$D$15*(AP29/$I$1)^2+'LED Curve'!$D$16*(AP29/$I$1)^1+'LED Curve'!$D$17)*$F$1))</f>
        <v>27.765640483736796</v>
      </c>
      <c r="CA29">
        <f>IF($I$2=0,0,IF(AQ29=0,C29-BZ29,('LED Curve'!$D$14*(AQ29/$I$2)^3+'LED Curve'!$D$15*(AQ29/$I$2)^2+'LED Curve'!$D$16*(AQ29/$I$2)^1+'LED Curve'!$D$17)*$F$2))</f>
        <v>8.6332047550387472</v>
      </c>
      <c r="CB29">
        <f>IF($I$3=0,0,IF(AR29=0,C29-(BZ29+CA29),('LED Curve'!$D$14*(AR29/$I$3)^3+'LED Curve'!$D$15*(AR29/$I$3)^2+'LED Curve'!$D$16*(AR29/$I$3)^1+'LED Curve'!$D$17)*$F$3))</f>
        <v>0</v>
      </c>
      <c r="CC29">
        <f>IF($I$4=0,0,IF(AS29=0,C29-(BZ29+CA29+CB29),('LED Curve'!$D$14*(AS29/$I$4)^3+'LED Curve'!$D$15*(AS29/$I$4)^2+'LED Curve'!$D$16*(AS29/$I$4)^1+'LED Curve'!$D$17)*$F$4))</f>
        <v>0</v>
      </c>
      <c r="CD29">
        <f>IF($I$1=0,0,IF(AT29=0,D29,('LED Curve'!$D$14*(AT29/$I$1)^3+'LED Curve'!$D$15*(AT29/$I$1)^2+'LED Curve'!$D$16*(AT29/$I$1)^1+'LED Curve'!$D$17)*$F$1))</f>
        <v>27.765640483736796</v>
      </c>
      <c r="CE29">
        <f>IF($I$2=0,0,IF(AU29=0,D29-CD29,('LED Curve'!$D$14*(AU29/$I$2)^3+'LED Curve'!$D$15*(AU29/$I$2)^2+'LED Curve'!$D$16*(AU29/$I$2)^1+'LED Curve'!$D$17)*$F$2))</f>
        <v>12.069463413109247</v>
      </c>
      <c r="CF29">
        <f>IF($I$3=0,0,IF(AV29=0,D29-(CD29+CE29),('LED Curve'!$D$14*(AV29/$I$3)^3+'LED Curve'!$D$15*(AV29/$I$3)^2+'LED Curve'!$D$16*(AV29/$I$3)^1+'LED Curve'!$D$17)*$F$3))</f>
        <v>0</v>
      </c>
      <c r="CG29">
        <f>IF($I$4=0,0,IF(AW29=0,D29-(CD29+CE29+CF29),('LED Curve'!$D$14*(AW29/$I$4)^3+'LED Curve'!$D$15*(AW29/$I$4)^2+'LED Curve'!$D$16*(AW29/$I$4)^1+'LED Curve'!$D$17)*$F$4))</f>
        <v>0</v>
      </c>
      <c r="CH29">
        <f>IF($I$1=0,0,IF(AX29=0,E29,('LED Curve'!$D$14*(AX29/$I$1)^3+'LED Curve'!$D$15*(AX29/$I$1)^2+'LED Curve'!$D$16*(AX29/$I$1)^1+'LED Curve'!$D$17)*$F$1))</f>
        <v>27.765640483736796</v>
      </c>
      <c r="CI29">
        <f>IF($I$2=0,0,IF(AY29=0,E29-CH29,('LED Curve'!$D$14*(AY29/$I$2)^3+'LED Curve'!$D$15*(AY29/$I$2)^2+'LED Curve'!$D$16*(AY29/$I$2)^1+'LED Curve'!$D$17)*$F$2))</f>
        <v>15.505722071179754</v>
      </c>
      <c r="CJ29">
        <f>IF($I$3=0,0,IF(AZ29=0,E29-(CH29+CI29),('LED Curve'!$D$14*(AZ29/$I$3)^3+'LED Curve'!$D$15*(AZ29/$I$3)^2+'LED Curve'!$D$16*(AZ29/$I$3)^1+'LED Curve'!$D$17)*$F$3))</f>
        <v>0</v>
      </c>
      <c r="CK29">
        <f>IF($I$4=0,0,IF(BA29=0,E29-(CH29+CI29+CJ29),('LED Curve'!$D$14*(BA29/$I$4)^3+'LED Curve'!$D$15*(BA29/$I$4)^2+'LED Curve'!$D$16*(BA29/$I$4)^1+'LED Curve'!$D$17)*$F$4))</f>
        <v>0</v>
      </c>
      <c r="CL29">
        <f t="shared" si="65"/>
        <v>8.6332047550387472</v>
      </c>
      <c r="CM29">
        <f t="shared" si="66"/>
        <v>0</v>
      </c>
      <c r="CN29">
        <f t="shared" si="67"/>
        <v>0</v>
      </c>
      <c r="CO29">
        <f>IF($C$6=Calculation!$I$5,0,$C29-(BZ29+CA29+CB29+CC29))</f>
        <v>0</v>
      </c>
      <c r="CP29">
        <f t="shared" si="68"/>
        <v>12.069463413109247</v>
      </c>
      <c r="CQ29">
        <f t="shared" si="69"/>
        <v>0</v>
      </c>
      <c r="CR29">
        <f t="shared" si="70"/>
        <v>0</v>
      </c>
      <c r="CS29">
        <f>IF($C$6=Calculation!$I$5,0,$D29-(CD29+CE29+CF29+CG29))</f>
        <v>0</v>
      </c>
      <c r="CT29">
        <f t="shared" si="71"/>
        <v>15.505722071179754</v>
      </c>
      <c r="CU29">
        <f t="shared" si="72"/>
        <v>0</v>
      </c>
      <c r="CV29">
        <f t="shared" si="73"/>
        <v>0</v>
      </c>
      <c r="CW29">
        <f>IF($C$6=Calculation!$I$5,0,$E29-(CH29+CI29+CJ29+CK29))</f>
        <v>0</v>
      </c>
      <c r="CX29">
        <f t="shared" si="74"/>
        <v>0.14490635548478481</v>
      </c>
      <c r="CY29">
        <f t="shared" si="75"/>
        <v>0.20222718768559023</v>
      </c>
      <c r="CZ29">
        <f t="shared" si="76"/>
        <v>0.2545025489686582</v>
      </c>
      <c r="DA29">
        <f t="shared" si="77"/>
        <v>6.0300040985236183E-3</v>
      </c>
      <c r="DB29">
        <f t="shared" si="78"/>
        <v>7.9839301449410437E-3</v>
      </c>
      <c r="DC29">
        <f t="shared" si="79"/>
        <v>9.5672091546668784E-3</v>
      </c>
      <c r="DD29">
        <f t="shared" si="95"/>
        <v>0.11822196340379938</v>
      </c>
      <c r="DE29">
        <f t="shared" si="96"/>
        <v>0</v>
      </c>
      <c r="DF29">
        <f t="shared" si="97"/>
        <v>0</v>
      </c>
      <c r="DG29">
        <f t="shared" si="98"/>
        <v>0</v>
      </c>
      <c r="DH29">
        <f t="shared" si="99"/>
        <v>0.15718180954467653</v>
      </c>
      <c r="DI29">
        <f t="shared" si="100"/>
        <v>0</v>
      </c>
      <c r="DJ29">
        <f t="shared" si="101"/>
        <v>0</v>
      </c>
      <c r="DK29">
        <f t="shared" si="102"/>
        <v>0</v>
      </c>
      <c r="DL29">
        <f t="shared" si="103"/>
        <v>0.18860708767864581</v>
      </c>
      <c r="DM29">
        <f t="shared" si="104"/>
        <v>0</v>
      </c>
      <c r="DN29">
        <f t="shared" si="105"/>
        <v>0</v>
      </c>
      <c r="DO29">
        <f t="shared" si="106"/>
        <v>0</v>
      </c>
      <c r="DP29">
        <f t="shared" si="81"/>
        <v>2.065438798246183E-2</v>
      </c>
      <c r="DQ29">
        <f t="shared" si="82"/>
        <v>0</v>
      </c>
      <c r="DR29">
        <f t="shared" si="83"/>
        <v>0</v>
      </c>
      <c r="DS29">
        <f t="shared" si="84"/>
        <v>0</v>
      </c>
      <c r="DT29">
        <f t="shared" si="85"/>
        <v>3.7061447995972614E-2</v>
      </c>
      <c r="DU29">
        <f t="shared" si="86"/>
        <v>0</v>
      </c>
      <c r="DV29">
        <f t="shared" si="87"/>
        <v>0</v>
      </c>
      <c r="DW29">
        <f t="shared" si="88"/>
        <v>0</v>
      </c>
      <c r="DX29">
        <f t="shared" si="89"/>
        <v>5.6328252135345508E-2</v>
      </c>
      <c r="DY29">
        <f t="shared" si="90"/>
        <v>0</v>
      </c>
      <c r="DZ29">
        <f t="shared" si="91"/>
        <v>0</v>
      </c>
      <c r="EA29">
        <f t="shared" si="92"/>
        <v>0</v>
      </c>
      <c r="EB29">
        <f>IF($I$1=0,0,IF(AP29&lt;=0,0,('LED Curve'!$D$19*(AP29/$I$1)^3+'LED Curve'!$D$20*(AP29/$I$1)^2+'LED Curve'!$D$21*(AP29/$I$1)^1+'LED Curve'!$D$22)*$F$1*$I$1))</f>
        <v>119.79697581730737</v>
      </c>
      <c r="EC29">
        <f>IF($I$2=0,0,IF(AQ29&lt;=0,0,('LED Curve'!$D$19*(AQ29/$I$2)^3+'LED Curve'!$D$20*(AQ29/$I$2)^2+'LED Curve'!$D$21*(AQ29/$I$2)^1+'LED Curve'!$D$22)*$F$2*$I$2))</f>
        <v>0</v>
      </c>
      <c r="ED29">
        <f>IF($I$3=0,0,IF(AR29&lt;=0,0,('LED Curve'!$D$19*(AR29/$I$3)^3+'LED Curve'!$D$20*(AR29/$I$3)^2+'LED Curve'!$D$21*(AR29/$I$3)^1+'LED Curve'!$D$22)*$F$3*$I$3))</f>
        <v>0</v>
      </c>
      <c r="EE29">
        <f>IF($I$4=0,0,IF(AS29&lt;=0,0,('LED Curve'!$D$19*(AS29/$I$4)^3+'LED Curve'!$D$20*(AS29/$I$4)^2+'LED Curve'!$D$21*(AS29/$I$4)^1+'LED Curve'!$D$22)*$F$4*$I$4))</f>
        <v>0</v>
      </c>
      <c r="EF29">
        <f>IF($I$1=0,0,IF(AT29&lt;=0,0,('LED Curve'!$D$19*(AT29/$I$1)^3+'LED Curve'!$D$20*(AT29/$I$1)^2+'LED Curve'!$D$21*(AT29/$I$1)^1+'LED Curve'!$D$22)*$F$1*$I$1))</f>
        <v>119.79697581730737</v>
      </c>
      <c r="EG29">
        <f>IF($I$2=0,0,IF(AU29&lt;=0,0,('LED Curve'!$D$19*(AU29/$I$2)^3+'LED Curve'!$D$20*(AU29/$I$2)^2+'LED Curve'!$D$21*(AU29/$I$2)^1+'LED Curve'!$D$22)*$F$2*$I$2))</f>
        <v>0</v>
      </c>
      <c r="EH29">
        <f>IF($I$3=0,0,IF(AV29&lt;=0,0,('LED Curve'!$D$19*(AV29/$I$3)^3+'LED Curve'!$D$20*(AV29/$I$3)^2+'LED Curve'!$D$21*(AV29/$I$3)^1+'LED Curve'!$D$22)*$F$3*$I$3))</f>
        <v>0</v>
      </c>
      <c r="EI29">
        <f>IF($I$4=0,0,IF(AW29&lt;=0,0,('LED Curve'!$D$19*(AW29/$I$4)^3+'LED Curve'!$D$20*(AW29/$I$4)^2+'LED Curve'!$D$21*(AW29/$I$4)^1+'LED Curve'!$D$22)*$F$4*$I$4))</f>
        <v>0</v>
      </c>
      <c r="EJ29">
        <f>IF($I$1=0,0,IF(AX29&lt;=0,0,('LED Curve'!$D$19*(AX29/$I$1)^3+'LED Curve'!$D$20*(AX29/$I$1)^2+'LED Curve'!$D$21*(AX29/$I$1)^1+'LED Curve'!$D$22)*$F$1*$I$1))</f>
        <v>119.79697581730737</v>
      </c>
      <c r="EK29">
        <f>IF($I$2=0,0,IF(AY29&lt;=0,0,('LED Curve'!$D$19*(AY29/$I$2)^3+'LED Curve'!$D$20*(AY29/$I$2)^2+'LED Curve'!$D$21*(AY29/$I$2)^1+'LED Curve'!$D$22)*$F$2*$I$2))</f>
        <v>0</v>
      </c>
      <c r="EL29">
        <f>IF($I$3=0,0,IF(AZ29&lt;=0,0,('LED Curve'!$D$19*(AZ29/$I$3)^3+'LED Curve'!$D$20*(AZ29/$I$3)^2+'LED Curve'!$D$21*(AZ29/$I$3)^1+'LED Curve'!$D$22)*$F$3*$I$3))</f>
        <v>0</v>
      </c>
      <c r="EM29">
        <f>IF($I$4=0,0,IF(BA29&lt;=0,0,('LED Curve'!$D$19*(BA29/$I$4)^3+'LED Curve'!$D$20*(BA29/$I$4)^2+'LED Curve'!$D$21*(BA29/$I$4)^1+'LED Curve'!$D$22)*$F$4*$I$4))</f>
        <v>0</v>
      </c>
      <c r="EN29">
        <f t="shared" si="93"/>
        <v>119.79697581730737</v>
      </c>
      <c r="EO29">
        <f t="shared" si="12"/>
        <v>0</v>
      </c>
      <c r="EP29">
        <f t="shared" si="13"/>
        <v>119.79697581730737</v>
      </c>
      <c r="EQ29">
        <f t="shared" si="14"/>
        <v>0</v>
      </c>
      <c r="ER29">
        <f t="shared" si="94"/>
        <v>119.79697581730737</v>
      </c>
      <c r="ES29">
        <f t="shared" si="15"/>
        <v>0</v>
      </c>
    </row>
    <row r="30" spans="1:149" x14ac:dyDescent="0.3">
      <c r="A30">
        <v>21</v>
      </c>
      <c r="B30">
        <f t="shared" si="16"/>
        <v>8.2031249999999997E-4</v>
      </c>
      <c r="C30">
        <f t="shared" si="0"/>
        <v>38.247791963545616</v>
      </c>
      <c r="D30">
        <f t="shared" si="1"/>
        <v>41.852136687504306</v>
      </c>
      <c r="E30">
        <f t="shared" si="2"/>
        <v>45.456481411462995</v>
      </c>
      <c r="F30">
        <f>IF(C30&gt;Calculation!$D$72,IF((C30-Calculation!$D$72)/Calculation!$D$58&gt;Calculation!$D$28,Calculation!$D$28,(C30-Calculation!$D$72)/Calculation!$D$58),0)</f>
        <v>26.470588235294116</v>
      </c>
      <c r="G30">
        <f>IF(C30&gt;Calculation!$D$73,IF((C30-Calculation!$D$73)/Calculation!$D$59&gt;Calculation!$D$29,Calculation!$D$29,(C30-Calculation!$D$73)/Calculation!$D$59),0)</f>
        <v>0</v>
      </c>
      <c r="H30">
        <f>IF(C30&gt;Calculation!$D$74,IF((C30-Calculation!$D$74)/Calculation!$D$60&gt;Calculation!$D$30,Calculation!$D$30,(C30-Calculation!$D$74)/Calculation!$D$60),0)</f>
        <v>0</v>
      </c>
      <c r="I30">
        <f>IF(C30&gt;Calculation!$D$75,IF((C30-Calculation!$D$75)/Calculation!$D$61&gt;Calculation!$D$31,Calculation!$D$31,(C30-Calculation!$D$75)/Calculation!$D$61),0)</f>
        <v>0</v>
      </c>
      <c r="J30">
        <f>IF(D30&gt;Calculation!$D$72,IF((D30-Calculation!$D$72)/Calculation!$D$58&gt;Calculation!$D$28,Calculation!$D$28,(D30-Calculation!$D$72)/Calculation!$D$58),0)</f>
        <v>26.470588235294116</v>
      </c>
      <c r="K30">
        <f>IF(D30&gt;Calculation!$D$73,IF((D30-Calculation!$D$73)/Calculation!$D$59&gt;Calculation!$D$29,Calculation!$D$29,(D30-Calculation!$D$73)/Calculation!$D$59),0)</f>
        <v>0</v>
      </c>
      <c r="L30">
        <f>IF(D30&gt;Calculation!$D$74,IF((D30-Calculation!$D$74)/Calculation!$D$60&gt;Calculation!$D$30,Calculation!$D$30,(D30-Calculation!$D$74)/Calculation!$D$60),0)</f>
        <v>0</v>
      </c>
      <c r="M30">
        <f>IF(D30&gt;Calculation!$D$75,IF((D30-Calculation!$D$75)/Calculation!$D$61&gt;Calculation!$D$31,Calculation!$D$31,(D30-Calculation!$D$75)/Calculation!$D$61),0)</f>
        <v>0</v>
      </c>
      <c r="N30">
        <f>IF(E30&gt;Calculation!$D$72,IF((E30-Calculation!$D$72)/Calculation!$D$58&gt;Calculation!$D$28,Calculation!$D$28,(E30-Calculation!$D$72)/Calculation!$D$58),0)</f>
        <v>26.470588235294116</v>
      </c>
      <c r="O30">
        <f>IF(E30&gt;Calculation!$D$73,IF((E30-Calculation!$D$73)/Calculation!$D$59&gt;Calculation!$D$29,Calculation!$D$29,(E30-Calculation!$D$73)/Calculation!$D$59),0)</f>
        <v>0</v>
      </c>
      <c r="P30">
        <f>IF(E30&gt;Calculation!$D$74,IF((E30-Calculation!$D$74)/Calculation!$D$60&gt;Calculation!$D$30,Calculation!$D$30,(E30-Calculation!$D$74)/Calculation!$D$60),0)</f>
        <v>0</v>
      </c>
      <c r="Q30">
        <f>IF(E30&gt;Calculation!$D$75,IF((E30-Calculation!$D$75)/Calculation!$D$61&gt;Calculation!$D$31,Calculation!$D$31,(E30-Calculation!$D$75)/Calculation!$D$61),0)</f>
        <v>0</v>
      </c>
      <c r="R30">
        <f t="shared" si="17"/>
        <v>26.470588235294116</v>
      </c>
      <c r="S30">
        <f t="shared" si="18"/>
        <v>0</v>
      </c>
      <c r="T30">
        <f t="shared" si="19"/>
        <v>0</v>
      </c>
      <c r="U30">
        <f t="shared" si="20"/>
        <v>0</v>
      </c>
      <c r="V30">
        <f t="shared" si="21"/>
        <v>26.470588235294116</v>
      </c>
      <c r="W30">
        <f t="shared" si="22"/>
        <v>0</v>
      </c>
      <c r="X30">
        <f t="shared" si="23"/>
        <v>0</v>
      </c>
      <c r="Y30">
        <f t="shared" si="24"/>
        <v>0</v>
      </c>
      <c r="Z30">
        <f t="shared" si="25"/>
        <v>26.470588235294116</v>
      </c>
      <c r="AA30">
        <f t="shared" si="26"/>
        <v>0</v>
      </c>
      <c r="AB30">
        <f t="shared" si="27"/>
        <v>0</v>
      </c>
      <c r="AC30">
        <f t="shared" si="4"/>
        <v>0</v>
      </c>
      <c r="AD30">
        <f>IF(T30&gt;Calculation!$D$29,1,0)</f>
        <v>0</v>
      </c>
      <c r="AE30">
        <f>IF(X30&gt;Calculation!$D$29,1,0)</f>
        <v>0</v>
      </c>
      <c r="AF30">
        <f>IF(AB30&gt;Calculation!$D$29,1,0)</f>
        <v>0</v>
      </c>
      <c r="AG30">
        <f>IF(U30&gt;Calculation!$D$30,1,0)</f>
        <v>0</v>
      </c>
      <c r="AH30">
        <f>IF(Y30&gt;Calculation!$D$30,1,0)</f>
        <v>0</v>
      </c>
      <c r="AI30">
        <f>IF(AC30&gt;Calculation!$D$30,1,0)</f>
        <v>0</v>
      </c>
      <c r="AJ30">
        <f t="shared" si="5"/>
        <v>26.470588235294116</v>
      </c>
      <c r="AK30">
        <f t="shared" si="28"/>
        <v>26.470588235294116</v>
      </c>
      <c r="AL30">
        <f t="shared" si="29"/>
        <v>26.470588235294116</v>
      </c>
      <c r="AM30">
        <f t="shared" si="30"/>
        <v>700.69204152249131</v>
      </c>
      <c r="AN30">
        <f t="shared" si="31"/>
        <v>700.69204152249131</v>
      </c>
      <c r="AO30">
        <f t="shared" si="32"/>
        <v>700.69204152249131</v>
      </c>
      <c r="AP30">
        <f t="shared" si="7"/>
        <v>26.470588235294116</v>
      </c>
      <c r="AQ30">
        <f t="shared" si="8"/>
        <v>0</v>
      </c>
      <c r="AR30">
        <f t="shared" si="9"/>
        <v>0</v>
      </c>
      <c r="AS30">
        <f t="shared" si="10"/>
        <v>0</v>
      </c>
      <c r="AT30">
        <f t="shared" si="33"/>
        <v>26.470588235294116</v>
      </c>
      <c r="AU30">
        <f t="shared" si="34"/>
        <v>0</v>
      </c>
      <c r="AV30">
        <f t="shared" si="35"/>
        <v>0</v>
      </c>
      <c r="AW30">
        <f t="shared" si="36"/>
        <v>0</v>
      </c>
      <c r="AX30">
        <f t="shared" si="37"/>
        <v>26.470588235294116</v>
      </c>
      <c r="AY30">
        <f t="shared" si="38"/>
        <v>0</v>
      </c>
      <c r="AZ30">
        <f t="shared" si="39"/>
        <v>0</v>
      </c>
      <c r="BA30">
        <f t="shared" si="40"/>
        <v>0</v>
      </c>
      <c r="BB30">
        <f t="shared" si="41"/>
        <v>8.8235294117647047</v>
      </c>
      <c r="BC30">
        <f t="shared" si="42"/>
        <v>0</v>
      </c>
      <c r="BD30">
        <f t="shared" si="43"/>
        <v>0</v>
      </c>
      <c r="BE30">
        <f t="shared" si="44"/>
        <v>0</v>
      </c>
      <c r="BF30">
        <f t="shared" si="45"/>
        <v>8.8235294117647047</v>
      </c>
      <c r="BG30">
        <f t="shared" si="46"/>
        <v>0</v>
      </c>
      <c r="BH30">
        <f t="shared" si="47"/>
        <v>0</v>
      </c>
      <c r="BI30">
        <f t="shared" si="48"/>
        <v>0</v>
      </c>
      <c r="BJ30">
        <f t="shared" si="49"/>
        <v>8.8235294117647047</v>
      </c>
      <c r="BK30">
        <f t="shared" si="50"/>
        <v>0</v>
      </c>
      <c r="BL30">
        <f t="shared" si="51"/>
        <v>0</v>
      </c>
      <c r="BM30">
        <f t="shared" si="52"/>
        <v>0</v>
      </c>
      <c r="BN30">
        <f t="shared" si="53"/>
        <v>77.85467128027679</v>
      </c>
      <c r="BO30">
        <f t="shared" si="54"/>
        <v>0</v>
      </c>
      <c r="BP30">
        <f t="shared" si="55"/>
        <v>0</v>
      </c>
      <c r="BQ30">
        <f t="shared" si="56"/>
        <v>0</v>
      </c>
      <c r="BR30">
        <f t="shared" si="57"/>
        <v>77.85467128027679</v>
      </c>
      <c r="BS30">
        <f t="shared" si="58"/>
        <v>0</v>
      </c>
      <c r="BT30">
        <f t="shared" si="59"/>
        <v>0</v>
      </c>
      <c r="BU30">
        <f t="shared" si="60"/>
        <v>0</v>
      </c>
      <c r="BV30">
        <f t="shared" si="61"/>
        <v>77.85467128027679</v>
      </c>
      <c r="BW30">
        <f t="shared" si="62"/>
        <v>0</v>
      </c>
      <c r="BX30">
        <f t="shared" si="63"/>
        <v>0</v>
      </c>
      <c r="BY30">
        <f t="shared" si="64"/>
        <v>0</v>
      </c>
      <c r="BZ30">
        <f>IF($I$1=0,0,IF(AP30=0,C30,('LED Curve'!$D$14*(AP30/$I$1)^3+'LED Curve'!$D$15*(AP30/$I$1)^2+'LED Curve'!$D$16*(AP30/$I$1)^1+'LED Curve'!$D$17)*$F$1))</f>
        <v>27.765640483736796</v>
      </c>
      <c r="CA30">
        <f>IF($I$2=0,0,IF(AQ30=0,C30-BZ30,('LED Curve'!$D$14*(AQ30/$I$2)^3+'LED Curve'!$D$15*(AQ30/$I$2)^2+'LED Curve'!$D$16*(AQ30/$I$2)^1+'LED Curve'!$D$17)*$F$2))</f>
        <v>10.48215147980882</v>
      </c>
      <c r="CB30">
        <f>IF($I$3=0,0,IF(AR30=0,C30-(BZ30+CA30),('LED Curve'!$D$14*(AR30/$I$3)^3+'LED Curve'!$D$15*(AR30/$I$3)^2+'LED Curve'!$D$16*(AR30/$I$3)^1+'LED Curve'!$D$17)*$F$3))</f>
        <v>0</v>
      </c>
      <c r="CC30">
        <f>IF($I$4=0,0,IF(AS30=0,C30-(BZ30+CA30+CB30),('LED Curve'!$D$14*(AS30/$I$4)^3+'LED Curve'!$D$15*(AS30/$I$4)^2+'LED Curve'!$D$16*(AS30/$I$4)^1+'LED Curve'!$D$17)*$F$4))</f>
        <v>0</v>
      </c>
      <c r="CD30">
        <f>IF($I$1=0,0,IF(AT30=0,D30,('LED Curve'!$D$14*(AT30/$I$1)^3+'LED Curve'!$D$15*(AT30/$I$1)^2+'LED Curve'!$D$16*(AT30/$I$1)^1+'LED Curve'!$D$17)*$F$1))</f>
        <v>27.765640483736796</v>
      </c>
      <c r="CE30">
        <f>IF($I$2=0,0,IF(AU30=0,D30-CD30,('LED Curve'!$D$14*(AU30/$I$2)^3+'LED Curve'!$D$15*(AU30/$I$2)^2+'LED Curve'!$D$16*(AU30/$I$2)^1+'LED Curve'!$D$17)*$F$2))</f>
        <v>14.08649620376751</v>
      </c>
      <c r="CF30">
        <f>IF($I$3=0,0,IF(AV30=0,D30-(CD30+CE30),('LED Curve'!$D$14*(AV30/$I$3)^3+'LED Curve'!$D$15*(AV30/$I$3)^2+'LED Curve'!$D$16*(AV30/$I$3)^1+'LED Curve'!$D$17)*$F$3))</f>
        <v>0</v>
      </c>
      <c r="CG30">
        <f>IF($I$4=0,0,IF(AW30=0,D30-(CD30+CE30+CF30),('LED Curve'!$D$14*(AW30/$I$4)^3+'LED Curve'!$D$15*(AW30/$I$4)^2+'LED Curve'!$D$16*(AW30/$I$4)^1+'LED Curve'!$D$17)*$F$4))</f>
        <v>0</v>
      </c>
      <c r="CH30">
        <f>IF($I$1=0,0,IF(AX30=0,E30,('LED Curve'!$D$14*(AX30/$I$1)^3+'LED Curve'!$D$15*(AX30/$I$1)^2+'LED Curve'!$D$16*(AX30/$I$1)^1+'LED Curve'!$D$17)*$F$1))</f>
        <v>27.765640483736796</v>
      </c>
      <c r="CI30">
        <f>IF($I$2=0,0,IF(AY30=0,E30-CH30,('LED Curve'!$D$14*(AY30/$I$2)^3+'LED Curve'!$D$15*(AY30/$I$2)^2+'LED Curve'!$D$16*(AY30/$I$2)^1+'LED Curve'!$D$17)*$F$2))</f>
        <v>17.6908409277262</v>
      </c>
      <c r="CJ30">
        <f>IF($I$3=0,0,IF(AZ30=0,E30-(CH30+CI30),('LED Curve'!$D$14*(AZ30/$I$3)^3+'LED Curve'!$D$15*(AZ30/$I$3)^2+'LED Curve'!$D$16*(AZ30/$I$3)^1+'LED Curve'!$D$17)*$F$3))</f>
        <v>0</v>
      </c>
      <c r="CK30">
        <f>IF($I$4=0,0,IF(BA30=0,E30-(CH30+CI30+CJ30),('LED Curve'!$D$14*(BA30/$I$4)^3+'LED Curve'!$D$15*(BA30/$I$4)^2+'LED Curve'!$D$16*(BA30/$I$4)^1+'LED Curve'!$D$17)*$F$4))</f>
        <v>0</v>
      </c>
      <c r="CL30">
        <f t="shared" si="65"/>
        <v>10.48215147980882</v>
      </c>
      <c r="CM30">
        <f t="shared" si="66"/>
        <v>0</v>
      </c>
      <c r="CN30">
        <f t="shared" si="67"/>
        <v>0</v>
      </c>
      <c r="CO30">
        <f>IF($C$6=Calculation!$I$5,0,$C30-(BZ30+CA30+CB30+CC30))</f>
        <v>0</v>
      </c>
      <c r="CP30">
        <f t="shared" si="68"/>
        <v>14.08649620376751</v>
      </c>
      <c r="CQ30">
        <f t="shared" si="69"/>
        <v>0</v>
      </c>
      <c r="CR30">
        <f t="shared" si="70"/>
        <v>0</v>
      </c>
      <c r="CS30">
        <f>IF($C$6=Calculation!$I$5,0,$D30-(CD30+CE30+CF30+CG30))</f>
        <v>0</v>
      </c>
      <c r="CT30">
        <f t="shared" si="71"/>
        <v>17.6908409277262</v>
      </c>
      <c r="CU30">
        <f t="shared" si="72"/>
        <v>0</v>
      </c>
      <c r="CV30">
        <f t="shared" si="73"/>
        <v>0</v>
      </c>
      <c r="CW30">
        <f>IF($C$6=Calculation!$I$5,0,$E30-(CH30+CI30+CJ30+CK30))</f>
        <v>0</v>
      </c>
      <c r="CX30">
        <f t="shared" si="74"/>
        <v>0.18494655164866861</v>
      </c>
      <c r="CY30">
        <f t="shared" si="75"/>
        <v>0.24590740168255437</v>
      </c>
      <c r="CZ30">
        <f t="shared" si="76"/>
        <v>0.30182278079870267</v>
      </c>
      <c r="DA30">
        <f t="shared" si="77"/>
        <v>7.477614392641262E-3</v>
      </c>
      <c r="DB30">
        <f t="shared" si="78"/>
        <v>9.4315404390586874E-3</v>
      </c>
      <c r="DC30">
        <f t="shared" si="79"/>
        <v>1.1014819448784522E-2</v>
      </c>
      <c r="DD30">
        <f t="shared" si="95"/>
        <v>0.14693183982310437</v>
      </c>
      <c r="DE30">
        <f t="shared" si="96"/>
        <v>0</v>
      </c>
      <c r="DF30">
        <f t="shared" si="97"/>
        <v>0</v>
      </c>
      <c r="DG30">
        <f t="shared" si="98"/>
        <v>0</v>
      </c>
      <c r="DH30">
        <f t="shared" si="99"/>
        <v>0.18589168596398153</v>
      </c>
      <c r="DI30">
        <f t="shared" si="100"/>
        <v>0</v>
      </c>
      <c r="DJ30">
        <f t="shared" si="101"/>
        <v>0</v>
      </c>
      <c r="DK30">
        <f t="shared" si="102"/>
        <v>0</v>
      </c>
      <c r="DL30">
        <f t="shared" si="103"/>
        <v>0.21731696409795082</v>
      </c>
      <c r="DM30">
        <f t="shared" si="104"/>
        <v>0</v>
      </c>
      <c r="DN30">
        <f t="shared" si="105"/>
        <v>0</v>
      </c>
      <c r="DO30">
        <f t="shared" si="106"/>
        <v>0</v>
      </c>
      <c r="DP30">
        <f t="shared" si="81"/>
        <v>3.0537097432922985E-2</v>
      </c>
      <c r="DQ30">
        <f t="shared" si="82"/>
        <v>0</v>
      </c>
      <c r="DR30">
        <f t="shared" si="83"/>
        <v>0</v>
      </c>
      <c r="DS30">
        <f t="shared" si="84"/>
        <v>0</v>
      </c>
      <c r="DT30">
        <f t="shared" si="85"/>
        <v>5.0584175279514108E-2</v>
      </c>
      <c r="DU30">
        <f t="shared" si="86"/>
        <v>0</v>
      </c>
      <c r="DV30">
        <f t="shared" si="87"/>
        <v>0</v>
      </c>
      <c r="DW30">
        <f t="shared" si="88"/>
        <v>0</v>
      </c>
      <c r="DX30">
        <f t="shared" si="89"/>
        <v>7.3490997251967352E-2</v>
      </c>
      <c r="DY30">
        <f t="shared" si="90"/>
        <v>0</v>
      </c>
      <c r="DZ30">
        <f t="shared" si="91"/>
        <v>0</v>
      </c>
      <c r="EA30">
        <f t="shared" si="92"/>
        <v>0</v>
      </c>
      <c r="EB30">
        <f>IF($I$1=0,0,IF(AP30&lt;=0,0,('LED Curve'!$D$19*(AP30/$I$1)^3+'LED Curve'!$D$20*(AP30/$I$1)^2+'LED Curve'!$D$21*(AP30/$I$1)^1+'LED Curve'!$D$22)*$F$1*$I$1))</f>
        <v>119.79697581730737</v>
      </c>
      <c r="EC30">
        <f>IF($I$2=0,0,IF(AQ30&lt;=0,0,('LED Curve'!$D$19*(AQ30/$I$2)^3+'LED Curve'!$D$20*(AQ30/$I$2)^2+'LED Curve'!$D$21*(AQ30/$I$2)^1+'LED Curve'!$D$22)*$F$2*$I$2))</f>
        <v>0</v>
      </c>
      <c r="ED30">
        <f>IF($I$3=0,0,IF(AR30&lt;=0,0,('LED Curve'!$D$19*(AR30/$I$3)^3+'LED Curve'!$D$20*(AR30/$I$3)^2+'LED Curve'!$D$21*(AR30/$I$3)^1+'LED Curve'!$D$22)*$F$3*$I$3))</f>
        <v>0</v>
      </c>
      <c r="EE30">
        <f>IF($I$4=0,0,IF(AS30&lt;=0,0,('LED Curve'!$D$19*(AS30/$I$4)^3+'LED Curve'!$D$20*(AS30/$I$4)^2+'LED Curve'!$D$21*(AS30/$I$4)^1+'LED Curve'!$D$22)*$F$4*$I$4))</f>
        <v>0</v>
      </c>
      <c r="EF30">
        <f>IF($I$1=0,0,IF(AT30&lt;=0,0,('LED Curve'!$D$19*(AT30/$I$1)^3+'LED Curve'!$D$20*(AT30/$I$1)^2+'LED Curve'!$D$21*(AT30/$I$1)^1+'LED Curve'!$D$22)*$F$1*$I$1))</f>
        <v>119.79697581730737</v>
      </c>
      <c r="EG30">
        <f>IF($I$2=0,0,IF(AU30&lt;=0,0,('LED Curve'!$D$19*(AU30/$I$2)^3+'LED Curve'!$D$20*(AU30/$I$2)^2+'LED Curve'!$D$21*(AU30/$I$2)^1+'LED Curve'!$D$22)*$F$2*$I$2))</f>
        <v>0</v>
      </c>
      <c r="EH30">
        <f>IF($I$3=0,0,IF(AV30&lt;=0,0,('LED Curve'!$D$19*(AV30/$I$3)^3+'LED Curve'!$D$20*(AV30/$I$3)^2+'LED Curve'!$D$21*(AV30/$I$3)^1+'LED Curve'!$D$22)*$F$3*$I$3))</f>
        <v>0</v>
      </c>
      <c r="EI30">
        <f>IF($I$4=0,0,IF(AW30&lt;=0,0,('LED Curve'!$D$19*(AW30/$I$4)^3+'LED Curve'!$D$20*(AW30/$I$4)^2+'LED Curve'!$D$21*(AW30/$I$4)^1+'LED Curve'!$D$22)*$F$4*$I$4))</f>
        <v>0</v>
      </c>
      <c r="EJ30">
        <f>IF($I$1=0,0,IF(AX30&lt;=0,0,('LED Curve'!$D$19*(AX30/$I$1)^3+'LED Curve'!$D$20*(AX30/$I$1)^2+'LED Curve'!$D$21*(AX30/$I$1)^1+'LED Curve'!$D$22)*$F$1*$I$1))</f>
        <v>119.79697581730737</v>
      </c>
      <c r="EK30">
        <f>IF($I$2=0,0,IF(AY30&lt;=0,0,('LED Curve'!$D$19*(AY30/$I$2)^3+'LED Curve'!$D$20*(AY30/$I$2)^2+'LED Curve'!$D$21*(AY30/$I$2)^1+'LED Curve'!$D$22)*$F$2*$I$2))</f>
        <v>0</v>
      </c>
      <c r="EL30">
        <f>IF($I$3=0,0,IF(AZ30&lt;=0,0,('LED Curve'!$D$19*(AZ30/$I$3)^3+'LED Curve'!$D$20*(AZ30/$I$3)^2+'LED Curve'!$D$21*(AZ30/$I$3)^1+'LED Curve'!$D$22)*$F$3*$I$3))</f>
        <v>0</v>
      </c>
      <c r="EM30">
        <f>IF($I$4=0,0,IF(BA30&lt;=0,0,('LED Curve'!$D$19*(BA30/$I$4)^3+'LED Curve'!$D$20*(BA30/$I$4)^2+'LED Curve'!$D$21*(BA30/$I$4)^1+'LED Curve'!$D$22)*$F$4*$I$4))</f>
        <v>0</v>
      </c>
      <c r="EN30">
        <f t="shared" si="93"/>
        <v>119.79697581730737</v>
      </c>
      <c r="EO30">
        <f t="shared" si="12"/>
        <v>0</v>
      </c>
      <c r="EP30">
        <f t="shared" si="13"/>
        <v>119.79697581730737</v>
      </c>
      <c r="EQ30">
        <f t="shared" si="14"/>
        <v>0</v>
      </c>
      <c r="ER30">
        <f t="shared" si="94"/>
        <v>119.79697581730737</v>
      </c>
      <c r="ES30">
        <f t="shared" si="15"/>
        <v>0</v>
      </c>
    </row>
    <row r="31" spans="1:149" x14ac:dyDescent="0.3">
      <c r="A31">
        <v>22</v>
      </c>
      <c r="B31">
        <f t="shared" si="16"/>
        <v>8.59375E-4</v>
      </c>
      <c r="C31">
        <f t="shared" si="0"/>
        <v>40.090767876682023</v>
      </c>
      <c r="D31">
        <f t="shared" si="1"/>
        <v>43.862655865471297</v>
      </c>
      <c r="E31">
        <f t="shared" si="2"/>
        <v>47.634543854260571</v>
      </c>
      <c r="F31">
        <f>IF(C31&gt;Calculation!$D$72,IF((C31-Calculation!$D$72)/Calculation!$D$58&gt;Calculation!$D$28,Calculation!$D$28,(C31-Calculation!$D$72)/Calculation!$D$58),0)</f>
        <v>26.470588235294116</v>
      </c>
      <c r="G31">
        <f>IF(C31&gt;Calculation!$D$73,IF((C31-Calculation!$D$73)/Calculation!$D$59&gt;Calculation!$D$29,Calculation!$D$29,(C31-Calculation!$D$73)/Calculation!$D$59),0)</f>
        <v>0</v>
      </c>
      <c r="H31">
        <f>IF(C31&gt;Calculation!$D$74,IF((C31-Calculation!$D$74)/Calculation!$D$60&gt;Calculation!$D$30,Calculation!$D$30,(C31-Calculation!$D$74)/Calculation!$D$60),0)</f>
        <v>0</v>
      </c>
      <c r="I31">
        <f>IF(C31&gt;Calculation!$D$75,IF((C31-Calculation!$D$75)/Calculation!$D$61&gt;Calculation!$D$31,Calculation!$D$31,(C31-Calculation!$D$75)/Calculation!$D$61),0)</f>
        <v>0</v>
      </c>
      <c r="J31">
        <f>IF(D31&gt;Calculation!$D$72,IF((D31-Calculation!$D$72)/Calculation!$D$58&gt;Calculation!$D$28,Calculation!$D$28,(D31-Calculation!$D$72)/Calculation!$D$58),0)</f>
        <v>26.470588235294116</v>
      </c>
      <c r="K31">
        <f>IF(D31&gt;Calculation!$D$73,IF((D31-Calculation!$D$73)/Calculation!$D$59&gt;Calculation!$D$29,Calculation!$D$29,(D31-Calculation!$D$73)/Calculation!$D$59),0)</f>
        <v>0</v>
      </c>
      <c r="L31">
        <f>IF(D31&gt;Calculation!$D$74,IF((D31-Calculation!$D$74)/Calculation!$D$60&gt;Calculation!$D$30,Calculation!$D$30,(D31-Calculation!$D$74)/Calculation!$D$60),0)</f>
        <v>0</v>
      </c>
      <c r="M31">
        <f>IF(D31&gt;Calculation!$D$75,IF((D31-Calculation!$D$75)/Calculation!$D$61&gt;Calculation!$D$31,Calculation!$D$31,(D31-Calculation!$D$75)/Calculation!$D$61),0)</f>
        <v>0</v>
      </c>
      <c r="N31">
        <f>IF(E31&gt;Calculation!$D$72,IF((E31-Calculation!$D$72)/Calculation!$D$58&gt;Calculation!$D$28,Calculation!$D$28,(E31-Calculation!$D$72)/Calculation!$D$58),0)</f>
        <v>26.470588235294116</v>
      </c>
      <c r="O31">
        <f>IF(E31&gt;Calculation!$D$73,IF((E31-Calculation!$D$73)/Calculation!$D$59&gt;Calculation!$D$29,Calculation!$D$29,(E31-Calculation!$D$73)/Calculation!$D$59),0)</f>
        <v>0</v>
      </c>
      <c r="P31">
        <f>IF(E31&gt;Calculation!$D$74,IF((E31-Calculation!$D$74)/Calculation!$D$60&gt;Calculation!$D$30,Calculation!$D$30,(E31-Calculation!$D$74)/Calculation!$D$60),0)</f>
        <v>0</v>
      </c>
      <c r="Q31">
        <f>IF(E31&gt;Calculation!$D$75,IF((E31-Calculation!$D$75)/Calculation!$D$61&gt;Calculation!$D$31,Calculation!$D$31,(E31-Calculation!$D$75)/Calculation!$D$61),0)</f>
        <v>0</v>
      </c>
      <c r="R31">
        <f t="shared" si="17"/>
        <v>26.470588235294116</v>
      </c>
      <c r="S31">
        <f t="shared" si="18"/>
        <v>0</v>
      </c>
      <c r="T31">
        <f t="shared" si="19"/>
        <v>0</v>
      </c>
      <c r="U31">
        <f t="shared" si="20"/>
        <v>0</v>
      </c>
      <c r="V31">
        <f t="shared" si="21"/>
        <v>26.470588235294116</v>
      </c>
      <c r="W31">
        <f t="shared" si="22"/>
        <v>0</v>
      </c>
      <c r="X31">
        <f t="shared" si="23"/>
        <v>0</v>
      </c>
      <c r="Y31">
        <f t="shared" si="24"/>
        <v>0</v>
      </c>
      <c r="Z31">
        <f t="shared" si="25"/>
        <v>26.470588235294116</v>
      </c>
      <c r="AA31">
        <f t="shared" si="26"/>
        <v>0</v>
      </c>
      <c r="AB31">
        <f t="shared" si="27"/>
        <v>0</v>
      </c>
      <c r="AC31">
        <f t="shared" si="4"/>
        <v>0</v>
      </c>
      <c r="AD31">
        <f>IF(T31&gt;Calculation!$D$29,1,0)</f>
        <v>0</v>
      </c>
      <c r="AE31">
        <f>IF(X31&gt;Calculation!$D$29,1,0)</f>
        <v>0</v>
      </c>
      <c r="AF31">
        <f>IF(AB31&gt;Calculation!$D$29,1,0)</f>
        <v>0</v>
      </c>
      <c r="AG31">
        <f>IF(U31&gt;Calculation!$D$30,1,0)</f>
        <v>0</v>
      </c>
      <c r="AH31">
        <f>IF(Y31&gt;Calculation!$D$30,1,0)</f>
        <v>0</v>
      </c>
      <c r="AI31">
        <f>IF(AC31&gt;Calculation!$D$30,1,0)</f>
        <v>0</v>
      </c>
      <c r="AJ31">
        <f t="shared" si="5"/>
        <v>26.470588235294116</v>
      </c>
      <c r="AK31">
        <f t="shared" si="28"/>
        <v>26.470588235294116</v>
      </c>
      <c r="AL31">
        <f t="shared" si="29"/>
        <v>26.470588235294116</v>
      </c>
      <c r="AM31">
        <f t="shared" si="30"/>
        <v>700.69204152249131</v>
      </c>
      <c r="AN31">
        <f t="shared" si="31"/>
        <v>700.69204152249131</v>
      </c>
      <c r="AO31">
        <f t="shared" si="32"/>
        <v>700.69204152249131</v>
      </c>
      <c r="AP31">
        <f t="shared" si="7"/>
        <v>26.470588235294116</v>
      </c>
      <c r="AQ31">
        <f t="shared" si="8"/>
        <v>0</v>
      </c>
      <c r="AR31">
        <f t="shared" si="9"/>
        <v>0</v>
      </c>
      <c r="AS31">
        <f t="shared" si="10"/>
        <v>0</v>
      </c>
      <c r="AT31">
        <f t="shared" si="33"/>
        <v>26.470588235294116</v>
      </c>
      <c r="AU31">
        <f t="shared" si="34"/>
        <v>0</v>
      </c>
      <c r="AV31">
        <f t="shared" si="35"/>
        <v>0</v>
      </c>
      <c r="AW31">
        <f t="shared" si="36"/>
        <v>0</v>
      </c>
      <c r="AX31">
        <f t="shared" si="37"/>
        <v>26.470588235294116</v>
      </c>
      <c r="AY31">
        <f t="shared" si="38"/>
        <v>0</v>
      </c>
      <c r="AZ31">
        <f t="shared" si="39"/>
        <v>0</v>
      </c>
      <c r="BA31">
        <f t="shared" si="40"/>
        <v>0</v>
      </c>
      <c r="BB31">
        <f t="shared" si="41"/>
        <v>8.8235294117647047</v>
      </c>
      <c r="BC31">
        <f t="shared" si="42"/>
        <v>0</v>
      </c>
      <c r="BD31">
        <f t="shared" si="43"/>
        <v>0</v>
      </c>
      <c r="BE31">
        <f t="shared" si="44"/>
        <v>0</v>
      </c>
      <c r="BF31">
        <f t="shared" si="45"/>
        <v>8.8235294117647047</v>
      </c>
      <c r="BG31">
        <f t="shared" si="46"/>
        <v>0</v>
      </c>
      <c r="BH31">
        <f t="shared" si="47"/>
        <v>0</v>
      </c>
      <c r="BI31">
        <f t="shared" si="48"/>
        <v>0</v>
      </c>
      <c r="BJ31">
        <f t="shared" si="49"/>
        <v>8.8235294117647047</v>
      </c>
      <c r="BK31">
        <f t="shared" si="50"/>
        <v>0</v>
      </c>
      <c r="BL31">
        <f t="shared" si="51"/>
        <v>0</v>
      </c>
      <c r="BM31">
        <f t="shared" si="52"/>
        <v>0</v>
      </c>
      <c r="BN31">
        <f t="shared" si="53"/>
        <v>77.85467128027679</v>
      </c>
      <c r="BO31">
        <f t="shared" si="54"/>
        <v>0</v>
      </c>
      <c r="BP31">
        <f t="shared" si="55"/>
        <v>0</v>
      </c>
      <c r="BQ31">
        <f t="shared" si="56"/>
        <v>0</v>
      </c>
      <c r="BR31">
        <f t="shared" si="57"/>
        <v>77.85467128027679</v>
      </c>
      <c r="BS31">
        <f t="shared" si="58"/>
        <v>0</v>
      </c>
      <c r="BT31">
        <f t="shared" si="59"/>
        <v>0</v>
      </c>
      <c r="BU31">
        <f t="shared" si="60"/>
        <v>0</v>
      </c>
      <c r="BV31">
        <f t="shared" si="61"/>
        <v>77.85467128027679</v>
      </c>
      <c r="BW31">
        <f t="shared" si="62"/>
        <v>0</v>
      </c>
      <c r="BX31">
        <f t="shared" si="63"/>
        <v>0</v>
      </c>
      <c r="BY31">
        <f t="shared" si="64"/>
        <v>0</v>
      </c>
      <c r="BZ31">
        <f>IF($I$1=0,0,IF(AP31=0,C31,('LED Curve'!$D$14*(AP31/$I$1)^3+'LED Curve'!$D$15*(AP31/$I$1)^2+'LED Curve'!$D$16*(AP31/$I$1)^1+'LED Curve'!$D$17)*$F$1))</f>
        <v>27.765640483736796</v>
      </c>
      <c r="CA31">
        <f>IF($I$2=0,0,IF(AQ31=0,C31-BZ31,('LED Curve'!$D$14*(AQ31/$I$2)^3+'LED Curve'!$D$15*(AQ31/$I$2)^2+'LED Curve'!$D$16*(AQ31/$I$2)^1+'LED Curve'!$D$17)*$F$2))</f>
        <v>12.325127392945227</v>
      </c>
      <c r="CB31">
        <f>IF($I$3=0,0,IF(AR31=0,C31-(BZ31+CA31),('LED Curve'!$D$14*(AR31/$I$3)^3+'LED Curve'!$D$15*(AR31/$I$3)^2+'LED Curve'!$D$16*(AR31/$I$3)^1+'LED Curve'!$D$17)*$F$3))</f>
        <v>0</v>
      </c>
      <c r="CC31">
        <f>IF($I$4=0,0,IF(AS31=0,C31-(BZ31+CA31+CB31),('LED Curve'!$D$14*(AS31/$I$4)^3+'LED Curve'!$D$15*(AS31/$I$4)^2+'LED Curve'!$D$16*(AS31/$I$4)^1+'LED Curve'!$D$17)*$F$4))</f>
        <v>0</v>
      </c>
      <c r="CD31">
        <f>IF($I$1=0,0,IF(AT31=0,D31,('LED Curve'!$D$14*(AT31/$I$1)^3+'LED Curve'!$D$15*(AT31/$I$1)^2+'LED Curve'!$D$16*(AT31/$I$1)^1+'LED Curve'!$D$17)*$F$1))</f>
        <v>27.765640483736796</v>
      </c>
      <c r="CE31">
        <f>IF($I$2=0,0,IF(AU31=0,D31-CD31,('LED Curve'!$D$14*(AU31/$I$2)^3+'LED Curve'!$D$15*(AU31/$I$2)^2+'LED Curve'!$D$16*(AU31/$I$2)^1+'LED Curve'!$D$17)*$F$2))</f>
        <v>16.097015381734501</v>
      </c>
      <c r="CF31">
        <f>IF($I$3=0,0,IF(AV31=0,D31-(CD31+CE31),('LED Curve'!$D$14*(AV31/$I$3)^3+'LED Curve'!$D$15*(AV31/$I$3)^2+'LED Curve'!$D$16*(AV31/$I$3)^1+'LED Curve'!$D$17)*$F$3))</f>
        <v>0</v>
      </c>
      <c r="CG31">
        <f>IF($I$4=0,0,IF(AW31=0,D31-(CD31+CE31+CF31),('LED Curve'!$D$14*(AW31/$I$4)^3+'LED Curve'!$D$15*(AW31/$I$4)^2+'LED Curve'!$D$16*(AW31/$I$4)^1+'LED Curve'!$D$17)*$F$4))</f>
        <v>0</v>
      </c>
      <c r="CH31">
        <f>IF($I$1=0,0,IF(AX31=0,E31,('LED Curve'!$D$14*(AX31/$I$1)^3+'LED Curve'!$D$15*(AX31/$I$1)^2+'LED Curve'!$D$16*(AX31/$I$1)^1+'LED Curve'!$D$17)*$F$1))</f>
        <v>27.765640483736796</v>
      </c>
      <c r="CI31">
        <f>IF($I$2=0,0,IF(AY31=0,E31-CH31,('LED Curve'!$D$14*(AY31/$I$2)^3+'LED Curve'!$D$15*(AY31/$I$2)^2+'LED Curve'!$D$16*(AY31/$I$2)^1+'LED Curve'!$D$17)*$F$2))</f>
        <v>19.868903370523775</v>
      </c>
      <c r="CJ31">
        <f>IF($I$3=0,0,IF(AZ31=0,E31-(CH31+CI31),('LED Curve'!$D$14*(AZ31/$I$3)^3+'LED Curve'!$D$15*(AZ31/$I$3)^2+'LED Curve'!$D$16*(AZ31/$I$3)^1+'LED Curve'!$D$17)*$F$3))</f>
        <v>0</v>
      </c>
      <c r="CK31">
        <f>IF($I$4=0,0,IF(BA31=0,E31-(CH31+CI31+CJ31),('LED Curve'!$D$14*(BA31/$I$4)^3+'LED Curve'!$D$15*(BA31/$I$4)^2+'LED Curve'!$D$16*(BA31/$I$4)^1+'LED Curve'!$D$17)*$F$4))</f>
        <v>0</v>
      </c>
      <c r="CL31">
        <f t="shared" si="65"/>
        <v>12.325127392945227</v>
      </c>
      <c r="CM31">
        <f t="shared" si="66"/>
        <v>0</v>
      </c>
      <c r="CN31">
        <f t="shared" si="67"/>
        <v>0</v>
      </c>
      <c r="CO31">
        <f>IF($C$6=Calculation!$I$5,0,$C31-(BZ31+CA31+CB31+CC31))</f>
        <v>0</v>
      </c>
      <c r="CP31">
        <f t="shared" si="68"/>
        <v>16.097015381734501</v>
      </c>
      <c r="CQ31">
        <f t="shared" si="69"/>
        <v>0</v>
      </c>
      <c r="CR31">
        <f t="shared" si="70"/>
        <v>0</v>
      </c>
      <c r="CS31">
        <f>IF($C$6=Calculation!$I$5,0,$D31-(CD31+CE31+CF31+CG31))</f>
        <v>0</v>
      </c>
      <c r="CT31">
        <f t="shared" si="71"/>
        <v>19.868903370523775</v>
      </c>
      <c r="CU31">
        <f t="shared" si="72"/>
        <v>0</v>
      </c>
      <c r="CV31">
        <f t="shared" si="73"/>
        <v>0</v>
      </c>
      <c r="CW31">
        <f>IF($C$6=Calculation!$I$5,0,$E31-(CH31+CI31+CJ31+CK31))</f>
        <v>0</v>
      </c>
      <c r="CX31">
        <f t="shared" si="74"/>
        <v>0.22689548538959514</v>
      </c>
      <c r="CY31">
        <f t="shared" si="75"/>
        <v>0.29166987485447426</v>
      </c>
      <c r="CZ31">
        <f t="shared" si="76"/>
        <v>0.35139879340161584</v>
      </c>
      <c r="DA31">
        <f t="shared" si="77"/>
        <v>8.9252246867589109E-3</v>
      </c>
      <c r="DB31">
        <f t="shared" si="78"/>
        <v>1.0879150733176336E-2</v>
      </c>
      <c r="DC31">
        <f t="shared" si="79"/>
        <v>1.2462429742902171E-2</v>
      </c>
      <c r="DD31">
        <f t="shared" si="95"/>
        <v>0.17564171624240943</v>
      </c>
      <c r="DE31">
        <f t="shared" si="96"/>
        <v>0</v>
      </c>
      <c r="DF31">
        <f t="shared" si="97"/>
        <v>0</v>
      </c>
      <c r="DG31">
        <f t="shared" si="98"/>
        <v>0</v>
      </c>
      <c r="DH31">
        <f t="shared" si="99"/>
        <v>0.21460156238328659</v>
      </c>
      <c r="DI31">
        <f t="shared" si="100"/>
        <v>0</v>
      </c>
      <c r="DJ31">
        <f t="shared" si="101"/>
        <v>0</v>
      </c>
      <c r="DK31">
        <f t="shared" si="102"/>
        <v>0</v>
      </c>
      <c r="DL31">
        <f t="shared" si="103"/>
        <v>0.24602684051725587</v>
      </c>
      <c r="DM31">
        <f t="shared" si="104"/>
        <v>0</v>
      </c>
      <c r="DN31">
        <f t="shared" si="105"/>
        <v>0</v>
      </c>
      <c r="DO31">
        <f t="shared" si="106"/>
        <v>0</v>
      </c>
      <c r="DP31">
        <f t="shared" si="81"/>
        <v>4.232854446042681E-2</v>
      </c>
      <c r="DQ31">
        <f t="shared" si="82"/>
        <v>0</v>
      </c>
      <c r="DR31">
        <f t="shared" si="83"/>
        <v>0</v>
      </c>
      <c r="DS31">
        <f t="shared" si="84"/>
        <v>0</v>
      </c>
      <c r="DT31">
        <f t="shared" si="85"/>
        <v>6.618916173801126E-2</v>
      </c>
      <c r="DU31">
        <f t="shared" si="86"/>
        <v>0</v>
      </c>
      <c r="DV31">
        <f t="shared" si="87"/>
        <v>0</v>
      </c>
      <c r="DW31">
        <f t="shared" si="88"/>
        <v>0</v>
      </c>
      <c r="DX31">
        <f t="shared" si="89"/>
        <v>9.2909523141457812E-2</v>
      </c>
      <c r="DY31">
        <f t="shared" si="90"/>
        <v>0</v>
      </c>
      <c r="DZ31">
        <f t="shared" si="91"/>
        <v>0</v>
      </c>
      <c r="EA31">
        <f t="shared" si="92"/>
        <v>0</v>
      </c>
      <c r="EB31">
        <f>IF($I$1=0,0,IF(AP31&lt;=0,0,('LED Curve'!$D$19*(AP31/$I$1)^3+'LED Curve'!$D$20*(AP31/$I$1)^2+'LED Curve'!$D$21*(AP31/$I$1)^1+'LED Curve'!$D$22)*$F$1*$I$1))</f>
        <v>119.79697581730737</v>
      </c>
      <c r="EC31">
        <f>IF($I$2=0,0,IF(AQ31&lt;=0,0,('LED Curve'!$D$19*(AQ31/$I$2)^3+'LED Curve'!$D$20*(AQ31/$I$2)^2+'LED Curve'!$D$21*(AQ31/$I$2)^1+'LED Curve'!$D$22)*$F$2*$I$2))</f>
        <v>0</v>
      </c>
      <c r="ED31">
        <f>IF($I$3=0,0,IF(AR31&lt;=0,0,('LED Curve'!$D$19*(AR31/$I$3)^3+'LED Curve'!$D$20*(AR31/$I$3)^2+'LED Curve'!$D$21*(AR31/$I$3)^1+'LED Curve'!$D$22)*$F$3*$I$3))</f>
        <v>0</v>
      </c>
      <c r="EE31">
        <f>IF($I$4=0,0,IF(AS31&lt;=0,0,('LED Curve'!$D$19*(AS31/$I$4)^3+'LED Curve'!$D$20*(AS31/$I$4)^2+'LED Curve'!$D$21*(AS31/$I$4)^1+'LED Curve'!$D$22)*$F$4*$I$4))</f>
        <v>0</v>
      </c>
      <c r="EF31">
        <f>IF($I$1=0,0,IF(AT31&lt;=0,0,('LED Curve'!$D$19*(AT31/$I$1)^3+'LED Curve'!$D$20*(AT31/$I$1)^2+'LED Curve'!$D$21*(AT31/$I$1)^1+'LED Curve'!$D$22)*$F$1*$I$1))</f>
        <v>119.79697581730737</v>
      </c>
      <c r="EG31">
        <f>IF($I$2=0,0,IF(AU31&lt;=0,0,('LED Curve'!$D$19*(AU31/$I$2)^3+'LED Curve'!$D$20*(AU31/$I$2)^2+'LED Curve'!$D$21*(AU31/$I$2)^1+'LED Curve'!$D$22)*$F$2*$I$2))</f>
        <v>0</v>
      </c>
      <c r="EH31">
        <f>IF($I$3=0,0,IF(AV31&lt;=0,0,('LED Curve'!$D$19*(AV31/$I$3)^3+'LED Curve'!$D$20*(AV31/$I$3)^2+'LED Curve'!$D$21*(AV31/$I$3)^1+'LED Curve'!$D$22)*$F$3*$I$3))</f>
        <v>0</v>
      </c>
      <c r="EI31">
        <f>IF($I$4=0,0,IF(AW31&lt;=0,0,('LED Curve'!$D$19*(AW31/$I$4)^3+'LED Curve'!$D$20*(AW31/$I$4)^2+'LED Curve'!$D$21*(AW31/$I$4)^1+'LED Curve'!$D$22)*$F$4*$I$4))</f>
        <v>0</v>
      </c>
      <c r="EJ31">
        <f>IF($I$1=0,0,IF(AX31&lt;=0,0,('LED Curve'!$D$19*(AX31/$I$1)^3+'LED Curve'!$D$20*(AX31/$I$1)^2+'LED Curve'!$D$21*(AX31/$I$1)^1+'LED Curve'!$D$22)*$F$1*$I$1))</f>
        <v>119.79697581730737</v>
      </c>
      <c r="EK31">
        <f>IF($I$2=0,0,IF(AY31&lt;=0,0,('LED Curve'!$D$19*(AY31/$I$2)^3+'LED Curve'!$D$20*(AY31/$I$2)^2+'LED Curve'!$D$21*(AY31/$I$2)^1+'LED Curve'!$D$22)*$F$2*$I$2))</f>
        <v>0</v>
      </c>
      <c r="EL31">
        <f>IF($I$3=0,0,IF(AZ31&lt;=0,0,('LED Curve'!$D$19*(AZ31/$I$3)^3+'LED Curve'!$D$20*(AZ31/$I$3)^2+'LED Curve'!$D$21*(AZ31/$I$3)^1+'LED Curve'!$D$22)*$F$3*$I$3))</f>
        <v>0</v>
      </c>
      <c r="EM31">
        <f>IF($I$4=0,0,IF(BA31&lt;=0,0,('LED Curve'!$D$19*(BA31/$I$4)^3+'LED Curve'!$D$20*(BA31/$I$4)^2+'LED Curve'!$D$21*(BA31/$I$4)^1+'LED Curve'!$D$22)*$F$4*$I$4))</f>
        <v>0</v>
      </c>
      <c r="EN31">
        <f t="shared" si="93"/>
        <v>119.79697581730737</v>
      </c>
      <c r="EO31">
        <f t="shared" si="12"/>
        <v>0</v>
      </c>
      <c r="EP31">
        <f t="shared" si="13"/>
        <v>119.79697581730737</v>
      </c>
      <c r="EQ31">
        <f t="shared" si="14"/>
        <v>0</v>
      </c>
      <c r="ER31">
        <f t="shared" si="94"/>
        <v>119.79697581730737</v>
      </c>
      <c r="ES31">
        <f t="shared" si="15"/>
        <v>0</v>
      </c>
    </row>
    <row r="32" spans="1:149" x14ac:dyDescent="0.3">
      <c r="A32">
        <v>23</v>
      </c>
      <c r="B32">
        <f t="shared" si="16"/>
        <v>8.9843750000000004E-4</v>
      </c>
      <c r="C32">
        <f t="shared" si="0"/>
        <v>41.927495432791225</v>
      </c>
      <c r="D32">
        <f t="shared" si="1"/>
        <v>45.866358653954066</v>
      </c>
      <c r="E32">
        <f t="shared" si="2"/>
        <v>49.805221875116906</v>
      </c>
      <c r="F32">
        <f>IF(C32&gt;Calculation!$D$72,IF((C32-Calculation!$D$72)/Calculation!$D$58&gt;Calculation!$D$28,Calculation!$D$28,(C32-Calculation!$D$72)/Calculation!$D$58),0)</f>
        <v>26.470588235294116</v>
      </c>
      <c r="G32">
        <f>IF(C32&gt;Calculation!$D$73,IF((C32-Calculation!$D$73)/Calculation!$D$59&gt;Calculation!$D$29,Calculation!$D$29,(C32-Calculation!$D$73)/Calculation!$D$59),0)</f>
        <v>0</v>
      </c>
      <c r="H32">
        <f>IF(C32&gt;Calculation!$D$74,IF((C32-Calculation!$D$74)/Calculation!$D$60&gt;Calculation!$D$30,Calculation!$D$30,(C32-Calculation!$D$74)/Calculation!$D$60),0)</f>
        <v>0</v>
      </c>
      <c r="I32">
        <f>IF(C32&gt;Calculation!$D$75,IF((C32-Calculation!$D$75)/Calculation!$D$61&gt;Calculation!$D$31,Calculation!$D$31,(C32-Calculation!$D$75)/Calculation!$D$61),0)</f>
        <v>0</v>
      </c>
      <c r="J32">
        <f>IF(D32&gt;Calculation!$D$72,IF((D32-Calculation!$D$72)/Calculation!$D$58&gt;Calculation!$D$28,Calculation!$D$28,(D32-Calculation!$D$72)/Calculation!$D$58),0)</f>
        <v>26.470588235294116</v>
      </c>
      <c r="K32">
        <f>IF(D32&gt;Calculation!$D$73,IF((D32-Calculation!$D$73)/Calculation!$D$59&gt;Calculation!$D$29,Calculation!$D$29,(D32-Calculation!$D$73)/Calculation!$D$59),0)</f>
        <v>0</v>
      </c>
      <c r="L32">
        <f>IF(D32&gt;Calculation!$D$74,IF((D32-Calculation!$D$74)/Calculation!$D$60&gt;Calculation!$D$30,Calculation!$D$30,(D32-Calculation!$D$74)/Calculation!$D$60),0)</f>
        <v>0</v>
      </c>
      <c r="M32">
        <f>IF(D32&gt;Calculation!$D$75,IF((D32-Calculation!$D$75)/Calculation!$D$61&gt;Calculation!$D$31,Calculation!$D$31,(D32-Calculation!$D$75)/Calculation!$D$61),0)</f>
        <v>0</v>
      </c>
      <c r="N32">
        <f>IF(E32&gt;Calculation!$D$72,IF((E32-Calculation!$D$72)/Calculation!$D$58&gt;Calculation!$D$28,Calculation!$D$28,(E32-Calculation!$D$72)/Calculation!$D$58),0)</f>
        <v>26.470588235294116</v>
      </c>
      <c r="O32">
        <f>IF(E32&gt;Calculation!$D$73,IF((E32-Calculation!$D$73)/Calculation!$D$59&gt;Calculation!$D$29,Calculation!$D$29,(E32-Calculation!$D$73)/Calculation!$D$59),0)</f>
        <v>0</v>
      </c>
      <c r="P32">
        <f>IF(E32&gt;Calculation!$D$74,IF((E32-Calculation!$D$74)/Calculation!$D$60&gt;Calculation!$D$30,Calculation!$D$30,(E32-Calculation!$D$74)/Calculation!$D$60),0)</f>
        <v>0</v>
      </c>
      <c r="Q32">
        <f>IF(E32&gt;Calculation!$D$75,IF((E32-Calculation!$D$75)/Calculation!$D$61&gt;Calculation!$D$31,Calculation!$D$31,(E32-Calculation!$D$75)/Calculation!$D$61),0)</f>
        <v>0</v>
      </c>
      <c r="R32">
        <f t="shared" si="17"/>
        <v>26.470588235294116</v>
      </c>
      <c r="S32">
        <f t="shared" si="18"/>
        <v>0</v>
      </c>
      <c r="T32">
        <f t="shared" si="19"/>
        <v>0</v>
      </c>
      <c r="U32">
        <f t="shared" si="20"/>
        <v>0</v>
      </c>
      <c r="V32">
        <f t="shared" si="21"/>
        <v>26.470588235294116</v>
      </c>
      <c r="W32">
        <f t="shared" si="22"/>
        <v>0</v>
      </c>
      <c r="X32">
        <f t="shared" si="23"/>
        <v>0</v>
      </c>
      <c r="Y32">
        <f t="shared" si="24"/>
        <v>0</v>
      </c>
      <c r="Z32">
        <f t="shared" si="25"/>
        <v>26.470588235294116</v>
      </c>
      <c r="AA32">
        <f t="shared" si="26"/>
        <v>0</v>
      </c>
      <c r="AB32">
        <f t="shared" si="27"/>
        <v>0</v>
      </c>
      <c r="AC32">
        <f t="shared" si="4"/>
        <v>0</v>
      </c>
      <c r="AD32">
        <f>IF(T32&gt;Calculation!$D$29,1,0)</f>
        <v>0</v>
      </c>
      <c r="AE32">
        <f>IF(X32&gt;Calculation!$D$29,1,0)</f>
        <v>0</v>
      </c>
      <c r="AF32">
        <f>IF(AB32&gt;Calculation!$D$29,1,0)</f>
        <v>0</v>
      </c>
      <c r="AG32">
        <f>IF(U32&gt;Calculation!$D$30,1,0)</f>
        <v>0</v>
      </c>
      <c r="AH32">
        <f>IF(Y32&gt;Calculation!$D$30,1,0)</f>
        <v>0</v>
      </c>
      <c r="AI32">
        <f>IF(AC32&gt;Calculation!$D$30,1,0)</f>
        <v>0</v>
      </c>
      <c r="AJ32">
        <f t="shared" si="5"/>
        <v>26.470588235294116</v>
      </c>
      <c r="AK32">
        <f t="shared" si="28"/>
        <v>26.470588235294116</v>
      </c>
      <c r="AL32">
        <f t="shared" si="29"/>
        <v>26.470588235294116</v>
      </c>
      <c r="AM32">
        <f t="shared" si="30"/>
        <v>700.69204152249131</v>
      </c>
      <c r="AN32">
        <f t="shared" si="31"/>
        <v>700.69204152249131</v>
      </c>
      <c r="AO32">
        <f t="shared" si="32"/>
        <v>700.69204152249131</v>
      </c>
      <c r="AP32">
        <f t="shared" si="7"/>
        <v>26.470588235294116</v>
      </c>
      <c r="AQ32">
        <f t="shared" si="8"/>
        <v>0</v>
      </c>
      <c r="AR32">
        <f t="shared" si="9"/>
        <v>0</v>
      </c>
      <c r="AS32">
        <f t="shared" si="10"/>
        <v>0</v>
      </c>
      <c r="AT32">
        <f t="shared" si="33"/>
        <v>26.470588235294116</v>
      </c>
      <c r="AU32">
        <f t="shared" si="34"/>
        <v>0</v>
      </c>
      <c r="AV32">
        <f t="shared" si="35"/>
        <v>0</v>
      </c>
      <c r="AW32">
        <f t="shared" si="36"/>
        <v>0</v>
      </c>
      <c r="AX32">
        <f t="shared" si="37"/>
        <v>26.470588235294116</v>
      </c>
      <c r="AY32">
        <f t="shared" si="38"/>
        <v>0</v>
      </c>
      <c r="AZ32">
        <f t="shared" si="39"/>
        <v>0</v>
      </c>
      <c r="BA32">
        <f t="shared" si="40"/>
        <v>0</v>
      </c>
      <c r="BB32">
        <f t="shared" si="41"/>
        <v>8.8235294117647047</v>
      </c>
      <c r="BC32">
        <f t="shared" si="42"/>
        <v>0</v>
      </c>
      <c r="BD32">
        <f t="shared" si="43"/>
        <v>0</v>
      </c>
      <c r="BE32">
        <f t="shared" si="44"/>
        <v>0</v>
      </c>
      <c r="BF32">
        <f t="shared" si="45"/>
        <v>8.8235294117647047</v>
      </c>
      <c r="BG32">
        <f t="shared" si="46"/>
        <v>0</v>
      </c>
      <c r="BH32">
        <f t="shared" si="47"/>
        <v>0</v>
      </c>
      <c r="BI32">
        <f t="shared" si="48"/>
        <v>0</v>
      </c>
      <c r="BJ32">
        <f t="shared" si="49"/>
        <v>8.8235294117647047</v>
      </c>
      <c r="BK32">
        <f t="shared" si="50"/>
        <v>0</v>
      </c>
      <c r="BL32">
        <f t="shared" si="51"/>
        <v>0</v>
      </c>
      <c r="BM32">
        <f t="shared" si="52"/>
        <v>0</v>
      </c>
      <c r="BN32">
        <f t="shared" si="53"/>
        <v>77.85467128027679</v>
      </c>
      <c r="BO32">
        <f t="shared" si="54"/>
        <v>0</v>
      </c>
      <c r="BP32">
        <f t="shared" si="55"/>
        <v>0</v>
      </c>
      <c r="BQ32">
        <f t="shared" si="56"/>
        <v>0</v>
      </c>
      <c r="BR32">
        <f t="shared" si="57"/>
        <v>77.85467128027679</v>
      </c>
      <c r="BS32">
        <f t="shared" si="58"/>
        <v>0</v>
      </c>
      <c r="BT32">
        <f t="shared" si="59"/>
        <v>0</v>
      </c>
      <c r="BU32">
        <f t="shared" si="60"/>
        <v>0</v>
      </c>
      <c r="BV32">
        <f t="shared" si="61"/>
        <v>77.85467128027679</v>
      </c>
      <c r="BW32">
        <f t="shared" si="62"/>
        <v>0</v>
      </c>
      <c r="BX32">
        <f t="shared" si="63"/>
        <v>0</v>
      </c>
      <c r="BY32">
        <f t="shared" si="64"/>
        <v>0</v>
      </c>
      <c r="BZ32">
        <f>IF($I$1=0,0,IF(AP32=0,C32,('LED Curve'!$D$14*(AP32/$I$1)^3+'LED Curve'!$D$15*(AP32/$I$1)^2+'LED Curve'!$D$16*(AP32/$I$1)^1+'LED Curve'!$D$17)*$F$1))</f>
        <v>27.765640483736796</v>
      </c>
      <c r="CA32">
        <f>IF($I$2=0,0,IF(AQ32=0,C32-BZ32,('LED Curve'!$D$14*(AQ32/$I$2)^3+'LED Curve'!$D$15*(AQ32/$I$2)^2+'LED Curve'!$D$16*(AQ32/$I$2)^1+'LED Curve'!$D$17)*$F$2))</f>
        <v>14.16185494905443</v>
      </c>
      <c r="CB32">
        <f>IF($I$3=0,0,IF(AR32=0,C32-(BZ32+CA32),('LED Curve'!$D$14*(AR32/$I$3)^3+'LED Curve'!$D$15*(AR32/$I$3)^2+'LED Curve'!$D$16*(AR32/$I$3)^1+'LED Curve'!$D$17)*$F$3))</f>
        <v>0</v>
      </c>
      <c r="CC32">
        <f>IF($I$4=0,0,IF(AS32=0,C32-(BZ32+CA32+CB32),('LED Curve'!$D$14*(AS32/$I$4)^3+'LED Curve'!$D$15*(AS32/$I$4)^2+'LED Curve'!$D$16*(AS32/$I$4)^1+'LED Curve'!$D$17)*$F$4))</f>
        <v>0</v>
      </c>
      <c r="CD32">
        <f>IF($I$1=0,0,IF(AT32=0,D32,('LED Curve'!$D$14*(AT32/$I$1)^3+'LED Curve'!$D$15*(AT32/$I$1)^2+'LED Curve'!$D$16*(AT32/$I$1)^1+'LED Curve'!$D$17)*$F$1))</f>
        <v>27.765640483736796</v>
      </c>
      <c r="CE32">
        <f>IF($I$2=0,0,IF(AU32=0,D32-CD32,('LED Curve'!$D$14*(AU32/$I$2)^3+'LED Curve'!$D$15*(AU32/$I$2)^2+'LED Curve'!$D$16*(AU32/$I$2)^1+'LED Curve'!$D$17)*$F$2))</f>
        <v>18.10071817021727</v>
      </c>
      <c r="CF32">
        <f>IF($I$3=0,0,IF(AV32=0,D32-(CD32+CE32),('LED Curve'!$D$14*(AV32/$I$3)^3+'LED Curve'!$D$15*(AV32/$I$3)^2+'LED Curve'!$D$16*(AV32/$I$3)^1+'LED Curve'!$D$17)*$F$3))</f>
        <v>0</v>
      </c>
      <c r="CG32">
        <f>IF($I$4=0,0,IF(AW32=0,D32-(CD32+CE32+CF32),('LED Curve'!$D$14*(AW32/$I$4)^3+'LED Curve'!$D$15*(AW32/$I$4)^2+'LED Curve'!$D$16*(AW32/$I$4)^1+'LED Curve'!$D$17)*$F$4))</f>
        <v>0</v>
      </c>
      <c r="CH32">
        <f>IF($I$1=0,0,IF(AX32=0,E32,('LED Curve'!$D$14*(AX32/$I$1)^3+'LED Curve'!$D$15*(AX32/$I$1)^2+'LED Curve'!$D$16*(AX32/$I$1)^1+'LED Curve'!$D$17)*$F$1))</f>
        <v>27.765640483736796</v>
      </c>
      <c r="CI32">
        <f>IF($I$2=0,0,IF(AY32=0,E32-CH32,('LED Curve'!$D$14*(AY32/$I$2)^3+'LED Curve'!$D$15*(AY32/$I$2)^2+'LED Curve'!$D$16*(AY32/$I$2)^1+'LED Curve'!$D$17)*$F$2))</f>
        <v>22.039581391380111</v>
      </c>
      <c r="CJ32">
        <f>IF($I$3=0,0,IF(AZ32=0,E32-(CH32+CI32),('LED Curve'!$D$14*(AZ32/$I$3)^3+'LED Curve'!$D$15*(AZ32/$I$3)^2+'LED Curve'!$D$16*(AZ32/$I$3)^1+'LED Curve'!$D$17)*$F$3))</f>
        <v>0</v>
      </c>
      <c r="CK32">
        <f>IF($I$4=0,0,IF(BA32=0,E32-(CH32+CI32+CJ32),('LED Curve'!$D$14*(BA32/$I$4)^3+'LED Curve'!$D$15*(BA32/$I$4)^2+'LED Curve'!$D$16*(BA32/$I$4)^1+'LED Curve'!$D$17)*$F$4))</f>
        <v>0</v>
      </c>
      <c r="CL32">
        <f t="shared" si="65"/>
        <v>14.16185494905443</v>
      </c>
      <c r="CM32">
        <f t="shared" si="66"/>
        <v>0</v>
      </c>
      <c r="CN32">
        <f t="shared" si="67"/>
        <v>0</v>
      </c>
      <c r="CO32">
        <f>IF($C$6=Calculation!$I$5,0,$C32-(BZ32+CA32+CB32+CC32))</f>
        <v>0</v>
      </c>
      <c r="CP32">
        <f t="shared" si="68"/>
        <v>18.10071817021727</v>
      </c>
      <c r="CQ32">
        <f t="shared" si="69"/>
        <v>0</v>
      </c>
      <c r="CR32">
        <f t="shared" si="70"/>
        <v>0</v>
      </c>
      <c r="CS32">
        <f>IF($C$6=Calculation!$I$5,0,$D32-(CD32+CE32+CF32+CG32))</f>
        <v>0</v>
      </c>
      <c r="CT32">
        <f t="shared" si="71"/>
        <v>22.039581391380111</v>
      </c>
      <c r="CU32">
        <f t="shared" si="72"/>
        <v>0</v>
      </c>
      <c r="CV32">
        <f t="shared" si="73"/>
        <v>0</v>
      </c>
      <c r="CW32">
        <f>IF($C$6=Calculation!$I$5,0,$E32-(CH32+CI32+CJ32+CK32))</f>
        <v>0</v>
      </c>
      <c r="CX32">
        <f t="shared" si="74"/>
        <v>0.27074683935244326</v>
      </c>
      <c r="CY32">
        <f t="shared" si="75"/>
        <v>0.33950771554121767</v>
      </c>
      <c r="CZ32">
        <f t="shared" si="76"/>
        <v>0.40322312081225453</v>
      </c>
      <c r="DA32">
        <f t="shared" si="77"/>
        <v>1.037283498087656E-2</v>
      </c>
      <c r="DB32">
        <f t="shared" si="78"/>
        <v>1.2326761027293985E-2</v>
      </c>
      <c r="DC32">
        <f t="shared" si="79"/>
        <v>1.391004003701982E-2</v>
      </c>
      <c r="DD32">
        <f t="shared" si="95"/>
        <v>0.20435159266171449</v>
      </c>
      <c r="DE32">
        <f t="shared" si="96"/>
        <v>0</v>
      </c>
      <c r="DF32">
        <f t="shared" si="97"/>
        <v>0</v>
      </c>
      <c r="DG32">
        <f t="shared" si="98"/>
        <v>0</v>
      </c>
      <c r="DH32">
        <f t="shared" si="99"/>
        <v>0.24331143880259165</v>
      </c>
      <c r="DI32">
        <f t="shared" si="100"/>
        <v>0</v>
      </c>
      <c r="DJ32">
        <f t="shared" si="101"/>
        <v>0</v>
      </c>
      <c r="DK32">
        <f t="shared" si="102"/>
        <v>0</v>
      </c>
      <c r="DL32">
        <f t="shared" si="103"/>
        <v>0.27473671693656093</v>
      </c>
      <c r="DM32">
        <f t="shared" si="104"/>
        <v>0</v>
      </c>
      <c r="DN32">
        <f t="shared" si="105"/>
        <v>0</v>
      </c>
      <c r="DO32">
        <f t="shared" si="106"/>
        <v>0</v>
      </c>
      <c r="DP32">
        <f t="shared" si="81"/>
        <v>5.6022411709852199E-2</v>
      </c>
      <c r="DQ32">
        <f t="shared" si="82"/>
        <v>0</v>
      </c>
      <c r="DR32">
        <f t="shared" si="83"/>
        <v>0</v>
      </c>
      <c r="DS32">
        <f t="shared" si="84"/>
        <v>0</v>
      </c>
      <c r="DT32">
        <f t="shared" si="85"/>
        <v>8.386951571133193E-2</v>
      </c>
      <c r="DU32">
        <f t="shared" si="86"/>
        <v>0</v>
      </c>
      <c r="DV32">
        <f t="shared" si="87"/>
        <v>0</v>
      </c>
      <c r="DW32">
        <f t="shared" si="88"/>
        <v>0</v>
      </c>
      <c r="DX32">
        <f t="shared" si="89"/>
        <v>0.11457636383867376</v>
      </c>
      <c r="DY32">
        <f t="shared" si="90"/>
        <v>0</v>
      </c>
      <c r="DZ32">
        <f t="shared" si="91"/>
        <v>0</v>
      </c>
      <c r="EA32">
        <f t="shared" si="92"/>
        <v>0</v>
      </c>
      <c r="EB32">
        <f>IF($I$1=0,0,IF(AP32&lt;=0,0,('LED Curve'!$D$19*(AP32/$I$1)^3+'LED Curve'!$D$20*(AP32/$I$1)^2+'LED Curve'!$D$21*(AP32/$I$1)^1+'LED Curve'!$D$22)*$F$1*$I$1))</f>
        <v>119.79697581730737</v>
      </c>
      <c r="EC32">
        <f>IF($I$2=0,0,IF(AQ32&lt;=0,0,('LED Curve'!$D$19*(AQ32/$I$2)^3+'LED Curve'!$D$20*(AQ32/$I$2)^2+'LED Curve'!$D$21*(AQ32/$I$2)^1+'LED Curve'!$D$22)*$F$2*$I$2))</f>
        <v>0</v>
      </c>
      <c r="ED32">
        <f>IF($I$3=0,0,IF(AR32&lt;=0,0,('LED Curve'!$D$19*(AR32/$I$3)^3+'LED Curve'!$D$20*(AR32/$I$3)^2+'LED Curve'!$D$21*(AR32/$I$3)^1+'LED Curve'!$D$22)*$F$3*$I$3))</f>
        <v>0</v>
      </c>
      <c r="EE32">
        <f>IF($I$4=0,0,IF(AS32&lt;=0,0,('LED Curve'!$D$19*(AS32/$I$4)^3+'LED Curve'!$D$20*(AS32/$I$4)^2+'LED Curve'!$D$21*(AS32/$I$4)^1+'LED Curve'!$D$22)*$F$4*$I$4))</f>
        <v>0</v>
      </c>
      <c r="EF32">
        <f>IF($I$1=0,0,IF(AT32&lt;=0,0,('LED Curve'!$D$19*(AT32/$I$1)^3+'LED Curve'!$D$20*(AT32/$I$1)^2+'LED Curve'!$D$21*(AT32/$I$1)^1+'LED Curve'!$D$22)*$F$1*$I$1))</f>
        <v>119.79697581730737</v>
      </c>
      <c r="EG32">
        <f>IF($I$2=0,0,IF(AU32&lt;=0,0,('LED Curve'!$D$19*(AU32/$I$2)^3+'LED Curve'!$D$20*(AU32/$I$2)^2+'LED Curve'!$D$21*(AU32/$I$2)^1+'LED Curve'!$D$22)*$F$2*$I$2))</f>
        <v>0</v>
      </c>
      <c r="EH32">
        <f>IF($I$3=0,0,IF(AV32&lt;=0,0,('LED Curve'!$D$19*(AV32/$I$3)^3+'LED Curve'!$D$20*(AV32/$I$3)^2+'LED Curve'!$D$21*(AV32/$I$3)^1+'LED Curve'!$D$22)*$F$3*$I$3))</f>
        <v>0</v>
      </c>
      <c r="EI32">
        <f>IF($I$4=0,0,IF(AW32&lt;=0,0,('LED Curve'!$D$19*(AW32/$I$4)^3+'LED Curve'!$D$20*(AW32/$I$4)^2+'LED Curve'!$D$21*(AW32/$I$4)^1+'LED Curve'!$D$22)*$F$4*$I$4))</f>
        <v>0</v>
      </c>
      <c r="EJ32">
        <f>IF($I$1=0,0,IF(AX32&lt;=0,0,('LED Curve'!$D$19*(AX32/$I$1)^3+'LED Curve'!$D$20*(AX32/$I$1)^2+'LED Curve'!$D$21*(AX32/$I$1)^1+'LED Curve'!$D$22)*$F$1*$I$1))</f>
        <v>119.79697581730737</v>
      </c>
      <c r="EK32">
        <f>IF($I$2=0,0,IF(AY32&lt;=0,0,('LED Curve'!$D$19*(AY32/$I$2)^3+'LED Curve'!$D$20*(AY32/$I$2)^2+'LED Curve'!$D$21*(AY32/$I$2)^1+'LED Curve'!$D$22)*$F$2*$I$2))</f>
        <v>0</v>
      </c>
      <c r="EL32">
        <f>IF($I$3=0,0,IF(AZ32&lt;=0,0,('LED Curve'!$D$19*(AZ32/$I$3)^3+'LED Curve'!$D$20*(AZ32/$I$3)^2+'LED Curve'!$D$21*(AZ32/$I$3)^1+'LED Curve'!$D$22)*$F$3*$I$3))</f>
        <v>0</v>
      </c>
      <c r="EM32">
        <f>IF($I$4=0,0,IF(BA32&lt;=0,0,('LED Curve'!$D$19*(BA32/$I$4)^3+'LED Curve'!$D$20*(BA32/$I$4)^2+'LED Curve'!$D$21*(BA32/$I$4)^1+'LED Curve'!$D$22)*$F$4*$I$4))</f>
        <v>0</v>
      </c>
      <c r="EN32">
        <f t="shared" si="93"/>
        <v>119.79697581730737</v>
      </c>
      <c r="EO32">
        <f t="shared" si="12"/>
        <v>0</v>
      </c>
      <c r="EP32">
        <f t="shared" si="13"/>
        <v>119.79697581730737</v>
      </c>
      <c r="EQ32">
        <f t="shared" si="14"/>
        <v>0</v>
      </c>
      <c r="ER32">
        <f t="shared" si="94"/>
        <v>119.79697581730737</v>
      </c>
      <c r="ES32">
        <f t="shared" si="15"/>
        <v>0</v>
      </c>
    </row>
    <row r="33" spans="1:149" x14ac:dyDescent="0.3">
      <c r="A33">
        <v>24</v>
      </c>
      <c r="B33">
        <f t="shared" si="16"/>
        <v>9.3749999999999997E-4</v>
      </c>
      <c r="C33">
        <f t="shared" si="0"/>
        <v>43.757698027459313</v>
      </c>
      <c r="D33">
        <f t="shared" si="1"/>
        <v>47.862943302682886</v>
      </c>
      <c r="E33">
        <f t="shared" si="2"/>
        <v>51.968188577906453</v>
      </c>
      <c r="F33">
        <f>IF(C33&gt;Calculation!$D$72,IF((C33-Calculation!$D$72)/Calculation!$D$58&gt;Calculation!$D$28,Calculation!$D$28,(C33-Calculation!$D$72)/Calculation!$D$58),0)</f>
        <v>26.470588235294116</v>
      </c>
      <c r="G33">
        <f>IF(C33&gt;Calculation!$D$73,IF((C33-Calculation!$D$73)/Calculation!$D$59&gt;Calculation!$D$29,Calculation!$D$29,(C33-Calculation!$D$73)/Calculation!$D$59),0)</f>
        <v>0</v>
      </c>
      <c r="H33">
        <f>IF(C33&gt;Calculation!$D$74,IF((C33-Calculation!$D$74)/Calculation!$D$60&gt;Calculation!$D$30,Calculation!$D$30,(C33-Calculation!$D$74)/Calculation!$D$60),0)</f>
        <v>0</v>
      </c>
      <c r="I33">
        <f>IF(C33&gt;Calculation!$D$75,IF((C33-Calculation!$D$75)/Calculation!$D$61&gt;Calculation!$D$31,Calculation!$D$31,(C33-Calculation!$D$75)/Calculation!$D$61),0)</f>
        <v>0</v>
      </c>
      <c r="J33">
        <f>IF(D33&gt;Calculation!$D$72,IF((D33-Calculation!$D$72)/Calculation!$D$58&gt;Calculation!$D$28,Calculation!$D$28,(D33-Calculation!$D$72)/Calculation!$D$58),0)</f>
        <v>26.470588235294116</v>
      </c>
      <c r="K33">
        <f>IF(D33&gt;Calculation!$D$73,IF((D33-Calculation!$D$73)/Calculation!$D$59&gt;Calculation!$D$29,Calculation!$D$29,(D33-Calculation!$D$73)/Calculation!$D$59),0)</f>
        <v>0</v>
      </c>
      <c r="L33">
        <f>IF(D33&gt;Calculation!$D$74,IF((D33-Calculation!$D$74)/Calculation!$D$60&gt;Calculation!$D$30,Calculation!$D$30,(D33-Calculation!$D$74)/Calculation!$D$60),0)</f>
        <v>0</v>
      </c>
      <c r="M33">
        <f>IF(D33&gt;Calculation!$D$75,IF((D33-Calculation!$D$75)/Calculation!$D$61&gt;Calculation!$D$31,Calculation!$D$31,(D33-Calculation!$D$75)/Calculation!$D$61),0)</f>
        <v>0</v>
      </c>
      <c r="N33">
        <f>IF(E33&gt;Calculation!$D$72,IF((E33-Calculation!$D$72)/Calculation!$D$58&gt;Calculation!$D$28,Calculation!$D$28,(E33-Calculation!$D$72)/Calculation!$D$58),0)</f>
        <v>26.470588235294116</v>
      </c>
      <c r="O33">
        <f>IF(E33&gt;Calculation!$D$73,IF((E33-Calculation!$D$73)/Calculation!$D$59&gt;Calculation!$D$29,Calculation!$D$29,(E33-Calculation!$D$73)/Calculation!$D$59),0)</f>
        <v>0</v>
      </c>
      <c r="P33">
        <f>IF(E33&gt;Calculation!$D$74,IF((E33-Calculation!$D$74)/Calculation!$D$60&gt;Calculation!$D$30,Calculation!$D$30,(E33-Calculation!$D$74)/Calculation!$D$60),0)</f>
        <v>0</v>
      </c>
      <c r="Q33">
        <f>IF(E33&gt;Calculation!$D$75,IF((E33-Calculation!$D$75)/Calculation!$D$61&gt;Calculation!$D$31,Calculation!$D$31,(E33-Calculation!$D$75)/Calculation!$D$61),0)</f>
        <v>0</v>
      </c>
      <c r="R33">
        <f t="shared" si="17"/>
        <v>26.470588235294116</v>
      </c>
      <c r="S33">
        <f t="shared" si="18"/>
        <v>0</v>
      </c>
      <c r="T33">
        <f t="shared" si="19"/>
        <v>0</v>
      </c>
      <c r="U33">
        <f t="shared" si="20"/>
        <v>0</v>
      </c>
      <c r="V33">
        <f t="shared" si="21"/>
        <v>26.470588235294116</v>
      </c>
      <c r="W33">
        <f t="shared" si="22"/>
        <v>0</v>
      </c>
      <c r="X33">
        <f t="shared" si="23"/>
        <v>0</v>
      </c>
      <c r="Y33">
        <f t="shared" si="24"/>
        <v>0</v>
      </c>
      <c r="Z33">
        <f t="shared" si="25"/>
        <v>26.470588235294116</v>
      </c>
      <c r="AA33">
        <f t="shared" si="26"/>
        <v>0</v>
      </c>
      <c r="AB33">
        <f t="shared" si="27"/>
        <v>0</v>
      </c>
      <c r="AC33">
        <f t="shared" si="4"/>
        <v>0</v>
      </c>
      <c r="AD33">
        <f>IF(T33&gt;Calculation!$D$29,1,0)</f>
        <v>0</v>
      </c>
      <c r="AE33">
        <f>IF(X33&gt;Calculation!$D$29,1,0)</f>
        <v>0</v>
      </c>
      <c r="AF33">
        <f>IF(AB33&gt;Calculation!$D$29,1,0)</f>
        <v>0</v>
      </c>
      <c r="AG33">
        <f>IF(U33&gt;Calculation!$D$30,1,0)</f>
        <v>0</v>
      </c>
      <c r="AH33">
        <f>IF(Y33&gt;Calculation!$D$30,1,0)</f>
        <v>0</v>
      </c>
      <c r="AI33">
        <f>IF(AC33&gt;Calculation!$D$30,1,0)</f>
        <v>0</v>
      </c>
      <c r="AJ33">
        <f t="shared" si="5"/>
        <v>26.470588235294116</v>
      </c>
      <c r="AK33">
        <f t="shared" si="28"/>
        <v>26.470588235294116</v>
      </c>
      <c r="AL33">
        <f t="shared" si="29"/>
        <v>26.470588235294116</v>
      </c>
      <c r="AM33">
        <f t="shared" si="30"/>
        <v>700.69204152249131</v>
      </c>
      <c r="AN33">
        <f t="shared" si="31"/>
        <v>700.69204152249131</v>
      </c>
      <c r="AO33">
        <f t="shared" si="32"/>
        <v>700.69204152249131</v>
      </c>
      <c r="AP33">
        <f t="shared" si="7"/>
        <v>26.470588235294116</v>
      </c>
      <c r="AQ33">
        <f t="shared" si="8"/>
        <v>0</v>
      </c>
      <c r="AR33">
        <f t="shared" si="9"/>
        <v>0</v>
      </c>
      <c r="AS33">
        <f t="shared" si="10"/>
        <v>0</v>
      </c>
      <c r="AT33">
        <f t="shared" si="33"/>
        <v>26.470588235294116</v>
      </c>
      <c r="AU33">
        <f t="shared" si="34"/>
        <v>0</v>
      </c>
      <c r="AV33">
        <f t="shared" si="35"/>
        <v>0</v>
      </c>
      <c r="AW33">
        <f t="shared" si="36"/>
        <v>0</v>
      </c>
      <c r="AX33">
        <f t="shared" si="37"/>
        <v>26.470588235294116</v>
      </c>
      <c r="AY33">
        <f t="shared" si="38"/>
        <v>0</v>
      </c>
      <c r="AZ33">
        <f t="shared" si="39"/>
        <v>0</v>
      </c>
      <c r="BA33">
        <f t="shared" si="40"/>
        <v>0</v>
      </c>
      <c r="BB33">
        <f t="shared" si="41"/>
        <v>8.8235294117647047</v>
      </c>
      <c r="BC33">
        <f t="shared" si="42"/>
        <v>0</v>
      </c>
      <c r="BD33">
        <f t="shared" si="43"/>
        <v>0</v>
      </c>
      <c r="BE33">
        <f t="shared" si="44"/>
        <v>0</v>
      </c>
      <c r="BF33">
        <f t="shared" si="45"/>
        <v>8.8235294117647047</v>
      </c>
      <c r="BG33">
        <f t="shared" si="46"/>
        <v>0</v>
      </c>
      <c r="BH33">
        <f t="shared" si="47"/>
        <v>0</v>
      </c>
      <c r="BI33">
        <f t="shared" si="48"/>
        <v>0</v>
      </c>
      <c r="BJ33">
        <f t="shared" si="49"/>
        <v>8.8235294117647047</v>
      </c>
      <c r="BK33">
        <f t="shared" si="50"/>
        <v>0</v>
      </c>
      <c r="BL33">
        <f t="shared" si="51"/>
        <v>0</v>
      </c>
      <c r="BM33">
        <f t="shared" si="52"/>
        <v>0</v>
      </c>
      <c r="BN33">
        <f t="shared" si="53"/>
        <v>77.85467128027679</v>
      </c>
      <c r="BO33">
        <f t="shared" si="54"/>
        <v>0</v>
      </c>
      <c r="BP33">
        <f t="shared" si="55"/>
        <v>0</v>
      </c>
      <c r="BQ33">
        <f t="shared" si="56"/>
        <v>0</v>
      </c>
      <c r="BR33">
        <f t="shared" si="57"/>
        <v>77.85467128027679</v>
      </c>
      <c r="BS33">
        <f t="shared" si="58"/>
        <v>0</v>
      </c>
      <c r="BT33">
        <f t="shared" si="59"/>
        <v>0</v>
      </c>
      <c r="BU33">
        <f t="shared" si="60"/>
        <v>0</v>
      </c>
      <c r="BV33">
        <f t="shared" si="61"/>
        <v>77.85467128027679</v>
      </c>
      <c r="BW33">
        <f t="shared" si="62"/>
        <v>0</v>
      </c>
      <c r="BX33">
        <f t="shared" si="63"/>
        <v>0</v>
      </c>
      <c r="BY33">
        <f t="shared" si="64"/>
        <v>0</v>
      </c>
      <c r="BZ33">
        <f>IF($I$1=0,0,IF(AP33=0,C33,('LED Curve'!$D$14*(AP33/$I$1)^3+'LED Curve'!$D$15*(AP33/$I$1)^2+'LED Curve'!$D$16*(AP33/$I$1)^1+'LED Curve'!$D$17)*$F$1))</f>
        <v>27.765640483736796</v>
      </c>
      <c r="CA33">
        <f>IF($I$2=0,0,IF(AQ33=0,C33-BZ33,('LED Curve'!$D$14*(AQ33/$I$2)^3+'LED Curve'!$D$15*(AQ33/$I$2)^2+'LED Curve'!$D$16*(AQ33/$I$2)^1+'LED Curve'!$D$17)*$F$2))</f>
        <v>15.992057543722517</v>
      </c>
      <c r="CB33">
        <f>IF($I$3=0,0,IF(AR33=0,C33-(BZ33+CA33),('LED Curve'!$D$14*(AR33/$I$3)^3+'LED Curve'!$D$15*(AR33/$I$3)^2+'LED Curve'!$D$16*(AR33/$I$3)^1+'LED Curve'!$D$17)*$F$3))</f>
        <v>0</v>
      </c>
      <c r="CC33">
        <f>IF($I$4=0,0,IF(AS33=0,C33-(BZ33+CA33+CB33),('LED Curve'!$D$14*(AS33/$I$4)^3+'LED Curve'!$D$15*(AS33/$I$4)^2+'LED Curve'!$D$16*(AS33/$I$4)^1+'LED Curve'!$D$17)*$F$4))</f>
        <v>0</v>
      </c>
      <c r="CD33">
        <f>IF($I$1=0,0,IF(AT33=0,D33,('LED Curve'!$D$14*(AT33/$I$1)^3+'LED Curve'!$D$15*(AT33/$I$1)^2+'LED Curve'!$D$16*(AT33/$I$1)^1+'LED Curve'!$D$17)*$F$1))</f>
        <v>27.765640483736796</v>
      </c>
      <c r="CE33">
        <f>IF($I$2=0,0,IF(AU33=0,D33-CD33,('LED Curve'!$D$14*(AU33/$I$2)^3+'LED Curve'!$D$15*(AU33/$I$2)^2+'LED Curve'!$D$16*(AU33/$I$2)^1+'LED Curve'!$D$17)*$F$2))</f>
        <v>20.09730281894609</v>
      </c>
      <c r="CF33">
        <f>IF($I$3=0,0,IF(AV33=0,D33-(CD33+CE33),('LED Curve'!$D$14*(AV33/$I$3)^3+'LED Curve'!$D$15*(AV33/$I$3)^2+'LED Curve'!$D$16*(AV33/$I$3)^1+'LED Curve'!$D$17)*$F$3))</f>
        <v>0</v>
      </c>
      <c r="CG33">
        <f>IF($I$4=0,0,IF(AW33=0,D33-(CD33+CE33+CF33),('LED Curve'!$D$14*(AW33/$I$4)^3+'LED Curve'!$D$15*(AW33/$I$4)^2+'LED Curve'!$D$16*(AW33/$I$4)^1+'LED Curve'!$D$17)*$F$4))</f>
        <v>0</v>
      </c>
      <c r="CH33">
        <f>IF($I$1=0,0,IF(AX33=0,E33,('LED Curve'!$D$14*(AX33/$I$1)^3+'LED Curve'!$D$15*(AX33/$I$1)^2+'LED Curve'!$D$16*(AX33/$I$1)^1+'LED Curve'!$D$17)*$F$1))</f>
        <v>27.765640483736796</v>
      </c>
      <c r="CI33">
        <f>IF($I$2=0,0,IF(AY33=0,E33-CH33,('LED Curve'!$D$14*(AY33/$I$2)^3+'LED Curve'!$D$15*(AY33/$I$2)^2+'LED Curve'!$D$16*(AY33/$I$2)^1+'LED Curve'!$D$17)*$F$2))</f>
        <v>24.202548094169657</v>
      </c>
      <c r="CJ33">
        <f>IF($I$3=0,0,IF(AZ33=0,E33-(CH33+CI33),('LED Curve'!$D$14*(AZ33/$I$3)^3+'LED Curve'!$D$15*(AZ33/$I$3)^2+'LED Curve'!$D$16*(AZ33/$I$3)^1+'LED Curve'!$D$17)*$F$3))</f>
        <v>0</v>
      </c>
      <c r="CK33">
        <f>IF($I$4=0,0,IF(BA33=0,E33-(CH33+CI33+CJ33),('LED Curve'!$D$14*(BA33/$I$4)^3+'LED Curve'!$D$15*(BA33/$I$4)^2+'LED Curve'!$D$16*(BA33/$I$4)^1+'LED Curve'!$D$17)*$F$4))</f>
        <v>0</v>
      </c>
      <c r="CL33">
        <f t="shared" si="65"/>
        <v>15.992057543722517</v>
      </c>
      <c r="CM33">
        <f t="shared" si="66"/>
        <v>0</v>
      </c>
      <c r="CN33">
        <f t="shared" si="67"/>
        <v>0</v>
      </c>
      <c r="CO33">
        <f>IF($C$6=Calculation!$I$5,0,$C33-(BZ33+CA33+CB33+CC33))</f>
        <v>0</v>
      </c>
      <c r="CP33">
        <f t="shared" si="68"/>
        <v>20.09730281894609</v>
      </c>
      <c r="CQ33">
        <f t="shared" si="69"/>
        <v>0</v>
      </c>
      <c r="CR33">
        <f t="shared" si="70"/>
        <v>0</v>
      </c>
      <c r="CS33">
        <f>IF($C$6=Calculation!$I$5,0,$D33-(CD33+CE33+CF33+CG33))</f>
        <v>0</v>
      </c>
      <c r="CT33">
        <f t="shared" si="71"/>
        <v>24.202548094169657</v>
      </c>
      <c r="CU33">
        <f t="shared" si="72"/>
        <v>0</v>
      </c>
      <c r="CV33">
        <f t="shared" si="73"/>
        <v>0</v>
      </c>
      <c r="CW33">
        <f>IF($C$6=Calculation!$I$5,0,$E33-(CH33+CI33+CJ33+CK33))</f>
        <v>0</v>
      </c>
      <c r="CX33">
        <f t="shared" si="74"/>
        <v>0.31649400968460395</v>
      </c>
      <c r="CY33">
        <f t="shared" si="75"/>
        <v>0.38941371953993842</v>
      </c>
      <c r="CZ33">
        <f t="shared" si="76"/>
        <v>0.45728795847753534</v>
      </c>
      <c r="DA33">
        <f t="shared" si="77"/>
        <v>1.1820445274994203E-2</v>
      </c>
      <c r="DB33">
        <f t="shared" si="78"/>
        <v>1.3774371321411629E-2</v>
      </c>
      <c r="DC33">
        <f t="shared" si="79"/>
        <v>1.5357650331137463E-2</v>
      </c>
      <c r="DD33">
        <f t="shared" si="95"/>
        <v>0.23306146908101949</v>
      </c>
      <c r="DE33">
        <f t="shared" si="96"/>
        <v>0</v>
      </c>
      <c r="DF33">
        <f t="shared" si="97"/>
        <v>0</v>
      </c>
      <c r="DG33">
        <f t="shared" si="98"/>
        <v>0</v>
      </c>
      <c r="DH33">
        <f t="shared" si="99"/>
        <v>0.27202131522189665</v>
      </c>
      <c r="DI33">
        <f t="shared" si="100"/>
        <v>0</v>
      </c>
      <c r="DJ33">
        <f t="shared" si="101"/>
        <v>0</v>
      </c>
      <c r="DK33">
        <f t="shared" si="102"/>
        <v>0</v>
      </c>
      <c r="DL33">
        <f t="shared" si="103"/>
        <v>0.30344659335586593</v>
      </c>
      <c r="DM33">
        <f t="shared" si="104"/>
        <v>0</v>
      </c>
      <c r="DN33">
        <f t="shared" si="105"/>
        <v>0</v>
      </c>
      <c r="DO33">
        <f t="shared" si="106"/>
        <v>0</v>
      </c>
      <c r="DP33">
        <f t="shared" si="81"/>
        <v>7.1612095328590253E-2</v>
      </c>
      <c r="DQ33">
        <f t="shared" si="82"/>
        <v>0</v>
      </c>
      <c r="DR33">
        <f t="shared" si="83"/>
        <v>0</v>
      </c>
      <c r="DS33">
        <f t="shared" si="84"/>
        <v>0</v>
      </c>
      <c r="DT33">
        <f t="shared" si="85"/>
        <v>0.10361803299663004</v>
      </c>
      <c r="DU33">
        <f t="shared" si="86"/>
        <v>0</v>
      </c>
      <c r="DV33">
        <f t="shared" si="87"/>
        <v>0</v>
      </c>
      <c r="DW33">
        <f t="shared" si="88"/>
        <v>0</v>
      </c>
      <c r="DX33">
        <f t="shared" si="89"/>
        <v>0.13848371479053193</v>
      </c>
      <c r="DY33">
        <f t="shared" si="90"/>
        <v>0</v>
      </c>
      <c r="DZ33">
        <f t="shared" si="91"/>
        <v>0</v>
      </c>
      <c r="EA33">
        <f t="shared" si="92"/>
        <v>0</v>
      </c>
      <c r="EB33">
        <f>IF($I$1=0,0,IF(AP33&lt;=0,0,('LED Curve'!$D$19*(AP33/$I$1)^3+'LED Curve'!$D$20*(AP33/$I$1)^2+'LED Curve'!$D$21*(AP33/$I$1)^1+'LED Curve'!$D$22)*$F$1*$I$1))</f>
        <v>119.79697581730737</v>
      </c>
      <c r="EC33">
        <f>IF($I$2=0,0,IF(AQ33&lt;=0,0,('LED Curve'!$D$19*(AQ33/$I$2)^3+'LED Curve'!$D$20*(AQ33/$I$2)^2+'LED Curve'!$D$21*(AQ33/$I$2)^1+'LED Curve'!$D$22)*$F$2*$I$2))</f>
        <v>0</v>
      </c>
      <c r="ED33">
        <f>IF($I$3=0,0,IF(AR33&lt;=0,0,('LED Curve'!$D$19*(AR33/$I$3)^3+'LED Curve'!$D$20*(AR33/$I$3)^2+'LED Curve'!$D$21*(AR33/$I$3)^1+'LED Curve'!$D$22)*$F$3*$I$3))</f>
        <v>0</v>
      </c>
      <c r="EE33">
        <f>IF($I$4=0,0,IF(AS33&lt;=0,0,('LED Curve'!$D$19*(AS33/$I$4)^3+'LED Curve'!$D$20*(AS33/$I$4)^2+'LED Curve'!$D$21*(AS33/$I$4)^1+'LED Curve'!$D$22)*$F$4*$I$4))</f>
        <v>0</v>
      </c>
      <c r="EF33">
        <f>IF($I$1=0,0,IF(AT33&lt;=0,0,('LED Curve'!$D$19*(AT33/$I$1)^3+'LED Curve'!$D$20*(AT33/$I$1)^2+'LED Curve'!$D$21*(AT33/$I$1)^1+'LED Curve'!$D$22)*$F$1*$I$1))</f>
        <v>119.79697581730737</v>
      </c>
      <c r="EG33">
        <f>IF($I$2=0,0,IF(AU33&lt;=0,0,('LED Curve'!$D$19*(AU33/$I$2)^3+'LED Curve'!$D$20*(AU33/$I$2)^2+'LED Curve'!$D$21*(AU33/$I$2)^1+'LED Curve'!$D$22)*$F$2*$I$2))</f>
        <v>0</v>
      </c>
      <c r="EH33">
        <f>IF($I$3=0,0,IF(AV33&lt;=0,0,('LED Curve'!$D$19*(AV33/$I$3)^3+'LED Curve'!$D$20*(AV33/$I$3)^2+'LED Curve'!$D$21*(AV33/$I$3)^1+'LED Curve'!$D$22)*$F$3*$I$3))</f>
        <v>0</v>
      </c>
      <c r="EI33">
        <f>IF($I$4=0,0,IF(AW33&lt;=0,0,('LED Curve'!$D$19*(AW33/$I$4)^3+'LED Curve'!$D$20*(AW33/$I$4)^2+'LED Curve'!$D$21*(AW33/$I$4)^1+'LED Curve'!$D$22)*$F$4*$I$4))</f>
        <v>0</v>
      </c>
      <c r="EJ33">
        <f>IF($I$1=0,0,IF(AX33&lt;=0,0,('LED Curve'!$D$19*(AX33/$I$1)^3+'LED Curve'!$D$20*(AX33/$I$1)^2+'LED Curve'!$D$21*(AX33/$I$1)^1+'LED Curve'!$D$22)*$F$1*$I$1))</f>
        <v>119.79697581730737</v>
      </c>
      <c r="EK33">
        <f>IF($I$2=0,0,IF(AY33&lt;=0,0,('LED Curve'!$D$19*(AY33/$I$2)^3+'LED Curve'!$D$20*(AY33/$I$2)^2+'LED Curve'!$D$21*(AY33/$I$2)^1+'LED Curve'!$D$22)*$F$2*$I$2))</f>
        <v>0</v>
      </c>
      <c r="EL33">
        <f>IF($I$3=0,0,IF(AZ33&lt;=0,0,('LED Curve'!$D$19*(AZ33/$I$3)^3+'LED Curve'!$D$20*(AZ33/$I$3)^2+'LED Curve'!$D$21*(AZ33/$I$3)^1+'LED Curve'!$D$22)*$F$3*$I$3))</f>
        <v>0</v>
      </c>
      <c r="EM33">
        <f>IF($I$4=0,0,IF(BA33&lt;=0,0,('LED Curve'!$D$19*(BA33/$I$4)^3+'LED Curve'!$D$20*(BA33/$I$4)^2+'LED Curve'!$D$21*(BA33/$I$4)^1+'LED Curve'!$D$22)*$F$4*$I$4))</f>
        <v>0</v>
      </c>
      <c r="EN33">
        <f t="shared" si="93"/>
        <v>119.79697581730737</v>
      </c>
      <c r="EO33">
        <f t="shared" si="12"/>
        <v>0</v>
      </c>
      <c r="EP33">
        <f t="shared" si="13"/>
        <v>119.79697581730737</v>
      </c>
      <c r="EQ33">
        <f t="shared" si="14"/>
        <v>0</v>
      </c>
      <c r="ER33">
        <f t="shared" si="94"/>
        <v>119.79697581730737</v>
      </c>
      <c r="ES33">
        <f t="shared" si="15"/>
        <v>0</v>
      </c>
    </row>
    <row r="34" spans="1:149" x14ac:dyDescent="0.3">
      <c r="A34">
        <v>25</v>
      </c>
      <c r="B34">
        <f t="shared" si="16"/>
        <v>9.765625E-4</v>
      </c>
      <c r="C34">
        <f t="shared" si="0"/>
        <v>45.581100038907536</v>
      </c>
      <c r="D34">
        <f t="shared" si="1"/>
        <v>49.852109133353679</v>
      </c>
      <c r="E34">
        <f t="shared" si="2"/>
        <v>54.123118227799814</v>
      </c>
      <c r="F34">
        <f>IF(C34&gt;Calculation!$D$72,IF((C34-Calculation!$D$72)/Calculation!$D$58&gt;Calculation!$D$28,Calculation!$D$28,(C34-Calculation!$D$72)/Calculation!$D$58),0)</f>
        <v>26.470588235294116</v>
      </c>
      <c r="G34">
        <f>IF(C34&gt;Calculation!$D$73,IF((C34-Calculation!$D$73)/Calculation!$D$59&gt;Calculation!$D$29,Calculation!$D$29,(C34-Calculation!$D$73)/Calculation!$D$59),0)</f>
        <v>0</v>
      </c>
      <c r="H34">
        <f>IF(C34&gt;Calculation!$D$74,IF((C34-Calculation!$D$74)/Calculation!$D$60&gt;Calculation!$D$30,Calculation!$D$30,(C34-Calculation!$D$74)/Calculation!$D$60),0)</f>
        <v>0</v>
      </c>
      <c r="I34">
        <f>IF(C34&gt;Calculation!$D$75,IF((C34-Calculation!$D$75)/Calculation!$D$61&gt;Calculation!$D$31,Calculation!$D$31,(C34-Calculation!$D$75)/Calculation!$D$61),0)</f>
        <v>0</v>
      </c>
      <c r="J34">
        <f>IF(D34&gt;Calculation!$D$72,IF((D34-Calculation!$D$72)/Calculation!$D$58&gt;Calculation!$D$28,Calculation!$D$28,(D34-Calculation!$D$72)/Calculation!$D$58),0)</f>
        <v>26.470588235294116</v>
      </c>
      <c r="K34">
        <f>IF(D34&gt;Calculation!$D$73,IF((D34-Calculation!$D$73)/Calculation!$D$59&gt;Calculation!$D$29,Calculation!$D$29,(D34-Calculation!$D$73)/Calculation!$D$59),0)</f>
        <v>0</v>
      </c>
      <c r="L34">
        <f>IF(D34&gt;Calculation!$D$74,IF((D34-Calculation!$D$74)/Calculation!$D$60&gt;Calculation!$D$30,Calculation!$D$30,(D34-Calculation!$D$74)/Calculation!$D$60),0)</f>
        <v>0</v>
      </c>
      <c r="M34">
        <f>IF(D34&gt;Calculation!$D$75,IF((D34-Calculation!$D$75)/Calculation!$D$61&gt;Calculation!$D$31,Calculation!$D$31,(D34-Calculation!$D$75)/Calculation!$D$61),0)</f>
        <v>0</v>
      </c>
      <c r="N34">
        <f>IF(E34&gt;Calculation!$D$72,IF((E34-Calculation!$D$72)/Calculation!$D$58&gt;Calculation!$D$28,Calculation!$D$28,(E34-Calculation!$D$72)/Calculation!$D$58),0)</f>
        <v>26.470588235294116</v>
      </c>
      <c r="O34">
        <f>IF(E34&gt;Calculation!$D$73,IF((E34-Calculation!$D$73)/Calculation!$D$59&gt;Calculation!$D$29,Calculation!$D$29,(E34-Calculation!$D$73)/Calculation!$D$59),0)</f>
        <v>5.7401858731183655</v>
      </c>
      <c r="P34">
        <f>IF(E34&gt;Calculation!$D$74,IF((E34-Calculation!$D$74)/Calculation!$D$60&gt;Calculation!$D$30,Calculation!$D$30,(E34-Calculation!$D$74)/Calculation!$D$60),0)</f>
        <v>0</v>
      </c>
      <c r="Q34">
        <f>IF(E34&gt;Calculation!$D$75,IF((E34-Calculation!$D$75)/Calculation!$D$61&gt;Calculation!$D$31,Calculation!$D$31,(E34-Calculation!$D$75)/Calculation!$D$61),0)</f>
        <v>0</v>
      </c>
      <c r="R34">
        <f t="shared" si="17"/>
        <v>26.470588235294116</v>
      </c>
      <c r="S34">
        <f t="shared" si="18"/>
        <v>0</v>
      </c>
      <c r="T34">
        <f t="shared" si="19"/>
        <v>0</v>
      </c>
      <c r="U34">
        <f t="shared" si="20"/>
        <v>0</v>
      </c>
      <c r="V34">
        <f t="shared" si="21"/>
        <v>26.470588235294116</v>
      </c>
      <c r="W34">
        <f t="shared" si="22"/>
        <v>0</v>
      </c>
      <c r="X34">
        <f t="shared" si="23"/>
        <v>0</v>
      </c>
      <c r="Y34">
        <f t="shared" si="24"/>
        <v>0</v>
      </c>
      <c r="Z34">
        <f t="shared" si="25"/>
        <v>20.730402362175752</v>
      </c>
      <c r="AA34">
        <f t="shared" si="26"/>
        <v>5.7401858731183655</v>
      </c>
      <c r="AB34">
        <f t="shared" si="27"/>
        <v>0</v>
      </c>
      <c r="AC34">
        <f t="shared" si="4"/>
        <v>0</v>
      </c>
      <c r="AD34">
        <f>IF(T34&gt;Calculation!$D$29,1,0)</f>
        <v>0</v>
      </c>
      <c r="AE34">
        <f>IF(X34&gt;Calculation!$D$29,1,0)</f>
        <v>0</v>
      </c>
      <c r="AF34">
        <f>IF(AB34&gt;Calculation!$D$29,1,0)</f>
        <v>0</v>
      </c>
      <c r="AG34">
        <f>IF(U34&gt;Calculation!$D$30,1,0)</f>
        <v>0</v>
      </c>
      <c r="AH34">
        <f>IF(Y34&gt;Calculation!$D$30,1,0)</f>
        <v>0</v>
      </c>
      <c r="AI34">
        <f>IF(AC34&gt;Calculation!$D$30,1,0)</f>
        <v>0</v>
      </c>
      <c r="AJ34">
        <f t="shared" si="5"/>
        <v>26.470588235294116</v>
      </c>
      <c r="AK34">
        <f t="shared" si="28"/>
        <v>26.470588235294116</v>
      </c>
      <c r="AL34">
        <f t="shared" si="29"/>
        <v>26.470588235294116</v>
      </c>
      <c r="AM34">
        <f t="shared" si="30"/>
        <v>700.69204152249131</v>
      </c>
      <c r="AN34">
        <f t="shared" si="31"/>
        <v>700.69204152249131</v>
      </c>
      <c r="AO34">
        <f t="shared" si="32"/>
        <v>700.69204152249131</v>
      </c>
      <c r="AP34">
        <f t="shared" si="7"/>
        <v>26.470588235294116</v>
      </c>
      <c r="AQ34">
        <f t="shared" si="8"/>
        <v>0</v>
      </c>
      <c r="AR34">
        <f t="shared" si="9"/>
        <v>0</v>
      </c>
      <c r="AS34">
        <f t="shared" si="10"/>
        <v>0</v>
      </c>
      <c r="AT34">
        <f t="shared" si="33"/>
        <v>26.470588235294116</v>
      </c>
      <c r="AU34">
        <f t="shared" si="34"/>
        <v>0</v>
      </c>
      <c r="AV34">
        <f t="shared" si="35"/>
        <v>0</v>
      </c>
      <c r="AW34">
        <f t="shared" si="36"/>
        <v>0</v>
      </c>
      <c r="AX34">
        <f t="shared" si="37"/>
        <v>26.470588235294116</v>
      </c>
      <c r="AY34">
        <f t="shared" si="38"/>
        <v>5.7401858731183655</v>
      </c>
      <c r="AZ34">
        <f t="shared" si="39"/>
        <v>0</v>
      </c>
      <c r="BA34">
        <f t="shared" si="40"/>
        <v>0</v>
      </c>
      <c r="BB34">
        <f t="shared" si="41"/>
        <v>8.8235294117647047</v>
      </c>
      <c r="BC34">
        <f t="shared" si="42"/>
        <v>0</v>
      </c>
      <c r="BD34">
        <f t="shared" si="43"/>
        <v>0</v>
      </c>
      <c r="BE34">
        <f t="shared" si="44"/>
        <v>0</v>
      </c>
      <c r="BF34">
        <f t="shared" si="45"/>
        <v>8.8235294117647047</v>
      </c>
      <c r="BG34">
        <f t="shared" si="46"/>
        <v>0</v>
      </c>
      <c r="BH34">
        <f t="shared" si="47"/>
        <v>0</v>
      </c>
      <c r="BI34">
        <f t="shared" si="48"/>
        <v>0</v>
      </c>
      <c r="BJ34">
        <f t="shared" si="49"/>
        <v>8.8235294117647047</v>
      </c>
      <c r="BK34">
        <f t="shared" si="50"/>
        <v>1.9133952910394552</v>
      </c>
      <c r="BL34">
        <f t="shared" si="51"/>
        <v>0</v>
      </c>
      <c r="BM34">
        <f t="shared" si="52"/>
        <v>0</v>
      </c>
      <c r="BN34">
        <f t="shared" si="53"/>
        <v>77.85467128027679</v>
      </c>
      <c r="BO34">
        <f t="shared" si="54"/>
        <v>0</v>
      </c>
      <c r="BP34">
        <f t="shared" si="55"/>
        <v>0</v>
      </c>
      <c r="BQ34">
        <f t="shared" si="56"/>
        <v>0</v>
      </c>
      <c r="BR34">
        <f t="shared" si="57"/>
        <v>77.85467128027679</v>
      </c>
      <c r="BS34">
        <f t="shared" si="58"/>
        <v>0</v>
      </c>
      <c r="BT34">
        <f t="shared" si="59"/>
        <v>0</v>
      </c>
      <c r="BU34">
        <f t="shared" si="60"/>
        <v>0</v>
      </c>
      <c r="BV34">
        <f t="shared" si="61"/>
        <v>77.85467128027679</v>
      </c>
      <c r="BW34">
        <f t="shared" si="62"/>
        <v>3.6610815397719612</v>
      </c>
      <c r="BX34">
        <f t="shared" si="63"/>
        <v>0</v>
      </c>
      <c r="BY34">
        <f t="shared" si="64"/>
        <v>0</v>
      </c>
      <c r="BZ34">
        <f>IF($I$1=0,0,IF(AP34=0,C34,('LED Curve'!$D$14*(AP34/$I$1)^3+'LED Curve'!$D$15*(AP34/$I$1)^2+'LED Curve'!$D$16*(AP34/$I$1)^1+'LED Curve'!$D$17)*$F$1))</f>
        <v>27.765640483736796</v>
      </c>
      <c r="CA34">
        <f>IF($I$2=0,0,IF(AQ34=0,C34-BZ34,('LED Curve'!$D$14*(AQ34/$I$2)^3+'LED Curve'!$D$15*(AQ34/$I$2)^2+'LED Curve'!$D$16*(AQ34/$I$2)^1+'LED Curve'!$D$17)*$F$2))</f>
        <v>17.81545955517074</v>
      </c>
      <c r="CB34">
        <f>IF($I$3=0,0,IF(AR34=0,C34-(BZ34+CA34),('LED Curve'!$D$14*(AR34/$I$3)^3+'LED Curve'!$D$15*(AR34/$I$3)^2+'LED Curve'!$D$16*(AR34/$I$3)^1+'LED Curve'!$D$17)*$F$3))</f>
        <v>0</v>
      </c>
      <c r="CC34">
        <f>IF($I$4=0,0,IF(AS34=0,C34-(BZ34+CA34+CB34),('LED Curve'!$D$14*(AS34/$I$4)^3+'LED Curve'!$D$15*(AS34/$I$4)^2+'LED Curve'!$D$16*(AS34/$I$4)^1+'LED Curve'!$D$17)*$F$4))</f>
        <v>0</v>
      </c>
      <c r="CD34">
        <f>IF($I$1=0,0,IF(AT34=0,D34,('LED Curve'!$D$14*(AT34/$I$1)^3+'LED Curve'!$D$15*(AT34/$I$1)^2+'LED Curve'!$D$16*(AT34/$I$1)^1+'LED Curve'!$D$17)*$F$1))</f>
        <v>27.765640483736796</v>
      </c>
      <c r="CE34">
        <f>IF($I$2=0,0,IF(AU34=0,D34-CD34,('LED Curve'!$D$14*(AU34/$I$2)^3+'LED Curve'!$D$15*(AU34/$I$2)^2+'LED Curve'!$D$16*(AU34/$I$2)^1+'LED Curve'!$D$17)*$F$2))</f>
        <v>22.086468649616883</v>
      </c>
      <c r="CF34">
        <f>IF($I$3=0,0,IF(AV34=0,D34-(CD34+CE34),('LED Curve'!$D$14*(AV34/$I$3)^3+'LED Curve'!$D$15*(AV34/$I$3)^2+'LED Curve'!$D$16*(AV34/$I$3)^1+'LED Curve'!$D$17)*$F$3))</f>
        <v>0</v>
      </c>
      <c r="CG34">
        <f>IF($I$4=0,0,IF(AW34=0,D34-(CD34+CE34+CF34),('LED Curve'!$D$14*(AW34/$I$4)^3+'LED Curve'!$D$15*(AW34/$I$4)^2+'LED Curve'!$D$16*(AW34/$I$4)^1+'LED Curve'!$D$17)*$F$4))</f>
        <v>0</v>
      </c>
      <c r="CH34">
        <f>IF($I$1=0,0,IF(AX34=0,E34,('LED Curve'!$D$14*(AX34/$I$1)^3+'LED Curve'!$D$15*(AX34/$I$1)^2+'LED Curve'!$D$16*(AX34/$I$1)^1+'LED Curve'!$D$17)*$F$1))</f>
        <v>27.765640483736796</v>
      </c>
      <c r="CI34">
        <f>IF($I$2=0,0,IF(AY34=0,E34-CH34,('LED Curve'!$D$14*(AY34/$I$2)^3+'LED Curve'!$D$15*(AY34/$I$2)^2+'LED Curve'!$D$16*(AY34/$I$2)^1+'LED Curve'!$D$17)*$F$2))</f>
        <v>26.0682243928734</v>
      </c>
      <c r="CJ34">
        <f>IF($I$3=0,0,IF(AZ34=0,E34-(CH34+CI34),('LED Curve'!$D$14*(AZ34/$I$3)^3+'LED Curve'!$D$15*(AZ34/$I$3)^2+'LED Curve'!$D$16*(AZ34/$I$3)^1+'LED Curve'!$D$17)*$F$3))</f>
        <v>0.28925335118962181</v>
      </c>
      <c r="CK34">
        <f>IF($I$4=0,0,IF(BA34=0,E34-(CH34+CI34+CJ34),('LED Curve'!$D$14*(BA34/$I$4)^3+'LED Curve'!$D$15*(BA34/$I$4)^2+'LED Curve'!$D$16*(BA34/$I$4)^1+'LED Curve'!$D$17)*$F$4))</f>
        <v>0</v>
      </c>
      <c r="CL34">
        <f t="shared" si="65"/>
        <v>17.81545955517074</v>
      </c>
      <c r="CM34">
        <f t="shared" si="66"/>
        <v>0</v>
      </c>
      <c r="CN34">
        <f t="shared" si="67"/>
        <v>0</v>
      </c>
      <c r="CO34">
        <f>IF($C$6=Calculation!$I$5,0,$C34-(BZ34+CA34+CB34+CC34))</f>
        <v>0</v>
      </c>
      <c r="CP34">
        <f t="shared" si="68"/>
        <v>22.086468649616883</v>
      </c>
      <c r="CQ34">
        <f t="shared" si="69"/>
        <v>0</v>
      </c>
      <c r="CR34">
        <f t="shared" si="70"/>
        <v>0</v>
      </c>
      <c r="CS34">
        <f>IF($C$6=Calculation!$I$5,0,$D34-(CD34+CE34+CF34+CG34))</f>
        <v>0</v>
      </c>
      <c r="CT34">
        <f t="shared" si="71"/>
        <v>26.357477744063019</v>
      </c>
      <c r="CU34">
        <f t="shared" si="72"/>
        <v>0.28925335118962181</v>
      </c>
      <c r="CV34">
        <f t="shared" si="73"/>
        <v>0</v>
      </c>
      <c r="CW34">
        <f>IF($C$6=Calculation!$I$5,0,$E34-(CH34+CI34+CJ34+CK34))</f>
        <v>0</v>
      </c>
      <c r="CX34">
        <f t="shared" si="74"/>
        <v>0.36413010703049675</v>
      </c>
      <c r="CY34">
        <f t="shared" si="75"/>
        <v>0.44138037119000334</v>
      </c>
      <c r="CZ34">
        <f t="shared" si="76"/>
        <v>0.51358516443177227</v>
      </c>
      <c r="DA34">
        <f t="shared" si="77"/>
        <v>1.3268055569111852E-2</v>
      </c>
      <c r="DB34">
        <f t="shared" si="78"/>
        <v>1.5221981615529278E-2</v>
      </c>
      <c r="DC34">
        <f t="shared" si="79"/>
        <v>1.6805260625255111E-2</v>
      </c>
      <c r="DD34">
        <f t="shared" si="95"/>
        <v>0.26177134550032455</v>
      </c>
      <c r="DE34">
        <f t="shared" si="96"/>
        <v>0</v>
      </c>
      <c r="DF34">
        <f t="shared" si="97"/>
        <v>0</v>
      </c>
      <c r="DG34">
        <f t="shared" si="98"/>
        <v>0</v>
      </c>
      <c r="DH34">
        <f t="shared" si="99"/>
        <v>0.30073119164120171</v>
      </c>
      <c r="DI34">
        <f t="shared" si="100"/>
        <v>0</v>
      </c>
      <c r="DJ34">
        <f t="shared" si="101"/>
        <v>0</v>
      </c>
      <c r="DK34">
        <f t="shared" si="102"/>
        <v>0</v>
      </c>
      <c r="DL34">
        <f t="shared" si="103"/>
        <v>0.33215646977517099</v>
      </c>
      <c r="DM34">
        <f t="shared" si="104"/>
        <v>2.8180036920007053E-3</v>
      </c>
      <c r="DN34">
        <f t="shared" si="105"/>
        <v>0</v>
      </c>
      <c r="DO34">
        <f t="shared" si="106"/>
        <v>0</v>
      </c>
      <c r="DP34">
        <f t="shared" si="81"/>
        <v>8.9090705961060362E-2</v>
      </c>
      <c r="DQ34">
        <f t="shared" si="82"/>
        <v>0</v>
      </c>
      <c r="DR34">
        <f t="shared" si="83"/>
        <v>0</v>
      </c>
      <c r="DS34">
        <f t="shared" si="84"/>
        <v>0</v>
      </c>
      <c r="DT34">
        <f t="shared" si="85"/>
        <v>0.12542719793327223</v>
      </c>
      <c r="DU34">
        <f t="shared" si="86"/>
        <v>0</v>
      </c>
      <c r="DV34">
        <f t="shared" si="87"/>
        <v>0</v>
      </c>
      <c r="DW34">
        <f t="shared" si="88"/>
        <v>0</v>
      </c>
      <c r="DX34">
        <f t="shared" si="89"/>
        <v>0.16178921580809302</v>
      </c>
      <c r="DY34">
        <f t="shared" si="90"/>
        <v>1.6214531252449354E-5</v>
      </c>
      <c r="DZ34">
        <f t="shared" si="91"/>
        <v>0</v>
      </c>
      <c r="EA34">
        <f t="shared" si="92"/>
        <v>0</v>
      </c>
      <c r="EB34">
        <f>IF($I$1=0,0,IF(AP34&lt;=0,0,('LED Curve'!$D$19*(AP34/$I$1)^3+'LED Curve'!$D$20*(AP34/$I$1)^2+'LED Curve'!$D$21*(AP34/$I$1)^1+'LED Curve'!$D$22)*$F$1*$I$1))</f>
        <v>119.79697581730737</v>
      </c>
      <c r="EC34">
        <f>IF($I$2=0,0,IF(AQ34&lt;=0,0,('LED Curve'!$D$19*(AQ34/$I$2)^3+'LED Curve'!$D$20*(AQ34/$I$2)^2+'LED Curve'!$D$21*(AQ34/$I$2)^1+'LED Curve'!$D$22)*$F$2*$I$2))</f>
        <v>0</v>
      </c>
      <c r="ED34">
        <f>IF($I$3=0,0,IF(AR34&lt;=0,0,('LED Curve'!$D$19*(AR34/$I$3)^3+'LED Curve'!$D$20*(AR34/$I$3)^2+'LED Curve'!$D$21*(AR34/$I$3)^1+'LED Curve'!$D$22)*$F$3*$I$3))</f>
        <v>0</v>
      </c>
      <c r="EE34">
        <f>IF($I$4=0,0,IF(AS34&lt;=0,0,('LED Curve'!$D$19*(AS34/$I$4)^3+'LED Curve'!$D$20*(AS34/$I$4)^2+'LED Curve'!$D$21*(AS34/$I$4)^1+'LED Curve'!$D$22)*$F$4*$I$4))</f>
        <v>0</v>
      </c>
      <c r="EF34">
        <f>IF($I$1=0,0,IF(AT34&lt;=0,0,('LED Curve'!$D$19*(AT34/$I$1)^3+'LED Curve'!$D$20*(AT34/$I$1)^2+'LED Curve'!$D$21*(AT34/$I$1)^1+'LED Curve'!$D$22)*$F$1*$I$1))</f>
        <v>119.79697581730737</v>
      </c>
      <c r="EG34">
        <f>IF($I$2=0,0,IF(AU34&lt;=0,0,('LED Curve'!$D$19*(AU34/$I$2)^3+'LED Curve'!$D$20*(AU34/$I$2)^2+'LED Curve'!$D$21*(AU34/$I$2)^1+'LED Curve'!$D$22)*$F$2*$I$2))</f>
        <v>0</v>
      </c>
      <c r="EH34">
        <f>IF($I$3=0,0,IF(AV34&lt;=0,0,('LED Curve'!$D$19*(AV34/$I$3)^3+'LED Curve'!$D$20*(AV34/$I$3)^2+'LED Curve'!$D$21*(AV34/$I$3)^1+'LED Curve'!$D$22)*$F$3*$I$3))</f>
        <v>0</v>
      </c>
      <c r="EI34">
        <f>IF($I$4=0,0,IF(AW34&lt;=0,0,('LED Curve'!$D$19*(AW34/$I$4)^3+'LED Curve'!$D$20*(AW34/$I$4)^2+'LED Curve'!$D$21*(AW34/$I$4)^1+'LED Curve'!$D$22)*$F$4*$I$4))</f>
        <v>0</v>
      </c>
      <c r="EJ34">
        <f>IF($I$1=0,0,IF(AX34&lt;=0,0,('LED Curve'!$D$19*(AX34/$I$1)^3+'LED Curve'!$D$20*(AX34/$I$1)^2+'LED Curve'!$D$21*(AX34/$I$1)^1+'LED Curve'!$D$22)*$F$1*$I$1))</f>
        <v>119.79697581730737</v>
      </c>
      <c r="EK34">
        <f>IF($I$2=0,0,IF(AY34&lt;=0,0,('LED Curve'!$D$19*(AY34/$I$2)^3+'LED Curve'!$D$20*(AY34/$I$2)^2+'LED Curve'!$D$21*(AY34/$I$2)^1+'LED Curve'!$D$22)*$F$2*$I$2))</f>
        <v>27.110399182173008</v>
      </c>
      <c r="EL34">
        <f>IF($I$3=0,0,IF(AZ34&lt;=0,0,('LED Curve'!$D$19*(AZ34/$I$3)^3+'LED Curve'!$D$20*(AZ34/$I$3)^2+'LED Curve'!$D$21*(AZ34/$I$3)^1+'LED Curve'!$D$22)*$F$3*$I$3))</f>
        <v>0</v>
      </c>
      <c r="EM34">
        <f>IF($I$4=0,0,IF(BA34&lt;=0,0,('LED Curve'!$D$19*(BA34/$I$4)^3+'LED Curve'!$D$20*(BA34/$I$4)^2+'LED Curve'!$D$21*(BA34/$I$4)^1+'LED Curve'!$D$22)*$F$4*$I$4))</f>
        <v>0</v>
      </c>
      <c r="EN34">
        <f t="shared" si="93"/>
        <v>119.79697581730737</v>
      </c>
      <c r="EO34">
        <f t="shared" si="12"/>
        <v>0</v>
      </c>
      <c r="EP34">
        <f t="shared" si="13"/>
        <v>119.79697581730737</v>
      </c>
      <c r="EQ34">
        <f t="shared" si="14"/>
        <v>0</v>
      </c>
      <c r="ER34">
        <f t="shared" si="94"/>
        <v>146.90737499948037</v>
      </c>
      <c r="ES34">
        <f t="shared" si="15"/>
        <v>0</v>
      </c>
    </row>
    <row r="35" spans="1:149" x14ac:dyDescent="0.3">
      <c r="A35">
        <v>26</v>
      </c>
      <c r="B35">
        <f t="shared" si="16"/>
        <v>1.015625E-3</v>
      </c>
      <c r="C35">
        <f t="shared" si="0"/>
        <v>47.397426869499967</v>
      </c>
      <c r="D35">
        <f t="shared" si="1"/>
        <v>51.833556584909054</v>
      </c>
      <c r="E35">
        <f t="shared" si="2"/>
        <v>56.269686300318142</v>
      </c>
      <c r="F35">
        <f>IF(C35&gt;Calculation!$D$72,IF((C35-Calculation!$D$72)/Calculation!$D$58&gt;Calculation!$D$28,Calculation!$D$28,(C35-Calculation!$D$72)/Calculation!$D$58),0)</f>
        <v>26.470588235294116</v>
      </c>
      <c r="G35">
        <f>IF(C35&gt;Calculation!$D$73,IF((C35-Calculation!$D$73)/Calculation!$D$59&gt;Calculation!$D$29,Calculation!$D$29,(C35-Calculation!$D$73)/Calculation!$D$59),0)</f>
        <v>0</v>
      </c>
      <c r="H35">
        <f>IF(C35&gt;Calculation!$D$74,IF((C35-Calculation!$D$74)/Calculation!$D$60&gt;Calculation!$D$30,Calculation!$D$30,(C35-Calculation!$D$74)/Calculation!$D$60),0)</f>
        <v>0</v>
      </c>
      <c r="I35">
        <f>IF(C35&gt;Calculation!$D$75,IF((C35-Calculation!$D$75)/Calculation!$D$61&gt;Calculation!$D$31,Calculation!$D$31,(C35-Calculation!$D$75)/Calculation!$D$61),0)</f>
        <v>0</v>
      </c>
      <c r="J35">
        <f>IF(D35&gt;Calculation!$D$72,IF((D35-Calculation!$D$72)/Calculation!$D$58&gt;Calculation!$D$28,Calculation!$D$28,(D35-Calculation!$D$72)/Calculation!$D$58),0)</f>
        <v>26.470588235294116</v>
      </c>
      <c r="K35">
        <f>IF(D35&gt;Calculation!$D$73,IF((D35-Calculation!$D$73)/Calculation!$D$59&gt;Calculation!$D$29,Calculation!$D$29,(D35-Calculation!$D$73)/Calculation!$D$59),0)</f>
        <v>0</v>
      </c>
      <c r="L35">
        <f>IF(D35&gt;Calculation!$D$74,IF((D35-Calculation!$D$74)/Calculation!$D$60&gt;Calculation!$D$30,Calculation!$D$30,(D35-Calculation!$D$74)/Calculation!$D$60),0)</f>
        <v>0</v>
      </c>
      <c r="M35">
        <f>IF(D35&gt;Calculation!$D$75,IF((D35-Calculation!$D$75)/Calculation!$D$61&gt;Calculation!$D$31,Calculation!$D$31,(D35-Calculation!$D$75)/Calculation!$D$61),0)</f>
        <v>0</v>
      </c>
      <c r="N35">
        <f>IF(E35&gt;Calculation!$D$72,IF((E35-Calculation!$D$72)/Calculation!$D$58&gt;Calculation!$D$28,Calculation!$D$28,(E35-Calculation!$D$72)/Calculation!$D$58),0)</f>
        <v>26.470588235294116</v>
      </c>
      <c r="O35">
        <f>IF(E35&gt;Calculation!$D$73,IF((E35-Calculation!$D$73)/Calculation!$D$59&gt;Calculation!$D$29,Calculation!$D$29,(E35-Calculation!$D$73)/Calculation!$D$59),0)</f>
        <v>20.564551014819521</v>
      </c>
      <c r="P35">
        <f>IF(E35&gt;Calculation!$D$74,IF((E35-Calculation!$D$74)/Calculation!$D$60&gt;Calculation!$D$30,Calculation!$D$30,(E35-Calculation!$D$74)/Calculation!$D$60),0)</f>
        <v>0</v>
      </c>
      <c r="Q35">
        <f>IF(E35&gt;Calculation!$D$75,IF((E35-Calculation!$D$75)/Calculation!$D$61&gt;Calculation!$D$31,Calculation!$D$31,(E35-Calculation!$D$75)/Calculation!$D$61),0)</f>
        <v>0</v>
      </c>
      <c r="R35">
        <f t="shared" si="17"/>
        <v>26.470588235294116</v>
      </c>
      <c r="S35">
        <f t="shared" si="18"/>
        <v>0</v>
      </c>
      <c r="T35">
        <f t="shared" si="19"/>
        <v>0</v>
      </c>
      <c r="U35">
        <f t="shared" si="20"/>
        <v>0</v>
      </c>
      <c r="V35">
        <f t="shared" si="21"/>
        <v>26.470588235294116</v>
      </c>
      <c r="W35">
        <f t="shared" si="22"/>
        <v>0</v>
      </c>
      <c r="X35">
        <f t="shared" si="23"/>
        <v>0</v>
      </c>
      <c r="Y35">
        <f t="shared" si="24"/>
        <v>0</v>
      </c>
      <c r="Z35">
        <f t="shared" si="25"/>
        <v>5.9060372204745946</v>
      </c>
      <c r="AA35">
        <f t="shared" si="26"/>
        <v>20.564551014819521</v>
      </c>
      <c r="AB35">
        <f t="shared" si="27"/>
        <v>0</v>
      </c>
      <c r="AC35">
        <f t="shared" si="4"/>
        <v>0</v>
      </c>
      <c r="AD35">
        <f>IF(T35&gt;Calculation!$D$29,1,0)</f>
        <v>0</v>
      </c>
      <c r="AE35">
        <f>IF(X35&gt;Calculation!$D$29,1,0)</f>
        <v>0</v>
      </c>
      <c r="AF35">
        <f>IF(AB35&gt;Calculation!$D$29,1,0)</f>
        <v>0</v>
      </c>
      <c r="AG35">
        <f>IF(U35&gt;Calculation!$D$30,1,0)</f>
        <v>0</v>
      </c>
      <c r="AH35">
        <f>IF(Y35&gt;Calculation!$D$30,1,0)</f>
        <v>0</v>
      </c>
      <c r="AI35">
        <f>IF(AC35&gt;Calculation!$D$30,1,0)</f>
        <v>0</v>
      </c>
      <c r="AJ35">
        <f t="shared" si="5"/>
        <v>26.470588235294116</v>
      </c>
      <c r="AK35">
        <f t="shared" si="28"/>
        <v>26.470588235294116</v>
      </c>
      <c r="AL35">
        <f t="shared" si="29"/>
        <v>26.470588235294116</v>
      </c>
      <c r="AM35">
        <f t="shared" si="30"/>
        <v>700.69204152249131</v>
      </c>
      <c r="AN35">
        <f t="shared" si="31"/>
        <v>700.69204152249131</v>
      </c>
      <c r="AO35">
        <f t="shared" si="32"/>
        <v>700.69204152249131</v>
      </c>
      <c r="AP35">
        <f t="shared" si="7"/>
        <v>26.470588235294116</v>
      </c>
      <c r="AQ35">
        <f t="shared" si="8"/>
        <v>0</v>
      </c>
      <c r="AR35">
        <f t="shared" si="9"/>
        <v>0</v>
      </c>
      <c r="AS35">
        <f t="shared" si="10"/>
        <v>0</v>
      </c>
      <c r="AT35">
        <f t="shared" si="33"/>
        <v>26.470588235294116</v>
      </c>
      <c r="AU35">
        <f t="shared" si="34"/>
        <v>0</v>
      </c>
      <c r="AV35">
        <f t="shared" si="35"/>
        <v>0</v>
      </c>
      <c r="AW35">
        <f t="shared" si="36"/>
        <v>0</v>
      </c>
      <c r="AX35">
        <f t="shared" si="37"/>
        <v>26.470588235294116</v>
      </c>
      <c r="AY35">
        <f t="shared" si="38"/>
        <v>20.564551014819521</v>
      </c>
      <c r="AZ35">
        <f t="shared" si="39"/>
        <v>0</v>
      </c>
      <c r="BA35">
        <f t="shared" si="40"/>
        <v>0</v>
      </c>
      <c r="BB35">
        <f t="shared" si="41"/>
        <v>8.8235294117647047</v>
      </c>
      <c r="BC35">
        <f t="shared" si="42"/>
        <v>0</v>
      </c>
      <c r="BD35">
        <f t="shared" si="43"/>
        <v>0</v>
      </c>
      <c r="BE35">
        <f t="shared" si="44"/>
        <v>0</v>
      </c>
      <c r="BF35">
        <f t="shared" si="45"/>
        <v>8.8235294117647047</v>
      </c>
      <c r="BG35">
        <f t="shared" si="46"/>
        <v>0</v>
      </c>
      <c r="BH35">
        <f t="shared" si="47"/>
        <v>0</v>
      </c>
      <c r="BI35">
        <f t="shared" si="48"/>
        <v>0</v>
      </c>
      <c r="BJ35">
        <f t="shared" si="49"/>
        <v>8.8235294117647047</v>
      </c>
      <c r="BK35">
        <f t="shared" si="50"/>
        <v>6.8548503382731738</v>
      </c>
      <c r="BL35">
        <f t="shared" si="51"/>
        <v>0</v>
      </c>
      <c r="BM35">
        <f t="shared" si="52"/>
        <v>0</v>
      </c>
      <c r="BN35">
        <f t="shared" si="53"/>
        <v>77.85467128027679</v>
      </c>
      <c r="BO35">
        <f t="shared" si="54"/>
        <v>0</v>
      </c>
      <c r="BP35">
        <f t="shared" si="55"/>
        <v>0</v>
      </c>
      <c r="BQ35">
        <f t="shared" si="56"/>
        <v>0</v>
      </c>
      <c r="BR35">
        <f t="shared" si="57"/>
        <v>77.85467128027679</v>
      </c>
      <c r="BS35">
        <f t="shared" si="58"/>
        <v>0</v>
      </c>
      <c r="BT35">
        <f t="shared" si="59"/>
        <v>0</v>
      </c>
      <c r="BU35">
        <f t="shared" si="60"/>
        <v>0</v>
      </c>
      <c r="BV35">
        <f t="shared" si="61"/>
        <v>77.85467128027679</v>
      </c>
      <c r="BW35">
        <f t="shared" si="62"/>
        <v>46.988973160123848</v>
      </c>
      <c r="BX35">
        <f t="shared" si="63"/>
        <v>0</v>
      </c>
      <c r="BY35">
        <f t="shared" si="64"/>
        <v>0</v>
      </c>
      <c r="BZ35">
        <f>IF($I$1=0,0,IF(AP35=0,C35,('LED Curve'!$D$14*(AP35/$I$1)^3+'LED Curve'!$D$15*(AP35/$I$1)^2+'LED Curve'!$D$16*(AP35/$I$1)^1+'LED Curve'!$D$17)*$F$1))</f>
        <v>27.765640483736796</v>
      </c>
      <c r="CA35">
        <f>IF($I$2=0,0,IF(AQ35=0,C35-BZ35,('LED Curve'!$D$14*(AQ35/$I$2)^3+'LED Curve'!$D$15*(AQ35/$I$2)^2+'LED Curve'!$D$16*(AQ35/$I$2)^1+'LED Curve'!$D$17)*$F$2))</f>
        <v>19.631786385763171</v>
      </c>
      <c r="CB35">
        <f>IF($I$3=0,0,IF(AR35=0,C35-(BZ35+CA35),('LED Curve'!$D$14*(AR35/$I$3)^3+'LED Curve'!$D$15*(AR35/$I$3)^2+'LED Curve'!$D$16*(AR35/$I$3)^1+'LED Curve'!$D$17)*$F$3))</f>
        <v>0</v>
      </c>
      <c r="CC35">
        <f>IF($I$4=0,0,IF(AS35=0,C35-(BZ35+CA35+CB35),('LED Curve'!$D$14*(AS35/$I$4)^3+'LED Curve'!$D$15*(AS35/$I$4)^2+'LED Curve'!$D$16*(AS35/$I$4)^1+'LED Curve'!$D$17)*$F$4))</f>
        <v>0</v>
      </c>
      <c r="CD35">
        <f>IF($I$1=0,0,IF(AT35=0,D35,('LED Curve'!$D$14*(AT35/$I$1)^3+'LED Curve'!$D$15*(AT35/$I$1)^2+'LED Curve'!$D$16*(AT35/$I$1)^1+'LED Curve'!$D$17)*$F$1))</f>
        <v>27.765640483736796</v>
      </c>
      <c r="CE35">
        <f>IF($I$2=0,0,IF(AU35=0,D35-CD35,('LED Curve'!$D$14*(AU35/$I$2)^3+'LED Curve'!$D$15*(AU35/$I$2)^2+'LED Curve'!$D$16*(AU35/$I$2)^1+'LED Curve'!$D$17)*$F$2))</f>
        <v>24.067916101172258</v>
      </c>
      <c r="CF35">
        <f>IF($I$3=0,0,IF(AV35=0,D35-(CD35+CE35),('LED Curve'!$D$14*(AV35/$I$3)^3+'LED Curve'!$D$15*(AV35/$I$3)^2+'LED Curve'!$D$16*(AV35/$I$3)^1+'LED Curve'!$D$17)*$F$3))</f>
        <v>0</v>
      </c>
      <c r="CG35">
        <f>IF($I$4=0,0,IF(AW35=0,D35-(CD35+CE35+CF35),('LED Curve'!$D$14*(AW35/$I$4)^3+'LED Curve'!$D$15*(AW35/$I$4)^2+'LED Curve'!$D$16*(AW35/$I$4)^1+'LED Curve'!$D$17)*$F$4))</f>
        <v>0</v>
      </c>
      <c r="CH35">
        <f>IF($I$1=0,0,IF(AX35=0,E35,('LED Curve'!$D$14*(AX35/$I$1)^3+'LED Curve'!$D$15*(AX35/$I$1)^2+'LED Curve'!$D$16*(AX35/$I$1)^1+'LED Curve'!$D$17)*$F$1))</f>
        <v>27.765640483736796</v>
      </c>
      <c r="CI35">
        <f>IF($I$2=0,0,IF(AY35=0,E35-CH35,('LED Curve'!$D$14*(AY35/$I$2)^3+'LED Curve'!$D$15*(AY35/$I$2)^2+'LED Curve'!$D$16*(AY35/$I$2)^1+'LED Curve'!$D$17)*$F$2))</f>
        <v>27.321489070117661</v>
      </c>
      <c r="CJ35">
        <f>IF($I$3=0,0,IF(AZ35=0,E35-(CH35+CI35),('LED Curve'!$D$14*(AZ35/$I$3)^3+'LED Curve'!$D$15*(AZ35/$I$3)^2+'LED Curve'!$D$16*(AZ35/$I$3)^1+'LED Curve'!$D$17)*$F$3))</f>
        <v>1.182556746463689</v>
      </c>
      <c r="CK35">
        <f>IF($I$4=0,0,IF(BA35=0,E35-(CH35+CI35+CJ35),('LED Curve'!$D$14*(BA35/$I$4)^3+'LED Curve'!$D$15*(BA35/$I$4)^2+'LED Curve'!$D$16*(BA35/$I$4)^1+'LED Curve'!$D$17)*$F$4))</f>
        <v>0</v>
      </c>
      <c r="CL35">
        <f t="shared" si="65"/>
        <v>19.631786385763171</v>
      </c>
      <c r="CM35">
        <f t="shared" si="66"/>
        <v>0</v>
      </c>
      <c r="CN35">
        <f t="shared" si="67"/>
        <v>0</v>
      </c>
      <c r="CO35">
        <f>IF($C$6=Calculation!$I$5,0,$C35-(BZ35+CA35+CB35+CC35))</f>
        <v>0</v>
      </c>
      <c r="CP35">
        <f t="shared" si="68"/>
        <v>24.067916101172258</v>
      </c>
      <c r="CQ35">
        <f t="shared" si="69"/>
        <v>0</v>
      </c>
      <c r="CR35">
        <f t="shared" si="70"/>
        <v>0</v>
      </c>
      <c r="CS35">
        <f>IF($C$6=Calculation!$I$5,0,$D35-(CD35+CE35+CF35+CG35))</f>
        <v>0</v>
      </c>
      <c r="CT35">
        <f t="shared" si="71"/>
        <v>28.504045816581346</v>
      </c>
      <c r="CU35">
        <f t="shared" si="72"/>
        <v>1.182556746463689</v>
      </c>
      <c r="CV35">
        <f t="shared" si="73"/>
        <v>0</v>
      </c>
      <c r="CW35">
        <f>IF($C$6=Calculation!$I$5,0,$E35-(CH35+CI35+CJ35+CK35))</f>
        <v>0</v>
      </c>
      <c r="CX35">
        <f t="shared" si="74"/>
        <v>0.41364795756908063</v>
      </c>
      <c r="CY35">
        <f t="shared" si="75"/>
        <v>0.49539984450482211</v>
      </c>
      <c r="CZ35">
        <f t="shared" si="76"/>
        <v>0.57210626052282598</v>
      </c>
      <c r="DA35">
        <f t="shared" si="77"/>
        <v>1.4715665863229501E-2</v>
      </c>
      <c r="DB35">
        <f t="shared" si="78"/>
        <v>1.6669591909646925E-2</v>
      </c>
      <c r="DC35">
        <f t="shared" si="79"/>
        <v>1.8252870919372759E-2</v>
      </c>
      <c r="DD35">
        <f t="shared" si="95"/>
        <v>0.29048122191962961</v>
      </c>
      <c r="DE35">
        <f t="shared" si="96"/>
        <v>0</v>
      </c>
      <c r="DF35">
        <f t="shared" si="97"/>
        <v>0</v>
      </c>
      <c r="DG35">
        <f t="shared" si="98"/>
        <v>0</v>
      </c>
      <c r="DH35">
        <f t="shared" si="99"/>
        <v>0.32944106806050677</v>
      </c>
      <c r="DI35">
        <f t="shared" si="100"/>
        <v>0</v>
      </c>
      <c r="DJ35">
        <f t="shared" si="101"/>
        <v>0</v>
      </c>
      <c r="DK35">
        <f t="shared" si="102"/>
        <v>0</v>
      </c>
      <c r="DL35">
        <f t="shared" si="103"/>
        <v>0.36086634619447605</v>
      </c>
      <c r="DM35">
        <f t="shared" si="104"/>
        <v>1.6532870539328597E-2</v>
      </c>
      <c r="DN35">
        <f t="shared" si="105"/>
        <v>0</v>
      </c>
      <c r="DO35">
        <f t="shared" si="106"/>
        <v>0</v>
      </c>
      <c r="DP35">
        <f t="shared" si="81"/>
        <v>0.10845106978622152</v>
      </c>
      <c r="DQ35">
        <f t="shared" si="82"/>
        <v>0</v>
      </c>
      <c r="DR35">
        <f t="shared" si="83"/>
        <v>0</v>
      </c>
      <c r="DS35">
        <f t="shared" si="84"/>
        <v>0</v>
      </c>
      <c r="DT35">
        <f t="shared" si="85"/>
        <v>0.14928918453466827</v>
      </c>
      <c r="DU35">
        <f t="shared" si="86"/>
        <v>0</v>
      </c>
      <c r="DV35">
        <f t="shared" si="87"/>
        <v>0</v>
      </c>
      <c r="DW35">
        <f t="shared" si="88"/>
        <v>0</v>
      </c>
      <c r="DX35">
        <f t="shared" si="89"/>
        <v>0.17605987652816385</v>
      </c>
      <c r="DY35">
        <f t="shared" si="90"/>
        <v>3.9429634148468117E-4</v>
      </c>
      <c r="DZ35">
        <f t="shared" si="91"/>
        <v>0</v>
      </c>
      <c r="EA35">
        <f t="shared" si="92"/>
        <v>0</v>
      </c>
      <c r="EB35">
        <f>IF($I$1=0,0,IF(AP35&lt;=0,0,('LED Curve'!$D$19*(AP35/$I$1)^3+'LED Curve'!$D$20*(AP35/$I$1)^2+'LED Curve'!$D$21*(AP35/$I$1)^1+'LED Curve'!$D$22)*$F$1*$I$1))</f>
        <v>119.79697581730737</v>
      </c>
      <c r="EC35">
        <f>IF($I$2=0,0,IF(AQ35&lt;=0,0,('LED Curve'!$D$19*(AQ35/$I$2)^3+'LED Curve'!$D$20*(AQ35/$I$2)^2+'LED Curve'!$D$21*(AQ35/$I$2)^1+'LED Curve'!$D$22)*$F$2*$I$2))</f>
        <v>0</v>
      </c>
      <c r="ED35">
        <f>IF($I$3=0,0,IF(AR35&lt;=0,0,('LED Curve'!$D$19*(AR35/$I$3)^3+'LED Curve'!$D$20*(AR35/$I$3)^2+'LED Curve'!$D$21*(AR35/$I$3)^1+'LED Curve'!$D$22)*$F$3*$I$3))</f>
        <v>0</v>
      </c>
      <c r="EE35">
        <f>IF($I$4=0,0,IF(AS35&lt;=0,0,('LED Curve'!$D$19*(AS35/$I$4)^3+'LED Curve'!$D$20*(AS35/$I$4)^2+'LED Curve'!$D$21*(AS35/$I$4)^1+'LED Curve'!$D$22)*$F$4*$I$4))</f>
        <v>0</v>
      </c>
      <c r="EF35">
        <f>IF($I$1=0,0,IF(AT35&lt;=0,0,('LED Curve'!$D$19*(AT35/$I$1)^3+'LED Curve'!$D$20*(AT35/$I$1)^2+'LED Curve'!$D$21*(AT35/$I$1)^1+'LED Curve'!$D$22)*$F$1*$I$1))</f>
        <v>119.79697581730737</v>
      </c>
      <c r="EG35">
        <f>IF($I$2=0,0,IF(AU35&lt;=0,0,('LED Curve'!$D$19*(AU35/$I$2)^3+'LED Curve'!$D$20*(AU35/$I$2)^2+'LED Curve'!$D$21*(AU35/$I$2)^1+'LED Curve'!$D$22)*$F$2*$I$2))</f>
        <v>0</v>
      </c>
      <c r="EH35">
        <f>IF($I$3=0,0,IF(AV35&lt;=0,0,('LED Curve'!$D$19*(AV35/$I$3)^3+'LED Curve'!$D$20*(AV35/$I$3)^2+'LED Curve'!$D$21*(AV35/$I$3)^1+'LED Curve'!$D$22)*$F$3*$I$3))</f>
        <v>0</v>
      </c>
      <c r="EI35">
        <f>IF($I$4=0,0,IF(AW35&lt;=0,0,('LED Curve'!$D$19*(AW35/$I$4)^3+'LED Curve'!$D$20*(AW35/$I$4)^2+'LED Curve'!$D$21*(AW35/$I$4)^1+'LED Curve'!$D$22)*$F$4*$I$4))</f>
        <v>0</v>
      </c>
      <c r="EJ35">
        <f>IF($I$1=0,0,IF(AX35&lt;=0,0,('LED Curve'!$D$19*(AX35/$I$1)^3+'LED Curve'!$D$20*(AX35/$I$1)^2+'LED Curve'!$D$21*(AX35/$I$1)^1+'LED Curve'!$D$22)*$F$1*$I$1))</f>
        <v>119.79697581730737</v>
      </c>
      <c r="EK35">
        <f>IF($I$2=0,0,IF(AY35&lt;=0,0,('LED Curve'!$D$19*(AY35/$I$2)^3+'LED Curve'!$D$20*(AY35/$I$2)^2+'LED Curve'!$D$21*(AY35/$I$2)^1+'LED Curve'!$D$22)*$F$2*$I$2))</f>
        <v>93.68978544269828</v>
      </c>
      <c r="EL35">
        <f>IF($I$3=0,0,IF(AZ35&lt;=0,0,('LED Curve'!$D$19*(AZ35/$I$3)^3+'LED Curve'!$D$20*(AZ35/$I$3)^2+'LED Curve'!$D$21*(AZ35/$I$3)^1+'LED Curve'!$D$22)*$F$3*$I$3))</f>
        <v>0</v>
      </c>
      <c r="EM35">
        <f>IF($I$4=0,0,IF(BA35&lt;=0,0,('LED Curve'!$D$19*(BA35/$I$4)^3+'LED Curve'!$D$20*(BA35/$I$4)^2+'LED Curve'!$D$21*(BA35/$I$4)^1+'LED Curve'!$D$22)*$F$4*$I$4))</f>
        <v>0</v>
      </c>
      <c r="EN35">
        <f t="shared" si="93"/>
        <v>119.79697581730737</v>
      </c>
      <c r="EO35">
        <f t="shared" si="12"/>
        <v>0</v>
      </c>
      <c r="EP35">
        <f t="shared" si="13"/>
        <v>119.79697581730737</v>
      </c>
      <c r="EQ35">
        <f t="shared" si="14"/>
        <v>0</v>
      </c>
      <c r="ER35">
        <f t="shared" si="94"/>
        <v>213.48676126000566</v>
      </c>
      <c r="ES35">
        <f t="shared" si="15"/>
        <v>0</v>
      </c>
    </row>
    <row r="36" spans="1:149" x14ac:dyDescent="0.3">
      <c r="A36">
        <v>27</v>
      </c>
      <c r="B36">
        <f t="shared" si="16"/>
        <v>1.0546875000000001E-3</v>
      </c>
      <c r="C36">
        <f t="shared" si="0"/>
        <v>49.206404987096896</v>
      </c>
      <c r="D36">
        <f t="shared" si="1"/>
        <v>53.806987258651155</v>
      </c>
      <c r="E36">
        <f t="shared" si="2"/>
        <v>58.407569530205421</v>
      </c>
      <c r="F36">
        <f>IF(C36&gt;Calculation!$D$72,IF((C36-Calculation!$D$72)/Calculation!$D$58&gt;Calculation!$D$28,Calculation!$D$28,(C36-Calculation!$D$72)/Calculation!$D$58),0)</f>
        <v>26.470588235294116</v>
      </c>
      <c r="G36">
        <f>IF(C36&gt;Calculation!$D$73,IF((C36-Calculation!$D$73)/Calculation!$D$59&gt;Calculation!$D$29,Calculation!$D$29,(C36-Calculation!$D$73)/Calculation!$D$59),0)</f>
        <v>0</v>
      </c>
      <c r="H36">
        <f>IF(C36&gt;Calculation!$D$74,IF((C36-Calculation!$D$74)/Calculation!$D$60&gt;Calculation!$D$30,Calculation!$D$30,(C36-Calculation!$D$74)/Calculation!$D$60),0)</f>
        <v>0</v>
      </c>
      <c r="I36">
        <f>IF(C36&gt;Calculation!$D$75,IF((C36-Calculation!$D$75)/Calculation!$D$61&gt;Calculation!$D$31,Calculation!$D$31,(C36-Calculation!$D$75)/Calculation!$D$61),0)</f>
        <v>0</v>
      </c>
      <c r="J36">
        <f>IF(D36&gt;Calculation!$D$72,IF((D36-Calculation!$D$72)/Calculation!$D$58&gt;Calculation!$D$28,Calculation!$D$28,(D36-Calculation!$D$72)/Calculation!$D$58),0)</f>
        <v>26.470588235294116</v>
      </c>
      <c r="K36">
        <f>IF(D36&gt;Calculation!$D$73,IF((D36-Calculation!$D$73)/Calculation!$D$59&gt;Calculation!$D$29,Calculation!$D$29,(D36-Calculation!$D$73)/Calculation!$D$59),0)</f>
        <v>3.5569609480585638</v>
      </c>
      <c r="L36">
        <f>IF(D36&gt;Calculation!$D$74,IF((D36-Calculation!$D$74)/Calculation!$D$60&gt;Calculation!$D$30,Calculation!$D$30,(D36-Calculation!$D$74)/Calculation!$D$60),0)</f>
        <v>0</v>
      </c>
      <c r="M36">
        <f>IF(D36&gt;Calculation!$D$75,IF((D36-Calculation!$D$75)/Calculation!$D$61&gt;Calculation!$D$31,Calculation!$D$31,(D36-Calculation!$D$75)/Calculation!$D$61),0)</f>
        <v>0</v>
      </c>
      <c r="N36">
        <f>IF(E36&gt;Calculation!$D$72,IF((E36-Calculation!$D$72)/Calculation!$D$58&gt;Calculation!$D$28,Calculation!$D$28,(E36-Calculation!$D$72)/Calculation!$D$58),0)</f>
        <v>26.470588235294116</v>
      </c>
      <c r="O36">
        <f>IF(E36&gt;Calculation!$D$73,IF((E36-Calculation!$D$73)/Calculation!$D$59&gt;Calculation!$D$29,Calculation!$D$29,(E36-Calculation!$D$73)/Calculation!$D$59),0)</f>
        <v>35.328937961554878</v>
      </c>
      <c r="P36">
        <f>IF(E36&gt;Calculation!$D$74,IF((E36-Calculation!$D$74)/Calculation!$D$60&gt;Calculation!$D$30,Calculation!$D$30,(E36-Calculation!$D$74)/Calculation!$D$60),0)</f>
        <v>0</v>
      </c>
      <c r="Q36">
        <f>IF(E36&gt;Calculation!$D$75,IF((E36-Calculation!$D$75)/Calculation!$D$61&gt;Calculation!$D$31,Calculation!$D$31,(E36-Calculation!$D$75)/Calculation!$D$61),0)</f>
        <v>0</v>
      </c>
      <c r="R36">
        <f t="shared" si="17"/>
        <v>26.470588235294116</v>
      </c>
      <c r="S36">
        <f t="shared" si="18"/>
        <v>0</v>
      </c>
      <c r="T36">
        <f t="shared" si="19"/>
        <v>0</v>
      </c>
      <c r="U36">
        <f t="shared" si="20"/>
        <v>0</v>
      </c>
      <c r="V36">
        <f t="shared" si="21"/>
        <v>22.913627287235553</v>
      </c>
      <c r="W36">
        <f t="shared" si="22"/>
        <v>3.5569609480585638</v>
      </c>
      <c r="X36">
        <f t="shared" si="23"/>
        <v>0</v>
      </c>
      <c r="Y36">
        <f t="shared" si="24"/>
        <v>0</v>
      </c>
      <c r="Z36">
        <f t="shared" si="25"/>
        <v>0</v>
      </c>
      <c r="AA36">
        <f t="shared" si="26"/>
        <v>35.328937961554878</v>
      </c>
      <c r="AB36">
        <f t="shared" si="27"/>
        <v>0</v>
      </c>
      <c r="AC36">
        <f t="shared" si="4"/>
        <v>0</v>
      </c>
      <c r="AD36">
        <f>IF(T36&gt;Calculation!$D$29,1,0)</f>
        <v>0</v>
      </c>
      <c r="AE36">
        <f>IF(X36&gt;Calculation!$D$29,1,0)</f>
        <v>0</v>
      </c>
      <c r="AF36">
        <f>IF(AB36&gt;Calculation!$D$29,1,0)</f>
        <v>0</v>
      </c>
      <c r="AG36">
        <f>IF(U36&gt;Calculation!$D$30,1,0)</f>
        <v>0</v>
      </c>
      <c r="AH36">
        <f>IF(Y36&gt;Calculation!$D$30,1,0)</f>
        <v>0</v>
      </c>
      <c r="AI36">
        <f>IF(AC36&gt;Calculation!$D$30,1,0)</f>
        <v>0</v>
      </c>
      <c r="AJ36">
        <f t="shared" si="5"/>
        <v>26.470588235294116</v>
      </c>
      <c r="AK36">
        <f t="shared" si="28"/>
        <v>26.470588235294116</v>
      </c>
      <c r="AL36">
        <f t="shared" si="29"/>
        <v>35.328937961554878</v>
      </c>
      <c r="AM36">
        <f t="shared" si="30"/>
        <v>700.69204152249131</v>
      </c>
      <c r="AN36">
        <f t="shared" si="31"/>
        <v>700.69204152249131</v>
      </c>
      <c r="AO36">
        <f t="shared" si="32"/>
        <v>1248.1338574913934</v>
      </c>
      <c r="AP36">
        <f t="shared" si="7"/>
        <v>26.470588235294116</v>
      </c>
      <c r="AQ36">
        <f t="shared" si="8"/>
        <v>0</v>
      </c>
      <c r="AR36">
        <f t="shared" si="9"/>
        <v>0</v>
      </c>
      <c r="AS36">
        <f t="shared" si="10"/>
        <v>0</v>
      </c>
      <c r="AT36">
        <f t="shared" si="33"/>
        <v>26.470588235294116</v>
      </c>
      <c r="AU36">
        <f t="shared" si="34"/>
        <v>3.5569609480585638</v>
      </c>
      <c r="AV36">
        <f t="shared" si="35"/>
        <v>0</v>
      </c>
      <c r="AW36">
        <f t="shared" si="36"/>
        <v>0</v>
      </c>
      <c r="AX36">
        <f t="shared" si="37"/>
        <v>35.328937961554878</v>
      </c>
      <c r="AY36">
        <f t="shared" si="38"/>
        <v>35.328937961554878</v>
      </c>
      <c r="AZ36">
        <f t="shared" si="39"/>
        <v>0</v>
      </c>
      <c r="BA36">
        <f t="shared" si="40"/>
        <v>0</v>
      </c>
      <c r="BB36">
        <f t="shared" si="41"/>
        <v>8.8235294117647047</v>
      </c>
      <c r="BC36">
        <f t="shared" si="42"/>
        <v>0</v>
      </c>
      <c r="BD36">
        <f t="shared" si="43"/>
        <v>0</v>
      </c>
      <c r="BE36">
        <f t="shared" si="44"/>
        <v>0</v>
      </c>
      <c r="BF36">
        <f t="shared" si="45"/>
        <v>8.8235294117647047</v>
      </c>
      <c r="BG36">
        <f t="shared" si="46"/>
        <v>1.1856536493528547</v>
      </c>
      <c r="BH36">
        <f t="shared" si="47"/>
        <v>0</v>
      </c>
      <c r="BI36">
        <f t="shared" si="48"/>
        <v>0</v>
      </c>
      <c r="BJ36">
        <f t="shared" si="49"/>
        <v>11.776312653851626</v>
      </c>
      <c r="BK36">
        <f t="shared" si="50"/>
        <v>11.776312653851626</v>
      </c>
      <c r="BL36">
        <f t="shared" si="51"/>
        <v>0</v>
      </c>
      <c r="BM36">
        <f t="shared" si="52"/>
        <v>0</v>
      </c>
      <c r="BN36">
        <f t="shared" si="53"/>
        <v>77.85467128027679</v>
      </c>
      <c r="BO36">
        <f t="shared" si="54"/>
        <v>0</v>
      </c>
      <c r="BP36">
        <f t="shared" si="55"/>
        <v>0</v>
      </c>
      <c r="BQ36">
        <f t="shared" si="56"/>
        <v>0</v>
      </c>
      <c r="BR36">
        <f t="shared" si="57"/>
        <v>77.85467128027679</v>
      </c>
      <c r="BS36">
        <f t="shared" si="58"/>
        <v>1.4057745762237421</v>
      </c>
      <c r="BT36">
        <f t="shared" si="59"/>
        <v>0</v>
      </c>
      <c r="BU36">
        <f t="shared" si="60"/>
        <v>0</v>
      </c>
      <c r="BV36">
        <f t="shared" si="61"/>
        <v>138.68153972126592</v>
      </c>
      <c r="BW36">
        <f t="shared" si="62"/>
        <v>138.68153972126592</v>
      </c>
      <c r="BX36">
        <f t="shared" si="63"/>
        <v>0</v>
      </c>
      <c r="BY36">
        <f t="shared" si="64"/>
        <v>0</v>
      </c>
      <c r="BZ36">
        <f>IF($I$1=0,0,IF(AP36=0,C36,('LED Curve'!$D$14*(AP36/$I$1)^3+'LED Curve'!$D$15*(AP36/$I$1)^2+'LED Curve'!$D$16*(AP36/$I$1)^1+'LED Curve'!$D$17)*$F$1))</f>
        <v>27.765640483736796</v>
      </c>
      <c r="CA36">
        <f>IF($I$2=0,0,IF(AQ36=0,C36-BZ36,('LED Curve'!$D$14*(AQ36/$I$2)^3+'LED Curve'!$D$15*(AQ36/$I$2)^2+'LED Curve'!$D$16*(AQ36/$I$2)^1+'LED Curve'!$D$17)*$F$2))</f>
        <v>21.4407645033601</v>
      </c>
      <c r="CB36">
        <f>IF($I$3=0,0,IF(AR36=0,C36-(BZ36+CA36),('LED Curve'!$D$14*(AR36/$I$3)^3+'LED Curve'!$D$15*(AR36/$I$3)^2+'LED Curve'!$D$16*(AR36/$I$3)^1+'LED Curve'!$D$17)*$F$3))</f>
        <v>0</v>
      </c>
      <c r="CC36">
        <f>IF($I$4=0,0,IF(AS36=0,C36-(BZ36+CA36+CB36),('LED Curve'!$D$14*(AS36/$I$4)^3+'LED Curve'!$D$15*(AS36/$I$4)^2+'LED Curve'!$D$16*(AS36/$I$4)^1+'LED Curve'!$D$17)*$F$4))</f>
        <v>0</v>
      </c>
      <c r="CD36">
        <f>IF($I$1=0,0,IF(AT36=0,D36,('LED Curve'!$D$14*(AT36/$I$1)^3+'LED Curve'!$D$15*(AT36/$I$1)^2+'LED Curve'!$D$16*(AT36/$I$1)^1+'LED Curve'!$D$17)*$F$1))</f>
        <v>27.765640483736796</v>
      </c>
      <c r="CE36">
        <f>IF($I$2=0,0,IF(AU36=0,D36-CD36,('LED Curve'!$D$14*(AU36/$I$2)^3+'LED Curve'!$D$15*(AU36/$I$2)^2+'LED Curve'!$D$16*(AU36/$I$2)^1+'LED Curve'!$D$17)*$F$2))</f>
        <v>25.865981417464397</v>
      </c>
      <c r="CF36">
        <f>IF($I$3=0,0,IF(AV36=0,D36-(CD36+CE36),('LED Curve'!$D$14*(AV36/$I$3)^3+'LED Curve'!$D$15*(AV36/$I$3)^2+'LED Curve'!$D$16*(AV36/$I$3)^1+'LED Curve'!$D$17)*$F$3))</f>
        <v>0.17536535744996229</v>
      </c>
      <c r="CG36">
        <f>IF($I$4=0,0,IF(AW36=0,D36-(CD36+CE36+CF36),('LED Curve'!$D$14*(AW36/$I$4)^3+'LED Curve'!$D$15*(AW36/$I$4)^2+'LED Curve'!$D$16*(AW36/$I$4)^1+'LED Curve'!$D$17)*$F$4))</f>
        <v>0</v>
      </c>
      <c r="CH36">
        <f>IF($I$1=0,0,IF(AX36=0,E36,('LED Curve'!$D$14*(AX36/$I$1)^3+'LED Curve'!$D$15*(AX36/$I$1)^2+'LED Curve'!$D$16*(AX36/$I$1)^1+'LED Curve'!$D$17)*$F$1))</f>
        <v>28.377202447524919</v>
      </c>
      <c r="CI36">
        <f>IF($I$2=0,0,IF(AY36=0,E36-CH36,('LED Curve'!$D$14*(AY36/$I$2)^3+'LED Curve'!$D$15*(AY36/$I$2)^2+'LED Curve'!$D$16*(AY36/$I$2)^1+'LED Curve'!$D$17)*$F$2))</f>
        <v>28.377202447524919</v>
      </c>
      <c r="CJ36">
        <f>IF($I$3=0,0,IF(AZ36=0,E36-(CH36+CI36),('LED Curve'!$D$14*(AZ36/$I$3)^3+'LED Curve'!$D$15*(AZ36/$I$3)^2+'LED Curve'!$D$16*(AZ36/$I$3)^1+'LED Curve'!$D$17)*$F$3))</f>
        <v>1.6531646351555835</v>
      </c>
      <c r="CK36">
        <f>IF($I$4=0,0,IF(BA36=0,E36-(CH36+CI36+CJ36),('LED Curve'!$D$14*(BA36/$I$4)^3+'LED Curve'!$D$15*(BA36/$I$4)^2+'LED Curve'!$D$16*(BA36/$I$4)^1+'LED Curve'!$D$17)*$F$4))</f>
        <v>0</v>
      </c>
      <c r="CL36">
        <f t="shared" si="65"/>
        <v>21.4407645033601</v>
      </c>
      <c r="CM36">
        <f t="shared" si="66"/>
        <v>0</v>
      </c>
      <c r="CN36">
        <f t="shared" si="67"/>
        <v>0</v>
      </c>
      <c r="CO36">
        <f>IF($C$6=Calculation!$I$5,0,$C36-(BZ36+CA36+CB36+CC36))</f>
        <v>0</v>
      </c>
      <c r="CP36">
        <f t="shared" si="68"/>
        <v>26.041346774914359</v>
      </c>
      <c r="CQ36">
        <f t="shared" si="69"/>
        <v>0.17536535744996229</v>
      </c>
      <c r="CR36">
        <f t="shared" si="70"/>
        <v>0</v>
      </c>
      <c r="CS36">
        <f>IF($C$6=Calculation!$I$5,0,$D36-(CD36+CE36+CF36+CG36))</f>
        <v>0</v>
      </c>
      <c r="CT36">
        <f t="shared" si="71"/>
        <v>30.030367082680502</v>
      </c>
      <c r="CU36">
        <f t="shared" si="72"/>
        <v>1.6531646351555835</v>
      </c>
      <c r="CV36">
        <f t="shared" si="73"/>
        <v>0</v>
      </c>
      <c r="CW36">
        <f>IF($C$6=Calculation!$I$5,0,$E36-(CH36+CI36+CJ36+CK36))</f>
        <v>0</v>
      </c>
      <c r="CX36">
        <f t="shared" si="74"/>
        <v>0.46504010409420543</v>
      </c>
      <c r="CY36">
        <f t="shared" si="75"/>
        <v>0.55146400435041276</v>
      </c>
      <c r="CZ36">
        <f t="shared" si="76"/>
        <v>0.64300507643329841</v>
      </c>
      <c r="DA36">
        <f t="shared" si="77"/>
        <v>1.616327615734715E-2</v>
      </c>
      <c r="DB36">
        <f t="shared" si="78"/>
        <v>1.8117202203764574E-2</v>
      </c>
      <c r="DC36">
        <f t="shared" si="79"/>
        <v>1.9942701713817852E-2</v>
      </c>
      <c r="DD36">
        <f t="shared" si="95"/>
        <v>0.31919109833893466</v>
      </c>
      <c r="DE36">
        <f t="shared" si="96"/>
        <v>0</v>
      </c>
      <c r="DF36">
        <f t="shared" si="97"/>
        <v>0</v>
      </c>
      <c r="DG36">
        <f t="shared" si="98"/>
        <v>0</v>
      </c>
      <c r="DH36">
        <f t="shared" si="99"/>
        <v>0.35815094447981183</v>
      </c>
      <c r="DI36">
        <f t="shared" si="100"/>
        <v>1.7345012056459879E-3</v>
      </c>
      <c r="DJ36">
        <f t="shared" si="101"/>
        <v>0</v>
      </c>
      <c r="DK36">
        <f t="shared" si="102"/>
        <v>0</v>
      </c>
      <c r="DL36">
        <f t="shared" si="103"/>
        <v>0.39474916936338317</v>
      </c>
      <c r="DM36">
        <f t="shared" si="104"/>
        <v>4.6935157652022316E-2</v>
      </c>
      <c r="DN36">
        <f t="shared" si="105"/>
        <v>0</v>
      </c>
      <c r="DO36">
        <f t="shared" si="106"/>
        <v>0</v>
      </c>
      <c r="DP36">
        <f t="shared" si="81"/>
        <v>0.1296857295979236</v>
      </c>
      <c r="DQ36">
        <f t="shared" si="82"/>
        <v>0</v>
      </c>
      <c r="DR36">
        <f t="shared" si="83"/>
        <v>0</v>
      </c>
      <c r="DS36">
        <f t="shared" si="84"/>
        <v>0</v>
      </c>
      <c r="DT36">
        <f t="shared" si="85"/>
        <v>0.17345526497947061</v>
      </c>
      <c r="DU36">
        <f t="shared" si="86"/>
        <v>6.0914817196469463E-6</v>
      </c>
      <c r="DV36">
        <f t="shared" si="87"/>
        <v>0</v>
      </c>
      <c r="DW36">
        <f t="shared" si="88"/>
        <v>0</v>
      </c>
      <c r="DX36">
        <f t="shared" si="89"/>
        <v>0.17943591579829735</v>
      </c>
      <c r="DY36">
        <f t="shared" si="90"/>
        <v>1.9421319057777097E-3</v>
      </c>
      <c r="DZ36">
        <f t="shared" si="91"/>
        <v>0</v>
      </c>
      <c r="EA36">
        <f t="shared" si="92"/>
        <v>0</v>
      </c>
      <c r="EB36">
        <f>IF($I$1=0,0,IF(AP36&lt;=0,0,('LED Curve'!$D$19*(AP36/$I$1)^3+'LED Curve'!$D$20*(AP36/$I$1)^2+'LED Curve'!$D$21*(AP36/$I$1)^1+'LED Curve'!$D$22)*$F$1*$I$1))</f>
        <v>119.79697581730737</v>
      </c>
      <c r="EC36">
        <f>IF($I$2=0,0,IF(AQ36&lt;=0,0,('LED Curve'!$D$19*(AQ36/$I$2)^3+'LED Curve'!$D$20*(AQ36/$I$2)^2+'LED Curve'!$D$21*(AQ36/$I$2)^1+'LED Curve'!$D$22)*$F$2*$I$2))</f>
        <v>0</v>
      </c>
      <c r="ED36">
        <f>IF($I$3=0,0,IF(AR36&lt;=0,0,('LED Curve'!$D$19*(AR36/$I$3)^3+'LED Curve'!$D$20*(AR36/$I$3)^2+'LED Curve'!$D$21*(AR36/$I$3)^1+'LED Curve'!$D$22)*$F$3*$I$3))</f>
        <v>0</v>
      </c>
      <c r="EE36">
        <f>IF($I$4=0,0,IF(AS36&lt;=0,0,('LED Curve'!$D$19*(AS36/$I$4)^3+'LED Curve'!$D$20*(AS36/$I$4)^2+'LED Curve'!$D$21*(AS36/$I$4)^1+'LED Curve'!$D$22)*$F$4*$I$4))</f>
        <v>0</v>
      </c>
      <c r="EF36">
        <f>IF($I$1=0,0,IF(AT36&lt;=0,0,('LED Curve'!$D$19*(AT36/$I$1)^3+'LED Curve'!$D$20*(AT36/$I$1)^2+'LED Curve'!$D$21*(AT36/$I$1)^1+'LED Curve'!$D$22)*$F$1*$I$1))</f>
        <v>119.79697581730737</v>
      </c>
      <c r="EG36">
        <f>IF($I$2=0,0,IF(AU36&lt;=0,0,('LED Curve'!$D$19*(AU36/$I$2)^3+'LED Curve'!$D$20*(AU36/$I$2)^2+'LED Curve'!$D$21*(AU36/$I$2)^1+'LED Curve'!$D$22)*$F$2*$I$2))</f>
        <v>17.185627802521399</v>
      </c>
      <c r="EH36">
        <f>IF($I$3=0,0,IF(AV36&lt;=0,0,('LED Curve'!$D$19*(AV36/$I$3)^3+'LED Curve'!$D$20*(AV36/$I$3)^2+'LED Curve'!$D$21*(AV36/$I$3)^1+'LED Curve'!$D$22)*$F$3*$I$3))</f>
        <v>0</v>
      </c>
      <c r="EI36">
        <f>IF($I$4=0,0,IF(AW36&lt;=0,0,('LED Curve'!$D$19*(AW36/$I$4)^3+'LED Curve'!$D$20*(AW36/$I$4)^2+'LED Curve'!$D$21*(AW36/$I$4)^1+'LED Curve'!$D$22)*$F$4*$I$4))</f>
        <v>0</v>
      </c>
      <c r="EJ36">
        <f>IF($I$1=0,0,IF(AX36&lt;=0,0,('LED Curve'!$D$19*(AX36/$I$1)^3+'LED Curve'!$D$20*(AX36/$I$1)^2+'LED Curve'!$D$21*(AX36/$I$1)^1+'LED Curve'!$D$22)*$F$1*$I$1))</f>
        <v>158.47459334726355</v>
      </c>
      <c r="EK36">
        <f>IF($I$2=0,0,IF(AY36&lt;=0,0,('LED Curve'!$D$19*(AY36/$I$2)^3+'LED Curve'!$D$20*(AY36/$I$2)^2+'LED Curve'!$D$21*(AY36/$I$2)^1+'LED Curve'!$D$22)*$F$2*$I$2))</f>
        <v>158.47459334726355</v>
      </c>
      <c r="EL36">
        <f>IF($I$3=0,0,IF(AZ36&lt;=0,0,('LED Curve'!$D$19*(AZ36/$I$3)^3+'LED Curve'!$D$20*(AZ36/$I$3)^2+'LED Curve'!$D$21*(AZ36/$I$3)^1+'LED Curve'!$D$22)*$F$3*$I$3))</f>
        <v>0</v>
      </c>
      <c r="EM36">
        <f>IF($I$4=0,0,IF(BA36&lt;=0,0,('LED Curve'!$D$19*(BA36/$I$4)^3+'LED Curve'!$D$20*(BA36/$I$4)^2+'LED Curve'!$D$21*(BA36/$I$4)^1+'LED Curve'!$D$22)*$F$4*$I$4))</f>
        <v>0</v>
      </c>
      <c r="EN36">
        <f t="shared" si="93"/>
        <v>119.79697581730737</v>
      </c>
      <c r="EO36">
        <f t="shared" si="12"/>
        <v>0</v>
      </c>
      <c r="EP36">
        <f t="shared" si="13"/>
        <v>136.98260361982878</v>
      </c>
      <c r="EQ36">
        <f t="shared" si="14"/>
        <v>0</v>
      </c>
      <c r="ER36">
        <f t="shared" si="94"/>
        <v>316.9491866945271</v>
      </c>
      <c r="ES36">
        <f t="shared" si="15"/>
        <v>0</v>
      </c>
    </row>
    <row r="37" spans="1:149" x14ac:dyDescent="0.3">
      <c r="A37">
        <v>28</v>
      </c>
      <c r="B37">
        <f t="shared" si="16"/>
        <v>1.0937500000000001E-3</v>
      </c>
      <c r="C37">
        <f t="shared" si="0"/>
        <v>51.007761966247749</v>
      </c>
      <c r="D37">
        <f t="shared" si="1"/>
        <v>55.772103963179362</v>
      </c>
      <c r="E37">
        <f t="shared" si="2"/>
        <v>60.536445960110974</v>
      </c>
      <c r="F37">
        <f>IF(C37&gt;Calculation!$D$72,IF((C37-Calculation!$D$72)/Calculation!$D$58&gt;Calculation!$D$28,Calculation!$D$28,(C37-Calculation!$D$72)/Calculation!$D$58),0)</f>
        <v>26.470588235294116</v>
      </c>
      <c r="G37">
        <f>IF(C37&gt;Calculation!$D$73,IF((C37-Calculation!$D$73)/Calculation!$D$59&gt;Calculation!$D$29,Calculation!$D$29,(C37-Calculation!$D$73)/Calculation!$D$59),0)</f>
        <v>0</v>
      </c>
      <c r="H37">
        <f>IF(C37&gt;Calculation!$D$74,IF((C37-Calculation!$D$74)/Calculation!$D$60&gt;Calculation!$D$30,Calculation!$D$30,(C37-Calculation!$D$74)/Calculation!$D$60),0)</f>
        <v>0</v>
      </c>
      <c r="I37">
        <f>IF(C37&gt;Calculation!$D$75,IF((C37-Calculation!$D$75)/Calculation!$D$61&gt;Calculation!$D$31,Calculation!$D$31,(C37-Calculation!$D$75)/Calculation!$D$61),0)</f>
        <v>0</v>
      </c>
      <c r="J37">
        <f>IF(D37&gt;Calculation!$D$72,IF((D37-Calculation!$D$72)/Calculation!$D$58&gt;Calculation!$D$28,Calculation!$D$28,(D37-Calculation!$D$72)/Calculation!$D$58),0)</f>
        <v>26.470588235294116</v>
      </c>
      <c r="K37">
        <f>IF(D37&gt;Calculation!$D$73,IF((D37-Calculation!$D$73)/Calculation!$D$59&gt;Calculation!$D$29,Calculation!$D$29,(D37-Calculation!$D$73)/Calculation!$D$59),0)</f>
        <v>17.128208907507503</v>
      </c>
      <c r="L37">
        <f>IF(D37&gt;Calculation!$D$74,IF((D37-Calculation!$D$74)/Calculation!$D$60&gt;Calculation!$D$30,Calculation!$D$30,(D37-Calculation!$D$74)/Calculation!$D$60),0)</f>
        <v>0</v>
      </c>
      <c r="M37">
        <f>IF(D37&gt;Calculation!$D$75,IF((D37-Calculation!$D$75)/Calculation!$D$61&gt;Calculation!$D$31,Calculation!$D$31,(D37-Calculation!$D$75)/Calculation!$D$61),0)</f>
        <v>0</v>
      </c>
      <c r="N37">
        <f>IF(E37&gt;Calculation!$D$72,IF((E37-Calculation!$D$72)/Calculation!$D$58&gt;Calculation!$D$28,Calculation!$D$28,(E37-Calculation!$D$72)/Calculation!$D$58),0)</f>
        <v>26.470588235294116</v>
      </c>
      <c r="O37">
        <f>IF(E37&gt;Calculation!$D$73,IF((E37-Calculation!$D$73)/Calculation!$D$59&gt;Calculation!$D$29,Calculation!$D$29,(E37-Calculation!$D$73)/Calculation!$D$59),0)</f>
        <v>50.031123250957862</v>
      </c>
      <c r="P37">
        <f>IF(E37&gt;Calculation!$D$74,IF((E37-Calculation!$D$74)/Calculation!$D$60&gt;Calculation!$D$30,Calculation!$D$30,(E37-Calculation!$D$74)/Calculation!$D$60),0)</f>
        <v>0</v>
      </c>
      <c r="Q37">
        <f>IF(E37&gt;Calculation!$D$75,IF((E37-Calculation!$D$75)/Calculation!$D$61&gt;Calculation!$D$31,Calculation!$D$31,(E37-Calculation!$D$75)/Calculation!$D$61),0)</f>
        <v>0</v>
      </c>
      <c r="R37">
        <f t="shared" si="17"/>
        <v>26.470588235294116</v>
      </c>
      <c r="S37">
        <f t="shared" si="18"/>
        <v>0</v>
      </c>
      <c r="T37">
        <f t="shared" si="19"/>
        <v>0</v>
      </c>
      <c r="U37">
        <f t="shared" si="20"/>
        <v>0</v>
      </c>
      <c r="V37">
        <f t="shared" si="21"/>
        <v>9.3423793277866132</v>
      </c>
      <c r="W37">
        <f t="shared" si="22"/>
        <v>17.128208907507503</v>
      </c>
      <c r="X37">
        <f t="shared" si="23"/>
        <v>0</v>
      </c>
      <c r="Y37">
        <f t="shared" si="24"/>
        <v>0</v>
      </c>
      <c r="Z37">
        <f t="shared" si="25"/>
        <v>0</v>
      </c>
      <c r="AA37">
        <f t="shared" si="26"/>
        <v>50.031123250957862</v>
      </c>
      <c r="AB37">
        <f t="shared" si="27"/>
        <v>0</v>
      </c>
      <c r="AC37">
        <f t="shared" si="4"/>
        <v>0</v>
      </c>
      <c r="AD37">
        <f>IF(T37&gt;Calculation!$D$29,1,0)</f>
        <v>0</v>
      </c>
      <c r="AE37">
        <f>IF(X37&gt;Calculation!$D$29,1,0)</f>
        <v>0</v>
      </c>
      <c r="AF37">
        <f>IF(AB37&gt;Calculation!$D$29,1,0)</f>
        <v>0</v>
      </c>
      <c r="AG37">
        <f>IF(U37&gt;Calculation!$D$30,1,0)</f>
        <v>0</v>
      </c>
      <c r="AH37">
        <f>IF(Y37&gt;Calculation!$D$30,1,0)</f>
        <v>0</v>
      </c>
      <c r="AI37">
        <f>IF(AC37&gt;Calculation!$D$30,1,0)</f>
        <v>0</v>
      </c>
      <c r="AJ37">
        <f t="shared" si="5"/>
        <v>26.470588235294116</v>
      </c>
      <c r="AK37">
        <f t="shared" si="28"/>
        <v>26.470588235294116</v>
      </c>
      <c r="AL37">
        <f t="shared" si="29"/>
        <v>50.031123250957862</v>
      </c>
      <c r="AM37">
        <f t="shared" si="30"/>
        <v>700.69204152249131</v>
      </c>
      <c r="AN37">
        <f t="shared" si="31"/>
        <v>700.69204152249131</v>
      </c>
      <c r="AO37">
        <f t="shared" si="32"/>
        <v>2503.1132937525363</v>
      </c>
      <c r="AP37">
        <f t="shared" si="7"/>
        <v>26.470588235294116</v>
      </c>
      <c r="AQ37">
        <f t="shared" si="8"/>
        <v>0</v>
      </c>
      <c r="AR37">
        <f t="shared" si="9"/>
        <v>0</v>
      </c>
      <c r="AS37">
        <f t="shared" si="10"/>
        <v>0</v>
      </c>
      <c r="AT37">
        <f t="shared" si="33"/>
        <v>26.470588235294116</v>
      </c>
      <c r="AU37">
        <f t="shared" si="34"/>
        <v>17.128208907507503</v>
      </c>
      <c r="AV37">
        <f t="shared" si="35"/>
        <v>0</v>
      </c>
      <c r="AW37">
        <f t="shared" si="36"/>
        <v>0</v>
      </c>
      <c r="AX37">
        <f t="shared" si="37"/>
        <v>50.031123250957862</v>
      </c>
      <c r="AY37">
        <f t="shared" si="38"/>
        <v>50.031123250957862</v>
      </c>
      <c r="AZ37">
        <f t="shared" si="39"/>
        <v>0</v>
      </c>
      <c r="BA37">
        <f t="shared" si="40"/>
        <v>0</v>
      </c>
      <c r="BB37">
        <f t="shared" si="41"/>
        <v>8.8235294117647047</v>
      </c>
      <c r="BC37">
        <f t="shared" si="42"/>
        <v>0</v>
      </c>
      <c r="BD37">
        <f t="shared" si="43"/>
        <v>0</v>
      </c>
      <c r="BE37">
        <f t="shared" si="44"/>
        <v>0</v>
      </c>
      <c r="BF37">
        <f t="shared" si="45"/>
        <v>8.8235294117647047</v>
      </c>
      <c r="BG37">
        <f t="shared" si="46"/>
        <v>5.7094029691691679</v>
      </c>
      <c r="BH37">
        <f t="shared" si="47"/>
        <v>0</v>
      </c>
      <c r="BI37">
        <f t="shared" si="48"/>
        <v>0</v>
      </c>
      <c r="BJ37">
        <f t="shared" si="49"/>
        <v>16.677041083652622</v>
      </c>
      <c r="BK37">
        <f t="shared" si="50"/>
        <v>16.677041083652622</v>
      </c>
      <c r="BL37">
        <f t="shared" si="51"/>
        <v>0</v>
      </c>
      <c r="BM37">
        <f t="shared" si="52"/>
        <v>0</v>
      </c>
      <c r="BN37">
        <f t="shared" si="53"/>
        <v>77.85467128027679</v>
      </c>
      <c r="BO37">
        <f t="shared" si="54"/>
        <v>0</v>
      </c>
      <c r="BP37">
        <f t="shared" si="55"/>
        <v>0</v>
      </c>
      <c r="BQ37">
        <f t="shared" si="56"/>
        <v>0</v>
      </c>
      <c r="BR37">
        <f t="shared" si="57"/>
        <v>77.85467128027679</v>
      </c>
      <c r="BS37">
        <f t="shared" si="58"/>
        <v>32.597282264357709</v>
      </c>
      <c r="BT37">
        <f t="shared" si="59"/>
        <v>0</v>
      </c>
      <c r="BU37">
        <f t="shared" si="60"/>
        <v>0</v>
      </c>
      <c r="BV37">
        <f t="shared" si="61"/>
        <v>278.12369930583742</v>
      </c>
      <c r="BW37">
        <f t="shared" si="62"/>
        <v>278.12369930583742</v>
      </c>
      <c r="BX37">
        <f t="shared" si="63"/>
        <v>0</v>
      </c>
      <c r="BY37">
        <f t="shared" si="64"/>
        <v>0</v>
      </c>
      <c r="BZ37">
        <f>IF($I$1=0,0,IF(AP37=0,C37,('LED Curve'!$D$14*(AP37/$I$1)^3+'LED Curve'!$D$15*(AP37/$I$1)^2+'LED Curve'!$D$16*(AP37/$I$1)^1+'LED Curve'!$D$17)*$F$1))</f>
        <v>27.765640483736796</v>
      </c>
      <c r="CA37">
        <f>IF($I$2=0,0,IF(AQ37=0,C37-BZ37,('LED Curve'!$D$14*(AQ37/$I$2)^3+'LED Curve'!$D$15*(AQ37/$I$2)^2+'LED Curve'!$D$16*(AQ37/$I$2)^1+'LED Curve'!$D$17)*$F$2))</f>
        <v>23.242121482510953</v>
      </c>
      <c r="CB37">
        <f>IF($I$3=0,0,IF(AR37=0,C37-(BZ37+CA37),('LED Curve'!$D$14*(AR37/$I$3)^3+'LED Curve'!$D$15*(AR37/$I$3)^2+'LED Curve'!$D$16*(AR37/$I$3)^1+'LED Curve'!$D$17)*$F$3))</f>
        <v>0</v>
      </c>
      <c r="CC37">
        <f>IF($I$4=0,0,IF(AS37=0,C37-(BZ37+CA37+CB37),('LED Curve'!$D$14*(AS37/$I$4)^3+'LED Curve'!$D$15*(AS37/$I$4)^2+'LED Curve'!$D$16*(AS37/$I$4)^1+'LED Curve'!$D$17)*$F$4))</f>
        <v>0</v>
      </c>
      <c r="CD37">
        <f>IF($I$1=0,0,IF(AT37=0,D37,('LED Curve'!$D$14*(AT37/$I$1)^3+'LED Curve'!$D$15*(AT37/$I$1)^2+'LED Curve'!$D$16*(AT37/$I$1)^1+'LED Curve'!$D$17)*$F$1))</f>
        <v>27.765640483736796</v>
      </c>
      <c r="CE37">
        <f>IF($I$2=0,0,IF(AU37=0,D37-CD37,('LED Curve'!$D$14*(AU37/$I$2)^3+'LED Curve'!$D$15*(AU37/$I$2)^2+'LED Curve'!$D$16*(AU37/$I$2)^1+'LED Curve'!$D$17)*$F$2))</f>
        <v>27.049011396847632</v>
      </c>
      <c r="CF37">
        <f>IF($I$3=0,0,IF(AV37=0,D37-(CD37+CE37),('LED Curve'!$D$14*(AV37/$I$3)^3+'LED Curve'!$D$15*(AV37/$I$3)^2+'LED Curve'!$D$16*(AV37/$I$3)^1+'LED Curve'!$D$17)*$F$3))</f>
        <v>0.95745208259493353</v>
      </c>
      <c r="CG37">
        <f>IF($I$4=0,0,IF(AW37=0,D37-(CD37+CE37+CF37),('LED Curve'!$D$14*(AW37/$I$4)^3+'LED Curve'!$D$15*(AW37/$I$4)^2+'LED Curve'!$D$16*(AW37/$I$4)^1+'LED Curve'!$D$17)*$F$4))</f>
        <v>0</v>
      </c>
      <c r="CH37">
        <f>IF($I$1=0,0,IF(AX37=0,E37,('LED Curve'!$D$14*(AX37/$I$1)^3+'LED Curve'!$D$15*(AX37/$I$1)^2+'LED Curve'!$D$16*(AX37/$I$1)^1+'LED Curve'!$D$17)*$F$1))</f>
        <v>29.258914756806544</v>
      </c>
      <c r="CI37">
        <f>IF($I$2=0,0,IF(AY37=0,E37-CH37,('LED Curve'!$D$14*(AY37/$I$2)^3+'LED Curve'!$D$15*(AY37/$I$2)^2+'LED Curve'!$D$16*(AY37/$I$2)^1+'LED Curve'!$D$17)*$F$2))</f>
        <v>29.258914756806544</v>
      </c>
      <c r="CJ37">
        <f>IF($I$3=0,0,IF(AZ37=0,E37-(CH37+CI37),('LED Curve'!$D$14*(AZ37/$I$3)^3+'LED Curve'!$D$15*(AZ37/$I$3)^2+'LED Curve'!$D$16*(AZ37/$I$3)^1+'LED Curve'!$D$17)*$F$3))</f>
        <v>2.0186164464978873</v>
      </c>
      <c r="CK37">
        <f>IF($I$4=0,0,IF(BA37=0,E37-(CH37+CI37+CJ37),('LED Curve'!$D$14*(BA37/$I$4)^3+'LED Curve'!$D$15*(BA37/$I$4)^2+'LED Curve'!$D$16*(BA37/$I$4)^1+'LED Curve'!$D$17)*$F$4))</f>
        <v>0</v>
      </c>
      <c r="CL37">
        <f t="shared" si="65"/>
        <v>23.242121482510953</v>
      </c>
      <c r="CM37">
        <f t="shared" si="66"/>
        <v>0</v>
      </c>
      <c r="CN37">
        <f t="shared" si="67"/>
        <v>0</v>
      </c>
      <c r="CO37">
        <f>IF($C$6=Calculation!$I$5,0,$C37-(BZ37+CA37+CB37+CC37))</f>
        <v>0</v>
      </c>
      <c r="CP37">
        <f t="shared" si="68"/>
        <v>28.006463479442566</v>
      </c>
      <c r="CQ37">
        <f t="shared" si="69"/>
        <v>0.95745208259493353</v>
      </c>
      <c r="CR37">
        <f t="shared" si="70"/>
        <v>0</v>
      </c>
      <c r="CS37">
        <f>IF($C$6=Calculation!$I$5,0,$D37-(CD37+CE37+CF37+CG37))</f>
        <v>0</v>
      </c>
      <c r="CT37">
        <f t="shared" si="71"/>
        <v>31.277531203304431</v>
      </c>
      <c r="CU37">
        <f t="shared" si="72"/>
        <v>2.0186164464978873</v>
      </c>
      <c r="CV37">
        <f t="shared" si="73"/>
        <v>0</v>
      </c>
      <c r="CW37">
        <f>IF($C$6=Calculation!$I$5,0,$E37-(CH37+CI37+CJ37+CK37))</f>
        <v>0</v>
      </c>
      <c r="CX37">
        <f t="shared" si="74"/>
        <v>0.51829880713763965</v>
      </c>
      <c r="CY37">
        <f t="shared" si="75"/>
        <v>0.60956440767052278</v>
      </c>
      <c r="CZ37">
        <f t="shared" si="76"/>
        <v>0.74449019962187768</v>
      </c>
      <c r="DA37">
        <f t="shared" si="77"/>
        <v>1.7610886451464799E-2</v>
      </c>
      <c r="DB37">
        <f t="shared" si="78"/>
        <v>1.9564812497882222E-2</v>
      </c>
      <c r="DC37">
        <f t="shared" si="79"/>
        <v>2.2276765887597499E-2</v>
      </c>
      <c r="DD37">
        <f t="shared" si="95"/>
        <v>0.34790097475823972</v>
      </c>
      <c r="DE37">
        <f t="shared" si="96"/>
        <v>0</v>
      </c>
      <c r="DF37">
        <f t="shared" si="97"/>
        <v>0</v>
      </c>
      <c r="DG37">
        <f t="shared" si="98"/>
        <v>0</v>
      </c>
      <c r="DH37">
        <f t="shared" si="99"/>
        <v>0.38686082089911689</v>
      </c>
      <c r="DI37">
        <f t="shared" si="100"/>
        <v>1.2423520876252465E-2</v>
      </c>
      <c r="DJ37">
        <f t="shared" si="101"/>
        <v>0</v>
      </c>
      <c r="DK37">
        <f t="shared" si="102"/>
        <v>0</v>
      </c>
      <c r="DL37">
        <f t="shared" si="103"/>
        <v>0.44279431089280991</v>
      </c>
      <c r="DM37">
        <f t="shared" si="104"/>
        <v>9.498029918144904E-2</v>
      </c>
      <c r="DN37">
        <f t="shared" si="105"/>
        <v>0</v>
      </c>
      <c r="DO37">
        <f t="shared" si="106"/>
        <v>0</v>
      </c>
      <c r="DP37">
        <f t="shared" si="81"/>
        <v>0.15278694592793507</v>
      </c>
      <c r="DQ37">
        <f t="shared" si="82"/>
        <v>0</v>
      </c>
      <c r="DR37">
        <f t="shared" si="83"/>
        <v>0</v>
      </c>
      <c r="DS37">
        <f t="shared" si="84"/>
        <v>0</v>
      </c>
      <c r="DT37">
        <f t="shared" si="85"/>
        <v>0.19048032870107218</v>
      </c>
      <c r="DU37">
        <f t="shared" si="86"/>
        <v>2.3492469619890692E-4</v>
      </c>
      <c r="DV37">
        <f t="shared" si="87"/>
        <v>0</v>
      </c>
      <c r="DW37">
        <f t="shared" si="88"/>
        <v>0</v>
      </c>
      <c r="DX37">
        <f t="shared" si="89"/>
        <v>0.17943591579829735</v>
      </c>
      <c r="DY37">
        <f t="shared" si="90"/>
        <v>5.0029078617238694E-3</v>
      </c>
      <c r="DZ37">
        <f t="shared" si="91"/>
        <v>0</v>
      </c>
      <c r="EA37">
        <f t="shared" si="92"/>
        <v>0</v>
      </c>
      <c r="EB37">
        <f>IF($I$1=0,0,IF(AP37&lt;=0,0,('LED Curve'!$D$19*(AP37/$I$1)^3+'LED Curve'!$D$20*(AP37/$I$1)^2+'LED Curve'!$D$21*(AP37/$I$1)^1+'LED Curve'!$D$22)*$F$1*$I$1))</f>
        <v>119.79697581730737</v>
      </c>
      <c r="EC37">
        <f>IF($I$2=0,0,IF(AQ37&lt;=0,0,('LED Curve'!$D$19*(AQ37/$I$2)^3+'LED Curve'!$D$20*(AQ37/$I$2)^2+'LED Curve'!$D$21*(AQ37/$I$2)^1+'LED Curve'!$D$22)*$F$2*$I$2))</f>
        <v>0</v>
      </c>
      <c r="ED37">
        <f>IF($I$3=0,0,IF(AR37&lt;=0,0,('LED Curve'!$D$19*(AR37/$I$3)^3+'LED Curve'!$D$20*(AR37/$I$3)^2+'LED Curve'!$D$21*(AR37/$I$3)^1+'LED Curve'!$D$22)*$F$3*$I$3))</f>
        <v>0</v>
      </c>
      <c r="EE37">
        <f>IF($I$4=0,0,IF(AS37&lt;=0,0,('LED Curve'!$D$19*(AS37/$I$4)^3+'LED Curve'!$D$20*(AS37/$I$4)^2+'LED Curve'!$D$21*(AS37/$I$4)^1+'LED Curve'!$D$22)*$F$4*$I$4))</f>
        <v>0</v>
      </c>
      <c r="EF37">
        <f>IF($I$1=0,0,IF(AT37&lt;=0,0,('LED Curve'!$D$19*(AT37/$I$1)^3+'LED Curve'!$D$20*(AT37/$I$1)^2+'LED Curve'!$D$21*(AT37/$I$1)^1+'LED Curve'!$D$22)*$F$1*$I$1))</f>
        <v>119.79697581730737</v>
      </c>
      <c r="EG37">
        <f>IF($I$2=0,0,IF(AU37&lt;=0,0,('LED Curve'!$D$19*(AU37/$I$2)^3+'LED Curve'!$D$20*(AU37/$I$2)^2+'LED Curve'!$D$21*(AU37/$I$2)^1+'LED Curve'!$D$22)*$F$2*$I$2))</f>
        <v>78.386910629434936</v>
      </c>
      <c r="EH37">
        <f>IF($I$3=0,0,IF(AV37&lt;=0,0,('LED Curve'!$D$19*(AV37/$I$3)^3+'LED Curve'!$D$20*(AV37/$I$3)^2+'LED Curve'!$D$21*(AV37/$I$3)^1+'LED Curve'!$D$22)*$F$3*$I$3))</f>
        <v>0</v>
      </c>
      <c r="EI37">
        <f>IF($I$4=0,0,IF(AW37&lt;=0,0,('LED Curve'!$D$19*(AW37/$I$4)^3+'LED Curve'!$D$20*(AW37/$I$4)^2+'LED Curve'!$D$21*(AW37/$I$4)^1+'LED Curve'!$D$22)*$F$4*$I$4))</f>
        <v>0</v>
      </c>
      <c r="EJ37">
        <f>IF($I$1=0,0,IF(AX37&lt;=0,0,('LED Curve'!$D$19*(AX37/$I$1)^3+'LED Curve'!$D$20*(AX37/$I$1)^2+'LED Curve'!$D$21*(AX37/$I$1)^1+'LED Curve'!$D$22)*$F$1*$I$1))</f>
        <v>221.30816073685207</v>
      </c>
      <c r="EK37">
        <f>IF($I$2=0,0,IF(AY37&lt;=0,0,('LED Curve'!$D$19*(AY37/$I$2)^3+'LED Curve'!$D$20*(AY37/$I$2)^2+'LED Curve'!$D$21*(AY37/$I$2)^1+'LED Curve'!$D$22)*$F$2*$I$2))</f>
        <v>221.30816073685207</v>
      </c>
      <c r="EL37">
        <f>IF($I$3=0,0,IF(AZ37&lt;=0,0,('LED Curve'!$D$19*(AZ37/$I$3)^3+'LED Curve'!$D$20*(AZ37/$I$3)^2+'LED Curve'!$D$21*(AZ37/$I$3)^1+'LED Curve'!$D$22)*$F$3*$I$3))</f>
        <v>0</v>
      </c>
      <c r="EM37">
        <f>IF($I$4=0,0,IF(BA37&lt;=0,0,('LED Curve'!$D$19*(BA37/$I$4)^3+'LED Curve'!$D$20*(BA37/$I$4)^2+'LED Curve'!$D$21*(BA37/$I$4)^1+'LED Curve'!$D$22)*$F$4*$I$4))</f>
        <v>0</v>
      </c>
      <c r="EN37">
        <f t="shared" si="93"/>
        <v>119.79697581730737</v>
      </c>
      <c r="EO37">
        <f t="shared" si="12"/>
        <v>0</v>
      </c>
      <c r="EP37">
        <f t="shared" si="13"/>
        <v>198.18388644674229</v>
      </c>
      <c r="EQ37">
        <f t="shared" si="14"/>
        <v>0</v>
      </c>
      <c r="ER37">
        <f t="shared" si="94"/>
        <v>442.61632147370415</v>
      </c>
      <c r="ES37">
        <f t="shared" si="15"/>
        <v>0</v>
      </c>
    </row>
    <row r="38" spans="1:149" x14ac:dyDescent="0.3">
      <c r="A38">
        <v>29</v>
      </c>
      <c r="B38">
        <f t="shared" si="16"/>
        <v>1.1328124999999999E-3</v>
      </c>
      <c r="C38">
        <f t="shared" si="0"/>
        <v>52.801226529217374</v>
      </c>
      <c r="D38">
        <f t="shared" si="1"/>
        <v>57.728610759146228</v>
      </c>
      <c r="E38">
        <f t="shared" si="2"/>
        <v>62.655994989075076</v>
      </c>
      <c r="F38">
        <f>IF(C38&gt;Calculation!$D$72,IF((C38-Calculation!$D$72)/Calculation!$D$58&gt;Calculation!$D$28,Calculation!$D$28,(C38-Calculation!$D$72)/Calculation!$D$58),0)</f>
        <v>26.470588235294116</v>
      </c>
      <c r="G38">
        <f>IF(C38&gt;Calculation!$D$73,IF((C38-Calculation!$D$73)/Calculation!$D$59&gt;Calculation!$D$29,Calculation!$D$29,(C38-Calculation!$D$73)/Calculation!$D$59),0)</f>
        <v>0</v>
      </c>
      <c r="H38">
        <f>IF(C38&gt;Calculation!$D$74,IF((C38-Calculation!$D$74)/Calculation!$D$60&gt;Calculation!$D$30,Calculation!$D$30,(C38-Calculation!$D$74)/Calculation!$D$60),0)</f>
        <v>0</v>
      </c>
      <c r="I38">
        <f>IF(C38&gt;Calculation!$D$75,IF((C38-Calculation!$D$75)/Calculation!$D$61&gt;Calculation!$D$31,Calculation!$D$31,(C38-Calculation!$D$75)/Calculation!$D$61),0)</f>
        <v>0</v>
      </c>
      <c r="J38">
        <f>IF(D38&gt;Calculation!$D$72,IF((D38-Calculation!$D$72)/Calculation!$D$58&gt;Calculation!$D$28,Calculation!$D$28,(D38-Calculation!$D$72)/Calculation!$D$58),0)</f>
        <v>26.470588235294116</v>
      </c>
      <c r="K38">
        <f>IF(D38&gt;Calculation!$D$73,IF((D38-Calculation!$D$73)/Calculation!$D$59&gt;Calculation!$D$29,Calculation!$D$29,(D38-Calculation!$D$73)/Calculation!$D$59),0)</f>
        <v>30.639996172472053</v>
      </c>
      <c r="L38">
        <f>IF(D38&gt;Calculation!$D$74,IF((D38-Calculation!$D$74)/Calculation!$D$60&gt;Calculation!$D$30,Calculation!$D$30,(D38-Calculation!$D$74)/Calculation!$D$60),0)</f>
        <v>0</v>
      </c>
      <c r="M38">
        <f>IF(D38&gt;Calculation!$D$75,IF((D38-Calculation!$D$75)/Calculation!$D$61&gt;Calculation!$D$31,Calculation!$D$31,(D38-Calculation!$D$75)/Calculation!$D$61),0)</f>
        <v>0</v>
      </c>
      <c r="N38">
        <f>IF(E38&gt;Calculation!$D$72,IF((E38-Calculation!$D$72)/Calculation!$D$58&gt;Calculation!$D$28,Calculation!$D$28,(E38-Calculation!$D$72)/Calculation!$D$58),0)</f>
        <v>26.470588235294116</v>
      </c>
      <c r="O38">
        <f>IF(E38&gt;Calculation!$D$73,IF((E38-Calculation!$D$73)/Calculation!$D$59&gt;Calculation!$D$29,Calculation!$D$29,(E38-Calculation!$D$73)/Calculation!$D$59),0)</f>
        <v>54.411764705882355</v>
      </c>
      <c r="P38">
        <f>IF(E38&gt;Calculation!$D$74,IF((E38-Calculation!$D$74)/Calculation!$D$60&gt;Calculation!$D$30,Calculation!$D$30,(E38-Calculation!$D$74)/Calculation!$D$60),0)</f>
        <v>0</v>
      </c>
      <c r="Q38">
        <f>IF(E38&gt;Calculation!$D$75,IF((E38-Calculation!$D$75)/Calculation!$D$61&gt;Calculation!$D$31,Calculation!$D$31,(E38-Calculation!$D$75)/Calculation!$D$61),0)</f>
        <v>0</v>
      </c>
      <c r="R38">
        <f t="shared" si="17"/>
        <v>26.470588235294116</v>
      </c>
      <c r="S38">
        <f t="shared" si="18"/>
        <v>0</v>
      </c>
      <c r="T38">
        <f t="shared" si="19"/>
        <v>0</v>
      </c>
      <c r="U38">
        <f t="shared" si="20"/>
        <v>0</v>
      </c>
      <c r="V38">
        <f t="shared" si="21"/>
        <v>0</v>
      </c>
      <c r="W38">
        <f t="shared" si="22"/>
        <v>30.639996172472053</v>
      </c>
      <c r="X38">
        <f t="shared" si="23"/>
        <v>0</v>
      </c>
      <c r="Y38">
        <f t="shared" si="24"/>
        <v>0</v>
      </c>
      <c r="Z38">
        <f t="shared" si="25"/>
        <v>0</v>
      </c>
      <c r="AA38">
        <f t="shared" si="26"/>
        <v>54.411764705882355</v>
      </c>
      <c r="AB38">
        <f t="shared" si="27"/>
        <v>0</v>
      </c>
      <c r="AC38">
        <f t="shared" si="4"/>
        <v>0</v>
      </c>
      <c r="AD38">
        <f>IF(T38&gt;Calculation!$D$29,1,0)</f>
        <v>0</v>
      </c>
      <c r="AE38">
        <f>IF(X38&gt;Calculation!$D$29,1,0)</f>
        <v>0</v>
      </c>
      <c r="AF38">
        <f>IF(AB38&gt;Calculation!$D$29,1,0)</f>
        <v>0</v>
      </c>
      <c r="AG38">
        <f>IF(U38&gt;Calculation!$D$30,1,0)</f>
        <v>0</v>
      </c>
      <c r="AH38">
        <f>IF(Y38&gt;Calculation!$D$30,1,0)</f>
        <v>0</v>
      </c>
      <c r="AI38">
        <f>IF(AC38&gt;Calculation!$D$30,1,0)</f>
        <v>0</v>
      </c>
      <c r="AJ38">
        <f t="shared" si="5"/>
        <v>26.470588235294116</v>
      </c>
      <c r="AK38">
        <f t="shared" si="28"/>
        <v>30.639996172472053</v>
      </c>
      <c r="AL38">
        <f t="shared" si="29"/>
        <v>54.411764705882355</v>
      </c>
      <c r="AM38">
        <f t="shared" si="30"/>
        <v>700.69204152249131</v>
      </c>
      <c r="AN38">
        <f t="shared" si="31"/>
        <v>938.80936544910207</v>
      </c>
      <c r="AO38">
        <f t="shared" si="32"/>
        <v>2960.6401384083047</v>
      </c>
      <c r="AP38">
        <f t="shared" si="7"/>
        <v>26.470588235294116</v>
      </c>
      <c r="AQ38">
        <f t="shared" si="8"/>
        <v>0</v>
      </c>
      <c r="AR38">
        <f t="shared" si="9"/>
        <v>0</v>
      </c>
      <c r="AS38">
        <f t="shared" si="10"/>
        <v>0</v>
      </c>
      <c r="AT38">
        <f t="shared" si="33"/>
        <v>30.639996172472053</v>
      </c>
      <c r="AU38">
        <f t="shared" si="34"/>
        <v>30.639996172472053</v>
      </c>
      <c r="AV38">
        <f t="shared" si="35"/>
        <v>0</v>
      </c>
      <c r="AW38">
        <f t="shared" si="36"/>
        <v>0</v>
      </c>
      <c r="AX38">
        <f t="shared" si="37"/>
        <v>54.411764705882355</v>
      </c>
      <c r="AY38">
        <f t="shared" si="38"/>
        <v>54.411764705882355</v>
      </c>
      <c r="AZ38">
        <f t="shared" si="39"/>
        <v>0</v>
      </c>
      <c r="BA38">
        <f t="shared" si="40"/>
        <v>0</v>
      </c>
      <c r="BB38">
        <f t="shared" si="41"/>
        <v>8.8235294117647047</v>
      </c>
      <c r="BC38">
        <f t="shared" si="42"/>
        <v>0</v>
      </c>
      <c r="BD38">
        <f t="shared" si="43"/>
        <v>0</v>
      </c>
      <c r="BE38">
        <f t="shared" si="44"/>
        <v>0</v>
      </c>
      <c r="BF38">
        <f t="shared" si="45"/>
        <v>10.213332057490684</v>
      </c>
      <c r="BG38">
        <f t="shared" si="46"/>
        <v>10.213332057490684</v>
      </c>
      <c r="BH38">
        <f t="shared" si="47"/>
        <v>0</v>
      </c>
      <c r="BI38">
        <f t="shared" si="48"/>
        <v>0</v>
      </c>
      <c r="BJ38">
        <f t="shared" si="49"/>
        <v>18.137254901960784</v>
      </c>
      <c r="BK38">
        <f t="shared" si="50"/>
        <v>18.137254901960784</v>
      </c>
      <c r="BL38">
        <f t="shared" si="51"/>
        <v>0</v>
      </c>
      <c r="BM38">
        <f t="shared" si="52"/>
        <v>0</v>
      </c>
      <c r="BN38">
        <f t="shared" si="53"/>
        <v>77.85467128027679</v>
      </c>
      <c r="BO38">
        <f t="shared" si="54"/>
        <v>0</v>
      </c>
      <c r="BP38">
        <f t="shared" si="55"/>
        <v>0</v>
      </c>
      <c r="BQ38">
        <f t="shared" si="56"/>
        <v>0</v>
      </c>
      <c r="BR38">
        <f t="shared" si="57"/>
        <v>104.31215171656689</v>
      </c>
      <c r="BS38">
        <f t="shared" si="58"/>
        <v>104.31215171656689</v>
      </c>
      <c r="BT38">
        <f t="shared" si="59"/>
        <v>0</v>
      </c>
      <c r="BU38">
        <f t="shared" si="60"/>
        <v>0</v>
      </c>
      <c r="BV38">
        <f t="shared" si="61"/>
        <v>328.96001537870046</v>
      </c>
      <c r="BW38">
        <f t="shared" si="62"/>
        <v>328.96001537870046</v>
      </c>
      <c r="BX38">
        <f t="shared" si="63"/>
        <v>0</v>
      </c>
      <c r="BY38">
        <f t="shared" si="64"/>
        <v>0</v>
      </c>
      <c r="BZ38">
        <f>IF($I$1=0,0,IF(AP38=0,C38,('LED Curve'!$D$14*(AP38/$I$1)^3+'LED Curve'!$D$15*(AP38/$I$1)^2+'LED Curve'!$D$16*(AP38/$I$1)^1+'LED Curve'!$D$17)*$F$1))</f>
        <v>27.765640483736796</v>
      </c>
      <c r="CA38">
        <f>IF($I$2=0,0,IF(AQ38=0,C38-BZ38,('LED Curve'!$D$14*(AQ38/$I$2)^3+'LED Curve'!$D$15*(AQ38/$I$2)^2+'LED Curve'!$D$16*(AQ38/$I$2)^1+'LED Curve'!$D$17)*$F$2))</f>
        <v>25.035586045480578</v>
      </c>
      <c r="CB38">
        <f>IF($I$3=0,0,IF(AR38=0,C38-(BZ38+CA38),('LED Curve'!$D$14*(AR38/$I$3)^3+'LED Curve'!$D$15*(AR38/$I$3)^2+'LED Curve'!$D$16*(AR38/$I$3)^1+'LED Curve'!$D$17)*$F$3))</f>
        <v>0</v>
      </c>
      <c r="CC38">
        <f>IF($I$4=0,0,IF(AS38=0,C38-(BZ38+CA38+CB38),('LED Curve'!$D$14*(AS38/$I$4)^3+'LED Curve'!$D$15*(AS38/$I$4)^2+'LED Curve'!$D$16*(AS38/$I$4)^1+'LED Curve'!$D$17)*$F$4))</f>
        <v>0</v>
      </c>
      <c r="CD38">
        <f>IF($I$1=0,0,IF(AT38=0,D38,('LED Curve'!$D$14*(AT38/$I$1)^3+'LED Curve'!$D$15*(AT38/$I$1)^2+'LED Curve'!$D$16*(AT38/$I$1)^1+'LED Curve'!$D$17)*$F$1))</f>
        <v>28.061432155644521</v>
      </c>
      <c r="CE38">
        <f>IF($I$2=0,0,IF(AU38=0,D38-CD38,('LED Curve'!$D$14*(AU38/$I$2)^3+'LED Curve'!$D$15*(AU38/$I$2)^2+'LED Curve'!$D$16*(AU38/$I$2)^1+'LED Curve'!$D$17)*$F$2))</f>
        <v>28.061432155644521</v>
      </c>
      <c r="CF38">
        <f>IF($I$3=0,0,IF(AV38=0,D38-(CD38+CE38),('LED Curve'!$D$14*(AV38/$I$3)^3+'LED Curve'!$D$15*(AV38/$I$3)^2+'LED Curve'!$D$16*(AV38/$I$3)^1+'LED Curve'!$D$17)*$F$3))</f>
        <v>1.6057464478571859</v>
      </c>
      <c r="CG38">
        <f>IF($I$4=0,0,IF(AW38=0,D38-(CD38+CE38+CF38),('LED Curve'!$D$14*(AW38/$I$4)^3+'LED Curve'!$D$15*(AW38/$I$4)^2+'LED Curve'!$D$16*(AW38/$I$4)^1+'LED Curve'!$D$17)*$F$4))</f>
        <v>0</v>
      </c>
      <c r="CH38">
        <f>IF($I$1=0,0,IF(AX38=0,E38,('LED Curve'!$D$14*(AX38/$I$1)^3+'LED Curve'!$D$15*(AX38/$I$1)^2+'LED Curve'!$D$16*(AX38/$I$1)^1+'LED Curve'!$D$17)*$F$1))</f>
        <v>29.492055904566882</v>
      </c>
      <c r="CI38">
        <f>IF($I$2=0,0,IF(AY38=0,E38-CH38,('LED Curve'!$D$14*(AY38/$I$2)^3+'LED Curve'!$D$15*(AY38/$I$2)^2+'LED Curve'!$D$16*(AY38/$I$2)^1+'LED Curve'!$D$17)*$F$2))</f>
        <v>29.492055904566882</v>
      </c>
      <c r="CJ38">
        <f>IF($I$3=0,0,IF(AZ38=0,E38-(CH38+CI38),('LED Curve'!$D$14*(AZ38/$I$3)^3+'LED Curve'!$D$15*(AZ38/$I$3)^2+'LED Curve'!$D$16*(AZ38/$I$3)^1+'LED Curve'!$D$17)*$F$3))</f>
        <v>3.671883179941311</v>
      </c>
      <c r="CK38">
        <f>IF($I$4=0,0,IF(BA38=0,E38-(CH38+CI38+CJ38),('LED Curve'!$D$14*(BA38/$I$4)^3+'LED Curve'!$D$15*(BA38/$I$4)^2+'LED Curve'!$D$16*(BA38/$I$4)^1+'LED Curve'!$D$17)*$F$4))</f>
        <v>0</v>
      </c>
      <c r="CL38">
        <f t="shared" si="65"/>
        <v>25.035586045480578</v>
      </c>
      <c r="CM38">
        <f t="shared" si="66"/>
        <v>0</v>
      </c>
      <c r="CN38">
        <f t="shared" si="67"/>
        <v>0</v>
      </c>
      <c r="CO38">
        <f>IF($C$6=Calculation!$I$5,0,$C38-(BZ38+CA38+CB38+CC38))</f>
        <v>0</v>
      </c>
      <c r="CP38">
        <f t="shared" si="68"/>
        <v>29.667178603501707</v>
      </c>
      <c r="CQ38">
        <f t="shared" si="69"/>
        <v>1.6057464478571859</v>
      </c>
      <c r="CR38">
        <f t="shared" si="70"/>
        <v>0</v>
      </c>
      <c r="CS38">
        <f>IF($C$6=Calculation!$I$5,0,$D38-(CD38+CE38+CF38+CG38))</f>
        <v>0</v>
      </c>
      <c r="CT38">
        <f t="shared" si="71"/>
        <v>33.163939084508193</v>
      </c>
      <c r="CU38">
        <f t="shared" si="72"/>
        <v>3.671883179941311</v>
      </c>
      <c r="CV38">
        <f t="shared" si="73"/>
        <v>0</v>
      </c>
      <c r="CW38">
        <f>IF($C$6=Calculation!$I$5,0,$E38-(CH38+CI38+CJ38+CK38))</f>
        <v>0</v>
      </c>
      <c r="CX38">
        <f t="shared" si="74"/>
        <v>0.57341604613460551</v>
      </c>
      <c r="CY38">
        <f t="shared" si="75"/>
        <v>0.6744277063505314</v>
      </c>
      <c r="CZ38">
        <f t="shared" si="76"/>
        <v>0.8729961995580553</v>
      </c>
      <c r="DA38">
        <f t="shared" si="77"/>
        <v>1.9058496745582437E-2</v>
      </c>
      <c r="DB38">
        <f t="shared" si="78"/>
        <v>2.1126430040282071E-2</v>
      </c>
      <c r="DC38">
        <f t="shared" si="79"/>
        <v>2.5132626105167335E-2</v>
      </c>
      <c r="DD38">
        <f t="shared" si="95"/>
        <v>0.37661085117754461</v>
      </c>
      <c r="DE38">
        <f t="shared" si="96"/>
        <v>0</v>
      </c>
      <c r="DF38">
        <f t="shared" si="97"/>
        <v>0</v>
      </c>
      <c r="DG38">
        <f t="shared" si="98"/>
        <v>0</v>
      </c>
      <c r="DH38">
        <f t="shared" si="99"/>
        <v>0.41799672660429132</v>
      </c>
      <c r="DI38">
        <f t="shared" si="100"/>
        <v>3.8131792064378146E-2</v>
      </c>
      <c r="DJ38">
        <f t="shared" si="101"/>
        <v>0</v>
      </c>
      <c r="DK38">
        <f t="shared" si="102"/>
        <v>0</v>
      </c>
      <c r="DL38">
        <f t="shared" si="103"/>
        <v>0.50271736798403455</v>
      </c>
      <c r="DM38">
        <f t="shared" si="104"/>
        <v>0.15490335627267368</v>
      </c>
      <c r="DN38">
        <f t="shared" si="105"/>
        <v>0</v>
      </c>
      <c r="DO38">
        <f t="shared" si="106"/>
        <v>0</v>
      </c>
      <c r="DP38">
        <f t="shared" si="81"/>
        <v>0.17774669821147837</v>
      </c>
      <c r="DQ38">
        <f t="shared" si="82"/>
        <v>0</v>
      </c>
      <c r="DR38">
        <f t="shared" si="83"/>
        <v>0</v>
      </c>
      <c r="DS38">
        <f t="shared" si="84"/>
        <v>0</v>
      </c>
      <c r="DT38">
        <f t="shared" si="85"/>
        <v>0.1957421357474966</v>
      </c>
      <c r="DU38">
        <f t="shared" si="86"/>
        <v>1.4306218940830719E-3</v>
      </c>
      <c r="DV38">
        <f t="shared" si="87"/>
        <v>0</v>
      </c>
      <c r="DW38">
        <f t="shared" si="88"/>
        <v>0</v>
      </c>
      <c r="DX38">
        <f t="shared" si="89"/>
        <v>0.17943591579829735</v>
      </c>
      <c r="DY38">
        <f t="shared" si="90"/>
        <v>1.0806933397882341E-2</v>
      </c>
      <c r="DZ38">
        <f t="shared" si="91"/>
        <v>0</v>
      </c>
      <c r="EA38">
        <f t="shared" si="92"/>
        <v>0</v>
      </c>
      <c r="EB38">
        <f>IF($I$1=0,0,IF(AP38&lt;=0,0,('LED Curve'!$D$19*(AP38/$I$1)^3+'LED Curve'!$D$20*(AP38/$I$1)^2+'LED Curve'!$D$21*(AP38/$I$1)^1+'LED Curve'!$D$22)*$F$1*$I$1))</f>
        <v>119.79697581730737</v>
      </c>
      <c r="EC38">
        <f>IF($I$2=0,0,IF(AQ38&lt;=0,0,('LED Curve'!$D$19*(AQ38/$I$2)^3+'LED Curve'!$D$20*(AQ38/$I$2)^2+'LED Curve'!$D$21*(AQ38/$I$2)^1+'LED Curve'!$D$22)*$F$2*$I$2))</f>
        <v>0</v>
      </c>
      <c r="ED38">
        <f>IF($I$3=0,0,IF(AR38&lt;=0,0,('LED Curve'!$D$19*(AR38/$I$3)^3+'LED Curve'!$D$20*(AR38/$I$3)^2+'LED Curve'!$D$21*(AR38/$I$3)^1+'LED Curve'!$D$22)*$F$3*$I$3))</f>
        <v>0</v>
      </c>
      <c r="EE38">
        <f>IF($I$4=0,0,IF(AS38&lt;=0,0,('LED Curve'!$D$19*(AS38/$I$4)^3+'LED Curve'!$D$20*(AS38/$I$4)^2+'LED Curve'!$D$21*(AS38/$I$4)^1+'LED Curve'!$D$22)*$F$4*$I$4))</f>
        <v>0</v>
      </c>
      <c r="EF38">
        <f>IF($I$1=0,0,IF(AT38&lt;=0,0,('LED Curve'!$D$19*(AT38/$I$1)^3+'LED Curve'!$D$20*(AT38/$I$1)^2+'LED Curve'!$D$21*(AT38/$I$1)^1+'LED Curve'!$D$22)*$F$1*$I$1))</f>
        <v>138.07504077406011</v>
      </c>
      <c r="EG38">
        <f>IF($I$2=0,0,IF(AU38&lt;=0,0,('LED Curve'!$D$19*(AU38/$I$2)^3+'LED Curve'!$D$20*(AU38/$I$2)^2+'LED Curve'!$D$21*(AU38/$I$2)^1+'LED Curve'!$D$22)*$F$2*$I$2))</f>
        <v>138.07504077406011</v>
      </c>
      <c r="EH38">
        <f>IF($I$3=0,0,IF(AV38&lt;=0,0,('LED Curve'!$D$19*(AV38/$I$3)^3+'LED Curve'!$D$20*(AV38/$I$3)^2+'LED Curve'!$D$21*(AV38/$I$3)^1+'LED Curve'!$D$22)*$F$3*$I$3))</f>
        <v>0</v>
      </c>
      <c r="EI38">
        <f>IF($I$4=0,0,IF(AW38&lt;=0,0,('LED Curve'!$D$19*(AW38/$I$4)^3+'LED Curve'!$D$20*(AW38/$I$4)^2+'LED Curve'!$D$21*(AW38/$I$4)^1+'LED Curve'!$D$22)*$F$4*$I$4))</f>
        <v>0</v>
      </c>
      <c r="EJ38">
        <f>IF($I$1=0,0,IF(AX38&lt;=0,0,('LED Curve'!$D$19*(AX38/$I$1)^3+'LED Curve'!$D$20*(AX38/$I$1)^2+'LED Curve'!$D$21*(AX38/$I$1)^1+'LED Curve'!$D$22)*$F$1*$I$1))</f>
        <v>239.68166202843815</v>
      </c>
      <c r="EK38">
        <f>IF($I$2=0,0,IF(AY38&lt;=0,0,('LED Curve'!$D$19*(AY38/$I$2)^3+'LED Curve'!$D$20*(AY38/$I$2)^2+'LED Curve'!$D$21*(AY38/$I$2)^1+'LED Curve'!$D$22)*$F$2*$I$2))</f>
        <v>239.68166202843815</v>
      </c>
      <c r="EL38">
        <f>IF($I$3=0,0,IF(AZ38&lt;=0,0,('LED Curve'!$D$19*(AZ38/$I$3)^3+'LED Curve'!$D$20*(AZ38/$I$3)^2+'LED Curve'!$D$21*(AZ38/$I$3)^1+'LED Curve'!$D$22)*$F$3*$I$3))</f>
        <v>0</v>
      </c>
      <c r="EM38">
        <f>IF($I$4=0,0,IF(BA38&lt;=0,0,('LED Curve'!$D$19*(BA38/$I$4)^3+'LED Curve'!$D$20*(BA38/$I$4)^2+'LED Curve'!$D$21*(BA38/$I$4)^1+'LED Curve'!$D$22)*$F$4*$I$4))</f>
        <v>0</v>
      </c>
      <c r="EN38">
        <f t="shared" si="93"/>
        <v>119.79697581730737</v>
      </c>
      <c r="EO38">
        <f t="shared" si="12"/>
        <v>0</v>
      </c>
      <c r="EP38">
        <f t="shared" si="13"/>
        <v>276.15008154812023</v>
      </c>
      <c r="EQ38">
        <f t="shared" si="14"/>
        <v>0</v>
      </c>
      <c r="ER38">
        <f t="shared" si="94"/>
        <v>479.36332405687631</v>
      </c>
      <c r="ES38">
        <f t="shared" si="15"/>
        <v>0</v>
      </c>
    </row>
    <row r="39" spans="1:149" x14ac:dyDescent="0.3">
      <c r="A39">
        <v>30</v>
      </c>
      <c r="B39">
        <f t="shared" si="16"/>
        <v>1.171875E-3</v>
      </c>
      <c r="C39">
        <f t="shared" si="0"/>
        <v>54.586528586839492</v>
      </c>
      <c r="D39">
        <f t="shared" si="1"/>
        <v>59.676213003824898</v>
      </c>
      <c r="E39">
        <f t="shared" si="2"/>
        <v>64.765897420810305</v>
      </c>
      <c r="F39">
        <f>IF(C39&gt;Calculation!$D$72,IF((C39-Calculation!$D$72)/Calculation!$D$58&gt;Calculation!$D$28,Calculation!$D$28,(C39-Calculation!$D$72)/Calculation!$D$58),0)</f>
        <v>26.470588235294116</v>
      </c>
      <c r="G39">
        <f>IF(C39&gt;Calculation!$D$73,IF((C39-Calculation!$D$73)/Calculation!$D$59&gt;Calculation!$D$29,Calculation!$D$29,(C39-Calculation!$D$73)/Calculation!$D$59),0)</f>
        <v>8.9405336565415539</v>
      </c>
      <c r="H39">
        <f>IF(C39&gt;Calculation!$D$74,IF((C39-Calculation!$D$74)/Calculation!$D$60&gt;Calculation!$D$30,Calculation!$D$30,(C39-Calculation!$D$74)/Calculation!$D$60),0)</f>
        <v>0</v>
      </c>
      <c r="I39">
        <f>IF(C39&gt;Calculation!$D$75,IF((C39-Calculation!$D$75)/Calculation!$D$61&gt;Calculation!$D$31,Calculation!$D$31,(C39-Calculation!$D$75)/Calculation!$D$61),0)</f>
        <v>0</v>
      </c>
      <c r="J39">
        <f>IF(D39&gt;Calculation!$D$72,IF((D39-Calculation!$D$72)/Calculation!$D$58&gt;Calculation!$D$28,Calculation!$D$28,(D39-Calculation!$D$72)/Calculation!$D$58),0)</f>
        <v>26.470588235294116</v>
      </c>
      <c r="K39">
        <f>IF(D39&gt;Calculation!$D$73,IF((D39-Calculation!$D$73)/Calculation!$D$59&gt;Calculation!$D$29,Calculation!$D$29,(D39-Calculation!$D$73)/Calculation!$D$59),0)</f>
        <v>44.090287917490492</v>
      </c>
      <c r="L39">
        <f>IF(D39&gt;Calculation!$D$74,IF((D39-Calculation!$D$74)/Calculation!$D$60&gt;Calculation!$D$30,Calculation!$D$30,(D39-Calculation!$D$74)/Calculation!$D$60),0)</f>
        <v>0</v>
      </c>
      <c r="M39">
        <f>IF(D39&gt;Calculation!$D$75,IF((D39-Calculation!$D$75)/Calculation!$D$61&gt;Calculation!$D$31,Calculation!$D$31,(D39-Calculation!$D$75)/Calculation!$D$61),0)</f>
        <v>0</v>
      </c>
      <c r="N39">
        <f>IF(E39&gt;Calculation!$D$72,IF((E39-Calculation!$D$72)/Calculation!$D$58&gt;Calculation!$D$28,Calculation!$D$28,(E39-Calculation!$D$72)/Calculation!$D$58),0)</f>
        <v>26.470588235294116</v>
      </c>
      <c r="O39">
        <f>IF(E39&gt;Calculation!$D$73,IF((E39-Calculation!$D$73)/Calculation!$D$59&gt;Calculation!$D$29,Calculation!$D$29,(E39-Calculation!$D$73)/Calculation!$D$59),0)</f>
        <v>54.411764705882355</v>
      </c>
      <c r="P39">
        <f>IF(E39&gt;Calculation!$D$74,IF((E39-Calculation!$D$74)/Calculation!$D$60&gt;Calculation!$D$30,Calculation!$D$30,(E39-Calculation!$D$74)/Calculation!$D$60),0)</f>
        <v>0</v>
      </c>
      <c r="Q39">
        <f>IF(E39&gt;Calculation!$D$75,IF((E39-Calculation!$D$75)/Calculation!$D$61&gt;Calculation!$D$31,Calculation!$D$31,(E39-Calculation!$D$75)/Calculation!$D$61),0)</f>
        <v>0</v>
      </c>
      <c r="R39">
        <f t="shared" si="17"/>
        <v>17.530054578752562</v>
      </c>
      <c r="S39">
        <f t="shared" si="18"/>
        <v>8.9405336565415539</v>
      </c>
      <c r="T39">
        <f t="shared" si="19"/>
        <v>0</v>
      </c>
      <c r="U39">
        <f t="shared" si="20"/>
        <v>0</v>
      </c>
      <c r="V39">
        <f t="shared" si="21"/>
        <v>0</v>
      </c>
      <c r="W39">
        <f t="shared" si="22"/>
        <v>44.090287917490492</v>
      </c>
      <c r="X39">
        <f t="shared" si="23"/>
        <v>0</v>
      </c>
      <c r="Y39">
        <f t="shared" si="24"/>
        <v>0</v>
      </c>
      <c r="Z39">
        <f t="shared" si="25"/>
        <v>0</v>
      </c>
      <c r="AA39">
        <f t="shared" si="26"/>
        <v>54.411764705882355</v>
      </c>
      <c r="AB39">
        <f t="shared" si="27"/>
        <v>0</v>
      </c>
      <c r="AC39">
        <f t="shared" si="4"/>
        <v>0</v>
      </c>
      <c r="AD39">
        <f>IF(T39&gt;Calculation!$D$29,1,0)</f>
        <v>0</v>
      </c>
      <c r="AE39">
        <f>IF(X39&gt;Calculation!$D$29,1,0)</f>
        <v>0</v>
      </c>
      <c r="AF39">
        <f>IF(AB39&gt;Calculation!$D$29,1,0)</f>
        <v>0</v>
      </c>
      <c r="AG39">
        <f>IF(U39&gt;Calculation!$D$30,1,0)</f>
        <v>0</v>
      </c>
      <c r="AH39">
        <f>IF(Y39&gt;Calculation!$D$30,1,0)</f>
        <v>0</v>
      </c>
      <c r="AI39">
        <f>IF(AC39&gt;Calculation!$D$30,1,0)</f>
        <v>0</v>
      </c>
      <c r="AJ39">
        <f t="shared" si="5"/>
        <v>26.470588235294116</v>
      </c>
      <c r="AK39">
        <f t="shared" si="28"/>
        <v>44.090287917490492</v>
      </c>
      <c r="AL39">
        <f t="shared" si="29"/>
        <v>54.411764705882355</v>
      </c>
      <c r="AM39">
        <f t="shared" si="30"/>
        <v>700.69204152249131</v>
      </c>
      <c r="AN39">
        <f t="shared" si="31"/>
        <v>1943.9534886472081</v>
      </c>
      <c r="AO39">
        <f t="shared" si="32"/>
        <v>2960.6401384083047</v>
      </c>
      <c r="AP39">
        <f t="shared" si="7"/>
        <v>26.470588235294116</v>
      </c>
      <c r="AQ39">
        <f t="shared" si="8"/>
        <v>8.9405336565415539</v>
      </c>
      <c r="AR39">
        <f t="shared" si="9"/>
        <v>0</v>
      </c>
      <c r="AS39">
        <f t="shared" si="10"/>
        <v>0</v>
      </c>
      <c r="AT39">
        <f t="shared" si="33"/>
        <v>44.090287917490492</v>
      </c>
      <c r="AU39">
        <f t="shared" si="34"/>
        <v>44.090287917490492</v>
      </c>
      <c r="AV39">
        <f t="shared" si="35"/>
        <v>0</v>
      </c>
      <c r="AW39">
        <f t="shared" si="36"/>
        <v>0</v>
      </c>
      <c r="AX39">
        <f t="shared" si="37"/>
        <v>54.411764705882355</v>
      </c>
      <c r="AY39">
        <f t="shared" si="38"/>
        <v>54.411764705882355</v>
      </c>
      <c r="AZ39">
        <f t="shared" si="39"/>
        <v>0</v>
      </c>
      <c r="BA39">
        <f t="shared" si="40"/>
        <v>0</v>
      </c>
      <c r="BB39">
        <f t="shared" si="41"/>
        <v>8.8235294117647047</v>
      </c>
      <c r="BC39">
        <f t="shared" si="42"/>
        <v>2.9801778855138514</v>
      </c>
      <c r="BD39">
        <f t="shared" si="43"/>
        <v>0</v>
      </c>
      <c r="BE39">
        <f t="shared" si="44"/>
        <v>0</v>
      </c>
      <c r="BF39">
        <f t="shared" si="45"/>
        <v>14.696762639163497</v>
      </c>
      <c r="BG39">
        <f t="shared" si="46"/>
        <v>14.696762639163497</v>
      </c>
      <c r="BH39">
        <f t="shared" si="47"/>
        <v>0</v>
      </c>
      <c r="BI39">
        <f t="shared" si="48"/>
        <v>0</v>
      </c>
      <c r="BJ39">
        <f t="shared" si="49"/>
        <v>18.137254901960784</v>
      </c>
      <c r="BK39">
        <f t="shared" si="50"/>
        <v>18.137254901960784</v>
      </c>
      <c r="BL39">
        <f t="shared" si="51"/>
        <v>0</v>
      </c>
      <c r="BM39">
        <f t="shared" si="52"/>
        <v>0</v>
      </c>
      <c r="BN39">
        <f t="shared" si="53"/>
        <v>77.85467128027679</v>
      </c>
      <c r="BO39">
        <f t="shared" si="54"/>
        <v>8.8814602293058105</v>
      </c>
      <c r="BP39">
        <f t="shared" si="55"/>
        <v>0</v>
      </c>
      <c r="BQ39">
        <f t="shared" si="56"/>
        <v>0</v>
      </c>
      <c r="BR39">
        <f t="shared" si="57"/>
        <v>215.99483207191199</v>
      </c>
      <c r="BS39">
        <f t="shared" si="58"/>
        <v>215.99483207191199</v>
      </c>
      <c r="BT39">
        <f t="shared" si="59"/>
        <v>0</v>
      </c>
      <c r="BU39">
        <f t="shared" si="60"/>
        <v>0</v>
      </c>
      <c r="BV39">
        <f t="shared" si="61"/>
        <v>328.96001537870046</v>
      </c>
      <c r="BW39">
        <f t="shared" si="62"/>
        <v>328.96001537870046</v>
      </c>
      <c r="BX39">
        <f t="shared" si="63"/>
        <v>0</v>
      </c>
      <c r="BY39">
        <f t="shared" si="64"/>
        <v>0</v>
      </c>
      <c r="BZ39">
        <f>IF($I$1=0,0,IF(AP39=0,C39,('LED Curve'!$D$14*(AP39/$I$1)^3+'LED Curve'!$D$15*(AP39/$I$1)^2+'LED Curve'!$D$16*(AP39/$I$1)^1+'LED Curve'!$D$17)*$F$1))</f>
        <v>27.765640483736796</v>
      </c>
      <c r="CA39">
        <f>IF($I$2=0,0,IF(AQ39=0,C39-BZ39,('LED Curve'!$D$14*(AQ39/$I$2)^3+'LED Curve'!$D$15*(AQ39/$I$2)^2+'LED Curve'!$D$16*(AQ39/$I$2)^1+'LED Curve'!$D$17)*$F$2))</f>
        <v>26.356266314330039</v>
      </c>
      <c r="CB39">
        <f>IF($I$3=0,0,IF(AR39=0,C39-(BZ39+CA39),('LED Curve'!$D$14*(AR39/$I$3)^3+'LED Curve'!$D$15*(AR39/$I$3)^2+'LED Curve'!$D$16*(AR39/$I$3)^1+'LED Curve'!$D$17)*$F$3))</f>
        <v>0.46462178877266069</v>
      </c>
      <c r="CC39">
        <f>IF($I$4=0,0,IF(AS39=0,C39-(BZ39+CA39+CB39),('LED Curve'!$D$14*(AS39/$I$4)^3+'LED Curve'!$D$15*(AS39/$I$4)^2+'LED Curve'!$D$16*(AS39/$I$4)^1+'LED Curve'!$D$17)*$F$4))</f>
        <v>0</v>
      </c>
      <c r="CD39">
        <f>IF($I$1=0,0,IF(AT39=0,D39,('LED Curve'!$D$14*(AT39/$I$1)^3+'LED Curve'!$D$15*(AT39/$I$1)^2+'LED Curve'!$D$16*(AT39/$I$1)^1+'LED Curve'!$D$17)*$F$1))</f>
        <v>28.921644033838188</v>
      </c>
      <c r="CE39">
        <f>IF($I$2=0,0,IF(AU39=0,D39-CD39,('LED Curve'!$D$14*(AU39/$I$2)^3+'LED Curve'!$D$15*(AU39/$I$2)^2+'LED Curve'!$D$16*(AU39/$I$2)^1+'LED Curve'!$D$17)*$F$2))</f>
        <v>28.921644033838188</v>
      </c>
      <c r="CF39">
        <f>IF($I$3=0,0,IF(AV39=0,D39-(CD39+CE39),('LED Curve'!$D$14*(AV39/$I$3)^3+'LED Curve'!$D$15*(AV39/$I$3)^2+'LED Curve'!$D$16*(AV39/$I$3)^1+'LED Curve'!$D$17)*$F$3))</f>
        <v>1.8329249361485225</v>
      </c>
      <c r="CG39">
        <f>IF($I$4=0,0,IF(AW39=0,D39-(CD39+CE39+CF39),('LED Curve'!$D$14*(AW39/$I$4)^3+'LED Curve'!$D$15*(AW39/$I$4)^2+'LED Curve'!$D$16*(AW39/$I$4)^1+'LED Curve'!$D$17)*$F$4))</f>
        <v>0</v>
      </c>
      <c r="CH39">
        <f>IF($I$1=0,0,IF(AX39=0,E39,('LED Curve'!$D$14*(AX39/$I$1)^3+'LED Curve'!$D$15*(AX39/$I$1)^2+'LED Curve'!$D$16*(AX39/$I$1)^1+'LED Curve'!$D$17)*$F$1))</f>
        <v>29.492055904566882</v>
      </c>
      <c r="CI39">
        <f>IF($I$2=0,0,IF(AY39=0,E39-CH39,('LED Curve'!$D$14*(AY39/$I$2)^3+'LED Curve'!$D$15*(AY39/$I$2)^2+'LED Curve'!$D$16*(AY39/$I$2)^1+'LED Curve'!$D$17)*$F$2))</f>
        <v>29.492055904566882</v>
      </c>
      <c r="CJ39">
        <f>IF($I$3=0,0,IF(AZ39=0,E39-(CH39+CI39),('LED Curve'!$D$14*(AZ39/$I$3)^3+'LED Curve'!$D$15*(AZ39/$I$3)^2+'LED Curve'!$D$16*(AZ39/$I$3)^1+'LED Curve'!$D$17)*$F$3))</f>
        <v>5.7817856116765398</v>
      </c>
      <c r="CK39">
        <f>IF($I$4=0,0,IF(BA39=0,E39-(CH39+CI39+CJ39),('LED Curve'!$D$14*(BA39/$I$4)^3+'LED Curve'!$D$15*(BA39/$I$4)^2+'LED Curve'!$D$16*(BA39/$I$4)^1+'LED Curve'!$D$17)*$F$4))</f>
        <v>0</v>
      </c>
      <c r="CL39">
        <f t="shared" si="65"/>
        <v>26.820888103102696</v>
      </c>
      <c r="CM39">
        <f t="shared" si="66"/>
        <v>0.46462178877266069</v>
      </c>
      <c r="CN39">
        <f t="shared" si="67"/>
        <v>0</v>
      </c>
      <c r="CO39">
        <f>IF($C$6=Calculation!$I$5,0,$C39-(BZ39+CA39+CB39+CC39))</f>
        <v>0</v>
      </c>
      <c r="CP39">
        <f t="shared" si="68"/>
        <v>30.75456896998671</v>
      </c>
      <c r="CQ39">
        <f t="shared" si="69"/>
        <v>1.8329249361485225</v>
      </c>
      <c r="CR39">
        <f t="shared" si="70"/>
        <v>0</v>
      </c>
      <c r="CS39">
        <f>IF($C$6=Calculation!$I$5,0,$D39-(CD39+CE39+CF39+CG39))</f>
        <v>0</v>
      </c>
      <c r="CT39">
        <f t="shared" si="71"/>
        <v>35.273841516243422</v>
      </c>
      <c r="CU39">
        <f t="shared" si="72"/>
        <v>5.7817856116765398</v>
      </c>
      <c r="CV39">
        <f t="shared" si="73"/>
        <v>0</v>
      </c>
      <c r="CW39">
        <f>IF($C$6=Calculation!$I$5,0,$E39-(CH39+CI39+CJ39+CK39))</f>
        <v>0</v>
      </c>
      <c r="CX39">
        <f t="shared" si="74"/>
        <v>0.63038352063164782</v>
      </c>
      <c r="CY39">
        <f t="shared" si="75"/>
        <v>0.76215173592856578</v>
      </c>
      <c r="CZ39">
        <f t="shared" si="76"/>
        <v>1.0113868825533956</v>
      </c>
      <c r="DA39">
        <f t="shared" si="77"/>
        <v>2.0506107039700086E-2</v>
      </c>
      <c r="DB39">
        <f t="shared" si="78"/>
        <v>2.3169836245866986E-2</v>
      </c>
      <c r="DC39">
        <f t="shared" si="79"/>
        <v>2.8108269487520279E-2</v>
      </c>
      <c r="DD39">
        <f t="shared" si="95"/>
        <v>0.40532072759684967</v>
      </c>
      <c r="DE39">
        <f t="shared" si="96"/>
        <v>4.4870174384267743E-3</v>
      </c>
      <c r="DF39">
        <f t="shared" si="97"/>
        <v>0</v>
      </c>
      <c r="DG39">
        <f t="shared" si="98"/>
        <v>0</v>
      </c>
      <c r="DH39">
        <f t="shared" si="99"/>
        <v>0.45958228785390098</v>
      </c>
      <c r="DI39">
        <f t="shared" si="100"/>
        <v>7.9717353313987771E-2</v>
      </c>
      <c r="DJ39">
        <f t="shared" si="101"/>
        <v>0</v>
      </c>
      <c r="DK39">
        <f t="shared" si="102"/>
        <v>0</v>
      </c>
      <c r="DL39">
        <f t="shared" si="103"/>
        <v>0.56540154011575416</v>
      </c>
      <c r="DM39">
        <f t="shared" si="104"/>
        <v>0.21758752840439333</v>
      </c>
      <c r="DN39">
        <f t="shared" si="105"/>
        <v>0</v>
      </c>
      <c r="DO39">
        <f t="shared" si="106"/>
        <v>0</v>
      </c>
      <c r="DP39">
        <f t="shared" si="81"/>
        <v>0.20002910247522504</v>
      </c>
      <c r="DQ39">
        <f t="shared" si="82"/>
        <v>4.0566081446137863E-5</v>
      </c>
      <c r="DR39">
        <f t="shared" si="83"/>
        <v>0</v>
      </c>
      <c r="DS39">
        <f t="shared" si="84"/>
        <v>0</v>
      </c>
      <c r="DT39">
        <f t="shared" si="85"/>
        <v>0.1957421357474966</v>
      </c>
      <c r="DU39">
        <f t="shared" si="86"/>
        <v>3.9401227673132623E-3</v>
      </c>
      <c r="DV39">
        <f t="shared" si="87"/>
        <v>0</v>
      </c>
      <c r="DW39">
        <f t="shared" si="88"/>
        <v>0</v>
      </c>
      <c r="DX39">
        <f t="shared" si="89"/>
        <v>0.17943591579829735</v>
      </c>
      <c r="DY39">
        <f t="shared" si="90"/>
        <v>2.0853628747430273E-2</v>
      </c>
      <c r="DZ39">
        <f t="shared" si="91"/>
        <v>0</v>
      </c>
      <c r="EA39">
        <f t="shared" si="92"/>
        <v>0</v>
      </c>
      <c r="EB39">
        <f>IF($I$1=0,0,IF(AP39&lt;=0,0,('LED Curve'!$D$19*(AP39/$I$1)^3+'LED Curve'!$D$20*(AP39/$I$1)^2+'LED Curve'!$D$21*(AP39/$I$1)^1+'LED Curve'!$D$22)*$F$1*$I$1))</f>
        <v>119.79697581730737</v>
      </c>
      <c r="EC39">
        <f>IF($I$2=0,0,IF(AQ39&lt;=0,0,('LED Curve'!$D$19*(AQ39/$I$2)^3+'LED Curve'!$D$20*(AQ39/$I$2)^2+'LED Curve'!$D$21*(AQ39/$I$2)^1+'LED Curve'!$D$22)*$F$2*$I$2))</f>
        <v>41.605240401796479</v>
      </c>
      <c r="ED39">
        <f>IF($I$3=0,0,IF(AR39&lt;=0,0,('LED Curve'!$D$19*(AR39/$I$3)^3+'LED Curve'!$D$20*(AR39/$I$3)^2+'LED Curve'!$D$21*(AR39/$I$3)^1+'LED Curve'!$D$22)*$F$3*$I$3))</f>
        <v>0</v>
      </c>
      <c r="EE39">
        <f>IF($I$4=0,0,IF(AS39&lt;=0,0,('LED Curve'!$D$19*(AS39/$I$4)^3+'LED Curve'!$D$20*(AS39/$I$4)^2+'LED Curve'!$D$21*(AS39/$I$4)^1+'LED Curve'!$D$22)*$F$4*$I$4))</f>
        <v>0</v>
      </c>
      <c r="EF39">
        <f>IF($I$1=0,0,IF(AT39&lt;=0,0,('LED Curve'!$D$19*(AT39/$I$1)^3+'LED Curve'!$D$20*(AT39/$I$1)^2+'LED Curve'!$D$21*(AT39/$I$1)^1+'LED Curve'!$D$22)*$F$1*$I$1))</f>
        <v>196.13069546047444</v>
      </c>
      <c r="EG39">
        <f>IF($I$2=0,0,IF(AU39&lt;=0,0,('LED Curve'!$D$19*(AU39/$I$2)^3+'LED Curve'!$D$20*(AU39/$I$2)^2+'LED Curve'!$D$21*(AU39/$I$2)^1+'LED Curve'!$D$22)*$F$2*$I$2))</f>
        <v>196.13069546047444</v>
      </c>
      <c r="EH39">
        <f>IF($I$3=0,0,IF(AV39&lt;=0,0,('LED Curve'!$D$19*(AV39/$I$3)^3+'LED Curve'!$D$20*(AV39/$I$3)^2+'LED Curve'!$D$21*(AV39/$I$3)^1+'LED Curve'!$D$22)*$F$3*$I$3))</f>
        <v>0</v>
      </c>
      <c r="EI39">
        <f>IF($I$4=0,0,IF(AW39&lt;=0,0,('LED Curve'!$D$19*(AW39/$I$4)^3+'LED Curve'!$D$20*(AW39/$I$4)^2+'LED Curve'!$D$21*(AW39/$I$4)^1+'LED Curve'!$D$22)*$F$4*$I$4))</f>
        <v>0</v>
      </c>
      <c r="EJ39">
        <f>IF($I$1=0,0,IF(AX39&lt;=0,0,('LED Curve'!$D$19*(AX39/$I$1)^3+'LED Curve'!$D$20*(AX39/$I$1)^2+'LED Curve'!$D$21*(AX39/$I$1)^1+'LED Curve'!$D$22)*$F$1*$I$1))</f>
        <v>239.68166202843815</v>
      </c>
      <c r="EK39">
        <f>IF($I$2=0,0,IF(AY39&lt;=0,0,('LED Curve'!$D$19*(AY39/$I$2)^3+'LED Curve'!$D$20*(AY39/$I$2)^2+'LED Curve'!$D$21*(AY39/$I$2)^1+'LED Curve'!$D$22)*$F$2*$I$2))</f>
        <v>239.68166202843815</v>
      </c>
      <c r="EL39">
        <f>IF($I$3=0,0,IF(AZ39&lt;=0,0,('LED Curve'!$D$19*(AZ39/$I$3)^3+'LED Curve'!$D$20*(AZ39/$I$3)^2+'LED Curve'!$D$21*(AZ39/$I$3)^1+'LED Curve'!$D$22)*$F$3*$I$3))</f>
        <v>0</v>
      </c>
      <c r="EM39">
        <f>IF($I$4=0,0,IF(BA39&lt;=0,0,('LED Curve'!$D$19*(BA39/$I$4)^3+'LED Curve'!$D$20*(BA39/$I$4)^2+'LED Curve'!$D$21*(BA39/$I$4)^1+'LED Curve'!$D$22)*$F$4*$I$4))</f>
        <v>0</v>
      </c>
      <c r="EN39">
        <f t="shared" si="93"/>
        <v>161.40221621910385</v>
      </c>
      <c r="EO39">
        <f t="shared" si="12"/>
        <v>0</v>
      </c>
      <c r="EP39">
        <f t="shared" si="13"/>
        <v>392.26139092094888</v>
      </c>
      <c r="EQ39">
        <f t="shared" si="14"/>
        <v>0</v>
      </c>
      <c r="ER39">
        <f t="shared" si="94"/>
        <v>479.36332405687631</v>
      </c>
      <c r="ES39">
        <f t="shared" si="15"/>
        <v>0</v>
      </c>
    </row>
    <row r="40" spans="1:149" x14ac:dyDescent="0.3">
      <c r="A40">
        <v>31</v>
      </c>
      <c r="B40">
        <f t="shared" si="16"/>
        <v>1.2109375E-3</v>
      </c>
      <c r="C40">
        <f t="shared" si="0"/>
        <v>56.363399279191064</v>
      </c>
      <c r="D40">
        <f t="shared" si="1"/>
        <v>61.614617395481162</v>
      </c>
      <c r="E40">
        <f t="shared" si="2"/>
        <v>66.865835511771252</v>
      </c>
      <c r="F40">
        <f>IF(C40&gt;Calculation!$D$72,IF((C40-Calculation!$D$72)/Calculation!$D$58&gt;Calculation!$D$28,Calculation!$D$28,(C40-Calculation!$D$72)/Calculation!$D$58),0)</f>
        <v>26.470588235294116</v>
      </c>
      <c r="G40">
        <f>IF(C40&gt;Calculation!$D$73,IF((C40-Calculation!$D$73)/Calculation!$D$59&gt;Calculation!$D$29,Calculation!$D$29,(C40-Calculation!$D$73)/Calculation!$D$59),0)</f>
        <v>21.211740095433626</v>
      </c>
      <c r="H40">
        <f>IF(C40&gt;Calculation!$D$74,IF((C40-Calculation!$D$74)/Calculation!$D$60&gt;Calculation!$D$30,Calculation!$D$30,(C40-Calculation!$D$74)/Calculation!$D$60),0)</f>
        <v>0</v>
      </c>
      <c r="I40">
        <f>IF(C40&gt;Calculation!$D$75,IF((C40-Calculation!$D$75)/Calculation!$D$61&gt;Calculation!$D$31,Calculation!$D$31,(C40-Calculation!$D$75)/Calculation!$D$61),0)</f>
        <v>0</v>
      </c>
      <c r="J40">
        <f>IF(D40&gt;Calculation!$D$72,IF((D40-Calculation!$D$72)/Calculation!$D$58&gt;Calculation!$D$28,Calculation!$D$28,(D40-Calculation!$D$72)/Calculation!$D$58),0)</f>
        <v>26.470588235294116</v>
      </c>
      <c r="K40">
        <f>IF(D40&gt;Calculation!$D$73,IF((D40-Calculation!$D$73)/Calculation!$D$59&gt;Calculation!$D$29,Calculation!$D$29,(D40-Calculation!$D$73)/Calculation!$D$59),0)</f>
        <v>54.411764705882355</v>
      </c>
      <c r="L40">
        <f>IF(D40&gt;Calculation!$D$74,IF((D40-Calculation!$D$74)/Calculation!$D$60&gt;Calculation!$D$30,Calculation!$D$30,(D40-Calculation!$D$74)/Calculation!$D$60),0)</f>
        <v>0</v>
      </c>
      <c r="M40">
        <f>IF(D40&gt;Calculation!$D$75,IF((D40-Calculation!$D$75)/Calculation!$D$61&gt;Calculation!$D$31,Calculation!$D$31,(D40-Calculation!$D$75)/Calculation!$D$61),0)</f>
        <v>0</v>
      </c>
      <c r="N40">
        <f>IF(E40&gt;Calculation!$D$72,IF((E40-Calculation!$D$72)/Calculation!$D$58&gt;Calculation!$D$28,Calculation!$D$28,(E40-Calculation!$D$72)/Calculation!$D$58),0)</f>
        <v>26.470588235294116</v>
      </c>
      <c r="O40">
        <f>IF(E40&gt;Calculation!$D$73,IF((E40-Calculation!$D$73)/Calculation!$D$59&gt;Calculation!$D$29,Calculation!$D$29,(E40-Calculation!$D$73)/Calculation!$D$59),0)</f>
        <v>54.411764705882355</v>
      </c>
      <c r="P40">
        <f>IF(E40&gt;Calculation!$D$74,IF((E40-Calculation!$D$74)/Calculation!$D$60&gt;Calculation!$D$30,Calculation!$D$30,(E40-Calculation!$D$74)/Calculation!$D$60),0)</f>
        <v>0</v>
      </c>
      <c r="Q40">
        <f>IF(E40&gt;Calculation!$D$75,IF((E40-Calculation!$D$75)/Calculation!$D$61&gt;Calculation!$D$31,Calculation!$D$31,(E40-Calculation!$D$75)/Calculation!$D$61),0)</f>
        <v>0</v>
      </c>
      <c r="R40">
        <f t="shared" si="17"/>
        <v>5.2588481398604898</v>
      </c>
      <c r="S40">
        <f t="shared" si="18"/>
        <v>21.211740095433626</v>
      </c>
      <c r="T40">
        <f t="shared" si="19"/>
        <v>0</v>
      </c>
      <c r="U40">
        <f t="shared" si="20"/>
        <v>0</v>
      </c>
      <c r="V40">
        <f t="shared" si="21"/>
        <v>0</v>
      </c>
      <c r="W40">
        <f t="shared" si="22"/>
        <v>54.411764705882355</v>
      </c>
      <c r="X40">
        <f t="shared" si="23"/>
        <v>0</v>
      </c>
      <c r="Y40">
        <f t="shared" si="24"/>
        <v>0</v>
      </c>
      <c r="Z40">
        <f t="shared" si="25"/>
        <v>0</v>
      </c>
      <c r="AA40">
        <f t="shared" si="26"/>
        <v>54.411764705882355</v>
      </c>
      <c r="AB40">
        <f t="shared" si="27"/>
        <v>0</v>
      </c>
      <c r="AC40">
        <f t="shared" si="4"/>
        <v>0</v>
      </c>
      <c r="AD40">
        <f>IF(T40&gt;Calculation!$D$29,1,0)</f>
        <v>0</v>
      </c>
      <c r="AE40">
        <f>IF(X40&gt;Calculation!$D$29,1,0)</f>
        <v>0</v>
      </c>
      <c r="AF40">
        <f>IF(AB40&gt;Calculation!$D$29,1,0)</f>
        <v>0</v>
      </c>
      <c r="AG40">
        <f>IF(U40&gt;Calculation!$D$30,1,0)</f>
        <v>0</v>
      </c>
      <c r="AH40">
        <f>IF(Y40&gt;Calculation!$D$30,1,0)</f>
        <v>0</v>
      </c>
      <c r="AI40">
        <f>IF(AC40&gt;Calculation!$D$30,1,0)</f>
        <v>0</v>
      </c>
      <c r="AJ40">
        <f t="shared" si="5"/>
        <v>26.470588235294116</v>
      </c>
      <c r="AK40">
        <f t="shared" si="28"/>
        <v>54.411764705882355</v>
      </c>
      <c r="AL40">
        <f t="shared" si="29"/>
        <v>54.411764705882355</v>
      </c>
      <c r="AM40">
        <f t="shared" si="30"/>
        <v>700.69204152249131</v>
      </c>
      <c r="AN40">
        <f t="shared" si="31"/>
        <v>2960.6401384083047</v>
      </c>
      <c r="AO40">
        <f t="shared" si="32"/>
        <v>2960.6401384083047</v>
      </c>
      <c r="AP40">
        <f t="shared" si="7"/>
        <v>26.470588235294116</v>
      </c>
      <c r="AQ40">
        <f t="shared" si="8"/>
        <v>21.211740095433626</v>
      </c>
      <c r="AR40">
        <f t="shared" si="9"/>
        <v>0</v>
      </c>
      <c r="AS40">
        <f t="shared" si="10"/>
        <v>0</v>
      </c>
      <c r="AT40">
        <f t="shared" si="33"/>
        <v>54.411764705882355</v>
      </c>
      <c r="AU40">
        <f t="shared" si="34"/>
        <v>54.411764705882355</v>
      </c>
      <c r="AV40">
        <f t="shared" si="35"/>
        <v>0</v>
      </c>
      <c r="AW40">
        <f t="shared" si="36"/>
        <v>0</v>
      </c>
      <c r="AX40">
        <f t="shared" si="37"/>
        <v>54.411764705882355</v>
      </c>
      <c r="AY40">
        <f t="shared" si="38"/>
        <v>54.411764705882355</v>
      </c>
      <c r="AZ40">
        <f t="shared" si="39"/>
        <v>0</v>
      </c>
      <c r="BA40">
        <f t="shared" si="40"/>
        <v>0</v>
      </c>
      <c r="BB40">
        <f t="shared" si="41"/>
        <v>8.8235294117647047</v>
      </c>
      <c r="BC40">
        <f t="shared" si="42"/>
        <v>7.0705800318112084</v>
      </c>
      <c r="BD40">
        <f t="shared" si="43"/>
        <v>0</v>
      </c>
      <c r="BE40">
        <f t="shared" si="44"/>
        <v>0</v>
      </c>
      <c r="BF40">
        <f t="shared" si="45"/>
        <v>18.137254901960784</v>
      </c>
      <c r="BG40">
        <f t="shared" si="46"/>
        <v>18.137254901960784</v>
      </c>
      <c r="BH40">
        <f t="shared" si="47"/>
        <v>0</v>
      </c>
      <c r="BI40">
        <f t="shared" si="48"/>
        <v>0</v>
      </c>
      <c r="BJ40">
        <f t="shared" si="49"/>
        <v>18.137254901960784</v>
      </c>
      <c r="BK40">
        <f t="shared" si="50"/>
        <v>18.137254901960784</v>
      </c>
      <c r="BL40">
        <f t="shared" si="51"/>
        <v>0</v>
      </c>
      <c r="BM40">
        <f t="shared" si="52"/>
        <v>0</v>
      </c>
      <c r="BN40">
        <f t="shared" si="53"/>
        <v>77.85467128027679</v>
      </c>
      <c r="BO40">
        <f t="shared" si="54"/>
        <v>49.993101986247389</v>
      </c>
      <c r="BP40">
        <f t="shared" si="55"/>
        <v>0</v>
      </c>
      <c r="BQ40">
        <f t="shared" si="56"/>
        <v>0</v>
      </c>
      <c r="BR40">
        <f t="shared" si="57"/>
        <v>328.96001537870046</v>
      </c>
      <c r="BS40">
        <f t="shared" si="58"/>
        <v>328.96001537870046</v>
      </c>
      <c r="BT40">
        <f t="shared" si="59"/>
        <v>0</v>
      </c>
      <c r="BU40">
        <f t="shared" si="60"/>
        <v>0</v>
      </c>
      <c r="BV40">
        <f t="shared" si="61"/>
        <v>328.96001537870046</v>
      </c>
      <c r="BW40">
        <f t="shared" si="62"/>
        <v>328.96001537870046</v>
      </c>
      <c r="BX40">
        <f t="shared" si="63"/>
        <v>0</v>
      </c>
      <c r="BY40">
        <f t="shared" si="64"/>
        <v>0</v>
      </c>
      <c r="BZ40">
        <f>IF($I$1=0,0,IF(AP40=0,C40,('LED Curve'!$D$14*(AP40/$I$1)^3+'LED Curve'!$D$15*(AP40/$I$1)^2+'LED Curve'!$D$16*(AP40/$I$1)^1+'LED Curve'!$D$17)*$F$1))</f>
        <v>27.765640483736796</v>
      </c>
      <c r="CA40">
        <f>IF($I$2=0,0,IF(AQ40=0,C40-BZ40,('LED Curve'!$D$14*(AQ40/$I$2)^3+'LED Curve'!$D$15*(AQ40/$I$2)^2+'LED Curve'!$D$16*(AQ40/$I$2)^1+'LED Curve'!$D$17)*$F$2))</f>
        <v>27.37163415320024</v>
      </c>
      <c r="CB40">
        <f>IF($I$3=0,0,IF(AR40=0,C40-(BZ40+CA40),('LED Curve'!$D$14*(AR40/$I$3)^3+'LED Curve'!$D$15*(AR40/$I$3)^2+'LED Curve'!$D$16*(AR40/$I$3)^1+'LED Curve'!$D$17)*$F$3))</f>
        <v>1.2261246422540282</v>
      </c>
      <c r="CC40">
        <f>IF($I$4=0,0,IF(AS40=0,C40-(BZ40+CA40+CB40),('LED Curve'!$D$14*(AS40/$I$4)^3+'LED Curve'!$D$15*(AS40/$I$4)^2+'LED Curve'!$D$16*(AS40/$I$4)^1+'LED Curve'!$D$17)*$F$4))</f>
        <v>0</v>
      </c>
      <c r="CD40">
        <f>IF($I$1=0,0,IF(AT40=0,D40,('LED Curve'!$D$14*(AT40/$I$1)^3+'LED Curve'!$D$15*(AT40/$I$1)^2+'LED Curve'!$D$16*(AT40/$I$1)^1+'LED Curve'!$D$17)*$F$1))</f>
        <v>29.492055904566882</v>
      </c>
      <c r="CE40">
        <f>IF($I$2=0,0,IF(AU40=0,D40-CD40,('LED Curve'!$D$14*(AU40/$I$2)^3+'LED Curve'!$D$15*(AU40/$I$2)^2+'LED Curve'!$D$16*(AU40/$I$2)^1+'LED Curve'!$D$17)*$F$2))</f>
        <v>29.492055904566882</v>
      </c>
      <c r="CF40">
        <f>IF($I$3=0,0,IF(AV40=0,D40-(CD40+CE40),('LED Curve'!$D$14*(AV40/$I$3)^3+'LED Curve'!$D$15*(AV40/$I$3)^2+'LED Curve'!$D$16*(AV40/$I$3)^1+'LED Curve'!$D$17)*$F$3))</f>
        <v>2.6305055863473967</v>
      </c>
      <c r="CG40">
        <f>IF($I$4=0,0,IF(AW40=0,D40-(CD40+CE40+CF40),('LED Curve'!$D$14*(AW40/$I$4)^3+'LED Curve'!$D$15*(AW40/$I$4)^2+'LED Curve'!$D$16*(AW40/$I$4)^1+'LED Curve'!$D$17)*$F$4))</f>
        <v>0</v>
      </c>
      <c r="CH40">
        <f>IF($I$1=0,0,IF(AX40=0,E40,('LED Curve'!$D$14*(AX40/$I$1)^3+'LED Curve'!$D$15*(AX40/$I$1)^2+'LED Curve'!$D$16*(AX40/$I$1)^1+'LED Curve'!$D$17)*$F$1))</f>
        <v>29.492055904566882</v>
      </c>
      <c r="CI40">
        <f>IF($I$2=0,0,IF(AY40=0,E40-CH40,('LED Curve'!$D$14*(AY40/$I$2)^3+'LED Curve'!$D$15*(AY40/$I$2)^2+'LED Curve'!$D$16*(AY40/$I$2)^1+'LED Curve'!$D$17)*$F$2))</f>
        <v>29.492055904566882</v>
      </c>
      <c r="CJ40">
        <f>IF($I$3=0,0,IF(AZ40=0,E40-(CH40+CI40),('LED Curve'!$D$14*(AZ40/$I$3)^3+'LED Curve'!$D$15*(AZ40/$I$3)^2+'LED Curve'!$D$16*(AZ40/$I$3)^1+'LED Curve'!$D$17)*$F$3))</f>
        <v>7.8817237026374869</v>
      </c>
      <c r="CK40">
        <f>IF($I$4=0,0,IF(BA40=0,E40-(CH40+CI40+CJ40),('LED Curve'!$D$14*(BA40/$I$4)^3+'LED Curve'!$D$15*(BA40/$I$4)^2+'LED Curve'!$D$16*(BA40/$I$4)^1+'LED Curve'!$D$17)*$F$4))</f>
        <v>0</v>
      </c>
      <c r="CL40">
        <f t="shared" si="65"/>
        <v>28.597758795454268</v>
      </c>
      <c r="CM40">
        <f t="shared" si="66"/>
        <v>1.2261246422540282</v>
      </c>
      <c r="CN40">
        <f t="shared" si="67"/>
        <v>0</v>
      </c>
      <c r="CO40">
        <f>IF($C$6=Calculation!$I$5,0,$C40-(BZ40+CA40+CB40+CC40))</f>
        <v>0</v>
      </c>
      <c r="CP40">
        <f t="shared" si="68"/>
        <v>32.122561490914279</v>
      </c>
      <c r="CQ40">
        <f t="shared" si="69"/>
        <v>2.6305055863473967</v>
      </c>
      <c r="CR40">
        <f t="shared" si="70"/>
        <v>0</v>
      </c>
      <c r="CS40">
        <f>IF($C$6=Calculation!$I$5,0,$D40-(CD40+CE40+CF40+CG40))</f>
        <v>0</v>
      </c>
      <c r="CT40">
        <f t="shared" si="71"/>
        <v>37.373779607204369</v>
      </c>
      <c r="CU40">
        <f t="shared" si="72"/>
        <v>7.8817237026374869</v>
      </c>
      <c r="CV40">
        <f t="shared" si="73"/>
        <v>0</v>
      </c>
      <c r="CW40">
        <f>IF($C$6=Calculation!$I$5,0,$E40-(CH40+CI40+CJ40+CK40))</f>
        <v>0</v>
      </c>
      <c r="CX40">
        <f t="shared" si="74"/>
        <v>0.68919265153664988</v>
      </c>
      <c r="CY40">
        <f t="shared" si="75"/>
        <v>0.88151893813628546</v>
      </c>
      <c r="CZ40">
        <f t="shared" si="76"/>
        <v>1.1542514884387793</v>
      </c>
      <c r="DA40">
        <f t="shared" si="77"/>
        <v>2.1953717333817735E-2</v>
      </c>
      <c r="DB40">
        <f t="shared" si="78"/>
        <v>2.586325174728734E-2</v>
      </c>
      <c r="DC40">
        <f t="shared" si="79"/>
        <v>3.1083912869873224E-2</v>
      </c>
      <c r="DD40">
        <f t="shared" si="95"/>
        <v>0.43403060401615473</v>
      </c>
      <c r="DE40">
        <f t="shared" si="96"/>
        <v>2.0307509264753429E-2</v>
      </c>
      <c r="DF40">
        <f t="shared" si="97"/>
        <v>0</v>
      </c>
      <c r="DG40">
        <f t="shared" si="98"/>
        <v>0</v>
      </c>
      <c r="DH40">
        <f t="shared" si="99"/>
        <v>0.5157724181786929</v>
      </c>
      <c r="DI40">
        <f t="shared" si="100"/>
        <v>0.13590748363877969</v>
      </c>
      <c r="DJ40">
        <f t="shared" si="101"/>
        <v>0</v>
      </c>
      <c r="DK40">
        <f t="shared" si="102"/>
        <v>0</v>
      </c>
      <c r="DL40">
        <f t="shared" si="103"/>
        <v>0.62808571224747378</v>
      </c>
      <c r="DM40">
        <f t="shared" si="104"/>
        <v>0.28027170053611294</v>
      </c>
      <c r="DN40">
        <f t="shared" si="105"/>
        <v>0</v>
      </c>
      <c r="DO40">
        <f t="shared" si="106"/>
        <v>0</v>
      </c>
      <c r="DP40">
        <f t="shared" si="81"/>
        <v>0.2123624047503069</v>
      </c>
      <c r="DQ40">
        <f t="shared" si="82"/>
        <v>5.3841617161695611E-4</v>
      </c>
      <c r="DR40">
        <f t="shared" si="83"/>
        <v>0</v>
      </c>
      <c r="DS40">
        <f t="shared" si="84"/>
        <v>0</v>
      </c>
      <c r="DT40">
        <f t="shared" si="85"/>
        <v>0.1957421357474966</v>
      </c>
      <c r="DU40">
        <f t="shared" si="86"/>
        <v>8.2336488240287112E-3</v>
      </c>
      <c r="DV40">
        <f t="shared" si="87"/>
        <v>0</v>
      </c>
      <c r="DW40">
        <f t="shared" si="88"/>
        <v>0</v>
      </c>
      <c r="DX40">
        <f t="shared" si="89"/>
        <v>0.17943591579829735</v>
      </c>
      <c r="DY40">
        <f t="shared" si="90"/>
        <v>3.5374246987021823E-2</v>
      </c>
      <c r="DZ40">
        <f t="shared" si="91"/>
        <v>0</v>
      </c>
      <c r="EA40">
        <f t="shared" si="92"/>
        <v>0</v>
      </c>
      <c r="EB40">
        <f>IF($I$1=0,0,IF(AP40&lt;=0,0,('LED Curve'!$D$19*(AP40/$I$1)^3+'LED Curve'!$D$20*(AP40/$I$1)^2+'LED Curve'!$D$21*(AP40/$I$1)^1+'LED Curve'!$D$22)*$F$1*$I$1))</f>
        <v>119.79697581730737</v>
      </c>
      <c r="EC40">
        <f>IF($I$2=0,0,IF(AQ40&lt;=0,0,('LED Curve'!$D$19*(AQ40/$I$2)^3+'LED Curve'!$D$20*(AQ40/$I$2)^2+'LED Curve'!$D$21*(AQ40/$I$2)^1+'LED Curve'!$D$22)*$F$2*$I$2))</f>
        <v>96.562712751727872</v>
      </c>
      <c r="ED40">
        <f>IF($I$3=0,0,IF(AR40&lt;=0,0,('LED Curve'!$D$19*(AR40/$I$3)^3+'LED Curve'!$D$20*(AR40/$I$3)^2+'LED Curve'!$D$21*(AR40/$I$3)^1+'LED Curve'!$D$22)*$F$3*$I$3))</f>
        <v>0</v>
      </c>
      <c r="EE40">
        <f>IF($I$4=0,0,IF(AS40&lt;=0,0,('LED Curve'!$D$19*(AS40/$I$4)^3+'LED Curve'!$D$20*(AS40/$I$4)^2+'LED Curve'!$D$21*(AS40/$I$4)^1+'LED Curve'!$D$22)*$F$4*$I$4))</f>
        <v>0</v>
      </c>
      <c r="EF40">
        <f>IF($I$1=0,0,IF(AT40&lt;=0,0,('LED Curve'!$D$19*(AT40/$I$1)^3+'LED Curve'!$D$20*(AT40/$I$1)^2+'LED Curve'!$D$21*(AT40/$I$1)^1+'LED Curve'!$D$22)*$F$1*$I$1))</f>
        <v>239.68166202843815</v>
      </c>
      <c r="EG40">
        <f>IF($I$2=0,0,IF(AU40&lt;=0,0,('LED Curve'!$D$19*(AU40/$I$2)^3+'LED Curve'!$D$20*(AU40/$I$2)^2+'LED Curve'!$D$21*(AU40/$I$2)^1+'LED Curve'!$D$22)*$F$2*$I$2))</f>
        <v>239.68166202843815</v>
      </c>
      <c r="EH40">
        <f>IF($I$3=0,0,IF(AV40&lt;=0,0,('LED Curve'!$D$19*(AV40/$I$3)^3+'LED Curve'!$D$20*(AV40/$I$3)^2+'LED Curve'!$D$21*(AV40/$I$3)^1+'LED Curve'!$D$22)*$F$3*$I$3))</f>
        <v>0</v>
      </c>
      <c r="EI40">
        <f>IF($I$4=0,0,IF(AW40&lt;=0,0,('LED Curve'!$D$19*(AW40/$I$4)^3+'LED Curve'!$D$20*(AW40/$I$4)^2+'LED Curve'!$D$21*(AW40/$I$4)^1+'LED Curve'!$D$22)*$F$4*$I$4))</f>
        <v>0</v>
      </c>
      <c r="EJ40">
        <f>IF($I$1=0,0,IF(AX40&lt;=0,0,('LED Curve'!$D$19*(AX40/$I$1)^3+'LED Curve'!$D$20*(AX40/$I$1)^2+'LED Curve'!$D$21*(AX40/$I$1)^1+'LED Curve'!$D$22)*$F$1*$I$1))</f>
        <v>239.68166202843815</v>
      </c>
      <c r="EK40">
        <f>IF($I$2=0,0,IF(AY40&lt;=0,0,('LED Curve'!$D$19*(AY40/$I$2)^3+'LED Curve'!$D$20*(AY40/$I$2)^2+'LED Curve'!$D$21*(AY40/$I$2)^1+'LED Curve'!$D$22)*$F$2*$I$2))</f>
        <v>239.68166202843815</v>
      </c>
      <c r="EL40">
        <f>IF($I$3=0,0,IF(AZ40&lt;=0,0,('LED Curve'!$D$19*(AZ40/$I$3)^3+'LED Curve'!$D$20*(AZ40/$I$3)^2+'LED Curve'!$D$21*(AZ40/$I$3)^1+'LED Curve'!$D$22)*$F$3*$I$3))</f>
        <v>0</v>
      </c>
      <c r="EM40">
        <f>IF($I$4=0,0,IF(BA40&lt;=0,0,('LED Curve'!$D$19*(BA40/$I$4)^3+'LED Curve'!$D$20*(BA40/$I$4)^2+'LED Curve'!$D$21*(BA40/$I$4)^1+'LED Curve'!$D$22)*$F$4*$I$4))</f>
        <v>0</v>
      </c>
      <c r="EN40">
        <f t="shared" si="93"/>
        <v>216.35968856903526</v>
      </c>
      <c r="EO40">
        <f t="shared" si="12"/>
        <v>0</v>
      </c>
      <c r="EP40">
        <f t="shared" si="13"/>
        <v>479.36332405687631</v>
      </c>
      <c r="EQ40">
        <f t="shared" si="14"/>
        <v>0</v>
      </c>
      <c r="ER40">
        <f t="shared" si="94"/>
        <v>479.36332405687631</v>
      </c>
      <c r="ES40">
        <f t="shared" si="15"/>
        <v>0</v>
      </c>
    </row>
    <row r="41" spans="1:149" x14ac:dyDescent="0.3">
      <c r="A41">
        <v>32</v>
      </c>
      <c r="B41">
        <f t="shared" si="16"/>
        <v>1.25E-3</v>
      </c>
      <c r="C41">
        <f t="shared" si="0"/>
        <v>58.131571016081672</v>
      </c>
      <c r="D41">
        <f t="shared" si="1"/>
        <v>63.543532017543647</v>
      </c>
      <c r="E41">
        <f t="shared" si="2"/>
        <v>68.955493019005601</v>
      </c>
      <c r="F41">
        <f>IF(C41&gt;Calculation!$D$72,IF((C41-Calculation!$D$72)/Calculation!$D$58&gt;Calculation!$D$28,Calculation!$D$28,(C41-Calculation!$D$72)/Calculation!$D$58),0)</f>
        <v>26.470588235294116</v>
      </c>
      <c r="G41">
        <f>IF(C41&gt;Calculation!$D$73,IF((C41-Calculation!$D$73)/Calculation!$D$59&gt;Calculation!$D$29,Calculation!$D$29,(C41-Calculation!$D$73)/Calculation!$D$59),0)</f>
        <v>33.422870875064895</v>
      </c>
      <c r="H41">
        <f>IF(C41&gt;Calculation!$D$74,IF((C41-Calculation!$D$74)/Calculation!$D$60&gt;Calculation!$D$30,Calculation!$D$30,(C41-Calculation!$D$74)/Calculation!$D$60),0)</f>
        <v>0</v>
      </c>
      <c r="I41">
        <f>IF(C41&gt;Calculation!$D$75,IF((C41-Calculation!$D$75)/Calculation!$D$61&gt;Calculation!$D$31,Calculation!$D$31,(C41-Calculation!$D$75)/Calculation!$D$61),0)</f>
        <v>0</v>
      </c>
      <c r="J41">
        <f>IF(D41&gt;Calculation!$D$72,IF((D41-Calculation!$D$72)/Calculation!$D$58&gt;Calculation!$D$28,Calculation!$D$28,(D41-Calculation!$D$72)/Calculation!$D$58),0)</f>
        <v>26.470588235294116</v>
      </c>
      <c r="K41">
        <f>IF(D41&gt;Calculation!$D$73,IF((D41-Calculation!$D$73)/Calculation!$D$59&gt;Calculation!$D$29,Calculation!$D$29,(D41-Calculation!$D$73)/Calculation!$D$59),0)</f>
        <v>54.411764705882355</v>
      </c>
      <c r="L41">
        <f>IF(D41&gt;Calculation!$D$74,IF((D41-Calculation!$D$74)/Calculation!$D$60&gt;Calculation!$D$30,Calculation!$D$30,(D41-Calculation!$D$74)/Calculation!$D$60),0)</f>
        <v>0</v>
      </c>
      <c r="M41">
        <f>IF(D41&gt;Calculation!$D$75,IF((D41-Calculation!$D$75)/Calculation!$D$61&gt;Calculation!$D$31,Calculation!$D$31,(D41-Calculation!$D$75)/Calculation!$D$61),0)</f>
        <v>0</v>
      </c>
      <c r="N41">
        <f>IF(E41&gt;Calculation!$D$72,IF((E41-Calculation!$D$72)/Calculation!$D$58&gt;Calculation!$D$28,Calculation!$D$28,(E41-Calculation!$D$72)/Calculation!$D$58),0)</f>
        <v>26.470588235294116</v>
      </c>
      <c r="O41">
        <f>IF(E41&gt;Calculation!$D$73,IF((E41-Calculation!$D$73)/Calculation!$D$59&gt;Calculation!$D$29,Calculation!$D$29,(E41-Calculation!$D$73)/Calculation!$D$59),0)</f>
        <v>54.411764705882355</v>
      </c>
      <c r="P41">
        <f>IF(E41&gt;Calculation!$D$74,IF((E41-Calculation!$D$74)/Calculation!$D$60&gt;Calculation!$D$30,Calculation!$D$30,(E41-Calculation!$D$74)/Calculation!$D$60),0)</f>
        <v>0</v>
      </c>
      <c r="Q41">
        <f>IF(E41&gt;Calculation!$D$75,IF((E41-Calculation!$D$75)/Calculation!$D$61&gt;Calculation!$D$31,Calculation!$D$31,(E41-Calculation!$D$75)/Calculation!$D$61),0)</f>
        <v>0</v>
      </c>
      <c r="R41">
        <f t="shared" si="17"/>
        <v>0</v>
      </c>
      <c r="S41">
        <f t="shared" si="18"/>
        <v>33.422870875064895</v>
      </c>
      <c r="T41">
        <f t="shared" si="19"/>
        <v>0</v>
      </c>
      <c r="U41">
        <f t="shared" si="20"/>
        <v>0</v>
      </c>
      <c r="V41">
        <f t="shared" si="21"/>
        <v>0</v>
      </c>
      <c r="W41">
        <f t="shared" si="22"/>
        <v>54.411764705882355</v>
      </c>
      <c r="X41">
        <f t="shared" si="23"/>
        <v>0</v>
      </c>
      <c r="Y41">
        <f t="shared" si="24"/>
        <v>0</v>
      </c>
      <c r="Z41">
        <f t="shared" si="25"/>
        <v>0</v>
      </c>
      <c r="AA41">
        <f t="shared" si="26"/>
        <v>54.411764705882355</v>
      </c>
      <c r="AB41">
        <f t="shared" si="27"/>
        <v>0</v>
      </c>
      <c r="AC41">
        <f t="shared" si="4"/>
        <v>0</v>
      </c>
      <c r="AD41">
        <f>IF(T41&gt;Calculation!$D$29,1,0)</f>
        <v>0</v>
      </c>
      <c r="AE41">
        <f>IF(X41&gt;Calculation!$D$29,1,0)</f>
        <v>0</v>
      </c>
      <c r="AF41">
        <f>IF(AB41&gt;Calculation!$D$29,1,0)</f>
        <v>0</v>
      </c>
      <c r="AG41">
        <f>IF(U41&gt;Calculation!$D$30,1,0)</f>
        <v>0</v>
      </c>
      <c r="AH41">
        <f>IF(Y41&gt;Calculation!$D$30,1,0)</f>
        <v>0</v>
      </c>
      <c r="AI41">
        <f>IF(AC41&gt;Calculation!$D$30,1,0)</f>
        <v>0</v>
      </c>
      <c r="AJ41">
        <f t="shared" si="5"/>
        <v>33.422870875064895</v>
      </c>
      <c r="AK41">
        <f t="shared" si="28"/>
        <v>54.411764705882355</v>
      </c>
      <c r="AL41">
        <f t="shared" si="29"/>
        <v>54.411764705882355</v>
      </c>
      <c r="AM41">
        <f t="shared" si="30"/>
        <v>1117.0882975312611</v>
      </c>
      <c r="AN41">
        <f t="shared" si="31"/>
        <v>2960.6401384083047</v>
      </c>
      <c r="AO41">
        <f t="shared" si="32"/>
        <v>2960.6401384083047</v>
      </c>
      <c r="AP41">
        <f t="shared" si="7"/>
        <v>33.422870875064895</v>
      </c>
      <c r="AQ41">
        <f t="shared" si="8"/>
        <v>33.422870875064895</v>
      </c>
      <c r="AR41">
        <f t="shared" si="9"/>
        <v>0</v>
      </c>
      <c r="AS41">
        <f t="shared" si="10"/>
        <v>0</v>
      </c>
      <c r="AT41">
        <f t="shared" si="33"/>
        <v>54.411764705882355</v>
      </c>
      <c r="AU41">
        <f t="shared" si="34"/>
        <v>54.411764705882355</v>
      </c>
      <c r="AV41">
        <f t="shared" si="35"/>
        <v>0</v>
      </c>
      <c r="AW41">
        <f t="shared" si="36"/>
        <v>0</v>
      </c>
      <c r="AX41">
        <f t="shared" si="37"/>
        <v>54.411764705882355</v>
      </c>
      <c r="AY41">
        <f t="shared" si="38"/>
        <v>54.411764705882355</v>
      </c>
      <c r="AZ41">
        <f t="shared" si="39"/>
        <v>0</v>
      </c>
      <c r="BA41">
        <f t="shared" si="40"/>
        <v>0</v>
      </c>
      <c r="BB41">
        <f t="shared" si="41"/>
        <v>11.140956958354964</v>
      </c>
      <c r="BC41">
        <f t="shared" si="42"/>
        <v>11.140956958354964</v>
      </c>
      <c r="BD41">
        <f t="shared" si="43"/>
        <v>0</v>
      </c>
      <c r="BE41">
        <f t="shared" si="44"/>
        <v>0</v>
      </c>
      <c r="BF41">
        <f t="shared" si="45"/>
        <v>18.137254901960784</v>
      </c>
      <c r="BG41">
        <f t="shared" si="46"/>
        <v>18.137254901960784</v>
      </c>
      <c r="BH41">
        <f t="shared" si="47"/>
        <v>0</v>
      </c>
      <c r="BI41">
        <f t="shared" si="48"/>
        <v>0</v>
      </c>
      <c r="BJ41">
        <f t="shared" si="49"/>
        <v>18.137254901960784</v>
      </c>
      <c r="BK41">
        <f t="shared" si="50"/>
        <v>18.137254901960784</v>
      </c>
      <c r="BL41">
        <f t="shared" si="51"/>
        <v>0</v>
      </c>
      <c r="BM41">
        <f t="shared" si="52"/>
        <v>0</v>
      </c>
      <c r="BN41">
        <f t="shared" si="53"/>
        <v>124.12092194791789</v>
      </c>
      <c r="BO41">
        <f t="shared" si="54"/>
        <v>124.12092194791789</v>
      </c>
      <c r="BP41">
        <f t="shared" si="55"/>
        <v>0</v>
      </c>
      <c r="BQ41">
        <f t="shared" si="56"/>
        <v>0</v>
      </c>
      <c r="BR41">
        <f t="shared" si="57"/>
        <v>328.96001537870046</v>
      </c>
      <c r="BS41">
        <f t="shared" si="58"/>
        <v>328.96001537870046</v>
      </c>
      <c r="BT41">
        <f t="shared" si="59"/>
        <v>0</v>
      </c>
      <c r="BU41">
        <f t="shared" si="60"/>
        <v>0</v>
      </c>
      <c r="BV41">
        <f t="shared" si="61"/>
        <v>328.96001537870046</v>
      </c>
      <c r="BW41">
        <f t="shared" si="62"/>
        <v>328.96001537870046</v>
      </c>
      <c r="BX41">
        <f t="shared" si="63"/>
        <v>0</v>
      </c>
      <c r="BY41">
        <f t="shared" si="64"/>
        <v>0</v>
      </c>
      <c r="BZ41">
        <f>IF($I$1=0,0,IF(AP41=0,C41,('LED Curve'!$D$14*(AP41/$I$1)^3+'LED Curve'!$D$15*(AP41/$I$1)^2+'LED Curve'!$D$16*(AP41/$I$1)^1+'LED Curve'!$D$17)*$F$1))</f>
        <v>28.250955508163209</v>
      </c>
      <c r="CA41">
        <f>IF($I$2=0,0,IF(AQ41=0,C41-BZ41,('LED Curve'!$D$14*(AQ41/$I$2)^3+'LED Curve'!$D$15*(AQ41/$I$2)^2+'LED Curve'!$D$16*(AQ41/$I$2)^1+'LED Curve'!$D$17)*$F$2))</f>
        <v>28.250955508163209</v>
      </c>
      <c r="CB41">
        <f>IF($I$3=0,0,IF(AR41=0,C41-(BZ41+CA41),('LED Curve'!$D$14*(AR41/$I$3)^3+'LED Curve'!$D$15*(AR41/$I$3)^2+'LED Curve'!$D$16*(AR41/$I$3)^1+'LED Curve'!$D$17)*$F$3))</f>
        <v>1.6296599997552548</v>
      </c>
      <c r="CC41">
        <f>IF($I$4=0,0,IF(AS41=0,C41-(BZ41+CA41+CB41),('LED Curve'!$D$14*(AS41/$I$4)^3+'LED Curve'!$D$15*(AS41/$I$4)^2+'LED Curve'!$D$16*(AS41/$I$4)^1+'LED Curve'!$D$17)*$F$4))</f>
        <v>0</v>
      </c>
      <c r="CD41">
        <f>IF($I$1=0,0,IF(AT41=0,D41,('LED Curve'!$D$14*(AT41/$I$1)^3+'LED Curve'!$D$15*(AT41/$I$1)^2+'LED Curve'!$D$16*(AT41/$I$1)^1+'LED Curve'!$D$17)*$F$1))</f>
        <v>29.492055904566882</v>
      </c>
      <c r="CE41">
        <f>IF($I$2=0,0,IF(AU41=0,D41-CD41,('LED Curve'!$D$14*(AU41/$I$2)^3+'LED Curve'!$D$15*(AU41/$I$2)^2+'LED Curve'!$D$16*(AU41/$I$2)^1+'LED Curve'!$D$17)*$F$2))</f>
        <v>29.492055904566882</v>
      </c>
      <c r="CF41">
        <f>IF($I$3=0,0,IF(AV41=0,D41-(CD41+CE41),('LED Curve'!$D$14*(AV41/$I$3)^3+'LED Curve'!$D$15*(AV41/$I$3)^2+'LED Curve'!$D$16*(AV41/$I$3)^1+'LED Curve'!$D$17)*$F$3))</f>
        <v>4.5594202084098825</v>
      </c>
      <c r="CG41">
        <f>IF($I$4=0,0,IF(AW41=0,D41-(CD41+CE41+CF41),('LED Curve'!$D$14*(AW41/$I$4)^3+'LED Curve'!$D$15*(AW41/$I$4)^2+'LED Curve'!$D$16*(AW41/$I$4)^1+'LED Curve'!$D$17)*$F$4))</f>
        <v>0</v>
      </c>
      <c r="CH41">
        <f>IF($I$1=0,0,IF(AX41=0,E41,('LED Curve'!$D$14*(AX41/$I$1)^3+'LED Curve'!$D$15*(AX41/$I$1)^2+'LED Curve'!$D$16*(AX41/$I$1)^1+'LED Curve'!$D$17)*$F$1))</f>
        <v>29.492055904566882</v>
      </c>
      <c r="CI41">
        <f>IF($I$2=0,0,IF(AY41=0,E41-CH41,('LED Curve'!$D$14*(AY41/$I$2)^3+'LED Curve'!$D$15*(AY41/$I$2)^2+'LED Curve'!$D$16*(AY41/$I$2)^1+'LED Curve'!$D$17)*$F$2))</f>
        <v>29.492055904566882</v>
      </c>
      <c r="CJ41">
        <f>IF($I$3=0,0,IF(AZ41=0,E41-(CH41+CI41),('LED Curve'!$D$14*(AZ41/$I$3)^3+'LED Curve'!$D$15*(AZ41/$I$3)^2+'LED Curve'!$D$16*(AZ41/$I$3)^1+'LED Curve'!$D$17)*$F$3))</f>
        <v>9.9713812098718364</v>
      </c>
      <c r="CK41">
        <f>IF($I$4=0,0,IF(BA41=0,E41-(CH41+CI41+CJ41),('LED Curve'!$D$14*(BA41/$I$4)^3+'LED Curve'!$D$15*(BA41/$I$4)^2+'LED Curve'!$D$16*(BA41/$I$4)^1+'LED Curve'!$D$17)*$F$4))</f>
        <v>0</v>
      </c>
      <c r="CL41">
        <f t="shared" si="65"/>
        <v>29.880615507918463</v>
      </c>
      <c r="CM41">
        <f t="shared" si="66"/>
        <v>1.6296599997552548</v>
      </c>
      <c r="CN41">
        <f t="shared" si="67"/>
        <v>0</v>
      </c>
      <c r="CO41">
        <f>IF($C$6=Calculation!$I$5,0,$C41-(BZ41+CA41+CB41+CC41))</f>
        <v>0</v>
      </c>
      <c r="CP41">
        <f t="shared" si="68"/>
        <v>34.051476112976765</v>
      </c>
      <c r="CQ41">
        <f t="shared" si="69"/>
        <v>4.5594202084098825</v>
      </c>
      <c r="CR41">
        <f t="shared" si="70"/>
        <v>0</v>
      </c>
      <c r="CS41">
        <f>IF($C$6=Calculation!$I$5,0,$D41-(CD41+CE41+CF41+CG41))</f>
        <v>0</v>
      </c>
      <c r="CT41">
        <f t="shared" si="71"/>
        <v>39.463437114438719</v>
      </c>
      <c r="CU41">
        <f t="shared" si="72"/>
        <v>9.9713812098718364</v>
      </c>
      <c r="CV41">
        <f t="shared" si="73"/>
        <v>0</v>
      </c>
      <c r="CW41">
        <f>IF($C$6=Calculation!$I$5,0,$E41-(CH41+CI41+CJ41+CK41))</f>
        <v>0</v>
      </c>
      <c r="CX41">
        <f t="shared" si="74"/>
        <v>0.7577981350056997</v>
      </c>
      <c r="CY41">
        <f t="shared" si="75"/>
        <v>1.017503874035927</v>
      </c>
      <c r="CZ41">
        <f t="shared" si="76"/>
        <v>1.3015685023300576</v>
      </c>
      <c r="DA41">
        <f t="shared" si="77"/>
        <v>2.3591429106366614E-2</v>
      </c>
      <c r="DB41">
        <f t="shared" si="78"/>
        <v>2.8838895129640284E-2</v>
      </c>
      <c r="DC41">
        <f t="shared" si="79"/>
        <v>3.4059556252226168E-2</v>
      </c>
      <c r="DD41">
        <f t="shared" si="95"/>
        <v>0.4667945464140294</v>
      </c>
      <c r="DE41">
        <f t="shared" si="96"/>
        <v>4.9984448203427921E-2</v>
      </c>
      <c r="DF41">
        <f t="shared" si="97"/>
        <v>0</v>
      </c>
      <c r="DG41">
        <f t="shared" si="98"/>
        <v>0</v>
      </c>
      <c r="DH41">
        <f t="shared" si="99"/>
        <v>0.57845659031041252</v>
      </c>
      <c r="DI41">
        <f t="shared" si="100"/>
        <v>0.19859165577049934</v>
      </c>
      <c r="DJ41">
        <f t="shared" si="101"/>
        <v>0</v>
      </c>
      <c r="DK41">
        <f t="shared" si="102"/>
        <v>0</v>
      </c>
      <c r="DL41">
        <f t="shared" si="103"/>
        <v>0.6907698843791934</v>
      </c>
      <c r="DM41">
        <f t="shared" si="104"/>
        <v>0.34295587266783256</v>
      </c>
      <c r="DN41">
        <f t="shared" si="105"/>
        <v>0</v>
      </c>
      <c r="DO41">
        <f t="shared" si="106"/>
        <v>0</v>
      </c>
      <c r="DP41">
        <f t="shared" si="81"/>
        <v>0.21536561656600375</v>
      </c>
      <c r="DQ41">
        <f t="shared" si="82"/>
        <v>2.0620947158718557E-3</v>
      </c>
      <c r="DR41">
        <f t="shared" si="83"/>
        <v>0</v>
      </c>
      <c r="DS41">
        <f t="shared" si="84"/>
        <v>0</v>
      </c>
      <c r="DT41">
        <f t="shared" si="85"/>
        <v>0.1957421357474966</v>
      </c>
      <c r="DU41">
        <f t="shared" si="86"/>
        <v>1.587459707787808E-2</v>
      </c>
      <c r="DV41">
        <f t="shared" si="87"/>
        <v>0</v>
      </c>
      <c r="DW41">
        <f t="shared" si="88"/>
        <v>0</v>
      </c>
      <c r="DX41">
        <f t="shared" si="89"/>
        <v>0.17943591579829735</v>
      </c>
      <c r="DY41">
        <f t="shared" si="90"/>
        <v>5.4347273232507966E-2</v>
      </c>
      <c r="DZ41">
        <f t="shared" si="91"/>
        <v>0</v>
      </c>
      <c r="EA41">
        <f t="shared" si="92"/>
        <v>0</v>
      </c>
      <c r="EB41">
        <f>IF($I$1=0,0,IF(AP41&lt;=0,0,('LED Curve'!$D$19*(AP41/$I$1)^3+'LED Curve'!$D$20*(AP41/$I$1)^2+'LED Curve'!$D$21*(AP41/$I$1)^1+'LED Curve'!$D$22)*$F$1*$I$1))</f>
        <v>150.20237153842612</v>
      </c>
      <c r="EC41">
        <f>IF($I$2=0,0,IF(AQ41&lt;=0,0,('LED Curve'!$D$19*(AQ41/$I$2)^3+'LED Curve'!$D$20*(AQ41/$I$2)^2+'LED Curve'!$D$21*(AQ41/$I$2)^1+'LED Curve'!$D$22)*$F$2*$I$2))</f>
        <v>150.20237153842612</v>
      </c>
      <c r="ED41">
        <f>IF($I$3=0,0,IF(AR41&lt;=0,0,('LED Curve'!$D$19*(AR41/$I$3)^3+'LED Curve'!$D$20*(AR41/$I$3)^2+'LED Curve'!$D$21*(AR41/$I$3)^1+'LED Curve'!$D$22)*$F$3*$I$3))</f>
        <v>0</v>
      </c>
      <c r="EE41">
        <f>IF($I$4=0,0,IF(AS41&lt;=0,0,('LED Curve'!$D$19*(AS41/$I$4)^3+'LED Curve'!$D$20*(AS41/$I$4)^2+'LED Curve'!$D$21*(AS41/$I$4)^1+'LED Curve'!$D$22)*$F$4*$I$4))</f>
        <v>0</v>
      </c>
      <c r="EF41">
        <f>IF($I$1=0,0,IF(AT41&lt;=0,0,('LED Curve'!$D$19*(AT41/$I$1)^3+'LED Curve'!$D$20*(AT41/$I$1)^2+'LED Curve'!$D$21*(AT41/$I$1)^1+'LED Curve'!$D$22)*$F$1*$I$1))</f>
        <v>239.68166202843815</v>
      </c>
      <c r="EG41">
        <f>IF($I$2=0,0,IF(AU41&lt;=0,0,('LED Curve'!$D$19*(AU41/$I$2)^3+'LED Curve'!$D$20*(AU41/$I$2)^2+'LED Curve'!$D$21*(AU41/$I$2)^1+'LED Curve'!$D$22)*$F$2*$I$2))</f>
        <v>239.68166202843815</v>
      </c>
      <c r="EH41">
        <f>IF($I$3=0,0,IF(AV41&lt;=0,0,('LED Curve'!$D$19*(AV41/$I$3)^3+'LED Curve'!$D$20*(AV41/$I$3)^2+'LED Curve'!$D$21*(AV41/$I$3)^1+'LED Curve'!$D$22)*$F$3*$I$3))</f>
        <v>0</v>
      </c>
      <c r="EI41">
        <f>IF($I$4=0,0,IF(AW41&lt;=0,0,('LED Curve'!$D$19*(AW41/$I$4)^3+'LED Curve'!$D$20*(AW41/$I$4)^2+'LED Curve'!$D$21*(AW41/$I$4)^1+'LED Curve'!$D$22)*$F$4*$I$4))</f>
        <v>0</v>
      </c>
      <c r="EJ41">
        <f>IF($I$1=0,0,IF(AX41&lt;=0,0,('LED Curve'!$D$19*(AX41/$I$1)^3+'LED Curve'!$D$20*(AX41/$I$1)^2+'LED Curve'!$D$21*(AX41/$I$1)^1+'LED Curve'!$D$22)*$F$1*$I$1))</f>
        <v>239.68166202843815</v>
      </c>
      <c r="EK41">
        <f>IF($I$2=0,0,IF(AY41&lt;=0,0,('LED Curve'!$D$19*(AY41/$I$2)^3+'LED Curve'!$D$20*(AY41/$I$2)^2+'LED Curve'!$D$21*(AY41/$I$2)^1+'LED Curve'!$D$22)*$F$2*$I$2))</f>
        <v>239.68166202843815</v>
      </c>
      <c r="EL41">
        <f>IF($I$3=0,0,IF(AZ41&lt;=0,0,('LED Curve'!$D$19*(AZ41/$I$3)^3+'LED Curve'!$D$20*(AZ41/$I$3)^2+'LED Curve'!$D$21*(AZ41/$I$3)^1+'LED Curve'!$D$22)*$F$3*$I$3))</f>
        <v>0</v>
      </c>
      <c r="EM41">
        <f>IF($I$4=0,0,IF(BA41&lt;=0,0,('LED Curve'!$D$19*(BA41/$I$4)^3+'LED Curve'!$D$20*(BA41/$I$4)^2+'LED Curve'!$D$21*(BA41/$I$4)^1+'LED Curve'!$D$22)*$F$4*$I$4))</f>
        <v>0</v>
      </c>
      <c r="EN41">
        <f t="shared" si="93"/>
        <v>300.40474307685224</v>
      </c>
      <c r="EO41">
        <f t="shared" si="12"/>
        <v>0</v>
      </c>
      <c r="EP41">
        <f t="shared" si="13"/>
        <v>479.36332405687631</v>
      </c>
      <c r="EQ41">
        <f t="shared" si="14"/>
        <v>0</v>
      </c>
      <c r="ER41">
        <f t="shared" si="94"/>
        <v>479.36332405687631</v>
      </c>
      <c r="ES41">
        <f t="shared" si="15"/>
        <v>0</v>
      </c>
    </row>
    <row r="42" spans="1:149" x14ac:dyDescent="0.3">
      <c r="A42">
        <v>33</v>
      </c>
      <c r="B42">
        <f t="shared" si="16"/>
        <v>1.2890625000000001E-3</v>
      </c>
      <c r="C42">
        <f t="shared" si="0"/>
        <v>59.890777517351587</v>
      </c>
      <c r="D42">
        <f t="shared" si="1"/>
        <v>65.462666382565359</v>
      </c>
      <c r="E42">
        <f t="shared" si="2"/>
        <v>71.034555247779139</v>
      </c>
      <c r="F42">
        <f>IF(C42&gt;Calculation!$D$72,IF((C42-Calculation!$D$72)/Calculation!$D$58&gt;Calculation!$D$28,Calculation!$D$28,(C42-Calculation!$D$72)/Calculation!$D$58),0)</f>
        <v>26.470588235294116</v>
      </c>
      <c r="G42">
        <f>IF(C42&gt;Calculation!$D$73,IF((C42-Calculation!$D$73)/Calculation!$D$59&gt;Calculation!$D$29,Calculation!$D$29,(C42-Calculation!$D$73)/Calculation!$D$59),0)</f>
        <v>45.572087044056019</v>
      </c>
      <c r="H42">
        <f>IF(C42&gt;Calculation!$D$74,IF((C42-Calculation!$D$74)/Calculation!$D$60&gt;Calculation!$D$30,Calculation!$D$30,(C42-Calculation!$D$74)/Calculation!$D$60),0)</f>
        <v>0</v>
      </c>
      <c r="I42">
        <f>IF(C42&gt;Calculation!$D$75,IF((C42-Calculation!$D$75)/Calculation!$D$61&gt;Calculation!$D$31,Calculation!$D$31,(C42-Calculation!$D$75)/Calculation!$D$61),0)</f>
        <v>0</v>
      </c>
      <c r="J42">
        <f>IF(D42&gt;Calculation!$D$72,IF((D42-Calculation!$D$72)/Calculation!$D$58&gt;Calculation!$D$28,Calculation!$D$28,(D42-Calculation!$D$72)/Calculation!$D$58),0)</f>
        <v>26.470588235294116</v>
      </c>
      <c r="K42">
        <f>IF(D42&gt;Calculation!$D$73,IF((D42-Calculation!$D$73)/Calculation!$D$59&gt;Calculation!$D$29,Calculation!$D$29,(D42-Calculation!$D$73)/Calculation!$D$59),0)</f>
        <v>54.411764705882355</v>
      </c>
      <c r="L42">
        <f>IF(D42&gt;Calculation!$D$74,IF((D42-Calculation!$D$74)/Calculation!$D$60&gt;Calculation!$D$30,Calculation!$D$30,(D42-Calculation!$D$74)/Calculation!$D$60),0)</f>
        <v>0</v>
      </c>
      <c r="M42">
        <f>IF(D42&gt;Calculation!$D$75,IF((D42-Calculation!$D$75)/Calculation!$D$61&gt;Calculation!$D$31,Calculation!$D$31,(D42-Calculation!$D$75)/Calculation!$D$61),0)</f>
        <v>0</v>
      </c>
      <c r="N42">
        <f>IF(E42&gt;Calculation!$D$72,IF((E42-Calculation!$D$72)/Calculation!$D$58&gt;Calculation!$D$28,Calculation!$D$28,(E42-Calculation!$D$72)/Calculation!$D$58),0)</f>
        <v>26.470588235294116</v>
      </c>
      <c r="O42">
        <f>IF(E42&gt;Calculation!$D$73,IF((E42-Calculation!$D$73)/Calculation!$D$59&gt;Calculation!$D$29,Calculation!$D$29,(E42-Calculation!$D$73)/Calculation!$D$59),0)</f>
        <v>54.411764705882355</v>
      </c>
      <c r="P42">
        <f>IF(E42&gt;Calculation!$D$74,IF((E42-Calculation!$D$74)/Calculation!$D$60&gt;Calculation!$D$30,Calculation!$D$30,(E42-Calculation!$D$74)/Calculation!$D$60),0)</f>
        <v>0</v>
      </c>
      <c r="Q42">
        <f>IF(E42&gt;Calculation!$D$75,IF((E42-Calculation!$D$75)/Calculation!$D$61&gt;Calculation!$D$31,Calculation!$D$31,(E42-Calculation!$D$75)/Calculation!$D$61),0)</f>
        <v>0</v>
      </c>
      <c r="R42">
        <f t="shared" si="17"/>
        <v>0</v>
      </c>
      <c r="S42">
        <f t="shared" si="18"/>
        <v>45.572087044056019</v>
      </c>
      <c r="T42">
        <f t="shared" si="19"/>
        <v>0</v>
      </c>
      <c r="U42">
        <f t="shared" si="20"/>
        <v>0</v>
      </c>
      <c r="V42">
        <f t="shared" si="21"/>
        <v>0</v>
      </c>
      <c r="W42">
        <f t="shared" si="22"/>
        <v>54.411764705882355</v>
      </c>
      <c r="X42">
        <f t="shared" si="23"/>
        <v>0</v>
      </c>
      <c r="Y42">
        <f t="shared" si="24"/>
        <v>0</v>
      </c>
      <c r="Z42">
        <f t="shared" si="25"/>
        <v>0</v>
      </c>
      <c r="AA42">
        <f t="shared" si="26"/>
        <v>54.411764705882355</v>
      </c>
      <c r="AB42">
        <f t="shared" si="27"/>
        <v>0</v>
      </c>
      <c r="AC42">
        <f t="shared" si="4"/>
        <v>0</v>
      </c>
      <c r="AD42">
        <f>IF(T42&gt;Calculation!$D$29,1,0)</f>
        <v>0</v>
      </c>
      <c r="AE42">
        <f>IF(X42&gt;Calculation!$D$29,1,0)</f>
        <v>0</v>
      </c>
      <c r="AF42">
        <f>IF(AB42&gt;Calculation!$D$29,1,0)</f>
        <v>0</v>
      </c>
      <c r="AG42">
        <f>IF(U42&gt;Calculation!$D$30,1,0)</f>
        <v>0</v>
      </c>
      <c r="AH42">
        <f>IF(Y42&gt;Calculation!$D$30,1,0)</f>
        <v>0</v>
      </c>
      <c r="AI42">
        <f>IF(AC42&gt;Calculation!$D$30,1,0)</f>
        <v>0</v>
      </c>
      <c r="AJ42">
        <f t="shared" si="5"/>
        <v>45.572087044056019</v>
      </c>
      <c r="AK42">
        <f t="shared" si="28"/>
        <v>54.411764705882355</v>
      </c>
      <c r="AL42">
        <f t="shared" si="29"/>
        <v>54.411764705882355</v>
      </c>
      <c r="AM42">
        <f t="shared" si="30"/>
        <v>2076.8151175510184</v>
      </c>
      <c r="AN42">
        <f t="shared" si="31"/>
        <v>2960.6401384083047</v>
      </c>
      <c r="AO42">
        <f t="shared" si="32"/>
        <v>2960.6401384083047</v>
      </c>
      <c r="AP42">
        <f t="shared" si="7"/>
        <v>45.572087044056019</v>
      </c>
      <c r="AQ42">
        <f t="shared" si="8"/>
        <v>45.572087044056019</v>
      </c>
      <c r="AR42">
        <f t="shared" si="9"/>
        <v>0</v>
      </c>
      <c r="AS42">
        <f t="shared" si="10"/>
        <v>0</v>
      </c>
      <c r="AT42">
        <f t="shared" si="33"/>
        <v>54.411764705882355</v>
      </c>
      <c r="AU42">
        <f t="shared" si="34"/>
        <v>54.411764705882355</v>
      </c>
      <c r="AV42">
        <f t="shared" si="35"/>
        <v>0</v>
      </c>
      <c r="AW42">
        <f t="shared" si="36"/>
        <v>0</v>
      </c>
      <c r="AX42">
        <f t="shared" si="37"/>
        <v>54.411764705882355</v>
      </c>
      <c r="AY42">
        <f t="shared" si="38"/>
        <v>54.411764705882355</v>
      </c>
      <c r="AZ42">
        <f t="shared" si="39"/>
        <v>0</v>
      </c>
      <c r="BA42">
        <f t="shared" si="40"/>
        <v>0</v>
      </c>
      <c r="BB42">
        <f t="shared" si="41"/>
        <v>15.190695681352006</v>
      </c>
      <c r="BC42">
        <f t="shared" si="42"/>
        <v>15.190695681352006</v>
      </c>
      <c r="BD42">
        <f t="shared" si="43"/>
        <v>0</v>
      </c>
      <c r="BE42">
        <f t="shared" si="44"/>
        <v>0</v>
      </c>
      <c r="BF42">
        <f t="shared" si="45"/>
        <v>18.137254901960784</v>
      </c>
      <c r="BG42">
        <f t="shared" si="46"/>
        <v>18.137254901960784</v>
      </c>
      <c r="BH42">
        <f t="shared" si="47"/>
        <v>0</v>
      </c>
      <c r="BI42">
        <f t="shared" si="48"/>
        <v>0</v>
      </c>
      <c r="BJ42">
        <f t="shared" si="49"/>
        <v>18.137254901960784</v>
      </c>
      <c r="BK42">
        <f t="shared" si="50"/>
        <v>18.137254901960784</v>
      </c>
      <c r="BL42">
        <f t="shared" si="51"/>
        <v>0</v>
      </c>
      <c r="BM42">
        <f t="shared" si="52"/>
        <v>0</v>
      </c>
      <c r="BN42">
        <f t="shared" si="53"/>
        <v>230.75723528344648</v>
      </c>
      <c r="BO42">
        <f t="shared" si="54"/>
        <v>230.75723528344648</v>
      </c>
      <c r="BP42">
        <f t="shared" si="55"/>
        <v>0</v>
      </c>
      <c r="BQ42">
        <f t="shared" si="56"/>
        <v>0</v>
      </c>
      <c r="BR42">
        <f t="shared" si="57"/>
        <v>328.96001537870046</v>
      </c>
      <c r="BS42">
        <f t="shared" si="58"/>
        <v>328.96001537870046</v>
      </c>
      <c r="BT42">
        <f t="shared" si="59"/>
        <v>0</v>
      </c>
      <c r="BU42">
        <f t="shared" si="60"/>
        <v>0</v>
      </c>
      <c r="BV42">
        <f t="shared" si="61"/>
        <v>328.96001537870046</v>
      </c>
      <c r="BW42">
        <f t="shared" si="62"/>
        <v>328.96001537870046</v>
      </c>
      <c r="BX42">
        <f t="shared" si="63"/>
        <v>0</v>
      </c>
      <c r="BY42">
        <f t="shared" si="64"/>
        <v>0</v>
      </c>
      <c r="BZ42">
        <f>IF($I$1=0,0,IF(AP42=0,C42,('LED Curve'!$D$14*(AP42/$I$1)^3+'LED Curve'!$D$15*(AP42/$I$1)^2+'LED Curve'!$D$16*(AP42/$I$1)^1+'LED Curve'!$D$17)*$F$1))</f>
        <v>29.008106145843296</v>
      </c>
      <c r="CA42">
        <f>IF($I$2=0,0,IF(AQ42=0,C42-BZ42,('LED Curve'!$D$14*(AQ42/$I$2)^3+'LED Curve'!$D$15*(AQ42/$I$2)^2+'LED Curve'!$D$16*(AQ42/$I$2)^1+'LED Curve'!$D$17)*$F$2))</f>
        <v>29.008106145843296</v>
      </c>
      <c r="CB42">
        <f>IF($I$3=0,0,IF(AR42=0,C42-(BZ42+CA42),('LED Curve'!$D$14*(AR42/$I$3)^3+'LED Curve'!$D$15*(AR42/$I$3)^2+'LED Curve'!$D$16*(AR42/$I$3)^1+'LED Curve'!$D$17)*$F$3))</f>
        <v>1.8745652256649947</v>
      </c>
      <c r="CC42">
        <f>IF($I$4=0,0,IF(AS42=0,C42-(BZ42+CA42+CB42),('LED Curve'!$D$14*(AS42/$I$4)^3+'LED Curve'!$D$15*(AS42/$I$4)^2+'LED Curve'!$D$16*(AS42/$I$4)^1+'LED Curve'!$D$17)*$F$4))</f>
        <v>0</v>
      </c>
      <c r="CD42">
        <f>IF($I$1=0,0,IF(AT42=0,D42,('LED Curve'!$D$14*(AT42/$I$1)^3+'LED Curve'!$D$15*(AT42/$I$1)^2+'LED Curve'!$D$16*(AT42/$I$1)^1+'LED Curve'!$D$17)*$F$1))</f>
        <v>29.492055904566882</v>
      </c>
      <c r="CE42">
        <f>IF($I$2=0,0,IF(AU42=0,D42-CD42,('LED Curve'!$D$14*(AU42/$I$2)^3+'LED Curve'!$D$15*(AU42/$I$2)^2+'LED Curve'!$D$16*(AU42/$I$2)^1+'LED Curve'!$D$17)*$F$2))</f>
        <v>29.492055904566882</v>
      </c>
      <c r="CF42">
        <f>IF($I$3=0,0,IF(AV42=0,D42-(CD42+CE42),('LED Curve'!$D$14*(AV42/$I$3)^3+'LED Curve'!$D$15*(AV42/$I$3)^2+'LED Curve'!$D$16*(AV42/$I$3)^1+'LED Curve'!$D$17)*$F$3))</f>
        <v>6.4785545734315946</v>
      </c>
      <c r="CG42">
        <f>IF($I$4=0,0,IF(AW42=0,D42-(CD42+CE42+CF42),('LED Curve'!$D$14*(AW42/$I$4)^3+'LED Curve'!$D$15*(AW42/$I$4)^2+'LED Curve'!$D$16*(AW42/$I$4)^1+'LED Curve'!$D$17)*$F$4))</f>
        <v>0</v>
      </c>
      <c r="CH42">
        <f>IF($I$1=0,0,IF(AX42=0,E42,('LED Curve'!$D$14*(AX42/$I$1)^3+'LED Curve'!$D$15*(AX42/$I$1)^2+'LED Curve'!$D$16*(AX42/$I$1)^1+'LED Curve'!$D$17)*$F$1))</f>
        <v>29.492055904566882</v>
      </c>
      <c r="CI42">
        <f>IF($I$2=0,0,IF(AY42=0,E42-CH42,('LED Curve'!$D$14*(AY42/$I$2)^3+'LED Curve'!$D$15*(AY42/$I$2)^2+'LED Curve'!$D$16*(AY42/$I$2)^1+'LED Curve'!$D$17)*$F$2))</f>
        <v>29.492055904566882</v>
      </c>
      <c r="CJ42">
        <f>IF($I$3=0,0,IF(AZ42=0,E42-(CH42+CI42),('LED Curve'!$D$14*(AZ42/$I$3)^3+'LED Curve'!$D$15*(AZ42/$I$3)^2+'LED Curve'!$D$16*(AZ42/$I$3)^1+'LED Curve'!$D$17)*$F$3))</f>
        <v>12.050443438645374</v>
      </c>
      <c r="CK42">
        <f>IF($I$4=0,0,IF(BA42=0,E42-(CH42+CI42+CJ42),('LED Curve'!$D$14*(BA42/$I$4)^3+'LED Curve'!$D$15*(BA42/$I$4)^2+'LED Curve'!$D$16*(BA42/$I$4)^1+'LED Curve'!$D$17)*$F$4))</f>
        <v>0</v>
      </c>
      <c r="CL42">
        <f t="shared" si="65"/>
        <v>30.882671371508291</v>
      </c>
      <c r="CM42">
        <f t="shared" si="66"/>
        <v>1.8745652256649947</v>
      </c>
      <c r="CN42">
        <f t="shared" si="67"/>
        <v>0</v>
      </c>
      <c r="CO42">
        <f>IF($C$6=Calculation!$I$5,0,$C42-(BZ42+CA42+CB42+CC42))</f>
        <v>0</v>
      </c>
      <c r="CP42">
        <f t="shared" si="68"/>
        <v>35.970610477998477</v>
      </c>
      <c r="CQ42">
        <f t="shared" si="69"/>
        <v>6.4785545734315946</v>
      </c>
      <c r="CR42">
        <f t="shared" si="70"/>
        <v>0</v>
      </c>
      <c r="CS42">
        <f>IF($C$6=Calculation!$I$5,0,$D42-(CD42+CE42+CF42+CG42))</f>
        <v>0</v>
      </c>
      <c r="CT42">
        <f t="shared" si="71"/>
        <v>41.542499343212256</v>
      </c>
      <c r="CU42">
        <f t="shared" si="72"/>
        <v>12.050443438645374</v>
      </c>
      <c r="CV42">
        <f t="shared" si="73"/>
        <v>0</v>
      </c>
      <c r="CW42">
        <f>IF($C$6=Calculation!$I$5,0,$E42-(CH42+CI42+CJ42+CK42))</f>
        <v>0</v>
      </c>
      <c r="CX42">
        <f t="shared" si="74"/>
        <v>0.8510047398698396</v>
      </c>
      <c r="CY42">
        <f t="shared" si="75"/>
        <v>1.1575782461867783</v>
      </c>
      <c r="CZ42">
        <f t="shared" si="76"/>
        <v>1.4533157388268132</v>
      </c>
      <c r="DA42">
        <f t="shared" si="77"/>
        <v>2.5751447486967578E-2</v>
      </c>
      <c r="DB42">
        <f t="shared" si="78"/>
        <v>3.1814538511993229E-2</v>
      </c>
      <c r="DC42">
        <f t="shared" si="79"/>
        <v>3.7035199634579109E-2</v>
      </c>
      <c r="DD42">
        <f t="shared" si="95"/>
        <v>0.51096619842425006</v>
      </c>
      <c r="DE42">
        <f t="shared" si="96"/>
        <v>9.4156100213648591E-2</v>
      </c>
      <c r="DF42">
        <f t="shared" si="97"/>
        <v>0</v>
      </c>
      <c r="DG42">
        <f t="shared" si="98"/>
        <v>0</v>
      </c>
      <c r="DH42">
        <f t="shared" si="99"/>
        <v>0.64114076244213214</v>
      </c>
      <c r="DI42">
        <f t="shared" si="100"/>
        <v>0.26127582790221898</v>
      </c>
      <c r="DJ42">
        <f t="shared" si="101"/>
        <v>0</v>
      </c>
      <c r="DK42">
        <f t="shared" si="102"/>
        <v>0</v>
      </c>
      <c r="DL42">
        <f t="shared" si="103"/>
        <v>0.75345405651091302</v>
      </c>
      <c r="DM42">
        <f t="shared" si="104"/>
        <v>0.40564004479955218</v>
      </c>
      <c r="DN42">
        <f t="shared" si="105"/>
        <v>0</v>
      </c>
      <c r="DO42">
        <f t="shared" si="106"/>
        <v>0</v>
      </c>
      <c r="DP42">
        <f t="shared" si="81"/>
        <v>0.21536561656600375</v>
      </c>
      <c r="DQ42">
        <f t="shared" si="82"/>
        <v>4.765377178969462E-3</v>
      </c>
      <c r="DR42">
        <f t="shared" si="83"/>
        <v>0</v>
      </c>
      <c r="DS42">
        <f t="shared" si="84"/>
        <v>0</v>
      </c>
      <c r="DT42">
        <f t="shared" si="85"/>
        <v>0.1957421357474966</v>
      </c>
      <c r="DU42">
        <f t="shared" si="86"/>
        <v>2.7604981582937105E-2</v>
      </c>
      <c r="DV42">
        <f t="shared" si="87"/>
        <v>0</v>
      </c>
      <c r="DW42">
        <f t="shared" si="88"/>
        <v>0</v>
      </c>
      <c r="DX42">
        <f t="shared" si="89"/>
        <v>0.17943591579829735</v>
      </c>
      <c r="DY42">
        <f t="shared" si="90"/>
        <v>7.7750522083471246E-2</v>
      </c>
      <c r="DZ42">
        <f t="shared" si="91"/>
        <v>0</v>
      </c>
      <c r="EA42">
        <f t="shared" si="92"/>
        <v>0</v>
      </c>
      <c r="EB42">
        <f>IF($I$1=0,0,IF(AP42&lt;=0,0,('LED Curve'!$D$19*(AP42/$I$1)^3+'LED Curve'!$D$20*(AP42/$I$1)^2+'LED Curve'!$D$21*(AP42/$I$1)^1+'LED Curve'!$D$22)*$F$1*$I$1))</f>
        <v>202.43813634320054</v>
      </c>
      <c r="EC42">
        <f>IF($I$2=0,0,IF(AQ42&lt;=0,0,('LED Curve'!$D$19*(AQ42/$I$2)^3+'LED Curve'!$D$20*(AQ42/$I$2)^2+'LED Curve'!$D$21*(AQ42/$I$2)^1+'LED Curve'!$D$22)*$F$2*$I$2))</f>
        <v>202.43813634320054</v>
      </c>
      <c r="ED42">
        <f>IF($I$3=0,0,IF(AR42&lt;=0,0,('LED Curve'!$D$19*(AR42/$I$3)^3+'LED Curve'!$D$20*(AR42/$I$3)^2+'LED Curve'!$D$21*(AR42/$I$3)^1+'LED Curve'!$D$22)*$F$3*$I$3))</f>
        <v>0</v>
      </c>
      <c r="EE42">
        <f>IF($I$4=0,0,IF(AS42&lt;=0,0,('LED Curve'!$D$19*(AS42/$I$4)^3+'LED Curve'!$D$20*(AS42/$I$4)^2+'LED Curve'!$D$21*(AS42/$I$4)^1+'LED Curve'!$D$22)*$F$4*$I$4))</f>
        <v>0</v>
      </c>
      <c r="EF42">
        <f>IF($I$1=0,0,IF(AT42&lt;=0,0,('LED Curve'!$D$19*(AT42/$I$1)^3+'LED Curve'!$D$20*(AT42/$I$1)^2+'LED Curve'!$D$21*(AT42/$I$1)^1+'LED Curve'!$D$22)*$F$1*$I$1))</f>
        <v>239.68166202843815</v>
      </c>
      <c r="EG42">
        <f>IF($I$2=0,0,IF(AU42&lt;=0,0,('LED Curve'!$D$19*(AU42/$I$2)^3+'LED Curve'!$D$20*(AU42/$I$2)^2+'LED Curve'!$D$21*(AU42/$I$2)^1+'LED Curve'!$D$22)*$F$2*$I$2))</f>
        <v>239.68166202843815</v>
      </c>
      <c r="EH42">
        <f>IF($I$3=0,0,IF(AV42&lt;=0,0,('LED Curve'!$D$19*(AV42/$I$3)^3+'LED Curve'!$D$20*(AV42/$I$3)^2+'LED Curve'!$D$21*(AV42/$I$3)^1+'LED Curve'!$D$22)*$F$3*$I$3))</f>
        <v>0</v>
      </c>
      <c r="EI42">
        <f>IF($I$4=0,0,IF(AW42&lt;=0,0,('LED Curve'!$D$19*(AW42/$I$4)^3+'LED Curve'!$D$20*(AW42/$I$4)^2+'LED Curve'!$D$21*(AW42/$I$4)^1+'LED Curve'!$D$22)*$F$4*$I$4))</f>
        <v>0</v>
      </c>
      <c r="EJ42">
        <f>IF($I$1=0,0,IF(AX42&lt;=0,0,('LED Curve'!$D$19*(AX42/$I$1)^3+'LED Curve'!$D$20*(AX42/$I$1)^2+'LED Curve'!$D$21*(AX42/$I$1)^1+'LED Curve'!$D$22)*$F$1*$I$1))</f>
        <v>239.68166202843815</v>
      </c>
      <c r="EK42">
        <f>IF($I$2=0,0,IF(AY42&lt;=0,0,('LED Curve'!$D$19*(AY42/$I$2)^3+'LED Curve'!$D$20*(AY42/$I$2)^2+'LED Curve'!$D$21*(AY42/$I$2)^1+'LED Curve'!$D$22)*$F$2*$I$2))</f>
        <v>239.68166202843815</v>
      </c>
      <c r="EL42">
        <f>IF($I$3=0,0,IF(AZ42&lt;=0,0,('LED Curve'!$D$19*(AZ42/$I$3)^3+'LED Curve'!$D$20*(AZ42/$I$3)^2+'LED Curve'!$D$21*(AZ42/$I$3)^1+'LED Curve'!$D$22)*$F$3*$I$3))</f>
        <v>0</v>
      </c>
      <c r="EM42">
        <f>IF($I$4=0,0,IF(BA42&lt;=0,0,('LED Curve'!$D$19*(BA42/$I$4)^3+'LED Curve'!$D$20*(BA42/$I$4)^2+'LED Curve'!$D$21*(BA42/$I$4)^1+'LED Curve'!$D$22)*$F$4*$I$4))</f>
        <v>0</v>
      </c>
      <c r="EN42">
        <f t="shared" si="93"/>
        <v>404.87627268640108</v>
      </c>
      <c r="EO42">
        <f t="shared" si="12"/>
        <v>0</v>
      </c>
      <c r="EP42">
        <f t="shared" si="13"/>
        <v>479.36332405687631</v>
      </c>
      <c r="EQ42">
        <f t="shared" si="14"/>
        <v>0</v>
      </c>
      <c r="ER42">
        <f t="shared" si="94"/>
        <v>479.36332405687631</v>
      </c>
      <c r="ES42">
        <f t="shared" si="15"/>
        <v>0</v>
      </c>
    </row>
    <row r="43" spans="1:149" x14ac:dyDescent="0.3">
      <c r="A43">
        <v>34</v>
      </c>
      <c r="B43">
        <f t="shared" si="16"/>
        <v>1.3281250000000001E-3</v>
      </c>
      <c r="C43">
        <f t="shared" si="0"/>
        <v>61.640753852972587</v>
      </c>
      <c r="D43">
        <f t="shared" si="1"/>
        <v>67.37173147597008</v>
      </c>
      <c r="E43">
        <f t="shared" si="2"/>
        <v>73.102709098967594</v>
      </c>
      <c r="F43">
        <f>IF(C43&gt;Calculation!$D$72,IF((C43-Calculation!$D$72)/Calculation!$D$58&gt;Calculation!$D$28,Calculation!$D$28,(C43-Calculation!$D$72)/Calculation!$D$58),0)</f>
        <v>26.470588235294116</v>
      </c>
      <c r="G43">
        <f>IF(C43&gt;Calculation!$D$73,IF((C43-Calculation!$D$73)/Calculation!$D$59&gt;Calculation!$D$29,Calculation!$D$29,(C43-Calculation!$D$73)/Calculation!$D$59),0)</f>
        <v>54.411764705882355</v>
      </c>
      <c r="H43">
        <f>IF(C43&gt;Calculation!$D$74,IF((C43-Calculation!$D$74)/Calculation!$D$60&gt;Calculation!$D$30,Calculation!$D$30,(C43-Calculation!$D$74)/Calculation!$D$60),0)</f>
        <v>0</v>
      </c>
      <c r="I43">
        <f>IF(C43&gt;Calculation!$D$75,IF((C43-Calculation!$D$75)/Calculation!$D$61&gt;Calculation!$D$31,Calculation!$D$31,(C43-Calculation!$D$75)/Calculation!$D$61),0)</f>
        <v>0</v>
      </c>
      <c r="J43">
        <f>IF(D43&gt;Calculation!$D$72,IF((D43-Calculation!$D$72)/Calculation!$D$58&gt;Calculation!$D$28,Calculation!$D$28,(D43-Calculation!$D$72)/Calculation!$D$58),0)</f>
        <v>26.470588235294116</v>
      </c>
      <c r="K43">
        <f>IF(D43&gt;Calculation!$D$73,IF((D43-Calculation!$D$73)/Calculation!$D$59&gt;Calculation!$D$29,Calculation!$D$29,(D43-Calculation!$D$73)/Calculation!$D$59),0)</f>
        <v>54.411764705882355</v>
      </c>
      <c r="L43">
        <f>IF(D43&gt;Calculation!$D$74,IF((D43-Calculation!$D$74)/Calculation!$D$60&gt;Calculation!$D$30,Calculation!$D$30,(D43-Calculation!$D$74)/Calculation!$D$60),0)</f>
        <v>0</v>
      </c>
      <c r="M43">
        <f>IF(D43&gt;Calculation!$D$75,IF((D43-Calculation!$D$75)/Calculation!$D$61&gt;Calculation!$D$31,Calculation!$D$31,(D43-Calculation!$D$75)/Calculation!$D$61),0)</f>
        <v>0</v>
      </c>
      <c r="N43">
        <f>IF(E43&gt;Calculation!$D$72,IF((E43-Calculation!$D$72)/Calculation!$D$58&gt;Calculation!$D$28,Calculation!$D$28,(E43-Calculation!$D$72)/Calculation!$D$58),0)</f>
        <v>26.470588235294116</v>
      </c>
      <c r="O43">
        <f>IF(E43&gt;Calculation!$D$73,IF((E43-Calculation!$D$73)/Calculation!$D$59&gt;Calculation!$D$29,Calculation!$D$29,(E43-Calculation!$D$73)/Calculation!$D$59),0)</f>
        <v>54.411764705882355</v>
      </c>
      <c r="P43">
        <f>IF(E43&gt;Calculation!$D$74,IF((E43-Calculation!$D$74)/Calculation!$D$60&gt;Calculation!$D$30,Calculation!$D$30,(E43-Calculation!$D$74)/Calculation!$D$60),0)</f>
        <v>0</v>
      </c>
      <c r="Q43">
        <f>IF(E43&gt;Calculation!$D$75,IF((E43-Calculation!$D$75)/Calculation!$D$61&gt;Calculation!$D$31,Calculation!$D$31,(E43-Calculation!$D$75)/Calculation!$D$61),0)</f>
        <v>0</v>
      </c>
      <c r="R43">
        <f t="shared" si="17"/>
        <v>0</v>
      </c>
      <c r="S43">
        <f t="shared" si="18"/>
        <v>54.411764705882355</v>
      </c>
      <c r="T43">
        <f t="shared" si="19"/>
        <v>0</v>
      </c>
      <c r="U43">
        <f t="shared" si="20"/>
        <v>0</v>
      </c>
      <c r="V43">
        <f t="shared" si="21"/>
        <v>0</v>
      </c>
      <c r="W43">
        <f t="shared" si="22"/>
        <v>54.411764705882355</v>
      </c>
      <c r="X43">
        <f t="shared" si="23"/>
        <v>0</v>
      </c>
      <c r="Y43">
        <f t="shared" si="24"/>
        <v>0</v>
      </c>
      <c r="Z43">
        <f t="shared" si="25"/>
        <v>0</v>
      </c>
      <c r="AA43">
        <f t="shared" si="26"/>
        <v>54.411764705882355</v>
      </c>
      <c r="AB43">
        <f t="shared" si="27"/>
        <v>0</v>
      </c>
      <c r="AC43">
        <f t="shared" si="4"/>
        <v>0</v>
      </c>
      <c r="AD43">
        <f>IF(T43&gt;Calculation!$D$29,1,0)</f>
        <v>0</v>
      </c>
      <c r="AE43">
        <f>IF(X43&gt;Calculation!$D$29,1,0)</f>
        <v>0</v>
      </c>
      <c r="AF43">
        <f>IF(AB43&gt;Calculation!$D$29,1,0)</f>
        <v>0</v>
      </c>
      <c r="AG43">
        <f>IF(U43&gt;Calculation!$D$30,1,0)</f>
        <v>0</v>
      </c>
      <c r="AH43">
        <f>IF(Y43&gt;Calculation!$D$30,1,0)</f>
        <v>0</v>
      </c>
      <c r="AI43">
        <f>IF(AC43&gt;Calculation!$D$30,1,0)</f>
        <v>0</v>
      </c>
      <c r="AJ43">
        <f t="shared" si="5"/>
        <v>54.411764705882355</v>
      </c>
      <c r="AK43">
        <f t="shared" si="28"/>
        <v>54.411764705882355</v>
      </c>
      <c r="AL43">
        <f t="shared" si="29"/>
        <v>54.411764705882355</v>
      </c>
      <c r="AM43">
        <f t="shared" si="30"/>
        <v>2960.6401384083047</v>
      </c>
      <c r="AN43">
        <f t="shared" si="31"/>
        <v>2960.6401384083047</v>
      </c>
      <c r="AO43">
        <f t="shared" si="32"/>
        <v>2960.6401384083047</v>
      </c>
      <c r="AP43">
        <f t="shared" si="7"/>
        <v>54.411764705882355</v>
      </c>
      <c r="AQ43">
        <f t="shared" si="8"/>
        <v>54.411764705882355</v>
      </c>
      <c r="AR43">
        <f t="shared" si="9"/>
        <v>0</v>
      </c>
      <c r="AS43">
        <f t="shared" si="10"/>
        <v>0</v>
      </c>
      <c r="AT43">
        <f t="shared" si="33"/>
        <v>54.411764705882355</v>
      </c>
      <c r="AU43">
        <f t="shared" si="34"/>
        <v>54.411764705882355</v>
      </c>
      <c r="AV43">
        <f t="shared" si="35"/>
        <v>0</v>
      </c>
      <c r="AW43">
        <f t="shared" si="36"/>
        <v>0</v>
      </c>
      <c r="AX43">
        <f t="shared" si="37"/>
        <v>54.411764705882355</v>
      </c>
      <c r="AY43">
        <f t="shared" si="38"/>
        <v>54.411764705882355</v>
      </c>
      <c r="AZ43">
        <f t="shared" si="39"/>
        <v>0</v>
      </c>
      <c r="BA43">
        <f t="shared" si="40"/>
        <v>0</v>
      </c>
      <c r="BB43">
        <f t="shared" si="41"/>
        <v>18.137254901960784</v>
      </c>
      <c r="BC43">
        <f t="shared" si="42"/>
        <v>18.137254901960784</v>
      </c>
      <c r="BD43">
        <f t="shared" si="43"/>
        <v>0</v>
      </c>
      <c r="BE43">
        <f t="shared" si="44"/>
        <v>0</v>
      </c>
      <c r="BF43">
        <f t="shared" si="45"/>
        <v>18.137254901960784</v>
      </c>
      <c r="BG43">
        <f t="shared" si="46"/>
        <v>18.137254901960784</v>
      </c>
      <c r="BH43">
        <f t="shared" si="47"/>
        <v>0</v>
      </c>
      <c r="BI43">
        <f t="shared" si="48"/>
        <v>0</v>
      </c>
      <c r="BJ43">
        <f t="shared" si="49"/>
        <v>18.137254901960784</v>
      </c>
      <c r="BK43">
        <f t="shared" si="50"/>
        <v>18.137254901960784</v>
      </c>
      <c r="BL43">
        <f t="shared" si="51"/>
        <v>0</v>
      </c>
      <c r="BM43">
        <f t="shared" si="52"/>
        <v>0</v>
      </c>
      <c r="BN43">
        <f t="shared" si="53"/>
        <v>328.96001537870046</v>
      </c>
      <c r="BO43">
        <f t="shared" si="54"/>
        <v>328.96001537870046</v>
      </c>
      <c r="BP43">
        <f t="shared" si="55"/>
        <v>0</v>
      </c>
      <c r="BQ43">
        <f t="shared" si="56"/>
        <v>0</v>
      </c>
      <c r="BR43">
        <f t="shared" si="57"/>
        <v>328.96001537870046</v>
      </c>
      <c r="BS43">
        <f t="shared" si="58"/>
        <v>328.96001537870046</v>
      </c>
      <c r="BT43">
        <f t="shared" si="59"/>
        <v>0</v>
      </c>
      <c r="BU43">
        <f t="shared" si="60"/>
        <v>0</v>
      </c>
      <c r="BV43">
        <f t="shared" si="61"/>
        <v>328.96001537870046</v>
      </c>
      <c r="BW43">
        <f t="shared" si="62"/>
        <v>328.96001537870046</v>
      </c>
      <c r="BX43">
        <f t="shared" si="63"/>
        <v>0</v>
      </c>
      <c r="BY43">
        <f t="shared" si="64"/>
        <v>0</v>
      </c>
      <c r="BZ43">
        <f>IF($I$1=0,0,IF(AP43=0,C43,('LED Curve'!$D$14*(AP43/$I$1)^3+'LED Curve'!$D$15*(AP43/$I$1)^2+'LED Curve'!$D$16*(AP43/$I$1)^1+'LED Curve'!$D$17)*$F$1))</f>
        <v>29.492055904566882</v>
      </c>
      <c r="CA43">
        <f>IF($I$2=0,0,IF(AQ43=0,C43-BZ43,('LED Curve'!$D$14*(AQ43/$I$2)^3+'LED Curve'!$D$15*(AQ43/$I$2)^2+'LED Curve'!$D$16*(AQ43/$I$2)^1+'LED Curve'!$D$17)*$F$2))</f>
        <v>29.492055904566882</v>
      </c>
      <c r="CB43">
        <f>IF($I$3=0,0,IF(AR43=0,C43-(BZ43+CA43),('LED Curve'!$D$14*(AR43/$I$3)^3+'LED Curve'!$D$15*(AR43/$I$3)^2+'LED Curve'!$D$16*(AR43/$I$3)^1+'LED Curve'!$D$17)*$F$3))</f>
        <v>2.6566420438388221</v>
      </c>
      <c r="CC43">
        <f>IF($I$4=0,0,IF(AS43=0,C43-(BZ43+CA43+CB43),('LED Curve'!$D$14*(AS43/$I$4)^3+'LED Curve'!$D$15*(AS43/$I$4)^2+'LED Curve'!$D$16*(AS43/$I$4)^1+'LED Curve'!$D$17)*$F$4))</f>
        <v>0</v>
      </c>
      <c r="CD43">
        <f>IF($I$1=0,0,IF(AT43=0,D43,('LED Curve'!$D$14*(AT43/$I$1)^3+'LED Curve'!$D$15*(AT43/$I$1)^2+'LED Curve'!$D$16*(AT43/$I$1)^1+'LED Curve'!$D$17)*$F$1))</f>
        <v>29.492055904566882</v>
      </c>
      <c r="CE43">
        <f>IF($I$2=0,0,IF(AU43=0,D43-CD43,('LED Curve'!$D$14*(AU43/$I$2)^3+'LED Curve'!$D$15*(AU43/$I$2)^2+'LED Curve'!$D$16*(AU43/$I$2)^1+'LED Curve'!$D$17)*$F$2))</f>
        <v>29.492055904566882</v>
      </c>
      <c r="CF43">
        <f>IF($I$3=0,0,IF(AV43=0,D43-(CD43+CE43),('LED Curve'!$D$14*(AV43/$I$3)^3+'LED Curve'!$D$15*(AV43/$I$3)^2+'LED Curve'!$D$16*(AV43/$I$3)^1+'LED Curve'!$D$17)*$F$3))</f>
        <v>8.387619666836315</v>
      </c>
      <c r="CG43">
        <f>IF($I$4=0,0,IF(AW43=0,D43-(CD43+CE43+CF43),('LED Curve'!$D$14*(AW43/$I$4)^3+'LED Curve'!$D$15*(AW43/$I$4)^2+'LED Curve'!$D$16*(AW43/$I$4)^1+'LED Curve'!$D$17)*$F$4))</f>
        <v>0</v>
      </c>
      <c r="CH43">
        <f>IF($I$1=0,0,IF(AX43=0,E43,('LED Curve'!$D$14*(AX43/$I$1)^3+'LED Curve'!$D$15*(AX43/$I$1)^2+'LED Curve'!$D$16*(AX43/$I$1)^1+'LED Curve'!$D$17)*$F$1))</f>
        <v>29.492055904566882</v>
      </c>
      <c r="CI43">
        <f>IF($I$2=0,0,IF(AY43=0,E43-CH43,('LED Curve'!$D$14*(AY43/$I$2)^3+'LED Curve'!$D$15*(AY43/$I$2)^2+'LED Curve'!$D$16*(AY43/$I$2)^1+'LED Curve'!$D$17)*$F$2))</f>
        <v>29.492055904566882</v>
      </c>
      <c r="CJ43">
        <f>IF($I$3=0,0,IF(AZ43=0,E43-(CH43+CI43),('LED Curve'!$D$14*(AZ43/$I$3)^3+'LED Curve'!$D$15*(AZ43/$I$3)^2+'LED Curve'!$D$16*(AZ43/$I$3)^1+'LED Curve'!$D$17)*$F$3))</f>
        <v>14.118597289833829</v>
      </c>
      <c r="CK43">
        <f>IF($I$4=0,0,IF(BA43=0,E43-(CH43+CI43+CJ43),('LED Curve'!$D$14*(BA43/$I$4)^3+'LED Curve'!$D$15*(BA43/$I$4)^2+'LED Curve'!$D$16*(BA43/$I$4)^1+'LED Curve'!$D$17)*$F$4))</f>
        <v>0</v>
      </c>
      <c r="CL43">
        <f t="shared" si="65"/>
        <v>32.148697948405704</v>
      </c>
      <c r="CM43">
        <f t="shared" si="66"/>
        <v>2.6566420438388221</v>
      </c>
      <c r="CN43">
        <f t="shared" si="67"/>
        <v>0</v>
      </c>
      <c r="CO43">
        <f>IF($C$6=Calculation!$I$5,0,$C43-(BZ43+CA43+CB43+CC43))</f>
        <v>0</v>
      </c>
      <c r="CP43">
        <f t="shared" si="68"/>
        <v>37.879675571403197</v>
      </c>
      <c r="CQ43">
        <f t="shared" si="69"/>
        <v>8.387619666836315</v>
      </c>
      <c r="CR43">
        <f t="shared" si="70"/>
        <v>0</v>
      </c>
      <c r="CS43">
        <f>IF($C$6=Calculation!$I$5,0,$D43-(CD43+CE43+CF43+CG43))</f>
        <v>0</v>
      </c>
      <c r="CT43">
        <f t="shared" si="71"/>
        <v>43.610653194400712</v>
      </c>
      <c r="CU43">
        <f t="shared" si="72"/>
        <v>14.118597289833829</v>
      </c>
      <c r="CV43">
        <f t="shared" si="73"/>
        <v>0</v>
      </c>
      <c r="CW43">
        <f>IF($C$6=Calculation!$I$5,0,$E43-(CH43+CI43+CJ43+CK43))</f>
        <v>0</v>
      </c>
      <c r="CX43">
        <f t="shared" si="74"/>
        <v>0.97240264417036026</v>
      </c>
      <c r="CY43">
        <f t="shared" si="75"/>
        <v>1.3017209599036272</v>
      </c>
      <c r="CZ43">
        <f t="shared" si="76"/>
        <v>1.6094703453533996</v>
      </c>
      <c r="DA43">
        <f t="shared" si="77"/>
        <v>2.8485380933254957E-2</v>
      </c>
      <c r="DB43">
        <f t="shared" si="78"/>
        <v>3.479018189434617E-2</v>
      </c>
      <c r="DC43">
        <f t="shared" si="79"/>
        <v>4.001084301693205E-2</v>
      </c>
      <c r="DD43">
        <f t="shared" si="95"/>
        <v>0.56808603758241005</v>
      </c>
      <c r="DE43">
        <f t="shared" si="96"/>
        <v>0.15127593937180861</v>
      </c>
      <c r="DF43">
        <f t="shared" si="97"/>
        <v>0</v>
      </c>
      <c r="DG43">
        <f t="shared" si="98"/>
        <v>0</v>
      </c>
      <c r="DH43">
        <f t="shared" si="99"/>
        <v>0.70382493457385176</v>
      </c>
      <c r="DI43">
        <f t="shared" si="100"/>
        <v>0.32396000003393866</v>
      </c>
      <c r="DJ43">
        <f t="shared" si="101"/>
        <v>0</v>
      </c>
      <c r="DK43">
        <f t="shared" si="102"/>
        <v>0</v>
      </c>
      <c r="DL43">
        <f t="shared" si="103"/>
        <v>0.81613822864263263</v>
      </c>
      <c r="DM43">
        <f t="shared" si="104"/>
        <v>0.4683242169312718</v>
      </c>
      <c r="DN43">
        <f t="shared" si="105"/>
        <v>0</v>
      </c>
      <c r="DO43">
        <f t="shared" si="106"/>
        <v>0</v>
      </c>
      <c r="DP43">
        <f t="shared" si="81"/>
        <v>0.21536561656600375</v>
      </c>
      <c r="DQ43">
        <f t="shared" si="82"/>
        <v>9.1896697168826758E-3</v>
      </c>
      <c r="DR43">
        <f t="shared" si="83"/>
        <v>0</v>
      </c>
      <c r="DS43">
        <f t="shared" si="84"/>
        <v>0</v>
      </c>
      <c r="DT43">
        <f t="shared" si="85"/>
        <v>0.1957421357474966</v>
      </c>
      <c r="DU43">
        <f t="shared" si="86"/>
        <v>4.3403707653993893E-2</v>
      </c>
      <c r="DV43">
        <f t="shared" si="87"/>
        <v>0</v>
      </c>
      <c r="DW43">
        <f t="shared" si="88"/>
        <v>0</v>
      </c>
      <c r="DX43">
        <f t="shared" si="89"/>
        <v>0.17943591579829735</v>
      </c>
      <c r="DY43">
        <f t="shared" si="90"/>
        <v>0.10556114096426547</v>
      </c>
      <c r="DZ43">
        <f t="shared" si="91"/>
        <v>0</v>
      </c>
      <c r="EA43">
        <f t="shared" si="92"/>
        <v>0</v>
      </c>
      <c r="EB43">
        <f>IF($I$1=0,0,IF(AP43&lt;=0,0,('LED Curve'!$D$19*(AP43/$I$1)^3+'LED Curve'!$D$20*(AP43/$I$1)^2+'LED Curve'!$D$21*(AP43/$I$1)^1+'LED Curve'!$D$22)*$F$1*$I$1))</f>
        <v>239.68166202843815</v>
      </c>
      <c r="EC43">
        <f>IF($I$2=0,0,IF(AQ43&lt;=0,0,('LED Curve'!$D$19*(AQ43/$I$2)^3+'LED Curve'!$D$20*(AQ43/$I$2)^2+'LED Curve'!$D$21*(AQ43/$I$2)^1+'LED Curve'!$D$22)*$F$2*$I$2))</f>
        <v>239.68166202843815</v>
      </c>
      <c r="ED43">
        <f>IF($I$3=0,0,IF(AR43&lt;=0,0,('LED Curve'!$D$19*(AR43/$I$3)^3+'LED Curve'!$D$20*(AR43/$I$3)^2+'LED Curve'!$D$21*(AR43/$I$3)^1+'LED Curve'!$D$22)*$F$3*$I$3))</f>
        <v>0</v>
      </c>
      <c r="EE43">
        <f>IF($I$4=0,0,IF(AS43&lt;=0,0,('LED Curve'!$D$19*(AS43/$I$4)^3+'LED Curve'!$D$20*(AS43/$I$4)^2+'LED Curve'!$D$21*(AS43/$I$4)^1+'LED Curve'!$D$22)*$F$4*$I$4))</f>
        <v>0</v>
      </c>
      <c r="EF43">
        <f>IF($I$1=0,0,IF(AT43&lt;=0,0,('LED Curve'!$D$19*(AT43/$I$1)^3+'LED Curve'!$D$20*(AT43/$I$1)^2+'LED Curve'!$D$21*(AT43/$I$1)^1+'LED Curve'!$D$22)*$F$1*$I$1))</f>
        <v>239.68166202843815</v>
      </c>
      <c r="EG43">
        <f>IF($I$2=0,0,IF(AU43&lt;=0,0,('LED Curve'!$D$19*(AU43/$I$2)^3+'LED Curve'!$D$20*(AU43/$I$2)^2+'LED Curve'!$D$21*(AU43/$I$2)^1+'LED Curve'!$D$22)*$F$2*$I$2))</f>
        <v>239.68166202843815</v>
      </c>
      <c r="EH43">
        <f>IF($I$3=0,0,IF(AV43&lt;=0,0,('LED Curve'!$D$19*(AV43/$I$3)^3+'LED Curve'!$D$20*(AV43/$I$3)^2+'LED Curve'!$D$21*(AV43/$I$3)^1+'LED Curve'!$D$22)*$F$3*$I$3))</f>
        <v>0</v>
      </c>
      <c r="EI43">
        <f>IF($I$4=0,0,IF(AW43&lt;=0,0,('LED Curve'!$D$19*(AW43/$I$4)^3+'LED Curve'!$D$20*(AW43/$I$4)^2+'LED Curve'!$D$21*(AW43/$I$4)^1+'LED Curve'!$D$22)*$F$4*$I$4))</f>
        <v>0</v>
      </c>
      <c r="EJ43">
        <f>IF($I$1=0,0,IF(AX43&lt;=0,0,('LED Curve'!$D$19*(AX43/$I$1)^3+'LED Curve'!$D$20*(AX43/$I$1)^2+'LED Curve'!$D$21*(AX43/$I$1)^1+'LED Curve'!$D$22)*$F$1*$I$1))</f>
        <v>239.68166202843815</v>
      </c>
      <c r="EK43">
        <f>IF($I$2=0,0,IF(AY43&lt;=0,0,('LED Curve'!$D$19*(AY43/$I$2)^3+'LED Curve'!$D$20*(AY43/$I$2)^2+'LED Curve'!$D$21*(AY43/$I$2)^1+'LED Curve'!$D$22)*$F$2*$I$2))</f>
        <v>239.68166202843815</v>
      </c>
      <c r="EL43">
        <f>IF($I$3=0,0,IF(AZ43&lt;=0,0,('LED Curve'!$D$19*(AZ43/$I$3)^3+'LED Curve'!$D$20*(AZ43/$I$3)^2+'LED Curve'!$D$21*(AZ43/$I$3)^1+'LED Curve'!$D$22)*$F$3*$I$3))</f>
        <v>0</v>
      </c>
      <c r="EM43">
        <f>IF($I$4=0,0,IF(BA43&lt;=0,0,('LED Curve'!$D$19*(BA43/$I$4)^3+'LED Curve'!$D$20*(BA43/$I$4)^2+'LED Curve'!$D$21*(BA43/$I$4)^1+'LED Curve'!$D$22)*$F$4*$I$4))</f>
        <v>0</v>
      </c>
      <c r="EN43">
        <f t="shared" si="93"/>
        <v>479.36332405687631</v>
      </c>
      <c r="EO43">
        <f t="shared" si="12"/>
        <v>0</v>
      </c>
      <c r="EP43">
        <f t="shared" si="13"/>
        <v>479.36332405687631</v>
      </c>
      <c r="EQ43">
        <f t="shared" si="14"/>
        <v>0</v>
      </c>
      <c r="ER43">
        <f t="shared" si="94"/>
        <v>479.36332405687631</v>
      </c>
      <c r="ES43">
        <f t="shared" si="15"/>
        <v>0</v>
      </c>
    </row>
    <row r="44" spans="1:149" x14ac:dyDescent="0.3">
      <c r="A44">
        <v>35</v>
      </c>
      <c r="B44">
        <f t="shared" si="16"/>
        <v>1.3671874999999999E-3</v>
      </c>
      <c r="C44">
        <f t="shared" si="0"/>
        <v>63.381236482945432</v>
      </c>
      <c r="D44">
        <f t="shared" si="1"/>
        <v>69.270439799576835</v>
      </c>
      <c r="E44">
        <f t="shared" si="2"/>
        <v>75.159643116208244</v>
      </c>
      <c r="F44">
        <f>IF(C44&gt;Calculation!$D$72,IF((C44-Calculation!$D$72)/Calculation!$D$58&gt;Calculation!$D$28,Calculation!$D$28,(C44-Calculation!$D$72)/Calculation!$D$58),0)</f>
        <v>26.470588235294116</v>
      </c>
      <c r="G44">
        <f>IF(C44&gt;Calculation!$D$73,IF((C44-Calculation!$D$73)/Calculation!$D$59&gt;Calculation!$D$29,Calculation!$D$29,(C44-Calculation!$D$73)/Calculation!$D$59),0)</f>
        <v>54.411764705882355</v>
      </c>
      <c r="H44">
        <f>IF(C44&gt;Calculation!$D$74,IF((C44-Calculation!$D$74)/Calculation!$D$60&gt;Calculation!$D$30,Calculation!$D$30,(C44-Calculation!$D$74)/Calculation!$D$60),0)</f>
        <v>0</v>
      </c>
      <c r="I44">
        <f>IF(C44&gt;Calculation!$D$75,IF((C44-Calculation!$D$75)/Calculation!$D$61&gt;Calculation!$D$31,Calculation!$D$31,(C44-Calculation!$D$75)/Calculation!$D$61),0)</f>
        <v>0</v>
      </c>
      <c r="J44">
        <f>IF(D44&gt;Calculation!$D$72,IF((D44-Calculation!$D$72)/Calculation!$D$58&gt;Calculation!$D$28,Calculation!$D$28,(D44-Calculation!$D$72)/Calculation!$D$58),0)</f>
        <v>26.470588235294116</v>
      </c>
      <c r="K44">
        <f>IF(D44&gt;Calculation!$D$73,IF((D44-Calculation!$D$73)/Calculation!$D$59&gt;Calculation!$D$29,Calculation!$D$29,(D44-Calculation!$D$73)/Calculation!$D$59),0)</f>
        <v>54.411764705882355</v>
      </c>
      <c r="L44">
        <f>IF(D44&gt;Calculation!$D$74,IF((D44-Calculation!$D$74)/Calculation!$D$60&gt;Calculation!$D$30,Calculation!$D$30,(D44-Calculation!$D$74)/Calculation!$D$60),0)</f>
        <v>0</v>
      </c>
      <c r="M44">
        <f>IF(D44&gt;Calculation!$D$75,IF((D44-Calculation!$D$75)/Calculation!$D$61&gt;Calculation!$D$31,Calculation!$D$31,(D44-Calculation!$D$75)/Calculation!$D$61),0)</f>
        <v>0</v>
      </c>
      <c r="N44">
        <f>IF(E44&gt;Calculation!$D$72,IF((E44-Calculation!$D$72)/Calculation!$D$58&gt;Calculation!$D$28,Calculation!$D$28,(E44-Calculation!$D$72)/Calculation!$D$58),0)</f>
        <v>26.470588235294116</v>
      </c>
      <c r="O44">
        <f>IF(E44&gt;Calculation!$D$73,IF((E44-Calculation!$D$73)/Calculation!$D$59&gt;Calculation!$D$29,Calculation!$D$29,(E44-Calculation!$D$73)/Calculation!$D$59),0)</f>
        <v>54.411764705882355</v>
      </c>
      <c r="P44">
        <f>IF(E44&gt;Calculation!$D$74,IF((E44-Calculation!$D$74)/Calculation!$D$60&gt;Calculation!$D$30,Calculation!$D$30,(E44-Calculation!$D$74)/Calculation!$D$60),0)</f>
        <v>0</v>
      </c>
      <c r="Q44">
        <f>IF(E44&gt;Calculation!$D$75,IF((E44-Calculation!$D$75)/Calculation!$D$61&gt;Calculation!$D$31,Calculation!$D$31,(E44-Calculation!$D$75)/Calculation!$D$61),0)</f>
        <v>0</v>
      </c>
      <c r="R44">
        <f t="shared" si="17"/>
        <v>0</v>
      </c>
      <c r="S44">
        <f t="shared" si="18"/>
        <v>54.411764705882355</v>
      </c>
      <c r="T44">
        <f t="shared" si="19"/>
        <v>0</v>
      </c>
      <c r="U44">
        <f t="shared" si="20"/>
        <v>0</v>
      </c>
      <c r="V44">
        <f t="shared" si="21"/>
        <v>0</v>
      </c>
      <c r="W44">
        <f t="shared" si="22"/>
        <v>54.411764705882355</v>
      </c>
      <c r="X44">
        <f t="shared" si="23"/>
        <v>0</v>
      </c>
      <c r="Y44">
        <f t="shared" si="24"/>
        <v>0</v>
      </c>
      <c r="Z44">
        <f t="shared" si="25"/>
        <v>0</v>
      </c>
      <c r="AA44">
        <f t="shared" si="26"/>
        <v>54.411764705882355</v>
      </c>
      <c r="AB44">
        <f t="shared" si="27"/>
        <v>0</v>
      </c>
      <c r="AC44">
        <f t="shared" si="4"/>
        <v>0</v>
      </c>
      <c r="AD44">
        <f>IF(T44&gt;Calculation!$D$29,1,0)</f>
        <v>0</v>
      </c>
      <c r="AE44">
        <f>IF(X44&gt;Calculation!$D$29,1,0)</f>
        <v>0</v>
      </c>
      <c r="AF44">
        <f>IF(AB44&gt;Calculation!$D$29,1,0)</f>
        <v>0</v>
      </c>
      <c r="AG44">
        <f>IF(U44&gt;Calculation!$D$30,1,0)</f>
        <v>0</v>
      </c>
      <c r="AH44">
        <f>IF(Y44&gt;Calculation!$D$30,1,0)</f>
        <v>0</v>
      </c>
      <c r="AI44">
        <f>IF(AC44&gt;Calculation!$D$30,1,0)</f>
        <v>0</v>
      </c>
      <c r="AJ44">
        <f t="shared" si="5"/>
        <v>54.411764705882355</v>
      </c>
      <c r="AK44">
        <f t="shared" si="28"/>
        <v>54.411764705882355</v>
      </c>
      <c r="AL44">
        <f t="shared" si="29"/>
        <v>54.411764705882355</v>
      </c>
      <c r="AM44">
        <f t="shared" si="30"/>
        <v>2960.6401384083047</v>
      </c>
      <c r="AN44">
        <f t="shared" si="31"/>
        <v>2960.6401384083047</v>
      </c>
      <c r="AO44">
        <f t="shared" si="32"/>
        <v>2960.6401384083047</v>
      </c>
      <c r="AP44">
        <f t="shared" si="7"/>
        <v>54.411764705882355</v>
      </c>
      <c r="AQ44">
        <f t="shared" si="8"/>
        <v>54.411764705882355</v>
      </c>
      <c r="AR44">
        <f t="shared" si="9"/>
        <v>0</v>
      </c>
      <c r="AS44">
        <f t="shared" si="10"/>
        <v>0</v>
      </c>
      <c r="AT44">
        <f t="shared" si="33"/>
        <v>54.411764705882355</v>
      </c>
      <c r="AU44">
        <f t="shared" si="34"/>
        <v>54.411764705882355</v>
      </c>
      <c r="AV44">
        <f t="shared" si="35"/>
        <v>0</v>
      </c>
      <c r="AW44">
        <f t="shared" si="36"/>
        <v>0</v>
      </c>
      <c r="AX44">
        <f t="shared" si="37"/>
        <v>54.411764705882355</v>
      </c>
      <c r="AY44">
        <f t="shared" si="38"/>
        <v>54.411764705882355</v>
      </c>
      <c r="AZ44">
        <f t="shared" si="39"/>
        <v>0</v>
      </c>
      <c r="BA44">
        <f t="shared" si="40"/>
        <v>0</v>
      </c>
      <c r="BB44">
        <f t="shared" si="41"/>
        <v>18.137254901960784</v>
      </c>
      <c r="BC44">
        <f t="shared" si="42"/>
        <v>18.137254901960784</v>
      </c>
      <c r="BD44">
        <f t="shared" si="43"/>
        <v>0</v>
      </c>
      <c r="BE44">
        <f t="shared" si="44"/>
        <v>0</v>
      </c>
      <c r="BF44">
        <f t="shared" si="45"/>
        <v>18.137254901960784</v>
      </c>
      <c r="BG44">
        <f t="shared" si="46"/>
        <v>18.137254901960784</v>
      </c>
      <c r="BH44">
        <f t="shared" si="47"/>
        <v>0</v>
      </c>
      <c r="BI44">
        <f t="shared" si="48"/>
        <v>0</v>
      </c>
      <c r="BJ44">
        <f t="shared" si="49"/>
        <v>18.137254901960784</v>
      </c>
      <c r="BK44">
        <f t="shared" si="50"/>
        <v>18.137254901960784</v>
      </c>
      <c r="BL44">
        <f t="shared" si="51"/>
        <v>0</v>
      </c>
      <c r="BM44">
        <f t="shared" si="52"/>
        <v>0</v>
      </c>
      <c r="BN44">
        <f t="shared" si="53"/>
        <v>328.96001537870046</v>
      </c>
      <c r="BO44">
        <f t="shared" si="54"/>
        <v>328.96001537870046</v>
      </c>
      <c r="BP44">
        <f t="shared" si="55"/>
        <v>0</v>
      </c>
      <c r="BQ44">
        <f t="shared" si="56"/>
        <v>0</v>
      </c>
      <c r="BR44">
        <f t="shared" si="57"/>
        <v>328.96001537870046</v>
      </c>
      <c r="BS44">
        <f t="shared" si="58"/>
        <v>328.96001537870046</v>
      </c>
      <c r="BT44">
        <f t="shared" si="59"/>
        <v>0</v>
      </c>
      <c r="BU44">
        <f t="shared" si="60"/>
        <v>0</v>
      </c>
      <c r="BV44">
        <f t="shared" si="61"/>
        <v>328.96001537870046</v>
      </c>
      <c r="BW44">
        <f t="shared" si="62"/>
        <v>328.96001537870046</v>
      </c>
      <c r="BX44">
        <f t="shared" si="63"/>
        <v>0</v>
      </c>
      <c r="BY44">
        <f t="shared" si="64"/>
        <v>0</v>
      </c>
      <c r="BZ44">
        <f>IF($I$1=0,0,IF(AP44=0,C44,('LED Curve'!$D$14*(AP44/$I$1)^3+'LED Curve'!$D$15*(AP44/$I$1)^2+'LED Curve'!$D$16*(AP44/$I$1)^1+'LED Curve'!$D$17)*$F$1))</f>
        <v>29.492055904566882</v>
      </c>
      <c r="CA44">
        <f>IF($I$2=0,0,IF(AQ44=0,C44-BZ44,('LED Curve'!$D$14*(AQ44/$I$2)^3+'LED Curve'!$D$15*(AQ44/$I$2)^2+'LED Curve'!$D$16*(AQ44/$I$2)^1+'LED Curve'!$D$17)*$F$2))</f>
        <v>29.492055904566882</v>
      </c>
      <c r="CB44">
        <f>IF($I$3=0,0,IF(AR44=0,C44-(BZ44+CA44),('LED Curve'!$D$14*(AR44/$I$3)^3+'LED Curve'!$D$15*(AR44/$I$3)^2+'LED Curve'!$D$16*(AR44/$I$3)^1+'LED Curve'!$D$17)*$F$3))</f>
        <v>4.3971246738116676</v>
      </c>
      <c r="CC44">
        <f>IF($I$4=0,0,IF(AS44=0,C44-(BZ44+CA44+CB44),('LED Curve'!$D$14*(AS44/$I$4)^3+'LED Curve'!$D$15*(AS44/$I$4)^2+'LED Curve'!$D$16*(AS44/$I$4)^1+'LED Curve'!$D$17)*$F$4))</f>
        <v>0</v>
      </c>
      <c r="CD44">
        <f>IF($I$1=0,0,IF(AT44=0,D44,('LED Curve'!$D$14*(AT44/$I$1)^3+'LED Curve'!$D$15*(AT44/$I$1)^2+'LED Curve'!$D$16*(AT44/$I$1)^1+'LED Curve'!$D$17)*$F$1))</f>
        <v>29.492055904566882</v>
      </c>
      <c r="CE44">
        <f>IF($I$2=0,0,IF(AU44=0,D44-CD44,('LED Curve'!$D$14*(AU44/$I$2)^3+'LED Curve'!$D$15*(AU44/$I$2)^2+'LED Curve'!$D$16*(AU44/$I$2)^1+'LED Curve'!$D$17)*$F$2))</f>
        <v>29.492055904566882</v>
      </c>
      <c r="CF44">
        <f>IF($I$3=0,0,IF(AV44=0,D44-(CD44+CE44),('LED Curve'!$D$14*(AV44/$I$3)^3+'LED Curve'!$D$15*(AV44/$I$3)^2+'LED Curve'!$D$16*(AV44/$I$3)^1+'LED Curve'!$D$17)*$F$3))</f>
        <v>10.28632799044307</v>
      </c>
      <c r="CG44">
        <f>IF($I$4=0,0,IF(AW44=0,D44-(CD44+CE44+CF44),('LED Curve'!$D$14*(AW44/$I$4)^3+'LED Curve'!$D$15*(AW44/$I$4)^2+'LED Curve'!$D$16*(AW44/$I$4)^1+'LED Curve'!$D$17)*$F$4))</f>
        <v>0</v>
      </c>
      <c r="CH44">
        <f>IF($I$1=0,0,IF(AX44=0,E44,('LED Curve'!$D$14*(AX44/$I$1)^3+'LED Curve'!$D$15*(AX44/$I$1)^2+'LED Curve'!$D$16*(AX44/$I$1)^1+'LED Curve'!$D$17)*$F$1))</f>
        <v>29.492055904566882</v>
      </c>
      <c r="CI44">
        <f>IF($I$2=0,0,IF(AY44=0,E44-CH44,('LED Curve'!$D$14*(AY44/$I$2)^3+'LED Curve'!$D$15*(AY44/$I$2)^2+'LED Curve'!$D$16*(AY44/$I$2)^1+'LED Curve'!$D$17)*$F$2))</f>
        <v>29.492055904566882</v>
      </c>
      <c r="CJ44">
        <f>IF($I$3=0,0,IF(AZ44=0,E44-(CH44+CI44),('LED Curve'!$D$14*(AZ44/$I$3)^3+'LED Curve'!$D$15*(AZ44/$I$3)^2+'LED Curve'!$D$16*(AZ44/$I$3)^1+'LED Curve'!$D$17)*$F$3))</f>
        <v>16.175531307074479</v>
      </c>
      <c r="CK44">
        <f>IF($I$4=0,0,IF(BA44=0,E44-(CH44+CI44+CJ44),('LED Curve'!$D$14*(BA44/$I$4)^3+'LED Curve'!$D$15*(BA44/$I$4)^2+'LED Curve'!$D$16*(BA44/$I$4)^1+'LED Curve'!$D$17)*$F$4))</f>
        <v>0</v>
      </c>
      <c r="CL44">
        <f t="shared" si="65"/>
        <v>33.88918057837855</v>
      </c>
      <c r="CM44">
        <f t="shared" si="66"/>
        <v>4.3971246738116676</v>
      </c>
      <c r="CN44">
        <f t="shared" si="67"/>
        <v>0</v>
      </c>
      <c r="CO44">
        <f>IF($C$6=Calculation!$I$5,0,$C44-(BZ44+CA44+CB44+CC44))</f>
        <v>0</v>
      </c>
      <c r="CP44">
        <f t="shared" si="68"/>
        <v>39.778383895009952</v>
      </c>
      <c r="CQ44">
        <f t="shared" si="69"/>
        <v>10.28632799044307</v>
      </c>
      <c r="CR44">
        <f t="shared" si="70"/>
        <v>0</v>
      </c>
      <c r="CS44">
        <f>IF($C$6=Calculation!$I$5,0,$D44-(CD44+CE44+CF44+CG44))</f>
        <v>0</v>
      </c>
      <c r="CT44">
        <f t="shared" si="71"/>
        <v>45.667587211641361</v>
      </c>
      <c r="CU44">
        <f t="shared" si="72"/>
        <v>16.175531307074479</v>
      </c>
      <c r="CV44">
        <f t="shared" si="73"/>
        <v>0</v>
      </c>
      <c r="CW44">
        <f>IF($C$6=Calculation!$I$5,0,$E44-(CH44+CI44+CJ44+CK44))</f>
        <v>0</v>
      </c>
      <c r="CX44">
        <f t="shared" si="74"/>
        <v>1.1082428797640225</v>
      </c>
      <c r="CY44">
        <f t="shared" si="75"/>
        <v>1.4499103078239861</v>
      </c>
      <c r="CZ44">
        <f t="shared" si="76"/>
        <v>1.770008805600455</v>
      </c>
      <c r="DA44">
        <f t="shared" si="77"/>
        <v>3.1461024315607884E-2</v>
      </c>
      <c r="DB44">
        <f t="shared" si="78"/>
        <v>3.7765825276699097E-2</v>
      </c>
      <c r="DC44">
        <f t="shared" si="79"/>
        <v>4.2986486399284977E-2</v>
      </c>
      <c r="DD44">
        <f t="shared" si="95"/>
        <v>0.63077020971412934</v>
      </c>
      <c r="DE44">
        <f t="shared" si="96"/>
        <v>0.21396011150352789</v>
      </c>
      <c r="DF44">
        <f t="shared" si="97"/>
        <v>0</v>
      </c>
      <c r="DG44">
        <f t="shared" si="98"/>
        <v>0</v>
      </c>
      <c r="DH44">
        <f t="shared" si="99"/>
        <v>0.76650910670557104</v>
      </c>
      <c r="DI44">
        <f t="shared" si="100"/>
        <v>0.38664417216565794</v>
      </c>
      <c r="DJ44">
        <f t="shared" si="101"/>
        <v>0</v>
      </c>
      <c r="DK44">
        <f t="shared" si="102"/>
        <v>0</v>
      </c>
      <c r="DL44">
        <f t="shared" si="103"/>
        <v>0.87882240077435192</v>
      </c>
      <c r="DM44">
        <f t="shared" si="104"/>
        <v>0.53100838906299108</v>
      </c>
      <c r="DN44">
        <f t="shared" si="105"/>
        <v>0</v>
      </c>
      <c r="DO44">
        <f t="shared" si="106"/>
        <v>0</v>
      </c>
      <c r="DP44">
        <f t="shared" si="81"/>
        <v>0.21536561656600375</v>
      </c>
      <c r="DQ44">
        <f t="shared" si="82"/>
        <v>1.6685917664753393E-2</v>
      </c>
      <c r="DR44">
        <f t="shared" si="83"/>
        <v>0</v>
      </c>
      <c r="DS44">
        <f t="shared" si="84"/>
        <v>0</v>
      </c>
      <c r="DT44">
        <f t="shared" si="85"/>
        <v>0.1957421357474966</v>
      </c>
      <c r="DU44">
        <f t="shared" si="86"/>
        <v>6.3249067928561165E-2</v>
      </c>
      <c r="DV44">
        <f t="shared" si="87"/>
        <v>0</v>
      </c>
      <c r="DW44">
        <f t="shared" si="88"/>
        <v>0</v>
      </c>
      <c r="DX44">
        <f t="shared" si="89"/>
        <v>0.17943591579829735</v>
      </c>
      <c r="DY44">
        <f t="shared" si="90"/>
        <v>0.13775561356552932</v>
      </c>
      <c r="DZ44">
        <f t="shared" si="91"/>
        <v>0</v>
      </c>
      <c r="EA44">
        <f t="shared" si="92"/>
        <v>0</v>
      </c>
      <c r="EB44">
        <f>IF($I$1=0,0,IF(AP44&lt;=0,0,('LED Curve'!$D$19*(AP44/$I$1)^3+'LED Curve'!$D$20*(AP44/$I$1)^2+'LED Curve'!$D$21*(AP44/$I$1)^1+'LED Curve'!$D$22)*$F$1*$I$1))</f>
        <v>239.68166202843815</v>
      </c>
      <c r="EC44">
        <f>IF($I$2=0,0,IF(AQ44&lt;=0,0,('LED Curve'!$D$19*(AQ44/$I$2)^3+'LED Curve'!$D$20*(AQ44/$I$2)^2+'LED Curve'!$D$21*(AQ44/$I$2)^1+'LED Curve'!$D$22)*$F$2*$I$2))</f>
        <v>239.68166202843815</v>
      </c>
      <c r="ED44">
        <f>IF($I$3=0,0,IF(AR44&lt;=0,0,('LED Curve'!$D$19*(AR44/$I$3)^3+'LED Curve'!$D$20*(AR44/$I$3)^2+'LED Curve'!$D$21*(AR44/$I$3)^1+'LED Curve'!$D$22)*$F$3*$I$3))</f>
        <v>0</v>
      </c>
      <c r="EE44">
        <f>IF($I$4=0,0,IF(AS44&lt;=0,0,('LED Curve'!$D$19*(AS44/$I$4)^3+'LED Curve'!$D$20*(AS44/$I$4)^2+'LED Curve'!$D$21*(AS44/$I$4)^1+'LED Curve'!$D$22)*$F$4*$I$4))</f>
        <v>0</v>
      </c>
      <c r="EF44">
        <f>IF($I$1=0,0,IF(AT44&lt;=0,0,('LED Curve'!$D$19*(AT44/$I$1)^3+'LED Curve'!$D$20*(AT44/$I$1)^2+'LED Curve'!$D$21*(AT44/$I$1)^1+'LED Curve'!$D$22)*$F$1*$I$1))</f>
        <v>239.68166202843815</v>
      </c>
      <c r="EG44">
        <f>IF($I$2=0,0,IF(AU44&lt;=0,0,('LED Curve'!$D$19*(AU44/$I$2)^3+'LED Curve'!$D$20*(AU44/$I$2)^2+'LED Curve'!$D$21*(AU44/$I$2)^1+'LED Curve'!$D$22)*$F$2*$I$2))</f>
        <v>239.68166202843815</v>
      </c>
      <c r="EH44">
        <f>IF($I$3=0,0,IF(AV44&lt;=0,0,('LED Curve'!$D$19*(AV44/$I$3)^3+'LED Curve'!$D$20*(AV44/$I$3)^2+'LED Curve'!$D$21*(AV44/$I$3)^1+'LED Curve'!$D$22)*$F$3*$I$3))</f>
        <v>0</v>
      </c>
      <c r="EI44">
        <f>IF($I$4=0,0,IF(AW44&lt;=0,0,('LED Curve'!$D$19*(AW44/$I$4)^3+'LED Curve'!$D$20*(AW44/$I$4)^2+'LED Curve'!$D$21*(AW44/$I$4)^1+'LED Curve'!$D$22)*$F$4*$I$4))</f>
        <v>0</v>
      </c>
      <c r="EJ44">
        <f>IF($I$1=0,0,IF(AX44&lt;=0,0,('LED Curve'!$D$19*(AX44/$I$1)^3+'LED Curve'!$D$20*(AX44/$I$1)^2+'LED Curve'!$D$21*(AX44/$I$1)^1+'LED Curve'!$D$22)*$F$1*$I$1))</f>
        <v>239.68166202843815</v>
      </c>
      <c r="EK44">
        <f>IF($I$2=0,0,IF(AY44&lt;=0,0,('LED Curve'!$D$19*(AY44/$I$2)^3+'LED Curve'!$D$20*(AY44/$I$2)^2+'LED Curve'!$D$21*(AY44/$I$2)^1+'LED Curve'!$D$22)*$F$2*$I$2))</f>
        <v>239.68166202843815</v>
      </c>
      <c r="EL44">
        <f>IF($I$3=0,0,IF(AZ44&lt;=0,0,('LED Curve'!$D$19*(AZ44/$I$3)^3+'LED Curve'!$D$20*(AZ44/$I$3)^2+'LED Curve'!$D$21*(AZ44/$I$3)^1+'LED Curve'!$D$22)*$F$3*$I$3))</f>
        <v>0</v>
      </c>
      <c r="EM44">
        <f>IF($I$4=0,0,IF(BA44&lt;=0,0,('LED Curve'!$D$19*(BA44/$I$4)^3+'LED Curve'!$D$20*(BA44/$I$4)^2+'LED Curve'!$D$21*(BA44/$I$4)^1+'LED Curve'!$D$22)*$F$4*$I$4))</f>
        <v>0</v>
      </c>
      <c r="EN44">
        <f t="shared" si="93"/>
        <v>479.36332405687631</v>
      </c>
      <c r="EO44">
        <f t="shared" si="12"/>
        <v>0</v>
      </c>
      <c r="EP44">
        <f t="shared" si="13"/>
        <v>479.36332405687631</v>
      </c>
      <c r="EQ44">
        <f t="shared" si="14"/>
        <v>0</v>
      </c>
      <c r="ER44">
        <f t="shared" si="94"/>
        <v>479.36332405687631</v>
      </c>
      <c r="ES44">
        <f t="shared" si="15"/>
        <v>0</v>
      </c>
    </row>
    <row r="45" spans="1:149" x14ac:dyDescent="0.3">
      <c r="A45">
        <v>36</v>
      </c>
      <c r="B45">
        <f t="shared" si="16"/>
        <v>1.4062499999999999E-3</v>
      </c>
      <c r="C45">
        <f t="shared" si="0"/>
        <v>65.11196329698808</v>
      </c>
      <c r="D45">
        <f t="shared" si="1"/>
        <v>71.158505414896084</v>
      </c>
      <c r="E45">
        <f t="shared" si="2"/>
        <v>77.205047532804087</v>
      </c>
      <c r="F45">
        <f>IF(C45&gt;Calculation!$D$72,IF((C45-Calculation!$D$72)/Calculation!$D$58&gt;Calculation!$D$28,Calculation!$D$28,(C45-Calculation!$D$72)/Calculation!$D$58),0)</f>
        <v>26.470588235294116</v>
      </c>
      <c r="G45">
        <f>IF(C45&gt;Calculation!$D$73,IF((C45-Calculation!$D$73)/Calculation!$D$59&gt;Calculation!$D$29,Calculation!$D$29,(C45-Calculation!$D$73)/Calculation!$D$59),0)</f>
        <v>54.411764705882355</v>
      </c>
      <c r="H45">
        <f>IF(C45&gt;Calculation!$D$74,IF((C45-Calculation!$D$74)/Calculation!$D$60&gt;Calculation!$D$30,Calculation!$D$30,(C45-Calculation!$D$74)/Calculation!$D$60),0)</f>
        <v>0</v>
      </c>
      <c r="I45">
        <f>IF(C45&gt;Calculation!$D$75,IF((C45-Calculation!$D$75)/Calculation!$D$61&gt;Calculation!$D$31,Calculation!$D$31,(C45-Calculation!$D$75)/Calculation!$D$61),0)</f>
        <v>0</v>
      </c>
      <c r="J45">
        <f>IF(D45&gt;Calculation!$D$72,IF((D45-Calculation!$D$72)/Calculation!$D$58&gt;Calculation!$D$28,Calculation!$D$28,(D45-Calculation!$D$72)/Calculation!$D$58),0)</f>
        <v>26.470588235294116</v>
      </c>
      <c r="K45">
        <f>IF(D45&gt;Calculation!$D$73,IF((D45-Calculation!$D$73)/Calculation!$D$59&gt;Calculation!$D$29,Calculation!$D$29,(D45-Calculation!$D$73)/Calculation!$D$59),0)</f>
        <v>54.411764705882355</v>
      </c>
      <c r="L45">
        <f>IF(D45&gt;Calculation!$D$74,IF((D45-Calculation!$D$74)/Calculation!$D$60&gt;Calculation!$D$30,Calculation!$D$30,(D45-Calculation!$D$74)/Calculation!$D$60),0)</f>
        <v>0</v>
      </c>
      <c r="M45">
        <f>IF(D45&gt;Calculation!$D$75,IF((D45-Calculation!$D$75)/Calculation!$D$61&gt;Calculation!$D$31,Calculation!$D$31,(D45-Calculation!$D$75)/Calculation!$D$61),0)</f>
        <v>0</v>
      </c>
      <c r="N45">
        <f>IF(E45&gt;Calculation!$D$72,IF((E45-Calculation!$D$72)/Calculation!$D$58&gt;Calculation!$D$28,Calculation!$D$28,(E45-Calculation!$D$72)/Calculation!$D$58),0)</f>
        <v>26.470588235294116</v>
      </c>
      <c r="O45">
        <f>IF(E45&gt;Calculation!$D$73,IF((E45-Calculation!$D$73)/Calculation!$D$59&gt;Calculation!$D$29,Calculation!$D$29,(E45-Calculation!$D$73)/Calculation!$D$59),0)</f>
        <v>54.411764705882355</v>
      </c>
      <c r="P45">
        <f>IF(E45&gt;Calculation!$D$74,IF((E45-Calculation!$D$74)/Calculation!$D$60&gt;Calculation!$D$30,Calculation!$D$30,(E45-Calculation!$D$74)/Calculation!$D$60),0)</f>
        <v>0</v>
      </c>
      <c r="Q45">
        <f>IF(E45&gt;Calculation!$D$75,IF((E45-Calculation!$D$75)/Calculation!$D$61&gt;Calculation!$D$31,Calculation!$D$31,(E45-Calculation!$D$75)/Calculation!$D$61),0)</f>
        <v>0</v>
      </c>
      <c r="R45">
        <f t="shared" si="17"/>
        <v>0</v>
      </c>
      <c r="S45">
        <f t="shared" si="18"/>
        <v>54.411764705882355</v>
      </c>
      <c r="T45">
        <f t="shared" si="19"/>
        <v>0</v>
      </c>
      <c r="U45">
        <f t="shared" si="20"/>
        <v>0</v>
      </c>
      <c r="V45">
        <f t="shared" si="21"/>
        <v>0</v>
      </c>
      <c r="W45">
        <f t="shared" si="22"/>
        <v>54.411764705882355</v>
      </c>
      <c r="X45">
        <f t="shared" si="23"/>
        <v>0</v>
      </c>
      <c r="Y45">
        <f t="shared" si="24"/>
        <v>0</v>
      </c>
      <c r="Z45">
        <f t="shared" si="25"/>
        <v>0</v>
      </c>
      <c r="AA45">
        <f t="shared" si="26"/>
        <v>54.411764705882355</v>
      </c>
      <c r="AB45">
        <f t="shared" si="27"/>
        <v>0</v>
      </c>
      <c r="AC45">
        <f t="shared" si="4"/>
        <v>0</v>
      </c>
      <c r="AD45">
        <f>IF(T45&gt;Calculation!$D$29,1,0)</f>
        <v>0</v>
      </c>
      <c r="AE45">
        <f>IF(X45&gt;Calculation!$D$29,1,0)</f>
        <v>0</v>
      </c>
      <c r="AF45">
        <f>IF(AB45&gt;Calculation!$D$29,1,0)</f>
        <v>0</v>
      </c>
      <c r="AG45">
        <f>IF(U45&gt;Calculation!$D$30,1,0)</f>
        <v>0</v>
      </c>
      <c r="AH45">
        <f>IF(Y45&gt;Calculation!$D$30,1,0)</f>
        <v>0</v>
      </c>
      <c r="AI45">
        <f>IF(AC45&gt;Calculation!$D$30,1,0)</f>
        <v>0</v>
      </c>
      <c r="AJ45">
        <f t="shared" si="5"/>
        <v>54.411764705882355</v>
      </c>
      <c r="AK45">
        <f t="shared" si="28"/>
        <v>54.411764705882355</v>
      </c>
      <c r="AL45">
        <f t="shared" si="29"/>
        <v>54.411764705882355</v>
      </c>
      <c r="AM45">
        <f t="shared" si="30"/>
        <v>2960.6401384083047</v>
      </c>
      <c r="AN45">
        <f t="shared" si="31"/>
        <v>2960.6401384083047</v>
      </c>
      <c r="AO45">
        <f t="shared" si="32"/>
        <v>2960.6401384083047</v>
      </c>
      <c r="AP45">
        <f t="shared" si="7"/>
        <v>54.411764705882355</v>
      </c>
      <c r="AQ45">
        <f t="shared" si="8"/>
        <v>54.411764705882355</v>
      </c>
      <c r="AR45">
        <f t="shared" si="9"/>
        <v>0</v>
      </c>
      <c r="AS45">
        <f t="shared" si="10"/>
        <v>0</v>
      </c>
      <c r="AT45">
        <f t="shared" si="33"/>
        <v>54.411764705882355</v>
      </c>
      <c r="AU45">
        <f t="shared" si="34"/>
        <v>54.411764705882355</v>
      </c>
      <c r="AV45">
        <f t="shared" si="35"/>
        <v>0</v>
      </c>
      <c r="AW45">
        <f t="shared" si="36"/>
        <v>0</v>
      </c>
      <c r="AX45">
        <f t="shared" si="37"/>
        <v>54.411764705882355</v>
      </c>
      <c r="AY45">
        <f t="shared" si="38"/>
        <v>54.411764705882355</v>
      </c>
      <c r="AZ45">
        <f t="shared" si="39"/>
        <v>0</v>
      </c>
      <c r="BA45">
        <f t="shared" si="40"/>
        <v>0</v>
      </c>
      <c r="BB45">
        <f t="shared" si="41"/>
        <v>18.137254901960784</v>
      </c>
      <c r="BC45">
        <f t="shared" si="42"/>
        <v>18.137254901960784</v>
      </c>
      <c r="BD45">
        <f t="shared" si="43"/>
        <v>0</v>
      </c>
      <c r="BE45">
        <f t="shared" si="44"/>
        <v>0</v>
      </c>
      <c r="BF45">
        <f t="shared" si="45"/>
        <v>18.137254901960784</v>
      </c>
      <c r="BG45">
        <f t="shared" si="46"/>
        <v>18.137254901960784</v>
      </c>
      <c r="BH45">
        <f t="shared" si="47"/>
        <v>0</v>
      </c>
      <c r="BI45">
        <f t="shared" si="48"/>
        <v>0</v>
      </c>
      <c r="BJ45">
        <f t="shared" si="49"/>
        <v>18.137254901960784</v>
      </c>
      <c r="BK45">
        <f t="shared" si="50"/>
        <v>18.137254901960784</v>
      </c>
      <c r="BL45">
        <f t="shared" si="51"/>
        <v>0</v>
      </c>
      <c r="BM45">
        <f t="shared" si="52"/>
        <v>0</v>
      </c>
      <c r="BN45">
        <f t="shared" si="53"/>
        <v>328.96001537870046</v>
      </c>
      <c r="BO45">
        <f t="shared" si="54"/>
        <v>328.96001537870046</v>
      </c>
      <c r="BP45">
        <f t="shared" si="55"/>
        <v>0</v>
      </c>
      <c r="BQ45">
        <f t="shared" si="56"/>
        <v>0</v>
      </c>
      <c r="BR45">
        <f t="shared" si="57"/>
        <v>328.96001537870046</v>
      </c>
      <c r="BS45">
        <f t="shared" si="58"/>
        <v>328.96001537870046</v>
      </c>
      <c r="BT45">
        <f t="shared" si="59"/>
        <v>0</v>
      </c>
      <c r="BU45">
        <f t="shared" si="60"/>
        <v>0</v>
      </c>
      <c r="BV45">
        <f t="shared" si="61"/>
        <v>328.96001537870046</v>
      </c>
      <c r="BW45">
        <f t="shared" si="62"/>
        <v>328.96001537870046</v>
      </c>
      <c r="BX45">
        <f t="shared" si="63"/>
        <v>0</v>
      </c>
      <c r="BY45">
        <f t="shared" si="64"/>
        <v>0</v>
      </c>
      <c r="BZ45">
        <f>IF($I$1=0,0,IF(AP45=0,C45,('LED Curve'!$D$14*(AP45/$I$1)^3+'LED Curve'!$D$15*(AP45/$I$1)^2+'LED Curve'!$D$16*(AP45/$I$1)^1+'LED Curve'!$D$17)*$F$1))</f>
        <v>29.492055904566882</v>
      </c>
      <c r="CA45">
        <f>IF($I$2=0,0,IF(AQ45=0,C45-BZ45,('LED Curve'!$D$14*(AQ45/$I$2)^3+'LED Curve'!$D$15*(AQ45/$I$2)^2+'LED Curve'!$D$16*(AQ45/$I$2)^1+'LED Curve'!$D$17)*$F$2))</f>
        <v>29.492055904566882</v>
      </c>
      <c r="CB45">
        <f>IF($I$3=0,0,IF(AR45=0,C45-(BZ45+CA45),('LED Curve'!$D$14*(AR45/$I$3)^3+'LED Curve'!$D$15*(AR45/$I$3)^2+'LED Curve'!$D$16*(AR45/$I$3)^1+'LED Curve'!$D$17)*$F$3))</f>
        <v>6.1278514878543149</v>
      </c>
      <c r="CC45">
        <f>IF($I$4=0,0,IF(AS45=0,C45-(BZ45+CA45+CB45),('LED Curve'!$D$14*(AS45/$I$4)^3+'LED Curve'!$D$15*(AS45/$I$4)^2+'LED Curve'!$D$16*(AS45/$I$4)^1+'LED Curve'!$D$17)*$F$4))</f>
        <v>0</v>
      </c>
      <c r="CD45">
        <f>IF($I$1=0,0,IF(AT45=0,D45,('LED Curve'!$D$14*(AT45/$I$1)^3+'LED Curve'!$D$15*(AT45/$I$1)^2+'LED Curve'!$D$16*(AT45/$I$1)^1+'LED Curve'!$D$17)*$F$1))</f>
        <v>29.492055904566882</v>
      </c>
      <c r="CE45">
        <f>IF($I$2=0,0,IF(AU45=0,D45-CD45,('LED Curve'!$D$14*(AU45/$I$2)^3+'LED Curve'!$D$15*(AU45/$I$2)^2+'LED Curve'!$D$16*(AU45/$I$2)^1+'LED Curve'!$D$17)*$F$2))</f>
        <v>29.492055904566882</v>
      </c>
      <c r="CF45">
        <f>IF($I$3=0,0,IF(AV45=0,D45-(CD45+CE45),('LED Curve'!$D$14*(AV45/$I$3)^3+'LED Curve'!$D$15*(AV45/$I$3)^2+'LED Curve'!$D$16*(AV45/$I$3)^1+'LED Curve'!$D$17)*$F$3))</f>
        <v>12.174393605762319</v>
      </c>
      <c r="CG45">
        <f>IF($I$4=0,0,IF(AW45=0,D45-(CD45+CE45+CF45),('LED Curve'!$D$14*(AW45/$I$4)^3+'LED Curve'!$D$15*(AW45/$I$4)^2+'LED Curve'!$D$16*(AW45/$I$4)^1+'LED Curve'!$D$17)*$F$4))</f>
        <v>0</v>
      </c>
      <c r="CH45">
        <f>IF($I$1=0,0,IF(AX45=0,E45,('LED Curve'!$D$14*(AX45/$I$1)^3+'LED Curve'!$D$15*(AX45/$I$1)^2+'LED Curve'!$D$16*(AX45/$I$1)^1+'LED Curve'!$D$17)*$F$1))</f>
        <v>29.492055904566882</v>
      </c>
      <c r="CI45">
        <f>IF($I$2=0,0,IF(AY45=0,E45-CH45,('LED Curve'!$D$14*(AY45/$I$2)^3+'LED Curve'!$D$15*(AY45/$I$2)^2+'LED Curve'!$D$16*(AY45/$I$2)^1+'LED Curve'!$D$17)*$F$2))</f>
        <v>29.492055904566882</v>
      </c>
      <c r="CJ45">
        <f>IF($I$3=0,0,IF(AZ45=0,E45-(CH45+CI45),('LED Curve'!$D$14*(AZ45/$I$3)^3+'LED Curve'!$D$15*(AZ45/$I$3)^2+'LED Curve'!$D$16*(AZ45/$I$3)^1+'LED Curve'!$D$17)*$F$3))</f>
        <v>18.220935723670323</v>
      </c>
      <c r="CK45">
        <f>IF($I$4=0,0,IF(BA45=0,E45-(CH45+CI45+CJ45),('LED Curve'!$D$14*(BA45/$I$4)^3+'LED Curve'!$D$15*(BA45/$I$4)^2+'LED Curve'!$D$16*(BA45/$I$4)^1+'LED Curve'!$D$17)*$F$4))</f>
        <v>0</v>
      </c>
      <c r="CL45">
        <f t="shared" si="65"/>
        <v>35.619907392421197</v>
      </c>
      <c r="CM45">
        <f t="shared" si="66"/>
        <v>6.1278514878543149</v>
      </c>
      <c r="CN45">
        <f t="shared" si="67"/>
        <v>0</v>
      </c>
      <c r="CO45">
        <f>IF($C$6=Calculation!$I$5,0,$C45-(BZ45+CA45+CB45+CC45))</f>
        <v>0</v>
      </c>
      <c r="CP45">
        <f t="shared" si="68"/>
        <v>41.666449510329201</v>
      </c>
      <c r="CQ45">
        <f t="shared" si="69"/>
        <v>12.174393605762319</v>
      </c>
      <c r="CR45">
        <f t="shared" si="70"/>
        <v>0</v>
      </c>
      <c r="CS45">
        <f>IF($C$6=Calculation!$I$5,0,$D45-(CD45+CE45+CF45+CG45))</f>
        <v>0</v>
      </c>
      <c r="CT45">
        <f t="shared" si="71"/>
        <v>47.712991628237205</v>
      </c>
      <c r="CU45">
        <f t="shared" si="72"/>
        <v>18.220935723670323</v>
      </c>
      <c r="CV45">
        <f t="shared" si="73"/>
        <v>0</v>
      </c>
      <c r="CW45">
        <f>IF($C$6=Calculation!$I$5,0,$E45-(CH45+CI45+CJ45+CK45))</f>
        <v>0</v>
      </c>
      <c r="CX45">
        <f t="shared" si="74"/>
        <v>1.2477720730044162</v>
      </c>
      <c r="CY45">
        <f t="shared" si="75"/>
        <v>1.6021239731771428</v>
      </c>
      <c r="CZ45">
        <f t="shared" si="76"/>
        <v>1.9349069430663748</v>
      </c>
      <c r="DA45">
        <f t="shared" si="77"/>
        <v>3.4436667697960825E-2</v>
      </c>
      <c r="DB45">
        <f t="shared" si="78"/>
        <v>4.0741468659052038E-2</v>
      </c>
      <c r="DC45">
        <f t="shared" si="79"/>
        <v>4.5962129781637918E-2</v>
      </c>
      <c r="DD45">
        <f t="shared" si="95"/>
        <v>0.69345438184584896</v>
      </c>
      <c r="DE45">
        <f t="shared" si="96"/>
        <v>0.27664428363524751</v>
      </c>
      <c r="DF45">
        <f t="shared" si="97"/>
        <v>0</v>
      </c>
      <c r="DG45">
        <f t="shared" si="98"/>
        <v>0</v>
      </c>
      <c r="DH45">
        <f t="shared" si="99"/>
        <v>0.82919327883729066</v>
      </c>
      <c r="DI45">
        <f t="shared" si="100"/>
        <v>0.44932834429737756</v>
      </c>
      <c r="DJ45">
        <f t="shared" si="101"/>
        <v>0</v>
      </c>
      <c r="DK45">
        <f t="shared" si="102"/>
        <v>0</v>
      </c>
      <c r="DL45">
        <f t="shared" si="103"/>
        <v>0.94150657290607154</v>
      </c>
      <c r="DM45">
        <f t="shared" si="104"/>
        <v>0.5936925611947107</v>
      </c>
      <c r="DN45">
        <f t="shared" si="105"/>
        <v>0</v>
      </c>
      <c r="DO45">
        <f t="shared" si="106"/>
        <v>0</v>
      </c>
      <c r="DP45">
        <f t="shared" si="81"/>
        <v>0.21536561656600375</v>
      </c>
      <c r="DQ45">
        <f t="shared" si="82"/>
        <v>2.7871123259354775E-2</v>
      </c>
      <c r="DR45">
        <f t="shared" si="83"/>
        <v>0</v>
      </c>
      <c r="DS45">
        <f t="shared" si="84"/>
        <v>0</v>
      </c>
      <c r="DT45">
        <f t="shared" si="85"/>
        <v>0.1957421357474966</v>
      </c>
      <c r="DU45">
        <f t="shared" si="86"/>
        <v>8.7118745635925601E-2</v>
      </c>
      <c r="DV45">
        <f t="shared" si="87"/>
        <v>0</v>
      </c>
      <c r="DW45">
        <f t="shared" si="88"/>
        <v>0</v>
      </c>
      <c r="DX45">
        <f t="shared" si="89"/>
        <v>0.17943591579829735</v>
      </c>
      <c r="DY45">
        <f t="shared" si="90"/>
        <v>0.17430976338565682</v>
      </c>
      <c r="DZ45">
        <f t="shared" si="91"/>
        <v>0</v>
      </c>
      <c r="EA45">
        <f t="shared" si="92"/>
        <v>0</v>
      </c>
      <c r="EB45">
        <f>IF($I$1=0,0,IF(AP45&lt;=0,0,('LED Curve'!$D$19*(AP45/$I$1)^3+'LED Curve'!$D$20*(AP45/$I$1)^2+'LED Curve'!$D$21*(AP45/$I$1)^1+'LED Curve'!$D$22)*$F$1*$I$1))</f>
        <v>239.68166202843815</v>
      </c>
      <c r="EC45">
        <f>IF($I$2=0,0,IF(AQ45&lt;=0,0,('LED Curve'!$D$19*(AQ45/$I$2)^3+'LED Curve'!$D$20*(AQ45/$I$2)^2+'LED Curve'!$D$21*(AQ45/$I$2)^1+'LED Curve'!$D$22)*$F$2*$I$2))</f>
        <v>239.68166202843815</v>
      </c>
      <c r="ED45">
        <f>IF($I$3=0,0,IF(AR45&lt;=0,0,('LED Curve'!$D$19*(AR45/$I$3)^3+'LED Curve'!$D$20*(AR45/$I$3)^2+'LED Curve'!$D$21*(AR45/$I$3)^1+'LED Curve'!$D$22)*$F$3*$I$3))</f>
        <v>0</v>
      </c>
      <c r="EE45">
        <f>IF($I$4=0,0,IF(AS45&lt;=0,0,('LED Curve'!$D$19*(AS45/$I$4)^3+'LED Curve'!$D$20*(AS45/$I$4)^2+'LED Curve'!$D$21*(AS45/$I$4)^1+'LED Curve'!$D$22)*$F$4*$I$4))</f>
        <v>0</v>
      </c>
      <c r="EF45">
        <f>IF($I$1=0,0,IF(AT45&lt;=0,0,('LED Curve'!$D$19*(AT45/$I$1)^3+'LED Curve'!$D$20*(AT45/$I$1)^2+'LED Curve'!$D$21*(AT45/$I$1)^1+'LED Curve'!$D$22)*$F$1*$I$1))</f>
        <v>239.68166202843815</v>
      </c>
      <c r="EG45">
        <f>IF($I$2=0,0,IF(AU45&lt;=0,0,('LED Curve'!$D$19*(AU45/$I$2)^3+'LED Curve'!$D$20*(AU45/$I$2)^2+'LED Curve'!$D$21*(AU45/$I$2)^1+'LED Curve'!$D$22)*$F$2*$I$2))</f>
        <v>239.68166202843815</v>
      </c>
      <c r="EH45">
        <f>IF($I$3=0,0,IF(AV45&lt;=0,0,('LED Curve'!$D$19*(AV45/$I$3)^3+'LED Curve'!$D$20*(AV45/$I$3)^2+'LED Curve'!$D$21*(AV45/$I$3)^1+'LED Curve'!$D$22)*$F$3*$I$3))</f>
        <v>0</v>
      </c>
      <c r="EI45">
        <f>IF($I$4=0,0,IF(AW45&lt;=0,0,('LED Curve'!$D$19*(AW45/$I$4)^3+'LED Curve'!$D$20*(AW45/$I$4)^2+'LED Curve'!$D$21*(AW45/$I$4)^1+'LED Curve'!$D$22)*$F$4*$I$4))</f>
        <v>0</v>
      </c>
      <c r="EJ45">
        <f>IF($I$1=0,0,IF(AX45&lt;=0,0,('LED Curve'!$D$19*(AX45/$I$1)^3+'LED Curve'!$D$20*(AX45/$I$1)^2+'LED Curve'!$D$21*(AX45/$I$1)^1+'LED Curve'!$D$22)*$F$1*$I$1))</f>
        <v>239.68166202843815</v>
      </c>
      <c r="EK45">
        <f>IF($I$2=0,0,IF(AY45&lt;=0,0,('LED Curve'!$D$19*(AY45/$I$2)^3+'LED Curve'!$D$20*(AY45/$I$2)^2+'LED Curve'!$D$21*(AY45/$I$2)^1+'LED Curve'!$D$22)*$F$2*$I$2))</f>
        <v>239.68166202843815</v>
      </c>
      <c r="EL45">
        <f>IF($I$3=0,0,IF(AZ45&lt;=0,0,('LED Curve'!$D$19*(AZ45/$I$3)^3+'LED Curve'!$D$20*(AZ45/$I$3)^2+'LED Curve'!$D$21*(AZ45/$I$3)^1+'LED Curve'!$D$22)*$F$3*$I$3))</f>
        <v>0</v>
      </c>
      <c r="EM45">
        <f>IF($I$4=0,0,IF(BA45&lt;=0,0,('LED Curve'!$D$19*(BA45/$I$4)^3+'LED Curve'!$D$20*(BA45/$I$4)^2+'LED Curve'!$D$21*(BA45/$I$4)^1+'LED Curve'!$D$22)*$F$4*$I$4))</f>
        <v>0</v>
      </c>
      <c r="EN45">
        <f t="shared" si="93"/>
        <v>479.36332405687631</v>
      </c>
      <c r="EO45">
        <f t="shared" si="12"/>
        <v>0</v>
      </c>
      <c r="EP45">
        <f t="shared" si="13"/>
        <v>479.36332405687631</v>
      </c>
      <c r="EQ45">
        <f t="shared" si="14"/>
        <v>0</v>
      </c>
      <c r="ER45">
        <f t="shared" si="94"/>
        <v>479.36332405687631</v>
      </c>
      <c r="ES45">
        <f t="shared" si="15"/>
        <v>0</v>
      </c>
    </row>
    <row r="46" spans="1:149" x14ac:dyDescent="0.3">
      <c r="A46">
        <v>37</v>
      </c>
      <c r="B46">
        <f t="shared" si="16"/>
        <v>1.4453125E-3</v>
      </c>
      <c r="C46">
        <f t="shared" si="0"/>
        <v>66.832673654008417</v>
      </c>
      <c r="D46">
        <f t="shared" si="1"/>
        <v>73.035643986191005</v>
      </c>
      <c r="E46">
        <f t="shared" si="2"/>
        <v>79.238614318373592</v>
      </c>
      <c r="F46">
        <f>IF(C46&gt;Calculation!$D$72,IF((C46-Calculation!$D$72)/Calculation!$D$58&gt;Calculation!$D$28,Calculation!$D$28,(C46-Calculation!$D$72)/Calculation!$D$58),0)</f>
        <v>26.470588235294116</v>
      </c>
      <c r="G46">
        <f>IF(C46&gt;Calculation!$D$73,IF((C46-Calculation!$D$73)/Calculation!$D$59&gt;Calculation!$D$29,Calculation!$D$29,(C46-Calculation!$D$73)/Calculation!$D$59),0)</f>
        <v>54.411764705882355</v>
      </c>
      <c r="H46">
        <f>IF(C46&gt;Calculation!$D$74,IF((C46-Calculation!$D$74)/Calculation!$D$60&gt;Calculation!$D$30,Calculation!$D$30,(C46-Calculation!$D$74)/Calculation!$D$60),0)</f>
        <v>0</v>
      </c>
      <c r="I46">
        <f>IF(C46&gt;Calculation!$D$75,IF((C46-Calculation!$D$75)/Calculation!$D$61&gt;Calculation!$D$31,Calculation!$D$31,(C46-Calculation!$D$75)/Calculation!$D$61),0)</f>
        <v>0</v>
      </c>
      <c r="J46">
        <f>IF(D46&gt;Calculation!$D$72,IF((D46-Calculation!$D$72)/Calculation!$D$58&gt;Calculation!$D$28,Calculation!$D$28,(D46-Calculation!$D$72)/Calculation!$D$58),0)</f>
        <v>26.470588235294116</v>
      </c>
      <c r="K46">
        <f>IF(D46&gt;Calculation!$D$73,IF((D46-Calculation!$D$73)/Calculation!$D$59&gt;Calculation!$D$29,Calculation!$D$29,(D46-Calculation!$D$73)/Calculation!$D$59),0)</f>
        <v>54.411764705882355</v>
      </c>
      <c r="L46">
        <f>IF(D46&gt;Calculation!$D$74,IF((D46-Calculation!$D$74)/Calculation!$D$60&gt;Calculation!$D$30,Calculation!$D$30,(D46-Calculation!$D$74)/Calculation!$D$60),0)</f>
        <v>0</v>
      </c>
      <c r="M46">
        <f>IF(D46&gt;Calculation!$D$75,IF((D46-Calculation!$D$75)/Calculation!$D$61&gt;Calculation!$D$31,Calculation!$D$31,(D46-Calculation!$D$75)/Calculation!$D$61),0)</f>
        <v>0</v>
      </c>
      <c r="N46">
        <f>IF(E46&gt;Calculation!$D$72,IF((E46-Calculation!$D$72)/Calculation!$D$58&gt;Calculation!$D$28,Calculation!$D$28,(E46-Calculation!$D$72)/Calculation!$D$58),0)</f>
        <v>26.470588235294116</v>
      </c>
      <c r="O46">
        <f>IF(E46&gt;Calculation!$D$73,IF((E46-Calculation!$D$73)/Calculation!$D$59&gt;Calculation!$D$29,Calculation!$D$29,(E46-Calculation!$D$73)/Calculation!$D$59),0)</f>
        <v>54.411764705882355</v>
      </c>
      <c r="P46">
        <f>IF(E46&gt;Calculation!$D$74,IF((E46-Calculation!$D$74)/Calculation!$D$60&gt;Calculation!$D$30,Calculation!$D$30,(E46-Calculation!$D$74)/Calculation!$D$60),0)</f>
        <v>0</v>
      </c>
      <c r="Q46">
        <f>IF(E46&gt;Calculation!$D$75,IF((E46-Calculation!$D$75)/Calculation!$D$61&gt;Calculation!$D$31,Calculation!$D$31,(E46-Calculation!$D$75)/Calculation!$D$61),0)</f>
        <v>0</v>
      </c>
      <c r="R46">
        <f t="shared" si="17"/>
        <v>0</v>
      </c>
      <c r="S46">
        <f t="shared" si="18"/>
        <v>54.411764705882355</v>
      </c>
      <c r="T46">
        <f t="shared" si="19"/>
        <v>0</v>
      </c>
      <c r="U46">
        <f t="shared" si="20"/>
        <v>0</v>
      </c>
      <c r="V46">
        <f t="shared" si="21"/>
        <v>0</v>
      </c>
      <c r="W46">
        <f t="shared" si="22"/>
        <v>54.411764705882355</v>
      </c>
      <c r="X46">
        <f t="shared" si="23"/>
        <v>0</v>
      </c>
      <c r="Y46">
        <f t="shared" si="24"/>
        <v>0</v>
      </c>
      <c r="Z46">
        <f t="shared" si="25"/>
        <v>0</v>
      </c>
      <c r="AA46">
        <f t="shared" si="26"/>
        <v>54.411764705882355</v>
      </c>
      <c r="AB46">
        <f t="shared" si="27"/>
        <v>0</v>
      </c>
      <c r="AC46">
        <f t="shared" si="4"/>
        <v>0</v>
      </c>
      <c r="AD46">
        <f>IF(T46&gt;Calculation!$D$29,1,0)</f>
        <v>0</v>
      </c>
      <c r="AE46">
        <f>IF(X46&gt;Calculation!$D$29,1,0)</f>
        <v>0</v>
      </c>
      <c r="AF46">
        <f>IF(AB46&gt;Calculation!$D$29,1,0)</f>
        <v>0</v>
      </c>
      <c r="AG46">
        <f>IF(U46&gt;Calculation!$D$30,1,0)</f>
        <v>0</v>
      </c>
      <c r="AH46">
        <f>IF(Y46&gt;Calculation!$D$30,1,0)</f>
        <v>0</v>
      </c>
      <c r="AI46">
        <f>IF(AC46&gt;Calculation!$D$30,1,0)</f>
        <v>0</v>
      </c>
      <c r="AJ46">
        <f t="shared" si="5"/>
        <v>54.411764705882355</v>
      </c>
      <c r="AK46">
        <f t="shared" si="28"/>
        <v>54.411764705882355</v>
      </c>
      <c r="AL46">
        <f t="shared" si="29"/>
        <v>54.411764705882355</v>
      </c>
      <c r="AM46">
        <f t="shared" si="30"/>
        <v>2960.6401384083047</v>
      </c>
      <c r="AN46">
        <f t="shared" si="31"/>
        <v>2960.6401384083047</v>
      </c>
      <c r="AO46">
        <f t="shared" si="32"/>
        <v>2960.6401384083047</v>
      </c>
      <c r="AP46">
        <f t="shared" si="7"/>
        <v>54.411764705882355</v>
      </c>
      <c r="AQ46">
        <f t="shared" si="8"/>
        <v>54.411764705882355</v>
      </c>
      <c r="AR46">
        <f t="shared" si="9"/>
        <v>0</v>
      </c>
      <c r="AS46">
        <f t="shared" si="10"/>
        <v>0</v>
      </c>
      <c r="AT46">
        <f t="shared" si="33"/>
        <v>54.411764705882355</v>
      </c>
      <c r="AU46">
        <f t="shared" si="34"/>
        <v>54.411764705882355</v>
      </c>
      <c r="AV46">
        <f t="shared" si="35"/>
        <v>0</v>
      </c>
      <c r="AW46">
        <f t="shared" si="36"/>
        <v>0</v>
      </c>
      <c r="AX46">
        <f t="shared" si="37"/>
        <v>54.411764705882355</v>
      </c>
      <c r="AY46">
        <f t="shared" si="38"/>
        <v>54.411764705882355</v>
      </c>
      <c r="AZ46">
        <f t="shared" si="39"/>
        <v>0</v>
      </c>
      <c r="BA46">
        <f t="shared" si="40"/>
        <v>0</v>
      </c>
      <c r="BB46">
        <f t="shared" si="41"/>
        <v>18.137254901960784</v>
      </c>
      <c r="BC46">
        <f t="shared" si="42"/>
        <v>18.137254901960784</v>
      </c>
      <c r="BD46">
        <f t="shared" si="43"/>
        <v>0</v>
      </c>
      <c r="BE46">
        <f t="shared" si="44"/>
        <v>0</v>
      </c>
      <c r="BF46">
        <f t="shared" si="45"/>
        <v>18.137254901960784</v>
      </c>
      <c r="BG46">
        <f t="shared" si="46"/>
        <v>18.137254901960784</v>
      </c>
      <c r="BH46">
        <f t="shared" si="47"/>
        <v>0</v>
      </c>
      <c r="BI46">
        <f t="shared" si="48"/>
        <v>0</v>
      </c>
      <c r="BJ46">
        <f t="shared" si="49"/>
        <v>18.137254901960784</v>
      </c>
      <c r="BK46">
        <f t="shared" si="50"/>
        <v>18.137254901960784</v>
      </c>
      <c r="BL46">
        <f t="shared" si="51"/>
        <v>0</v>
      </c>
      <c r="BM46">
        <f t="shared" si="52"/>
        <v>0</v>
      </c>
      <c r="BN46">
        <f t="shared" si="53"/>
        <v>328.96001537870046</v>
      </c>
      <c r="BO46">
        <f t="shared" si="54"/>
        <v>328.96001537870046</v>
      </c>
      <c r="BP46">
        <f t="shared" si="55"/>
        <v>0</v>
      </c>
      <c r="BQ46">
        <f t="shared" si="56"/>
        <v>0</v>
      </c>
      <c r="BR46">
        <f t="shared" si="57"/>
        <v>328.96001537870046</v>
      </c>
      <c r="BS46">
        <f t="shared" si="58"/>
        <v>328.96001537870046</v>
      </c>
      <c r="BT46">
        <f t="shared" si="59"/>
        <v>0</v>
      </c>
      <c r="BU46">
        <f t="shared" si="60"/>
        <v>0</v>
      </c>
      <c r="BV46">
        <f t="shared" si="61"/>
        <v>328.96001537870046</v>
      </c>
      <c r="BW46">
        <f t="shared" si="62"/>
        <v>328.96001537870046</v>
      </c>
      <c r="BX46">
        <f t="shared" si="63"/>
        <v>0</v>
      </c>
      <c r="BY46">
        <f t="shared" si="64"/>
        <v>0</v>
      </c>
      <c r="BZ46">
        <f>IF($I$1=0,0,IF(AP46=0,C46,('LED Curve'!$D$14*(AP46/$I$1)^3+'LED Curve'!$D$15*(AP46/$I$1)^2+'LED Curve'!$D$16*(AP46/$I$1)^1+'LED Curve'!$D$17)*$F$1))</f>
        <v>29.492055904566882</v>
      </c>
      <c r="CA46">
        <f>IF($I$2=0,0,IF(AQ46=0,C46-BZ46,('LED Curve'!$D$14*(AQ46/$I$2)^3+'LED Curve'!$D$15*(AQ46/$I$2)^2+'LED Curve'!$D$16*(AQ46/$I$2)^1+'LED Curve'!$D$17)*$F$2))</f>
        <v>29.492055904566882</v>
      </c>
      <c r="CB46">
        <f>IF($I$3=0,0,IF(AR46=0,C46-(BZ46+CA46),('LED Curve'!$D$14*(AR46/$I$3)^3+'LED Curve'!$D$15*(AR46/$I$3)^2+'LED Curve'!$D$16*(AR46/$I$3)^1+'LED Curve'!$D$17)*$F$3))</f>
        <v>7.8485618448746521</v>
      </c>
      <c r="CC46">
        <f>IF($I$4=0,0,IF(AS46=0,C46-(BZ46+CA46+CB46),('LED Curve'!$D$14*(AS46/$I$4)^3+'LED Curve'!$D$15*(AS46/$I$4)^2+'LED Curve'!$D$16*(AS46/$I$4)^1+'LED Curve'!$D$17)*$F$4))</f>
        <v>0</v>
      </c>
      <c r="CD46">
        <f>IF($I$1=0,0,IF(AT46=0,D46,('LED Curve'!$D$14*(AT46/$I$1)^3+'LED Curve'!$D$15*(AT46/$I$1)^2+'LED Curve'!$D$16*(AT46/$I$1)^1+'LED Curve'!$D$17)*$F$1))</f>
        <v>29.492055904566882</v>
      </c>
      <c r="CE46">
        <f>IF($I$2=0,0,IF(AU46=0,D46-CD46,('LED Curve'!$D$14*(AU46/$I$2)^3+'LED Curve'!$D$15*(AU46/$I$2)^2+'LED Curve'!$D$16*(AU46/$I$2)^1+'LED Curve'!$D$17)*$F$2))</f>
        <v>29.492055904566882</v>
      </c>
      <c r="CF46">
        <f>IF($I$3=0,0,IF(AV46=0,D46-(CD46+CE46),('LED Curve'!$D$14*(AV46/$I$3)^3+'LED Curve'!$D$15*(AV46/$I$3)^2+'LED Curve'!$D$16*(AV46/$I$3)^1+'LED Curve'!$D$17)*$F$3))</f>
        <v>14.05153217705724</v>
      </c>
      <c r="CG46">
        <f>IF($I$4=0,0,IF(AW46=0,D46-(CD46+CE46+CF46),('LED Curve'!$D$14*(AW46/$I$4)^3+'LED Curve'!$D$15*(AW46/$I$4)^2+'LED Curve'!$D$16*(AW46/$I$4)^1+'LED Curve'!$D$17)*$F$4))</f>
        <v>0</v>
      </c>
      <c r="CH46">
        <f>IF($I$1=0,0,IF(AX46=0,E46,('LED Curve'!$D$14*(AX46/$I$1)^3+'LED Curve'!$D$15*(AX46/$I$1)^2+'LED Curve'!$D$16*(AX46/$I$1)^1+'LED Curve'!$D$17)*$F$1))</f>
        <v>29.492055904566882</v>
      </c>
      <c r="CI46">
        <f>IF($I$2=0,0,IF(AY46=0,E46-CH46,('LED Curve'!$D$14*(AY46/$I$2)^3+'LED Curve'!$D$15*(AY46/$I$2)^2+'LED Curve'!$D$16*(AY46/$I$2)^1+'LED Curve'!$D$17)*$F$2))</f>
        <v>29.492055904566882</v>
      </c>
      <c r="CJ46">
        <f>IF($I$3=0,0,IF(AZ46=0,E46-(CH46+CI46),('LED Curve'!$D$14*(AZ46/$I$3)^3+'LED Curve'!$D$15*(AZ46/$I$3)^2+'LED Curve'!$D$16*(AZ46/$I$3)^1+'LED Curve'!$D$17)*$F$3))</f>
        <v>20.254502509239828</v>
      </c>
      <c r="CK46">
        <f>IF($I$4=0,0,IF(BA46=0,E46-(CH46+CI46+CJ46),('LED Curve'!$D$14*(BA46/$I$4)^3+'LED Curve'!$D$15*(BA46/$I$4)^2+'LED Curve'!$D$16*(BA46/$I$4)^1+'LED Curve'!$D$17)*$F$4))</f>
        <v>0</v>
      </c>
      <c r="CL46">
        <f t="shared" si="65"/>
        <v>37.340617749441535</v>
      </c>
      <c r="CM46">
        <f t="shared" si="66"/>
        <v>7.8485618448746521</v>
      </c>
      <c r="CN46">
        <f t="shared" si="67"/>
        <v>0</v>
      </c>
      <c r="CO46">
        <f>IF($C$6=Calculation!$I$5,0,$C46-(BZ46+CA46+CB46+CC46))</f>
        <v>0</v>
      </c>
      <c r="CP46">
        <f t="shared" si="68"/>
        <v>43.543588081624122</v>
      </c>
      <c r="CQ46">
        <f t="shared" si="69"/>
        <v>14.05153217705724</v>
      </c>
      <c r="CR46">
        <f t="shared" si="70"/>
        <v>0</v>
      </c>
      <c r="CS46">
        <f>IF($C$6=Calculation!$I$5,0,$D46-(CD46+CE46+CF46+CG46))</f>
        <v>0</v>
      </c>
      <c r="CT46">
        <f t="shared" si="71"/>
        <v>49.74655841380671</v>
      </c>
      <c r="CU46">
        <f t="shared" si="72"/>
        <v>20.254502509239828</v>
      </c>
      <c r="CV46">
        <f t="shared" si="73"/>
        <v>0</v>
      </c>
      <c r="CW46">
        <f>IF($C$6=Calculation!$I$5,0,$E46-(CH46+CI46+CJ46+CK46))</f>
        <v>0</v>
      </c>
      <c r="CX46">
        <f t="shared" si="74"/>
        <v>1.3909692113082672</v>
      </c>
      <c r="CY46">
        <f t="shared" si="75"/>
        <v>1.7583390331449802</v>
      </c>
      <c r="CZ46">
        <f t="shared" si="76"/>
        <v>2.1041399246981989</v>
      </c>
      <c r="DA46">
        <f t="shared" si="77"/>
        <v>3.7412311080313766E-2</v>
      </c>
      <c r="DB46">
        <f t="shared" si="78"/>
        <v>4.3717112041404979E-2</v>
      </c>
      <c r="DC46">
        <f t="shared" si="79"/>
        <v>4.8937773163990859E-2</v>
      </c>
      <c r="DD46">
        <f t="shared" si="95"/>
        <v>0.75613855397756857</v>
      </c>
      <c r="DE46">
        <f t="shared" si="96"/>
        <v>0.33932845576696713</v>
      </c>
      <c r="DF46">
        <f t="shared" si="97"/>
        <v>0</v>
      </c>
      <c r="DG46">
        <f t="shared" si="98"/>
        <v>0</v>
      </c>
      <c r="DH46">
        <f t="shared" si="99"/>
        <v>0.89187745096901028</v>
      </c>
      <c r="DI46">
        <f t="shared" si="100"/>
        <v>0.51201251642909718</v>
      </c>
      <c r="DJ46">
        <f t="shared" si="101"/>
        <v>0</v>
      </c>
      <c r="DK46">
        <f t="shared" si="102"/>
        <v>0</v>
      </c>
      <c r="DL46">
        <f t="shared" si="103"/>
        <v>1.0041907450377912</v>
      </c>
      <c r="DM46">
        <f t="shared" si="104"/>
        <v>0.65637673332643032</v>
      </c>
      <c r="DN46">
        <f t="shared" si="105"/>
        <v>0</v>
      </c>
      <c r="DO46">
        <f t="shared" si="106"/>
        <v>0</v>
      </c>
      <c r="DP46">
        <f t="shared" si="81"/>
        <v>0.21536561656600375</v>
      </c>
      <c r="DQ46">
        <f t="shared" si="82"/>
        <v>4.2724273917413493E-2</v>
      </c>
      <c r="DR46">
        <f t="shared" si="83"/>
        <v>0</v>
      </c>
      <c r="DS46">
        <f t="shared" si="84"/>
        <v>0</v>
      </c>
      <c r="DT46">
        <f t="shared" si="85"/>
        <v>0.1957421357474966</v>
      </c>
      <c r="DU46">
        <f t="shared" si="86"/>
        <v>0.11498981795797077</v>
      </c>
      <c r="DV46">
        <f t="shared" si="87"/>
        <v>0</v>
      </c>
      <c r="DW46">
        <f t="shared" si="88"/>
        <v>0</v>
      </c>
      <c r="DX46">
        <f t="shared" si="89"/>
        <v>0.17943591579829735</v>
      </c>
      <c r="DY46">
        <f t="shared" si="90"/>
        <v>0.21519875737168842</v>
      </c>
      <c r="DZ46">
        <f t="shared" si="91"/>
        <v>0</v>
      </c>
      <c r="EA46">
        <f t="shared" si="92"/>
        <v>0</v>
      </c>
      <c r="EB46">
        <f>IF($I$1=0,0,IF(AP46&lt;=0,0,('LED Curve'!$D$19*(AP46/$I$1)^3+'LED Curve'!$D$20*(AP46/$I$1)^2+'LED Curve'!$D$21*(AP46/$I$1)^1+'LED Curve'!$D$22)*$F$1*$I$1))</f>
        <v>239.68166202843815</v>
      </c>
      <c r="EC46">
        <f>IF($I$2=0,0,IF(AQ46&lt;=0,0,('LED Curve'!$D$19*(AQ46/$I$2)^3+'LED Curve'!$D$20*(AQ46/$I$2)^2+'LED Curve'!$D$21*(AQ46/$I$2)^1+'LED Curve'!$D$22)*$F$2*$I$2))</f>
        <v>239.68166202843815</v>
      </c>
      <c r="ED46">
        <f>IF($I$3=0,0,IF(AR46&lt;=0,0,('LED Curve'!$D$19*(AR46/$I$3)^3+'LED Curve'!$D$20*(AR46/$I$3)^2+'LED Curve'!$D$21*(AR46/$I$3)^1+'LED Curve'!$D$22)*$F$3*$I$3))</f>
        <v>0</v>
      </c>
      <c r="EE46">
        <f>IF($I$4=0,0,IF(AS46&lt;=0,0,('LED Curve'!$D$19*(AS46/$I$4)^3+'LED Curve'!$D$20*(AS46/$I$4)^2+'LED Curve'!$D$21*(AS46/$I$4)^1+'LED Curve'!$D$22)*$F$4*$I$4))</f>
        <v>0</v>
      </c>
      <c r="EF46">
        <f>IF($I$1=0,0,IF(AT46&lt;=0,0,('LED Curve'!$D$19*(AT46/$I$1)^3+'LED Curve'!$D$20*(AT46/$I$1)^2+'LED Curve'!$D$21*(AT46/$I$1)^1+'LED Curve'!$D$22)*$F$1*$I$1))</f>
        <v>239.68166202843815</v>
      </c>
      <c r="EG46">
        <f>IF($I$2=0,0,IF(AU46&lt;=0,0,('LED Curve'!$D$19*(AU46/$I$2)^3+'LED Curve'!$D$20*(AU46/$I$2)^2+'LED Curve'!$D$21*(AU46/$I$2)^1+'LED Curve'!$D$22)*$F$2*$I$2))</f>
        <v>239.68166202843815</v>
      </c>
      <c r="EH46">
        <f>IF($I$3=0,0,IF(AV46&lt;=0,0,('LED Curve'!$D$19*(AV46/$I$3)^3+'LED Curve'!$D$20*(AV46/$I$3)^2+'LED Curve'!$D$21*(AV46/$I$3)^1+'LED Curve'!$D$22)*$F$3*$I$3))</f>
        <v>0</v>
      </c>
      <c r="EI46">
        <f>IF($I$4=0,0,IF(AW46&lt;=0,0,('LED Curve'!$D$19*(AW46/$I$4)^3+'LED Curve'!$D$20*(AW46/$I$4)^2+'LED Curve'!$D$21*(AW46/$I$4)^1+'LED Curve'!$D$22)*$F$4*$I$4))</f>
        <v>0</v>
      </c>
      <c r="EJ46">
        <f>IF($I$1=0,0,IF(AX46&lt;=0,0,('LED Curve'!$D$19*(AX46/$I$1)^3+'LED Curve'!$D$20*(AX46/$I$1)^2+'LED Curve'!$D$21*(AX46/$I$1)^1+'LED Curve'!$D$22)*$F$1*$I$1))</f>
        <v>239.68166202843815</v>
      </c>
      <c r="EK46">
        <f>IF($I$2=0,0,IF(AY46&lt;=0,0,('LED Curve'!$D$19*(AY46/$I$2)^3+'LED Curve'!$D$20*(AY46/$I$2)^2+'LED Curve'!$D$21*(AY46/$I$2)^1+'LED Curve'!$D$22)*$F$2*$I$2))</f>
        <v>239.68166202843815</v>
      </c>
      <c r="EL46">
        <f>IF($I$3=0,0,IF(AZ46&lt;=0,0,('LED Curve'!$D$19*(AZ46/$I$3)^3+'LED Curve'!$D$20*(AZ46/$I$3)^2+'LED Curve'!$D$21*(AZ46/$I$3)^1+'LED Curve'!$D$22)*$F$3*$I$3))</f>
        <v>0</v>
      </c>
      <c r="EM46">
        <f>IF($I$4=0,0,IF(BA46&lt;=0,0,('LED Curve'!$D$19*(BA46/$I$4)^3+'LED Curve'!$D$20*(BA46/$I$4)^2+'LED Curve'!$D$21*(BA46/$I$4)^1+'LED Curve'!$D$22)*$F$4*$I$4))</f>
        <v>0</v>
      </c>
      <c r="EN46">
        <f t="shared" si="93"/>
        <v>479.36332405687631</v>
      </c>
      <c r="EO46">
        <f t="shared" si="12"/>
        <v>0</v>
      </c>
      <c r="EP46">
        <f t="shared" si="13"/>
        <v>479.36332405687631</v>
      </c>
      <c r="EQ46">
        <f t="shared" si="14"/>
        <v>0</v>
      </c>
      <c r="ER46">
        <f t="shared" si="94"/>
        <v>479.36332405687631</v>
      </c>
      <c r="ES46">
        <f t="shared" si="15"/>
        <v>0</v>
      </c>
    </row>
    <row r="47" spans="1:149" x14ac:dyDescent="0.3">
      <c r="A47">
        <v>38</v>
      </c>
      <c r="B47">
        <f t="shared" si="16"/>
        <v>1.484375E-3</v>
      </c>
      <c r="C47">
        <f t="shared" si="0"/>
        <v>68.543108421355967</v>
      </c>
      <c r="D47">
        <f t="shared" si="1"/>
        <v>74.901572823297414</v>
      </c>
      <c r="E47">
        <f t="shared" si="2"/>
        <v>81.260037225238875</v>
      </c>
      <c r="F47">
        <f>IF(C47&gt;Calculation!$D$72,IF((C47-Calculation!$D$72)/Calculation!$D$58&gt;Calculation!$D$28,Calculation!$D$28,(C47-Calculation!$D$72)/Calculation!$D$58),0)</f>
        <v>26.470588235294116</v>
      </c>
      <c r="G47">
        <f>IF(C47&gt;Calculation!$D$73,IF((C47-Calculation!$D$73)/Calculation!$D$59&gt;Calculation!$D$29,Calculation!$D$29,(C47-Calculation!$D$73)/Calculation!$D$59),0)</f>
        <v>54.411764705882355</v>
      </c>
      <c r="H47">
        <f>IF(C47&gt;Calculation!$D$74,IF((C47-Calculation!$D$74)/Calculation!$D$60&gt;Calculation!$D$30,Calculation!$D$30,(C47-Calculation!$D$74)/Calculation!$D$60),0)</f>
        <v>0</v>
      </c>
      <c r="I47">
        <f>IF(C47&gt;Calculation!$D$75,IF((C47-Calculation!$D$75)/Calculation!$D$61&gt;Calculation!$D$31,Calculation!$D$31,(C47-Calculation!$D$75)/Calculation!$D$61),0)</f>
        <v>0</v>
      </c>
      <c r="J47">
        <f>IF(D47&gt;Calculation!$D$72,IF((D47-Calculation!$D$72)/Calculation!$D$58&gt;Calculation!$D$28,Calculation!$D$28,(D47-Calculation!$D$72)/Calculation!$D$58),0)</f>
        <v>26.470588235294116</v>
      </c>
      <c r="K47">
        <f>IF(D47&gt;Calculation!$D$73,IF((D47-Calculation!$D$73)/Calculation!$D$59&gt;Calculation!$D$29,Calculation!$D$29,(D47-Calculation!$D$73)/Calculation!$D$59),0)</f>
        <v>54.411764705882355</v>
      </c>
      <c r="L47">
        <f>IF(D47&gt;Calculation!$D$74,IF((D47-Calculation!$D$74)/Calculation!$D$60&gt;Calculation!$D$30,Calculation!$D$30,(D47-Calculation!$D$74)/Calculation!$D$60),0)</f>
        <v>0</v>
      </c>
      <c r="M47">
        <f>IF(D47&gt;Calculation!$D$75,IF((D47-Calculation!$D$75)/Calculation!$D$61&gt;Calculation!$D$31,Calculation!$D$31,(D47-Calculation!$D$75)/Calculation!$D$61),0)</f>
        <v>0</v>
      </c>
      <c r="N47">
        <f>IF(E47&gt;Calculation!$D$72,IF((E47-Calculation!$D$72)/Calculation!$D$58&gt;Calculation!$D$28,Calculation!$D$28,(E47-Calculation!$D$72)/Calculation!$D$58),0)</f>
        <v>26.470588235294116</v>
      </c>
      <c r="O47">
        <f>IF(E47&gt;Calculation!$D$73,IF((E47-Calculation!$D$73)/Calculation!$D$59&gt;Calculation!$D$29,Calculation!$D$29,(E47-Calculation!$D$73)/Calculation!$D$59),0)</f>
        <v>54.411764705882355</v>
      </c>
      <c r="P47">
        <f>IF(E47&gt;Calculation!$D$74,IF((E47-Calculation!$D$74)/Calculation!$D$60&gt;Calculation!$D$30,Calculation!$D$30,(E47-Calculation!$D$74)/Calculation!$D$60),0)</f>
        <v>0</v>
      </c>
      <c r="Q47">
        <f>IF(E47&gt;Calculation!$D$75,IF((E47-Calculation!$D$75)/Calculation!$D$61&gt;Calculation!$D$31,Calculation!$D$31,(E47-Calculation!$D$75)/Calculation!$D$61),0)</f>
        <v>0</v>
      </c>
      <c r="R47">
        <f t="shared" si="17"/>
        <v>0</v>
      </c>
      <c r="S47">
        <f t="shared" si="18"/>
        <v>54.411764705882355</v>
      </c>
      <c r="T47">
        <f t="shared" si="19"/>
        <v>0</v>
      </c>
      <c r="U47">
        <f t="shared" si="20"/>
        <v>0</v>
      </c>
      <c r="V47">
        <f t="shared" si="21"/>
        <v>0</v>
      </c>
      <c r="W47">
        <f t="shared" si="22"/>
        <v>54.411764705882355</v>
      </c>
      <c r="X47">
        <f t="shared" si="23"/>
        <v>0</v>
      </c>
      <c r="Y47">
        <f t="shared" si="24"/>
        <v>0</v>
      </c>
      <c r="Z47">
        <f t="shared" si="25"/>
        <v>0</v>
      </c>
      <c r="AA47">
        <f t="shared" si="26"/>
        <v>54.411764705882355</v>
      </c>
      <c r="AB47">
        <f t="shared" si="27"/>
        <v>0</v>
      </c>
      <c r="AC47">
        <f t="shared" si="4"/>
        <v>0</v>
      </c>
      <c r="AD47">
        <f>IF(T47&gt;Calculation!$D$29,1,0)</f>
        <v>0</v>
      </c>
      <c r="AE47">
        <f>IF(X47&gt;Calculation!$D$29,1,0)</f>
        <v>0</v>
      </c>
      <c r="AF47">
        <f>IF(AB47&gt;Calculation!$D$29,1,0)</f>
        <v>0</v>
      </c>
      <c r="AG47">
        <f>IF(U47&gt;Calculation!$D$30,1,0)</f>
        <v>0</v>
      </c>
      <c r="AH47">
        <f>IF(Y47&gt;Calculation!$D$30,1,0)</f>
        <v>0</v>
      </c>
      <c r="AI47">
        <f>IF(AC47&gt;Calculation!$D$30,1,0)</f>
        <v>0</v>
      </c>
      <c r="AJ47">
        <f t="shared" si="5"/>
        <v>54.411764705882355</v>
      </c>
      <c r="AK47">
        <f t="shared" si="28"/>
        <v>54.411764705882355</v>
      </c>
      <c r="AL47">
        <f t="shared" si="29"/>
        <v>54.411764705882355</v>
      </c>
      <c r="AM47">
        <f t="shared" si="30"/>
        <v>2960.6401384083047</v>
      </c>
      <c r="AN47">
        <f t="shared" si="31"/>
        <v>2960.6401384083047</v>
      </c>
      <c r="AO47">
        <f t="shared" si="32"/>
        <v>2960.6401384083047</v>
      </c>
      <c r="AP47">
        <f t="shared" si="7"/>
        <v>54.411764705882355</v>
      </c>
      <c r="AQ47">
        <f t="shared" si="8"/>
        <v>54.411764705882355</v>
      </c>
      <c r="AR47">
        <f t="shared" si="9"/>
        <v>0</v>
      </c>
      <c r="AS47">
        <f t="shared" si="10"/>
        <v>0</v>
      </c>
      <c r="AT47">
        <f t="shared" si="33"/>
        <v>54.411764705882355</v>
      </c>
      <c r="AU47">
        <f t="shared" si="34"/>
        <v>54.411764705882355</v>
      </c>
      <c r="AV47">
        <f t="shared" si="35"/>
        <v>0</v>
      </c>
      <c r="AW47">
        <f t="shared" si="36"/>
        <v>0</v>
      </c>
      <c r="AX47">
        <f t="shared" si="37"/>
        <v>54.411764705882355</v>
      </c>
      <c r="AY47">
        <f t="shared" si="38"/>
        <v>54.411764705882355</v>
      </c>
      <c r="AZ47">
        <f t="shared" si="39"/>
        <v>0</v>
      </c>
      <c r="BA47">
        <f t="shared" si="40"/>
        <v>0</v>
      </c>
      <c r="BB47">
        <f t="shared" si="41"/>
        <v>18.137254901960784</v>
      </c>
      <c r="BC47">
        <f t="shared" si="42"/>
        <v>18.137254901960784</v>
      </c>
      <c r="BD47">
        <f t="shared" si="43"/>
        <v>0</v>
      </c>
      <c r="BE47">
        <f t="shared" si="44"/>
        <v>0</v>
      </c>
      <c r="BF47">
        <f t="shared" si="45"/>
        <v>18.137254901960784</v>
      </c>
      <c r="BG47">
        <f t="shared" si="46"/>
        <v>18.137254901960784</v>
      </c>
      <c r="BH47">
        <f t="shared" si="47"/>
        <v>0</v>
      </c>
      <c r="BI47">
        <f t="shared" si="48"/>
        <v>0</v>
      </c>
      <c r="BJ47">
        <f t="shared" si="49"/>
        <v>18.137254901960784</v>
      </c>
      <c r="BK47">
        <f t="shared" si="50"/>
        <v>18.137254901960784</v>
      </c>
      <c r="BL47">
        <f t="shared" si="51"/>
        <v>0</v>
      </c>
      <c r="BM47">
        <f t="shared" si="52"/>
        <v>0</v>
      </c>
      <c r="BN47">
        <f t="shared" si="53"/>
        <v>328.96001537870046</v>
      </c>
      <c r="BO47">
        <f t="shared" si="54"/>
        <v>328.96001537870046</v>
      </c>
      <c r="BP47">
        <f t="shared" si="55"/>
        <v>0</v>
      </c>
      <c r="BQ47">
        <f t="shared" si="56"/>
        <v>0</v>
      </c>
      <c r="BR47">
        <f t="shared" si="57"/>
        <v>328.96001537870046</v>
      </c>
      <c r="BS47">
        <f t="shared" si="58"/>
        <v>328.96001537870046</v>
      </c>
      <c r="BT47">
        <f t="shared" si="59"/>
        <v>0</v>
      </c>
      <c r="BU47">
        <f t="shared" si="60"/>
        <v>0</v>
      </c>
      <c r="BV47">
        <f t="shared" si="61"/>
        <v>328.96001537870046</v>
      </c>
      <c r="BW47">
        <f t="shared" si="62"/>
        <v>328.96001537870046</v>
      </c>
      <c r="BX47">
        <f t="shared" si="63"/>
        <v>0</v>
      </c>
      <c r="BY47">
        <f t="shared" si="64"/>
        <v>0</v>
      </c>
      <c r="BZ47">
        <f>IF($I$1=0,0,IF(AP47=0,C47,('LED Curve'!$D$14*(AP47/$I$1)^3+'LED Curve'!$D$15*(AP47/$I$1)^2+'LED Curve'!$D$16*(AP47/$I$1)^1+'LED Curve'!$D$17)*$F$1))</f>
        <v>29.492055904566882</v>
      </c>
      <c r="CA47">
        <f>IF($I$2=0,0,IF(AQ47=0,C47-BZ47,('LED Curve'!$D$14*(AQ47/$I$2)^3+'LED Curve'!$D$15*(AQ47/$I$2)^2+'LED Curve'!$D$16*(AQ47/$I$2)^1+'LED Curve'!$D$17)*$F$2))</f>
        <v>29.492055904566882</v>
      </c>
      <c r="CB47">
        <f>IF($I$3=0,0,IF(AR47=0,C47-(BZ47+CA47),('LED Curve'!$D$14*(AR47/$I$3)^3+'LED Curve'!$D$15*(AR47/$I$3)^2+'LED Curve'!$D$16*(AR47/$I$3)^1+'LED Curve'!$D$17)*$F$3))</f>
        <v>9.5589966122222023</v>
      </c>
      <c r="CC47">
        <f>IF($I$4=0,0,IF(AS47=0,C47-(BZ47+CA47+CB47),('LED Curve'!$D$14*(AS47/$I$4)^3+'LED Curve'!$D$15*(AS47/$I$4)^2+'LED Curve'!$D$16*(AS47/$I$4)^1+'LED Curve'!$D$17)*$F$4))</f>
        <v>0</v>
      </c>
      <c r="CD47">
        <f>IF($I$1=0,0,IF(AT47=0,D47,('LED Curve'!$D$14*(AT47/$I$1)^3+'LED Curve'!$D$15*(AT47/$I$1)^2+'LED Curve'!$D$16*(AT47/$I$1)^1+'LED Curve'!$D$17)*$F$1))</f>
        <v>29.492055904566882</v>
      </c>
      <c r="CE47">
        <f>IF($I$2=0,0,IF(AU47=0,D47-CD47,('LED Curve'!$D$14*(AU47/$I$2)^3+'LED Curve'!$D$15*(AU47/$I$2)^2+'LED Curve'!$D$16*(AU47/$I$2)^1+'LED Curve'!$D$17)*$F$2))</f>
        <v>29.492055904566882</v>
      </c>
      <c r="CF47">
        <f>IF($I$3=0,0,IF(AV47=0,D47-(CD47+CE47),('LED Curve'!$D$14*(AV47/$I$3)^3+'LED Curve'!$D$15*(AV47/$I$3)^2+'LED Curve'!$D$16*(AV47/$I$3)^1+'LED Curve'!$D$17)*$F$3))</f>
        <v>15.917461014163649</v>
      </c>
      <c r="CG47">
        <f>IF($I$4=0,0,IF(AW47=0,D47-(CD47+CE47+CF47),('LED Curve'!$D$14*(AW47/$I$4)^3+'LED Curve'!$D$15*(AW47/$I$4)^2+'LED Curve'!$D$16*(AW47/$I$4)^1+'LED Curve'!$D$17)*$F$4))</f>
        <v>0</v>
      </c>
      <c r="CH47">
        <f>IF($I$1=0,0,IF(AX47=0,E47,('LED Curve'!$D$14*(AX47/$I$1)^3+'LED Curve'!$D$15*(AX47/$I$1)^2+'LED Curve'!$D$16*(AX47/$I$1)^1+'LED Curve'!$D$17)*$F$1))</f>
        <v>29.492055904566882</v>
      </c>
      <c r="CI47">
        <f>IF($I$2=0,0,IF(AY47=0,E47-CH47,('LED Curve'!$D$14*(AY47/$I$2)^3+'LED Curve'!$D$15*(AY47/$I$2)^2+'LED Curve'!$D$16*(AY47/$I$2)^1+'LED Curve'!$D$17)*$F$2))</f>
        <v>29.492055904566882</v>
      </c>
      <c r="CJ47">
        <f>IF($I$3=0,0,IF(AZ47=0,E47-(CH47+CI47),('LED Curve'!$D$14*(AZ47/$I$3)^3+'LED Curve'!$D$15*(AZ47/$I$3)^2+'LED Curve'!$D$16*(AZ47/$I$3)^1+'LED Curve'!$D$17)*$F$3))</f>
        <v>22.27592541610511</v>
      </c>
      <c r="CK47">
        <f>IF($I$4=0,0,IF(BA47=0,E47-(CH47+CI47+CJ47),('LED Curve'!$D$14*(BA47/$I$4)^3+'LED Curve'!$D$15*(BA47/$I$4)^2+'LED Curve'!$D$16*(BA47/$I$4)^1+'LED Curve'!$D$17)*$F$4))</f>
        <v>0</v>
      </c>
      <c r="CL47">
        <f t="shared" si="65"/>
        <v>39.051052516789085</v>
      </c>
      <c r="CM47">
        <f t="shared" si="66"/>
        <v>9.5589966122222023</v>
      </c>
      <c r="CN47">
        <f t="shared" si="67"/>
        <v>0</v>
      </c>
      <c r="CO47">
        <f>IF($C$6=Calculation!$I$5,0,$C47-(BZ47+CA47+CB47+CC47))</f>
        <v>0</v>
      </c>
      <c r="CP47">
        <f t="shared" si="68"/>
        <v>45.409516918730532</v>
      </c>
      <c r="CQ47">
        <f t="shared" si="69"/>
        <v>15.917461014163649</v>
      </c>
      <c r="CR47">
        <f t="shared" si="70"/>
        <v>0</v>
      </c>
      <c r="CS47">
        <f>IF($C$6=Calculation!$I$5,0,$D47-(CD47+CE47+CF47+CG47))</f>
        <v>0</v>
      </c>
      <c r="CT47">
        <f t="shared" si="71"/>
        <v>51.767981320671993</v>
      </c>
      <c r="CU47">
        <f t="shared" si="72"/>
        <v>22.27592541610511</v>
      </c>
      <c r="CV47">
        <f t="shared" si="73"/>
        <v>0</v>
      </c>
      <c r="CW47">
        <f>IF($C$6=Calculation!$I$5,0,$E47-(CH47+CI47+CJ47+CK47))</f>
        <v>0</v>
      </c>
      <c r="CX47">
        <f t="shared" si="74"/>
        <v>1.5378127297132673</v>
      </c>
      <c r="CY47">
        <f t="shared" si="75"/>
        <v>1.9185319623140713</v>
      </c>
      <c r="CZ47">
        <f t="shared" si="76"/>
        <v>2.2776822646313808</v>
      </c>
      <c r="DA47">
        <f t="shared" si="77"/>
        <v>4.0387954462666707E-2</v>
      </c>
      <c r="DB47">
        <f t="shared" si="78"/>
        <v>4.669275542375792E-2</v>
      </c>
      <c r="DC47">
        <f t="shared" si="79"/>
        <v>5.19134165463438E-2</v>
      </c>
      <c r="DD47">
        <f t="shared" si="95"/>
        <v>0.81882272610928819</v>
      </c>
      <c r="DE47">
        <f t="shared" si="96"/>
        <v>0.40201262789868675</v>
      </c>
      <c r="DF47">
        <f t="shared" si="97"/>
        <v>0</v>
      </c>
      <c r="DG47">
        <f t="shared" si="98"/>
        <v>0</v>
      </c>
      <c r="DH47">
        <f t="shared" si="99"/>
        <v>0.95456162310072989</v>
      </c>
      <c r="DI47">
        <f t="shared" si="100"/>
        <v>0.57469668856081679</v>
      </c>
      <c r="DJ47">
        <f t="shared" si="101"/>
        <v>0</v>
      </c>
      <c r="DK47">
        <f t="shared" si="102"/>
        <v>0</v>
      </c>
      <c r="DL47">
        <f t="shared" si="103"/>
        <v>1.0668749171695109</v>
      </c>
      <c r="DM47">
        <f t="shared" si="104"/>
        <v>0.71906090545814993</v>
      </c>
      <c r="DN47">
        <f t="shared" si="105"/>
        <v>0</v>
      </c>
      <c r="DO47">
        <f t="shared" si="106"/>
        <v>0</v>
      </c>
      <c r="DP47">
        <f t="shared" si="81"/>
        <v>0.21536561656600375</v>
      </c>
      <c r="DQ47">
        <f t="shared" si="82"/>
        <v>6.1223804676621446E-2</v>
      </c>
      <c r="DR47">
        <f t="shared" si="83"/>
        <v>0</v>
      </c>
      <c r="DS47">
        <f t="shared" si="84"/>
        <v>0</v>
      </c>
      <c r="DT47">
        <f t="shared" si="85"/>
        <v>0.1957421357474966</v>
      </c>
      <c r="DU47">
        <f t="shared" si="86"/>
        <v>0.14683875948126965</v>
      </c>
      <c r="DV47">
        <f t="shared" si="87"/>
        <v>0</v>
      </c>
      <c r="DW47">
        <f t="shared" si="88"/>
        <v>0</v>
      </c>
      <c r="DX47">
        <f t="shared" si="89"/>
        <v>0.17943591579829735</v>
      </c>
      <c r="DY47">
        <f t="shared" si="90"/>
        <v>0.26039710965907825</v>
      </c>
      <c r="DZ47">
        <f t="shared" si="91"/>
        <v>0</v>
      </c>
      <c r="EA47">
        <f t="shared" si="92"/>
        <v>0</v>
      </c>
      <c r="EB47">
        <f>IF($I$1=0,0,IF(AP47&lt;=0,0,('LED Curve'!$D$19*(AP47/$I$1)^3+'LED Curve'!$D$20*(AP47/$I$1)^2+'LED Curve'!$D$21*(AP47/$I$1)^1+'LED Curve'!$D$22)*$F$1*$I$1))</f>
        <v>239.68166202843815</v>
      </c>
      <c r="EC47">
        <f>IF($I$2=0,0,IF(AQ47&lt;=0,0,('LED Curve'!$D$19*(AQ47/$I$2)^3+'LED Curve'!$D$20*(AQ47/$I$2)^2+'LED Curve'!$D$21*(AQ47/$I$2)^1+'LED Curve'!$D$22)*$F$2*$I$2))</f>
        <v>239.68166202843815</v>
      </c>
      <c r="ED47">
        <f>IF($I$3=0,0,IF(AR47&lt;=0,0,('LED Curve'!$D$19*(AR47/$I$3)^3+'LED Curve'!$D$20*(AR47/$I$3)^2+'LED Curve'!$D$21*(AR47/$I$3)^1+'LED Curve'!$D$22)*$F$3*$I$3))</f>
        <v>0</v>
      </c>
      <c r="EE47">
        <f>IF($I$4=0,0,IF(AS47&lt;=0,0,('LED Curve'!$D$19*(AS47/$I$4)^3+'LED Curve'!$D$20*(AS47/$I$4)^2+'LED Curve'!$D$21*(AS47/$I$4)^1+'LED Curve'!$D$22)*$F$4*$I$4))</f>
        <v>0</v>
      </c>
      <c r="EF47">
        <f>IF($I$1=0,0,IF(AT47&lt;=0,0,('LED Curve'!$D$19*(AT47/$I$1)^3+'LED Curve'!$D$20*(AT47/$I$1)^2+'LED Curve'!$D$21*(AT47/$I$1)^1+'LED Curve'!$D$22)*$F$1*$I$1))</f>
        <v>239.68166202843815</v>
      </c>
      <c r="EG47">
        <f>IF($I$2=0,0,IF(AU47&lt;=0,0,('LED Curve'!$D$19*(AU47/$I$2)^3+'LED Curve'!$D$20*(AU47/$I$2)^2+'LED Curve'!$D$21*(AU47/$I$2)^1+'LED Curve'!$D$22)*$F$2*$I$2))</f>
        <v>239.68166202843815</v>
      </c>
      <c r="EH47">
        <f>IF($I$3=0,0,IF(AV47&lt;=0,0,('LED Curve'!$D$19*(AV47/$I$3)^3+'LED Curve'!$D$20*(AV47/$I$3)^2+'LED Curve'!$D$21*(AV47/$I$3)^1+'LED Curve'!$D$22)*$F$3*$I$3))</f>
        <v>0</v>
      </c>
      <c r="EI47">
        <f>IF($I$4=0,0,IF(AW47&lt;=0,0,('LED Curve'!$D$19*(AW47/$I$4)^3+'LED Curve'!$D$20*(AW47/$I$4)^2+'LED Curve'!$D$21*(AW47/$I$4)^1+'LED Curve'!$D$22)*$F$4*$I$4))</f>
        <v>0</v>
      </c>
      <c r="EJ47">
        <f>IF($I$1=0,0,IF(AX47&lt;=0,0,('LED Curve'!$D$19*(AX47/$I$1)^3+'LED Curve'!$D$20*(AX47/$I$1)^2+'LED Curve'!$D$21*(AX47/$I$1)^1+'LED Curve'!$D$22)*$F$1*$I$1))</f>
        <v>239.68166202843815</v>
      </c>
      <c r="EK47">
        <f>IF($I$2=0,0,IF(AY47&lt;=0,0,('LED Curve'!$D$19*(AY47/$I$2)^3+'LED Curve'!$D$20*(AY47/$I$2)^2+'LED Curve'!$D$21*(AY47/$I$2)^1+'LED Curve'!$D$22)*$F$2*$I$2))</f>
        <v>239.68166202843815</v>
      </c>
      <c r="EL47">
        <f>IF($I$3=0,0,IF(AZ47&lt;=0,0,('LED Curve'!$D$19*(AZ47/$I$3)^3+'LED Curve'!$D$20*(AZ47/$I$3)^2+'LED Curve'!$D$21*(AZ47/$I$3)^1+'LED Curve'!$D$22)*$F$3*$I$3))</f>
        <v>0</v>
      </c>
      <c r="EM47">
        <f>IF($I$4=0,0,IF(BA47&lt;=0,0,('LED Curve'!$D$19*(BA47/$I$4)^3+'LED Curve'!$D$20*(BA47/$I$4)^2+'LED Curve'!$D$21*(BA47/$I$4)^1+'LED Curve'!$D$22)*$F$4*$I$4))</f>
        <v>0</v>
      </c>
      <c r="EN47">
        <f t="shared" si="93"/>
        <v>479.36332405687631</v>
      </c>
      <c r="EO47">
        <f t="shared" si="12"/>
        <v>0</v>
      </c>
      <c r="EP47">
        <f t="shared" si="13"/>
        <v>479.36332405687631</v>
      </c>
      <c r="EQ47">
        <f t="shared" si="14"/>
        <v>0</v>
      </c>
      <c r="ER47">
        <f t="shared" si="94"/>
        <v>479.36332405687631</v>
      </c>
      <c r="ES47">
        <f t="shared" si="15"/>
        <v>0</v>
      </c>
    </row>
    <row r="48" spans="1:149" x14ac:dyDescent="0.3">
      <c r="A48">
        <v>39</v>
      </c>
      <c r="B48">
        <f t="shared" si="16"/>
        <v>1.5234375000000001E-3</v>
      </c>
      <c r="C48">
        <f t="shared" si="0"/>
        <v>70.243010013846231</v>
      </c>
      <c r="D48">
        <f t="shared" si="1"/>
        <v>76.756010924195891</v>
      </c>
      <c r="E48">
        <f t="shared" si="2"/>
        <v>83.269011834545552</v>
      </c>
      <c r="F48">
        <f>IF(C48&gt;Calculation!$D$72,IF((C48-Calculation!$D$72)/Calculation!$D$58&gt;Calculation!$D$28,Calculation!$D$28,(C48-Calculation!$D$72)/Calculation!$D$58),0)</f>
        <v>26.470588235294116</v>
      </c>
      <c r="G48">
        <f>IF(C48&gt;Calculation!$D$73,IF((C48-Calculation!$D$73)/Calculation!$D$59&gt;Calculation!$D$29,Calculation!$D$29,(C48-Calculation!$D$73)/Calculation!$D$59),0)</f>
        <v>54.411764705882355</v>
      </c>
      <c r="H48">
        <f>IF(C48&gt;Calculation!$D$74,IF((C48-Calculation!$D$74)/Calculation!$D$60&gt;Calculation!$D$30,Calculation!$D$30,(C48-Calculation!$D$74)/Calculation!$D$60),0)</f>
        <v>0</v>
      </c>
      <c r="I48">
        <f>IF(C48&gt;Calculation!$D$75,IF((C48-Calculation!$D$75)/Calculation!$D$61&gt;Calculation!$D$31,Calculation!$D$31,(C48-Calculation!$D$75)/Calculation!$D$61),0)</f>
        <v>0</v>
      </c>
      <c r="J48">
        <f>IF(D48&gt;Calculation!$D$72,IF((D48-Calculation!$D$72)/Calculation!$D$58&gt;Calculation!$D$28,Calculation!$D$28,(D48-Calculation!$D$72)/Calculation!$D$58),0)</f>
        <v>26.470588235294116</v>
      </c>
      <c r="K48">
        <f>IF(D48&gt;Calculation!$D$73,IF((D48-Calculation!$D$73)/Calculation!$D$59&gt;Calculation!$D$29,Calculation!$D$29,(D48-Calculation!$D$73)/Calculation!$D$59),0)</f>
        <v>54.411764705882355</v>
      </c>
      <c r="L48">
        <f>IF(D48&gt;Calculation!$D$74,IF((D48-Calculation!$D$74)/Calculation!$D$60&gt;Calculation!$D$30,Calculation!$D$30,(D48-Calculation!$D$74)/Calculation!$D$60),0)</f>
        <v>0</v>
      </c>
      <c r="M48">
        <f>IF(D48&gt;Calculation!$D$75,IF((D48-Calculation!$D$75)/Calculation!$D$61&gt;Calculation!$D$31,Calculation!$D$31,(D48-Calculation!$D$75)/Calculation!$D$61),0)</f>
        <v>0</v>
      </c>
      <c r="N48">
        <f>IF(E48&gt;Calculation!$D$72,IF((E48-Calculation!$D$72)/Calculation!$D$58&gt;Calculation!$D$28,Calculation!$D$28,(E48-Calculation!$D$72)/Calculation!$D$58),0)</f>
        <v>26.470588235294116</v>
      </c>
      <c r="O48">
        <f>IF(E48&gt;Calculation!$D$73,IF((E48-Calculation!$D$73)/Calculation!$D$59&gt;Calculation!$D$29,Calculation!$D$29,(E48-Calculation!$D$73)/Calculation!$D$59),0)</f>
        <v>54.411764705882355</v>
      </c>
      <c r="P48">
        <f>IF(E48&gt;Calculation!$D$74,IF((E48-Calculation!$D$74)/Calculation!$D$60&gt;Calculation!$D$30,Calculation!$D$30,(E48-Calculation!$D$74)/Calculation!$D$60),0)</f>
        <v>0</v>
      </c>
      <c r="Q48">
        <f>IF(E48&gt;Calculation!$D$75,IF((E48-Calculation!$D$75)/Calculation!$D$61&gt;Calculation!$D$31,Calculation!$D$31,(E48-Calculation!$D$75)/Calculation!$D$61),0)</f>
        <v>0</v>
      </c>
      <c r="R48">
        <f t="shared" si="17"/>
        <v>0</v>
      </c>
      <c r="S48">
        <f t="shared" si="18"/>
        <v>54.411764705882355</v>
      </c>
      <c r="T48">
        <f t="shared" si="19"/>
        <v>0</v>
      </c>
      <c r="U48">
        <f t="shared" si="20"/>
        <v>0</v>
      </c>
      <c r="V48">
        <f t="shared" si="21"/>
        <v>0</v>
      </c>
      <c r="W48">
        <f t="shared" si="22"/>
        <v>54.411764705882355</v>
      </c>
      <c r="X48">
        <f t="shared" si="23"/>
        <v>0</v>
      </c>
      <c r="Y48">
        <f t="shared" si="24"/>
        <v>0</v>
      </c>
      <c r="Z48">
        <f t="shared" si="25"/>
        <v>0</v>
      </c>
      <c r="AA48">
        <f t="shared" si="26"/>
        <v>54.411764705882355</v>
      </c>
      <c r="AB48">
        <f t="shared" si="27"/>
        <v>0</v>
      </c>
      <c r="AC48">
        <f t="shared" si="4"/>
        <v>0</v>
      </c>
      <c r="AD48">
        <f>IF(T48&gt;Calculation!$D$29,1,0)</f>
        <v>0</v>
      </c>
      <c r="AE48">
        <f>IF(X48&gt;Calculation!$D$29,1,0)</f>
        <v>0</v>
      </c>
      <c r="AF48">
        <f>IF(AB48&gt;Calculation!$D$29,1,0)</f>
        <v>0</v>
      </c>
      <c r="AG48">
        <f>IF(U48&gt;Calculation!$D$30,1,0)</f>
        <v>0</v>
      </c>
      <c r="AH48">
        <f>IF(Y48&gt;Calculation!$D$30,1,0)</f>
        <v>0</v>
      </c>
      <c r="AI48">
        <f>IF(AC48&gt;Calculation!$D$30,1,0)</f>
        <v>0</v>
      </c>
      <c r="AJ48">
        <f t="shared" si="5"/>
        <v>54.411764705882355</v>
      </c>
      <c r="AK48">
        <f t="shared" si="28"/>
        <v>54.411764705882355</v>
      </c>
      <c r="AL48">
        <f t="shared" si="29"/>
        <v>54.411764705882355</v>
      </c>
      <c r="AM48">
        <f t="shared" si="30"/>
        <v>2960.6401384083047</v>
      </c>
      <c r="AN48">
        <f t="shared" si="31"/>
        <v>2960.6401384083047</v>
      </c>
      <c r="AO48">
        <f t="shared" si="32"/>
        <v>2960.6401384083047</v>
      </c>
      <c r="AP48">
        <f t="shared" si="7"/>
        <v>54.411764705882355</v>
      </c>
      <c r="AQ48">
        <f t="shared" si="8"/>
        <v>54.411764705882355</v>
      </c>
      <c r="AR48">
        <f t="shared" si="9"/>
        <v>0</v>
      </c>
      <c r="AS48">
        <f t="shared" si="10"/>
        <v>0</v>
      </c>
      <c r="AT48">
        <f t="shared" si="33"/>
        <v>54.411764705882355</v>
      </c>
      <c r="AU48">
        <f t="shared" si="34"/>
        <v>54.411764705882355</v>
      </c>
      <c r="AV48">
        <f t="shared" si="35"/>
        <v>0</v>
      </c>
      <c r="AW48">
        <f t="shared" si="36"/>
        <v>0</v>
      </c>
      <c r="AX48">
        <f t="shared" si="37"/>
        <v>54.411764705882355</v>
      </c>
      <c r="AY48">
        <f t="shared" si="38"/>
        <v>54.411764705882355</v>
      </c>
      <c r="AZ48">
        <f t="shared" si="39"/>
        <v>0</v>
      </c>
      <c r="BA48">
        <f t="shared" si="40"/>
        <v>0</v>
      </c>
      <c r="BB48">
        <f t="shared" si="41"/>
        <v>18.137254901960784</v>
      </c>
      <c r="BC48">
        <f t="shared" si="42"/>
        <v>18.137254901960784</v>
      </c>
      <c r="BD48">
        <f t="shared" si="43"/>
        <v>0</v>
      </c>
      <c r="BE48">
        <f t="shared" si="44"/>
        <v>0</v>
      </c>
      <c r="BF48">
        <f t="shared" si="45"/>
        <v>18.137254901960784</v>
      </c>
      <c r="BG48">
        <f t="shared" si="46"/>
        <v>18.137254901960784</v>
      </c>
      <c r="BH48">
        <f t="shared" si="47"/>
        <v>0</v>
      </c>
      <c r="BI48">
        <f t="shared" si="48"/>
        <v>0</v>
      </c>
      <c r="BJ48">
        <f t="shared" si="49"/>
        <v>18.137254901960784</v>
      </c>
      <c r="BK48">
        <f t="shared" si="50"/>
        <v>18.137254901960784</v>
      </c>
      <c r="BL48">
        <f t="shared" si="51"/>
        <v>0</v>
      </c>
      <c r="BM48">
        <f t="shared" si="52"/>
        <v>0</v>
      </c>
      <c r="BN48">
        <f t="shared" si="53"/>
        <v>328.96001537870046</v>
      </c>
      <c r="BO48">
        <f t="shared" si="54"/>
        <v>328.96001537870046</v>
      </c>
      <c r="BP48">
        <f t="shared" si="55"/>
        <v>0</v>
      </c>
      <c r="BQ48">
        <f t="shared" si="56"/>
        <v>0</v>
      </c>
      <c r="BR48">
        <f t="shared" si="57"/>
        <v>328.96001537870046</v>
      </c>
      <c r="BS48">
        <f t="shared" si="58"/>
        <v>328.96001537870046</v>
      </c>
      <c r="BT48">
        <f t="shared" si="59"/>
        <v>0</v>
      </c>
      <c r="BU48">
        <f t="shared" si="60"/>
        <v>0</v>
      </c>
      <c r="BV48">
        <f t="shared" si="61"/>
        <v>328.96001537870046</v>
      </c>
      <c r="BW48">
        <f t="shared" si="62"/>
        <v>328.96001537870046</v>
      </c>
      <c r="BX48">
        <f t="shared" si="63"/>
        <v>0</v>
      </c>
      <c r="BY48">
        <f t="shared" si="64"/>
        <v>0</v>
      </c>
      <c r="BZ48">
        <f>IF($I$1=0,0,IF(AP48=0,C48,('LED Curve'!$D$14*(AP48/$I$1)^3+'LED Curve'!$D$15*(AP48/$I$1)^2+'LED Curve'!$D$16*(AP48/$I$1)^1+'LED Curve'!$D$17)*$F$1))</f>
        <v>29.492055904566882</v>
      </c>
      <c r="CA48">
        <f>IF($I$2=0,0,IF(AQ48=0,C48-BZ48,('LED Curve'!$D$14*(AQ48/$I$2)^3+'LED Curve'!$D$15*(AQ48/$I$2)^2+'LED Curve'!$D$16*(AQ48/$I$2)^1+'LED Curve'!$D$17)*$F$2))</f>
        <v>29.492055904566882</v>
      </c>
      <c r="CB48">
        <f>IF($I$3=0,0,IF(AR48=0,C48-(BZ48+CA48),('LED Curve'!$D$14*(AR48/$I$3)^3+'LED Curve'!$D$15*(AR48/$I$3)^2+'LED Curve'!$D$16*(AR48/$I$3)^1+'LED Curve'!$D$17)*$F$3))</f>
        <v>11.258898204712466</v>
      </c>
      <c r="CC48">
        <f>IF($I$4=0,0,IF(AS48=0,C48-(BZ48+CA48+CB48),('LED Curve'!$D$14*(AS48/$I$4)^3+'LED Curve'!$D$15*(AS48/$I$4)^2+'LED Curve'!$D$16*(AS48/$I$4)^1+'LED Curve'!$D$17)*$F$4))</f>
        <v>0</v>
      </c>
      <c r="CD48">
        <f>IF($I$1=0,0,IF(AT48=0,D48,('LED Curve'!$D$14*(AT48/$I$1)^3+'LED Curve'!$D$15*(AT48/$I$1)^2+'LED Curve'!$D$16*(AT48/$I$1)^1+'LED Curve'!$D$17)*$F$1))</f>
        <v>29.492055904566882</v>
      </c>
      <c r="CE48">
        <f>IF($I$2=0,0,IF(AU48=0,D48-CD48,('LED Curve'!$D$14*(AU48/$I$2)^3+'LED Curve'!$D$15*(AU48/$I$2)^2+'LED Curve'!$D$16*(AU48/$I$2)^1+'LED Curve'!$D$17)*$F$2))</f>
        <v>29.492055904566882</v>
      </c>
      <c r="CF48">
        <f>IF($I$3=0,0,IF(AV48=0,D48-(CD48+CE48),('LED Curve'!$D$14*(AV48/$I$3)^3+'LED Curve'!$D$15*(AV48/$I$3)^2+'LED Curve'!$D$16*(AV48/$I$3)^1+'LED Curve'!$D$17)*$F$3))</f>
        <v>17.771899115062126</v>
      </c>
      <c r="CG48">
        <f>IF($I$4=0,0,IF(AW48=0,D48-(CD48+CE48+CF48),('LED Curve'!$D$14*(AW48/$I$4)^3+'LED Curve'!$D$15*(AW48/$I$4)^2+'LED Curve'!$D$16*(AW48/$I$4)^1+'LED Curve'!$D$17)*$F$4))</f>
        <v>0</v>
      </c>
      <c r="CH48">
        <f>IF($I$1=0,0,IF(AX48=0,E48,('LED Curve'!$D$14*(AX48/$I$1)^3+'LED Curve'!$D$15*(AX48/$I$1)^2+'LED Curve'!$D$16*(AX48/$I$1)^1+'LED Curve'!$D$17)*$F$1))</f>
        <v>29.492055904566882</v>
      </c>
      <c r="CI48">
        <f>IF($I$2=0,0,IF(AY48=0,E48-CH48,('LED Curve'!$D$14*(AY48/$I$2)^3+'LED Curve'!$D$15*(AY48/$I$2)^2+'LED Curve'!$D$16*(AY48/$I$2)^1+'LED Curve'!$D$17)*$F$2))</f>
        <v>29.492055904566882</v>
      </c>
      <c r="CJ48">
        <f>IF($I$3=0,0,IF(AZ48=0,E48-(CH48+CI48),('LED Curve'!$D$14*(AZ48/$I$3)^3+'LED Curve'!$D$15*(AZ48/$I$3)^2+'LED Curve'!$D$16*(AZ48/$I$3)^1+'LED Curve'!$D$17)*$F$3))</f>
        <v>24.284900025411787</v>
      </c>
      <c r="CK48">
        <f>IF($I$4=0,0,IF(BA48=0,E48-(CH48+CI48+CJ48),('LED Curve'!$D$14*(BA48/$I$4)^3+'LED Curve'!$D$15*(BA48/$I$4)^2+'LED Curve'!$D$16*(BA48/$I$4)^1+'LED Curve'!$D$17)*$F$4))</f>
        <v>0</v>
      </c>
      <c r="CL48">
        <f t="shared" si="65"/>
        <v>40.750954109279348</v>
      </c>
      <c r="CM48">
        <f t="shared" si="66"/>
        <v>11.258898204712466</v>
      </c>
      <c r="CN48">
        <f t="shared" si="67"/>
        <v>0</v>
      </c>
      <c r="CO48">
        <f>IF($C$6=Calculation!$I$5,0,$C48-(BZ48+CA48+CB48+CC48))</f>
        <v>0</v>
      </c>
      <c r="CP48">
        <f t="shared" si="68"/>
        <v>47.263955019629009</v>
      </c>
      <c r="CQ48">
        <f t="shared" si="69"/>
        <v>17.771899115062126</v>
      </c>
      <c r="CR48">
        <f t="shared" si="70"/>
        <v>0</v>
      </c>
      <c r="CS48">
        <f>IF($C$6=Calculation!$I$5,0,$D48-(CD48+CE48+CF48+CG48))</f>
        <v>0</v>
      </c>
      <c r="CT48">
        <f t="shared" si="71"/>
        <v>53.776955929978669</v>
      </c>
      <c r="CU48">
        <f t="shared" si="72"/>
        <v>24.284900025411787</v>
      </c>
      <c r="CV48">
        <f t="shared" si="73"/>
        <v>0</v>
      </c>
      <c r="CW48">
        <f>IF($C$6=Calculation!$I$5,0,$E48-(CH48+CI48+CJ48+CK48))</f>
        <v>0</v>
      </c>
      <c r="CX48">
        <f t="shared" si="74"/>
        <v>1.6882805141256778</v>
      </c>
      <c r="CY48">
        <f t="shared" si="75"/>
        <v>2.0826786362185192</v>
      </c>
      <c r="CZ48">
        <f t="shared" si="76"/>
        <v>2.4555078280278662</v>
      </c>
      <c r="DA48">
        <f t="shared" si="77"/>
        <v>4.3363597845019648E-2</v>
      </c>
      <c r="DB48">
        <f t="shared" si="78"/>
        <v>4.9668398806110861E-2</v>
      </c>
      <c r="DC48">
        <f t="shared" si="79"/>
        <v>5.4889059928696741E-2</v>
      </c>
      <c r="DD48">
        <f t="shared" si="95"/>
        <v>0.88150689824100781</v>
      </c>
      <c r="DE48">
        <f t="shared" si="96"/>
        <v>0.46469680003040637</v>
      </c>
      <c r="DF48">
        <f t="shared" si="97"/>
        <v>0</v>
      </c>
      <c r="DG48">
        <f t="shared" si="98"/>
        <v>0</v>
      </c>
      <c r="DH48">
        <f t="shared" si="99"/>
        <v>1.0172457952324496</v>
      </c>
      <c r="DI48">
        <f t="shared" si="100"/>
        <v>0.63738086069253641</v>
      </c>
      <c r="DJ48">
        <f t="shared" si="101"/>
        <v>0</v>
      </c>
      <c r="DK48">
        <f t="shared" si="102"/>
        <v>0</v>
      </c>
      <c r="DL48">
        <f t="shared" si="103"/>
        <v>1.1295590893012306</v>
      </c>
      <c r="DM48">
        <f t="shared" si="104"/>
        <v>0.78174507758986955</v>
      </c>
      <c r="DN48">
        <f t="shared" si="105"/>
        <v>0</v>
      </c>
      <c r="DO48">
        <f t="shared" si="106"/>
        <v>0</v>
      </c>
      <c r="DP48">
        <f t="shared" si="81"/>
        <v>0.21536561656600375</v>
      </c>
      <c r="DQ48">
        <f t="shared" si="82"/>
        <v>8.3347601443239772E-2</v>
      </c>
      <c r="DR48">
        <f t="shared" si="83"/>
        <v>0</v>
      </c>
      <c r="DS48">
        <f t="shared" si="84"/>
        <v>0</v>
      </c>
      <c r="DT48">
        <f t="shared" si="85"/>
        <v>0.1957421357474966</v>
      </c>
      <c r="DU48">
        <f t="shared" si="86"/>
        <v>0.1826414457399253</v>
      </c>
      <c r="DV48">
        <f t="shared" si="87"/>
        <v>0</v>
      </c>
      <c r="DW48">
        <f t="shared" si="88"/>
        <v>0</v>
      </c>
      <c r="DX48">
        <f t="shared" si="89"/>
        <v>0.17943591579829735</v>
      </c>
      <c r="DY48">
        <f t="shared" si="90"/>
        <v>0.30987868540977126</v>
      </c>
      <c r="DZ48">
        <f t="shared" si="91"/>
        <v>0</v>
      </c>
      <c r="EA48">
        <f t="shared" si="92"/>
        <v>0</v>
      </c>
      <c r="EB48">
        <f>IF($I$1=0,0,IF(AP48&lt;=0,0,('LED Curve'!$D$19*(AP48/$I$1)^3+'LED Curve'!$D$20*(AP48/$I$1)^2+'LED Curve'!$D$21*(AP48/$I$1)^1+'LED Curve'!$D$22)*$F$1*$I$1))</f>
        <v>239.68166202843815</v>
      </c>
      <c r="EC48">
        <f>IF($I$2=0,0,IF(AQ48&lt;=0,0,('LED Curve'!$D$19*(AQ48/$I$2)^3+'LED Curve'!$D$20*(AQ48/$I$2)^2+'LED Curve'!$D$21*(AQ48/$I$2)^1+'LED Curve'!$D$22)*$F$2*$I$2))</f>
        <v>239.68166202843815</v>
      </c>
      <c r="ED48">
        <f>IF($I$3=0,0,IF(AR48&lt;=0,0,('LED Curve'!$D$19*(AR48/$I$3)^3+'LED Curve'!$D$20*(AR48/$I$3)^2+'LED Curve'!$D$21*(AR48/$I$3)^1+'LED Curve'!$D$22)*$F$3*$I$3))</f>
        <v>0</v>
      </c>
      <c r="EE48">
        <f>IF($I$4=0,0,IF(AS48&lt;=0,0,('LED Curve'!$D$19*(AS48/$I$4)^3+'LED Curve'!$D$20*(AS48/$I$4)^2+'LED Curve'!$D$21*(AS48/$I$4)^1+'LED Curve'!$D$22)*$F$4*$I$4))</f>
        <v>0</v>
      </c>
      <c r="EF48">
        <f>IF($I$1=0,0,IF(AT48&lt;=0,0,('LED Curve'!$D$19*(AT48/$I$1)^3+'LED Curve'!$D$20*(AT48/$I$1)^2+'LED Curve'!$D$21*(AT48/$I$1)^1+'LED Curve'!$D$22)*$F$1*$I$1))</f>
        <v>239.68166202843815</v>
      </c>
      <c r="EG48">
        <f>IF($I$2=0,0,IF(AU48&lt;=0,0,('LED Curve'!$D$19*(AU48/$I$2)^3+'LED Curve'!$D$20*(AU48/$I$2)^2+'LED Curve'!$D$21*(AU48/$I$2)^1+'LED Curve'!$D$22)*$F$2*$I$2))</f>
        <v>239.68166202843815</v>
      </c>
      <c r="EH48">
        <f>IF($I$3=0,0,IF(AV48&lt;=0,0,('LED Curve'!$D$19*(AV48/$I$3)^3+'LED Curve'!$D$20*(AV48/$I$3)^2+'LED Curve'!$D$21*(AV48/$I$3)^1+'LED Curve'!$D$22)*$F$3*$I$3))</f>
        <v>0</v>
      </c>
      <c r="EI48">
        <f>IF($I$4=0,0,IF(AW48&lt;=0,0,('LED Curve'!$D$19*(AW48/$I$4)^3+'LED Curve'!$D$20*(AW48/$I$4)^2+'LED Curve'!$D$21*(AW48/$I$4)^1+'LED Curve'!$D$22)*$F$4*$I$4))</f>
        <v>0</v>
      </c>
      <c r="EJ48">
        <f>IF($I$1=0,0,IF(AX48&lt;=0,0,('LED Curve'!$D$19*(AX48/$I$1)^3+'LED Curve'!$D$20*(AX48/$I$1)^2+'LED Curve'!$D$21*(AX48/$I$1)^1+'LED Curve'!$D$22)*$F$1*$I$1))</f>
        <v>239.68166202843815</v>
      </c>
      <c r="EK48">
        <f>IF($I$2=0,0,IF(AY48&lt;=0,0,('LED Curve'!$D$19*(AY48/$I$2)^3+'LED Curve'!$D$20*(AY48/$I$2)^2+'LED Curve'!$D$21*(AY48/$I$2)^1+'LED Curve'!$D$22)*$F$2*$I$2))</f>
        <v>239.68166202843815</v>
      </c>
      <c r="EL48">
        <f>IF($I$3=0,0,IF(AZ48&lt;=0,0,('LED Curve'!$D$19*(AZ48/$I$3)^3+'LED Curve'!$D$20*(AZ48/$I$3)^2+'LED Curve'!$D$21*(AZ48/$I$3)^1+'LED Curve'!$D$22)*$F$3*$I$3))</f>
        <v>0</v>
      </c>
      <c r="EM48">
        <f>IF($I$4=0,0,IF(BA48&lt;=0,0,('LED Curve'!$D$19*(BA48/$I$4)^3+'LED Curve'!$D$20*(BA48/$I$4)^2+'LED Curve'!$D$21*(BA48/$I$4)^1+'LED Curve'!$D$22)*$F$4*$I$4))</f>
        <v>0</v>
      </c>
      <c r="EN48">
        <f t="shared" si="93"/>
        <v>479.36332405687631</v>
      </c>
      <c r="EO48">
        <f t="shared" si="12"/>
        <v>0</v>
      </c>
      <c r="EP48">
        <f t="shared" si="13"/>
        <v>479.36332405687631</v>
      </c>
      <c r="EQ48">
        <f t="shared" si="14"/>
        <v>0</v>
      </c>
      <c r="ER48">
        <f t="shared" si="94"/>
        <v>479.36332405687631</v>
      </c>
      <c r="ES48">
        <f t="shared" si="15"/>
        <v>0</v>
      </c>
    </row>
    <row r="49" spans="1:149" x14ac:dyDescent="0.3">
      <c r="A49">
        <v>40</v>
      </c>
      <c r="B49">
        <f t="shared" si="16"/>
        <v>1.5625000000000001E-3</v>
      </c>
      <c r="C49">
        <f t="shared" si="0"/>
        <v>71.93212243255212</v>
      </c>
      <c r="D49">
        <f t="shared" si="1"/>
        <v>78.598679017329587</v>
      </c>
      <c r="E49">
        <f t="shared" si="2"/>
        <v>85.265235602107055</v>
      </c>
      <c r="F49">
        <f>IF(C49&gt;Calculation!$D$72,IF((C49-Calculation!$D$72)/Calculation!$D$58&gt;Calculation!$D$28,Calculation!$D$28,(C49-Calculation!$D$72)/Calculation!$D$58),0)</f>
        <v>26.470588235294116</v>
      </c>
      <c r="G49">
        <f>IF(C49&gt;Calculation!$D$73,IF((C49-Calculation!$D$73)/Calculation!$D$59&gt;Calculation!$D$29,Calculation!$D$29,(C49-Calculation!$D$73)/Calculation!$D$59),0)</f>
        <v>54.411764705882355</v>
      </c>
      <c r="H49">
        <f>IF(C49&gt;Calculation!$D$74,IF((C49-Calculation!$D$74)/Calculation!$D$60&gt;Calculation!$D$30,Calculation!$D$30,(C49-Calculation!$D$74)/Calculation!$D$60),0)</f>
        <v>0</v>
      </c>
      <c r="I49">
        <f>IF(C49&gt;Calculation!$D$75,IF((C49-Calculation!$D$75)/Calculation!$D$61&gt;Calculation!$D$31,Calculation!$D$31,(C49-Calculation!$D$75)/Calculation!$D$61),0)</f>
        <v>0</v>
      </c>
      <c r="J49">
        <f>IF(D49&gt;Calculation!$D$72,IF((D49-Calculation!$D$72)/Calculation!$D$58&gt;Calculation!$D$28,Calculation!$D$28,(D49-Calculation!$D$72)/Calculation!$D$58),0)</f>
        <v>26.470588235294116</v>
      </c>
      <c r="K49">
        <f>IF(D49&gt;Calculation!$D$73,IF((D49-Calculation!$D$73)/Calculation!$D$59&gt;Calculation!$D$29,Calculation!$D$29,(D49-Calculation!$D$73)/Calculation!$D$59),0)</f>
        <v>54.411764705882355</v>
      </c>
      <c r="L49">
        <f>IF(D49&gt;Calculation!$D$74,IF((D49-Calculation!$D$74)/Calculation!$D$60&gt;Calculation!$D$30,Calculation!$D$30,(D49-Calculation!$D$74)/Calculation!$D$60),0)</f>
        <v>0</v>
      </c>
      <c r="M49">
        <f>IF(D49&gt;Calculation!$D$75,IF((D49-Calculation!$D$75)/Calculation!$D$61&gt;Calculation!$D$31,Calculation!$D$31,(D49-Calculation!$D$75)/Calculation!$D$61),0)</f>
        <v>0</v>
      </c>
      <c r="N49">
        <f>IF(E49&gt;Calculation!$D$72,IF((E49-Calculation!$D$72)/Calculation!$D$58&gt;Calculation!$D$28,Calculation!$D$28,(E49-Calculation!$D$72)/Calculation!$D$58),0)</f>
        <v>26.470588235294116</v>
      </c>
      <c r="O49">
        <f>IF(E49&gt;Calculation!$D$73,IF((E49-Calculation!$D$73)/Calculation!$D$59&gt;Calculation!$D$29,Calculation!$D$29,(E49-Calculation!$D$73)/Calculation!$D$59),0)</f>
        <v>54.411764705882355</v>
      </c>
      <c r="P49">
        <f>IF(E49&gt;Calculation!$D$74,IF((E49-Calculation!$D$74)/Calculation!$D$60&gt;Calculation!$D$30,Calculation!$D$30,(E49-Calculation!$D$74)/Calculation!$D$60),0)</f>
        <v>4.6651728265624879</v>
      </c>
      <c r="Q49">
        <f>IF(E49&gt;Calculation!$D$75,IF((E49-Calculation!$D$75)/Calculation!$D$61&gt;Calculation!$D$31,Calculation!$D$31,(E49-Calculation!$D$75)/Calculation!$D$61),0)</f>
        <v>0</v>
      </c>
      <c r="R49">
        <f t="shared" si="17"/>
        <v>0</v>
      </c>
      <c r="S49">
        <f t="shared" si="18"/>
        <v>54.411764705882355</v>
      </c>
      <c r="T49">
        <f t="shared" si="19"/>
        <v>0</v>
      </c>
      <c r="U49">
        <f t="shared" si="20"/>
        <v>0</v>
      </c>
      <c r="V49">
        <f t="shared" si="21"/>
        <v>0</v>
      </c>
      <c r="W49">
        <f t="shared" si="22"/>
        <v>54.411764705882355</v>
      </c>
      <c r="X49">
        <f t="shared" si="23"/>
        <v>0</v>
      </c>
      <c r="Y49">
        <f t="shared" si="24"/>
        <v>0</v>
      </c>
      <c r="Z49">
        <f t="shared" si="25"/>
        <v>0</v>
      </c>
      <c r="AA49">
        <f t="shared" si="26"/>
        <v>49.746591879319865</v>
      </c>
      <c r="AB49">
        <f t="shared" si="27"/>
        <v>4.6651728265624879</v>
      </c>
      <c r="AC49">
        <f t="shared" si="4"/>
        <v>0</v>
      </c>
      <c r="AD49">
        <f>IF(T49&gt;Calculation!$D$29,1,0)</f>
        <v>0</v>
      </c>
      <c r="AE49">
        <f>IF(X49&gt;Calculation!$D$29,1,0)</f>
        <v>0</v>
      </c>
      <c r="AF49">
        <f>IF(AB49&gt;Calculation!$D$29,1,0)</f>
        <v>0</v>
      </c>
      <c r="AG49">
        <f>IF(U49&gt;Calculation!$D$30,1,0)</f>
        <v>0</v>
      </c>
      <c r="AH49">
        <f>IF(Y49&gt;Calculation!$D$30,1,0)</f>
        <v>0</v>
      </c>
      <c r="AI49">
        <f>IF(AC49&gt;Calculation!$D$30,1,0)</f>
        <v>0</v>
      </c>
      <c r="AJ49">
        <f t="shared" si="5"/>
        <v>54.411764705882355</v>
      </c>
      <c r="AK49">
        <f t="shared" si="28"/>
        <v>54.411764705882355</v>
      </c>
      <c r="AL49">
        <f t="shared" si="29"/>
        <v>54.411764705882355</v>
      </c>
      <c r="AM49">
        <f t="shared" si="30"/>
        <v>2960.6401384083047</v>
      </c>
      <c r="AN49">
        <f t="shared" si="31"/>
        <v>2960.6401384083047</v>
      </c>
      <c r="AO49">
        <f t="shared" si="32"/>
        <v>2960.6401384083047</v>
      </c>
      <c r="AP49">
        <f t="shared" si="7"/>
        <v>54.411764705882355</v>
      </c>
      <c r="AQ49">
        <f t="shared" si="8"/>
        <v>54.411764705882355</v>
      </c>
      <c r="AR49">
        <f t="shared" si="9"/>
        <v>0</v>
      </c>
      <c r="AS49">
        <f t="shared" si="10"/>
        <v>0</v>
      </c>
      <c r="AT49">
        <f t="shared" si="33"/>
        <v>54.411764705882355</v>
      </c>
      <c r="AU49">
        <f t="shared" si="34"/>
        <v>54.411764705882355</v>
      </c>
      <c r="AV49">
        <f t="shared" si="35"/>
        <v>0</v>
      </c>
      <c r="AW49">
        <f t="shared" si="36"/>
        <v>0</v>
      </c>
      <c r="AX49">
        <f t="shared" si="37"/>
        <v>54.411764705882355</v>
      </c>
      <c r="AY49">
        <f t="shared" si="38"/>
        <v>54.411764705882355</v>
      </c>
      <c r="AZ49">
        <f t="shared" si="39"/>
        <v>4.6651728265624879</v>
      </c>
      <c r="BA49">
        <f t="shared" si="40"/>
        <v>0</v>
      </c>
      <c r="BB49">
        <f t="shared" si="41"/>
        <v>18.137254901960784</v>
      </c>
      <c r="BC49">
        <f t="shared" si="42"/>
        <v>18.137254901960784</v>
      </c>
      <c r="BD49">
        <f t="shared" si="43"/>
        <v>0</v>
      </c>
      <c r="BE49">
        <f t="shared" si="44"/>
        <v>0</v>
      </c>
      <c r="BF49">
        <f t="shared" si="45"/>
        <v>18.137254901960784</v>
      </c>
      <c r="BG49">
        <f t="shared" si="46"/>
        <v>18.137254901960784</v>
      </c>
      <c r="BH49">
        <f t="shared" si="47"/>
        <v>0</v>
      </c>
      <c r="BI49">
        <f t="shared" si="48"/>
        <v>0</v>
      </c>
      <c r="BJ49">
        <f t="shared" si="49"/>
        <v>18.137254901960784</v>
      </c>
      <c r="BK49">
        <f t="shared" si="50"/>
        <v>18.137254901960784</v>
      </c>
      <c r="BL49">
        <f t="shared" si="51"/>
        <v>1.5550576088541626</v>
      </c>
      <c r="BM49">
        <f t="shared" si="52"/>
        <v>0</v>
      </c>
      <c r="BN49">
        <f t="shared" si="53"/>
        <v>328.96001537870046</v>
      </c>
      <c r="BO49">
        <f t="shared" si="54"/>
        <v>328.96001537870046</v>
      </c>
      <c r="BP49">
        <f t="shared" si="55"/>
        <v>0</v>
      </c>
      <c r="BQ49">
        <f t="shared" si="56"/>
        <v>0</v>
      </c>
      <c r="BR49">
        <f t="shared" si="57"/>
        <v>328.96001537870046</v>
      </c>
      <c r="BS49">
        <f t="shared" si="58"/>
        <v>328.96001537870046</v>
      </c>
      <c r="BT49">
        <f t="shared" si="59"/>
        <v>0</v>
      </c>
      <c r="BU49">
        <f t="shared" si="60"/>
        <v>0</v>
      </c>
      <c r="BV49">
        <f t="shared" si="61"/>
        <v>328.96001537870046</v>
      </c>
      <c r="BW49">
        <f t="shared" si="62"/>
        <v>328.96001537870046</v>
      </c>
      <c r="BX49">
        <f t="shared" si="63"/>
        <v>2.4182041668552254</v>
      </c>
      <c r="BY49">
        <f t="shared" si="64"/>
        <v>0</v>
      </c>
      <c r="BZ49">
        <f>IF($I$1=0,0,IF(AP49=0,C49,('LED Curve'!$D$14*(AP49/$I$1)^3+'LED Curve'!$D$15*(AP49/$I$1)^2+'LED Curve'!$D$16*(AP49/$I$1)^1+'LED Curve'!$D$17)*$F$1))</f>
        <v>29.492055904566882</v>
      </c>
      <c r="CA49">
        <f>IF($I$2=0,0,IF(AQ49=0,C49-BZ49,('LED Curve'!$D$14*(AQ49/$I$2)^3+'LED Curve'!$D$15*(AQ49/$I$2)^2+'LED Curve'!$D$16*(AQ49/$I$2)^1+'LED Curve'!$D$17)*$F$2))</f>
        <v>29.492055904566882</v>
      </c>
      <c r="CB49">
        <f>IF($I$3=0,0,IF(AR49=0,C49-(BZ49+CA49),('LED Curve'!$D$14*(AR49/$I$3)^3+'LED Curve'!$D$15*(AR49/$I$3)^2+'LED Curve'!$D$16*(AR49/$I$3)^1+'LED Curve'!$D$17)*$F$3))</f>
        <v>12.948010623418355</v>
      </c>
      <c r="CC49">
        <f>IF($I$4=0,0,IF(AS49=0,C49-(BZ49+CA49+CB49),('LED Curve'!$D$14*(AS49/$I$4)^3+'LED Curve'!$D$15*(AS49/$I$4)^2+'LED Curve'!$D$16*(AS49/$I$4)^1+'LED Curve'!$D$17)*$F$4))</f>
        <v>0</v>
      </c>
      <c r="CD49">
        <f>IF($I$1=0,0,IF(AT49=0,D49,('LED Curve'!$D$14*(AT49/$I$1)^3+'LED Curve'!$D$15*(AT49/$I$1)^2+'LED Curve'!$D$16*(AT49/$I$1)^1+'LED Curve'!$D$17)*$F$1))</f>
        <v>29.492055904566882</v>
      </c>
      <c r="CE49">
        <f>IF($I$2=0,0,IF(AU49=0,D49-CD49,('LED Curve'!$D$14*(AU49/$I$2)^3+'LED Curve'!$D$15*(AU49/$I$2)^2+'LED Curve'!$D$16*(AU49/$I$2)^1+'LED Curve'!$D$17)*$F$2))</f>
        <v>29.492055904566882</v>
      </c>
      <c r="CF49">
        <f>IF($I$3=0,0,IF(AV49=0,D49-(CD49+CE49),('LED Curve'!$D$14*(AV49/$I$3)^3+'LED Curve'!$D$15*(AV49/$I$3)^2+'LED Curve'!$D$16*(AV49/$I$3)^1+'LED Curve'!$D$17)*$F$3))</f>
        <v>19.614567208195822</v>
      </c>
      <c r="CG49">
        <f>IF($I$4=0,0,IF(AW49=0,D49-(CD49+CE49+CF49),('LED Curve'!$D$14*(AW49/$I$4)^3+'LED Curve'!$D$15*(AW49/$I$4)^2+'LED Curve'!$D$16*(AW49/$I$4)^1+'LED Curve'!$D$17)*$F$4))</f>
        <v>0</v>
      </c>
      <c r="CH49">
        <f>IF($I$1=0,0,IF(AX49=0,E49,('LED Curve'!$D$14*(AX49/$I$1)^3+'LED Curve'!$D$15*(AX49/$I$1)^2+'LED Curve'!$D$16*(AX49/$I$1)^1+'LED Curve'!$D$17)*$F$1))</f>
        <v>29.492055904566882</v>
      </c>
      <c r="CI49">
        <f>IF($I$2=0,0,IF(AY49=0,E49-CH49,('LED Curve'!$D$14*(AY49/$I$2)^3+'LED Curve'!$D$15*(AY49/$I$2)^2+'LED Curve'!$D$16*(AY49/$I$2)^1+'LED Curve'!$D$17)*$F$2))</f>
        <v>29.492055904566882</v>
      </c>
      <c r="CJ49">
        <f>IF($I$3=0,0,IF(AZ49=0,E49-(CH49+CI49),('LED Curve'!$D$14*(AZ49/$I$3)^3+'LED Curve'!$D$15*(AZ49/$I$3)^2+'LED Curve'!$D$16*(AZ49/$I$3)^1+'LED Curve'!$D$17)*$F$3))</f>
        <v>25.969228615974057</v>
      </c>
      <c r="CK49">
        <f>IF($I$4=0,0,IF(BA49=0,E49-(CH49+CI49+CJ49),('LED Curve'!$D$14*(BA49/$I$4)^3+'LED Curve'!$D$15*(BA49/$I$4)^2+'LED Curve'!$D$16*(BA49/$I$4)^1+'LED Curve'!$D$17)*$F$4))</f>
        <v>0.31189517699922931</v>
      </c>
      <c r="CL49">
        <f t="shared" si="65"/>
        <v>42.440066527985238</v>
      </c>
      <c r="CM49">
        <f t="shared" si="66"/>
        <v>12.948010623418355</v>
      </c>
      <c r="CN49">
        <f t="shared" si="67"/>
        <v>0</v>
      </c>
      <c r="CO49">
        <f>IF($C$6=Calculation!$I$5,0,$C49-(BZ49+CA49+CB49+CC49))</f>
        <v>0</v>
      </c>
      <c r="CP49">
        <f t="shared" si="68"/>
        <v>49.106623112762705</v>
      </c>
      <c r="CQ49">
        <f t="shared" si="69"/>
        <v>19.614567208195822</v>
      </c>
      <c r="CR49">
        <f t="shared" si="70"/>
        <v>0</v>
      </c>
      <c r="CS49">
        <f>IF($C$6=Calculation!$I$5,0,$D49-(CD49+CE49+CF49+CG49))</f>
        <v>0</v>
      </c>
      <c r="CT49">
        <f t="shared" si="71"/>
        <v>55.773179697540172</v>
      </c>
      <c r="CU49">
        <f t="shared" si="72"/>
        <v>26.28112379297329</v>
      </c>
      <c r="CV49">
        <f t="shared" si="73"/>
        <v>0.31189517699922931</v>
      </c>
      <c r="CW49">
        <f>IF($C$6=Calculation!$I$5,0,$E49-(CH49+CI49+CJ49+CK49))</f>
        <v>0</v>
      </c>
      <c r="CX49">
        <f t="shared" si="74"/>
        <v>1.8423499046506302</v>
      </c>
      <c r="CY49">
        <f t="shared" si="75"/>
        <v>2.2507543349730126</v>
      </c>
      <c r="CZ49">
        <f t="shared" si="76"/>
        <v>2.6375898350119007</v>
      </c>
      <c r="DA49">
        <f t="shared" si="77"/>
        <v>4.6339241227372589E-2</v>
      </c>
      <c r="DB49">
        <f t="shared" si="78"/>
        <v>5.2644042188463802E-2</v>
      </c>
      <c r="DC49">
        <f t="shared" si="79"/>
        <v>5.7864703311049683E-2</v>
      </c>
      <c r="DD49">
        <f t="shared" si="95"/>
        <v>0.94419107037272743</v>
      </c>
      <c r="DE49">
        <f t="shared" si="96"/>
        <v>0.52738097216212598</v>
      </c>
      <c r="DF49">
        <f t="shared" si="97"/>
        <v>0</v>
      </c>
      <c r="DG49">
        <f t="shared" si="98"/>
        <v>0</v>
      </c>
      <c r="DH49">
        <f t="shared" si="99"/>
        <v>1.0799299673641694</v>
      </c>
      <c r="DI49">
        <f t="shared" si="100"/>
        <v>0.70006503282425603</v>
      </c>
      <c r="DJ49">
        <f t="shared" si="101"/>
        <v>0</v>
      </c>
      <c r="DK49">
        <f t="shared" si="102"/>
        <v>0</v>
      </c>
      <c r="DL49">
        <f t="shared" si="103"/>
        <v>1.1922432614329503</v>
      </c>
      <c r="DM49">
        <f t="shared" si="104"/>
        <v>0.84442924972158917</v>
      </c>
      <c r="DN49">
        <f t="shared" si="105"/>
        <v>2.2894940953161044E-3</v>
      </c>
      <c r="DO49">
        <f t="shared" si="106"/>
        <v>0</v>
      </c>
      <c r="DP49">
        <f t="shared" si="81"/>
        <v>0.21536561656600375</v>
      </c>
      <c r="DQ49">
        <f t="shared" si="82"/>
        <v>0.10907300432239997</v>
      </c>
      <c r="DR49">
        <f t="shared" si="83"/>
        <v>0</v>
      </c>
      <c r="DS49">
        <f t="shared" si="84"/>
        <v>0</v>
      </c>
      <c r="DT49">
        <f t="shared" si="85"/>
        <v>0.1957421357474966</v>
      </c>
      <c r="DU49">
        <f t="shared" si="86"/>
        <v>0.22237315684862663</v>
      </c>
      <c r="DV49">
        <f t="shared" si="87"/>
        <v>0</v>
      </c>
      <c r="DW49">
        <f t="shared" si="88"/>
        <v>0</v>
      </c>
      <c r="DX49">
        <f t="shared" si="89"/>
        <v>0.17943591579829735</v>
      </c>
      <c r="DY49">
        <f t="shared" si="90"/>
        <v>0.36131300122980237</v>
      </c>
      <c r="DZ49">
        <f t="shared" si="91"/>
        <v>1.4209422895241243E-5</v>
      </c>
      <c r="EA49">
        <f t="shared" si="92"/>
        <v>0</v>
      </c>
      <c r="EB49">
        <f>IF($I$1=0,0,IF(AP49&lt;=0,0,('LED Curve'!$D$19*(AP49/$I$1)^3+'LED Curve'!$D$20*(AP49/$I$1)^2+'LED Curve'!$D$21*(AP49/$I$1)^1+'LED Curve'!$D$22)*$F$1*$I$1))</f>
        <v>239.68166202843815</v>
      </c>
      <c r="EC49">
        <f>IF($I$2=0,0,IF(AQ49&lt;=0,0,('LED Curve'!$D$19*(AQ49/$I$2)^3+'LED Curve'!$D$20*(AQ49/$I$2)^2+'LED Curve'!$D$21*(AQ49/$I$2)^1+'LED Curve'!$D$22)*$F$2*$I$2))</f>
        <v>239.68166202843815</v>
      </c>
      <c r="ED49">
        <f>IF($I$3=0,0,IF(AR49&lt;=0,0,('LED Curve'!$D$19*(AR49/$I$3)^3+'LED Curve'!$D$20*(AR49/$I$3)^2+'LED Curve'!$D$21*(AR49/$I$3)^1+'LED Curve'!$D$22)*$F$3*$I$3))</f>
        <v>0</v>
      </c>
      <c r="EE49">
        <f>IF($I$4=0,0,IF(AS49&lt;=0,0,('LED Curve'!$D$19*(AS49/$I$4)^3+'LED Curve'!$D$20*(AS49/$I$4)^2+'LED Curve'!$D$21*(AS49/$I$4)^1+'LED Curve'!$D$22)*$F$4*$I$4))</f>
        <v>0</v>
      </c>
      <c r="EF49">
        <f>IF($I$1=0,0,IF(AT49&lt;=0,0,('LED Curve'!$D$19*(AT49/$I$1)^3+'LED Curve'!$D$20*(AT49/$I$1)^2+'LED Curve'!$D$21*(AT49/$I$1)^1+'LED Curve'!$D$22)*$F$1*$I$1))</f>
        <v>239.68166202843815</v>
      </c>
      <c r="EG49">
        <f>IF($I$2=0,0,IF(AU49&lt;=0,0,('LED Curve'!$D$19*(AU49/$I$2)^3+'LED Curve'!$D$20*(AU49/$I$2)^2+'LED Curve'!$D$21*(AU49/$I$2)^1+'LED Curve'!$D$22)*$F$2*$I$2))</f>
        <v>239.68166202843815</v>
      </c>
      <c r="EH49">
        <f>IF($I$3=0,0,IF(AV49&lt;=0,0,('LED Curve'!$D$19*(AV49/$I$3)^3+'LED Curve'!$D$20*(AV49/$I$3)^2+'LED Curve'!$D$21*(AV49/$I$3)^1+'LED Curve'!$D$22)*$F$3*$I$3))</f>
        <v>0</v>
      </c>
      <c r="EI49">
        <f>IF($I$4=0,0,IF(AW49&lt;=0,0,('LED Curve'!$D$19*(AW49/$I$4)^3+'LED Curve'!$D$20*(AW49/$I$4)^2+'LED Curve'!$D$21*(AW49/$I$4)^1+'LED Curve'!$D$22)*$F$4*$I$4))</f>
        <v>0</v>
      </c>
      <c r="EJ49">
        <f>IF($I$1=0,0,IF(AX49&lt;=0,0,('LED Curve'!$D$19*(AX49/$I$1)^3+'LED Curve'!$D$20*(AX49/$I$1)^2+'LED Curve'!$D$21*(AX49/$I$1)^1+'LED Curve'!$D$22)*$F$1*$I$1))</f>
        <v>239.68166202843815</v>
      </c>
      <c r="EK49">
        <f>IF($I$2=0,0,IF(AY49&lt;=0,0,('LED Curve'!$D$19*(AY49/$I$2)^3+'LED Curve'!$D$20*(AY49/$I$2)^2+'LED Curve'!$D$21*(AY49/$I$2)^1+'LED Curve'!$D$22)*$F$2*$I$2))</f>
        <v>239.68166202843815</v>
      </c>
      <c r="EL49">
        <f>IF($I$3=0,0,IF(AZ49&lt;=0,0,('LED Curve'!$D$19*(AZ49/$I$3)^3+'LED Curve'!$D$20*(AZ49/$I$3)^2+'LED Curve'!$D$21*(AZ49/$I$3)^1+'LED Curve'!$D$22)*$F$3*$I$3))</f>
        <v>22.227141733528082</v>
      </c>
      <c r="EM49">
        <f>IF($I$4=0,0,IF(BA49&lt;=0,0,('LED Curve'!$D$19*(BA49/$I$4)^3+'LED Curve'!$D$20*(BA49/$I$4)^2+'LED Curve'!$D$21*(BA49/$I$4)^1+'LED Curve'!$D$22)*$F$4*$I$4))</f>
        <v>0</v>
      </c>
      <c r="EN49">
        <f t="shared" si="93"/>
        <v>479.36332405687631</v>
      </c>
      <c r="EO49">
        <f t="shared" si="12"/>
        <v>0</v>
      </c>
      <c r="EP49">
        <f t="shared" si="13"/>
        <v>479.36332405687631</v>
      </c>
      <c r="EQ49">
        <f t="shared" si="14"/>
        <v>0</v>
      </c>
      <c r="ER49">
        <f t="shared" si="94"/>
        <v>501.59046579040438</v>
      </c>
      <c r="ES49">
        <f t="shared" si="15"/>
        <v>0</v>
      </c>
    </row>
    <row r="50" spans="1:149" x14ac:dyDescent="0.3">
      <c r="A50">
        <v>41</v>
      </c>
      <c r="B50">
        <f t="shared" si="16"/>
        <v>1.6015624999999999E-3</v>
      </c>
      <c r="C50">
        <f t="shared" si="0"/>
        <v>73.610191303356387</v>
      </c>
      <c r="D50">
        <f t="shared" si="1"/>
        <v>80.429299603661519</v>
      </c>
      <c r="E50">
        <f t="shared" si="2"/>
        <v>87.248407903966637</v>
      </c>
      <c r="F50">
        <f>IF(C50&gt;Calculation!$D$72,IF((C50-Calculation!$D$72)/Calculation!$D$58&gt;Calculation!$D$28,Calculation!$D$28,(C50-Calculation!$D$72)/Calculation!$D$58),0)</f>
        <v>26.470588235294116</v>
      </c>
      <c r="G50">
        <f>IF(C50&gt;Calculation!$D$73,IF((C50-Calculation!$D$73)/Calculation!$D$59&gt;Calculation!$D$29,Calculation!$D$29,(C50-Calculation!$D$73)/Calculation!$D$59),0)</f>
        <v>54.411764705882355</v>
      </c>
      <c r="H50">
        <f>IF(C50&gt;Calculation!$D$74,IF((C50-Calculation!$D$74)/Calculation!$D$60&gt;Calculation!$D$30,Calculation!$D$30,(C50-Calculation!$D$74)/Calculation!$D$60),0)</f>
        <v>0</v>
      </c>
      <c r="I50">
        <f>IF(C50&gt;Calculation!$D$75,IF((C50-Calculation!$D$75)/Calculation!$D$61&gt;Calculation!$D$31,Calculation!$D$31,(C50-Calculation!$D$75)/Calculation!$D$61),0)</f>
        <v>0</v>
      </c>
      <c r="J50">
        <f>IF(D50&gt;Calculation!$D$72,IF((D50-Calculation!$D$72)/Calculation!$D$58&gt;Calculation!$D$28,Calculation!$D$28,(D50-Calculation!$D$72)/Calculation!$D$58),0)</f>
        <v>26.470588235294116</v>
      </c>
      <c r="K50">
        <f>IF(D50&gt;Calculation!$D$73,IF((D50-Calculation!$D$73)/Calculation!$D$59&gt;Calculation!$D$29,Calculation!$D$29,(D50-Calculation!$D$73)/Calculation!$D$59),0)</f>
        <v>54.411764705882355</v>
      </c>
      <c r="L50">
        <f>IF(D50&gt;Calculation!$D$74,IF((D50-Calculation!$D$74)/Calculation!$D$60&gt;Calculation!$D$30,Calculation!$D$30,(D50-Calculation!$D$74)/Calculation!$D$60),0)</f>
        <v>0</v>
      </c>
      <c r="M50">
        <f>IF(D50&gt;Calculation!$D$75,IF((D50-Calculation!$D$75)/Calculation!$D$61&gt;Calculation!$D$31,Calculation!$D$31,(D50-Calculation!$D$75)/Calculation!$D$61),0)</f>
        <v>0</v>
      </c>
      <c r="N50">
        <f>IF(E50&gt;Calculation!$D$72,IF((E50-Calculation!$D$72)/Calculation!$D$58&gt;Calculation!$D$28,Calculation!$D$28,(E50-Calculation!$D$72)/Calculation!$D$58),0)</f>
        <v>26.470588235294116</v>
      </c>
      <c r="O50">
        <f>IF(E50&gt;Calculation!$D$73,IF((E50-Calculation!$D$73)/Calculation!$D$59&gt;Calculation!$D$29,Calculation!$D$29,(E50-Calculation!$D$73)/Calculation!$D$59),0)</f>
        <v>54.411764705882355</v>
      </c>
      <c r="P50">
        <f>IF(E50&gt;Calculation!$D$74,IF((E50-Calculation!$D$74)/Calculation!$D$60&gt;Calculation!$D$30,Calculation!$D$30,(E50-Calculation!$D$74)/Calculation!$D$60),0)</f>
        <v>16.922109179217507</v>
      </c>
      <c r="Q50">
        <f>IF(E50&gt;Calculation!$D$75,IF((E50-Calculation!$D$75)/Calculation!$D$61&gt;Calculation!$D$31,Calculation!$D$31,(E50-Calculation!$D$75)/Calculation!$D$61),0)</f>
        <v>0</v>
      </c>
      <c r="R50">
        <f t="shared" si="17"/>
        <v>0</v>
      </c>
      <c r="S50">
        <f t="shared" si="18"/>
        <v>54.411764705882355</v>
      </c>
      <c r="T50">
        <f t="shared" si="19"/>
        <v>0</v>
      </c>
      <c r="U50">
        <f t="shared" si="20"/>
        <v>0</v>
      </c>
      <c r="V50">
        <f t="shared" si="21"/>
        <v>0</v>
      </c>
      <c r="W50">
        <f t="shared" si="22"/>
        <v>54.411764705882355</v>
      </c>
      <c r="X50">
        <f t="shared" si="23"/>
        <v>0</v>
      </c>
      <c r="Y50">
        <f t="shared" si="24"/>
        <v>0</v>
      </c>
      <c r="Z50">
        <f t="shared" si="25"/>
        <v>0</v>
      </c>
      <c r="AA50">
        <f t="shared" si="26"/>
        <v>37.489655526664848</v>
      </c>
      <c r="AB50">
        <f t="shared" si="27"/>
        <v>16.922109179217507</v>
      </c>
      <c r="AC50">
        <f t="shared" si="4"/>
        <v>0</v>
      </c>
      <c r="AD50">
        <f>IF(T50&gt;Calculation!$D$29,1,0)</f>
        <v>0</v>
      </c>
      <c r="AE50">
        <f>IF(X50&gt;Calculation!$D$29,1,0)</f>
        <v>0</v>
      </c>
      <c r="AF50">
        <f>IF(AB50&gt;Calculation!$D$29,1,0)</f>
        <v>0</v>
      </c>
      <c r="AG50">
        <f>IF(U50&gt;Calculation!$D$30,1,0)</f>
        <v>0</v>
      </c>
      <c r="AH50">
        <f>IF(Y50&gt;Calculation!$D$30,1,0)</f>
        <v>0</v>
      </c>
      <c r="AI50">
        <f>IF(AC50&gt;Calculation!$D$30,1,0)</f>
        <v>0</v>
      </c>
      <c r="AJ50">
        <f t="shared" si="5"/>
        <v>54.411764705882355</v>
      </c>
      <c r="AK50">
        <f t="shared" si="28"/>
        <v>54.411764705882355</v>
      </c>
      <c r="AL50">
        <f t="shared" si="29"/>
        <v>54.411764705882355</v>
      </c>
      <c r="AM50">
        <f t="shared" si="30"/>
        <v>2960.6401384083047</v>
      </c>
      <c r="AN50">
        <f t="shared" si="31"/>
        <v>2960.6401384083047</v>
      </c>
      <c r="AO50">
        <f t="shared" si="32"/>
        <v>2960.6401384083047</v>
      </c>
      <c r="AP50">
        <f t="shared" si="7"/>
        <v>54.411764705882355</v>
      </c>
      <c r="AQ50">
        <f t="shared" si="8"/>
        <v>54.411764705882355</v>
      </c>
      <c r="AR50">
        <f t="shared" si="9"/>
        <v>0</v>
      </c>
      <c r="AS50">
        <f t="shared" si="10"/>
        <v>0</v>
      </c>
      <c r="AT50">
        <f t="shared" si="33"/>
        <v>54.411764705882355</v>
      </c>
      <c r="AU50">
        <f t="shared" si="34"/>
        <v>54.411764705882355</v>
      </c>
      <c r="AV50">
        <f t="shared" si="35"/>
        <v>0</v>
      </c>
      <c r="AW50">
        <f t="shared" si="36"/>
        <v>0</v>
      </c>
      <c r="AX50">
        <f t="shared" si="37"/>
        <v>54.411764705882355</v>
      </c>
      <c r="AY50">
        <f t="shared" si="38"/>
        <v>54.411764705882355</v>
      </c>
      <c r="AZ50">
        <f t="shared" si="39"/>
        <v>16.922109179217507</v>
      </c>
      <c r="BA50">
        <f t="shared" si="40"/>
        <v>0</v>
      </c>
      <c r="BB50">
        <f t="shared" si="41"/>
        <v>18.137254901960784</v>
      </c>
      <c r="BC50">
        <f t="shared" si="42"/>
        <v>18.137254901960784</v>
      </c>
      <c r="BD50">
        <f t="shared" si="43"/>
        <v>0</v>
      </c>
      <c r="BE50">
        <f t="shared" si="44"/>
        <v>0</v>
      </c>
      <c r="BF50">
        <f t="shared" si="45"/>
        <v>18.137254901960784</v>
      </c>
      <c r="BG50">
        <f t="shared" si="46"/>
        <v>18.137254901960784</v>
      </c>
      <c r="BH50">
        <f t="shared" si="47"/>
        <v>0</v>
      </c>
      <c r="BI50">
        <f t="shared" si="48"/>
        <v>0</v>
      </c>
      <c r="BJ50">
        <f t="shared" si="49"/>
        <v>18.137254901960784</v>
      </c>
      <c r="BK50">
        <f t="shared" si="50"/>
        <v>18.137254901960784</v>
      </c>
      <c r="BL50">
        <f t="shared" si="51"/>
        <v>5.6407030597391694</v>
      </c>
      <c r="BM50">
        <f t="shared" si="52"/>
        <v>0</v>
      </c>
      <c r="BN50">
        <f t="shared" si="53"/>
        <v>328.96001537870046</v>
      </c>
      <c r="BO50">
        <f t="shared" si="54"/>
        <v>328.96001537870046</v>
      </c>
      <c r="BP50">
        <f t="shared" si="55"/>
        <v>0</v>
      </c>
      <c r="BQ50">
        <f t="shared" si="56"/>
        <v>0</v>
      </c>
      <c r="BR50">
        <f t="shared" si="57"/>
        <v>328.96001537870046</v>
      </c>
      <c r="BS50">
        <f t="shared" si="58"/>
        <v>328.96001537870046</v>
      </c>
      <c r="BT50">
        <f t="shared" si="59"/>
        <v>0</v>
      </c>
      <c r="BU50">
        <f t="shared" si="60"/>
        <v>0</v>
      </c>
      <c r="BV50">
        <f t="shared" si="61"/>
        <v>328.96001537870046</v>
      </c>
      <c r="BW50">
        <f t="shared" si="62"/>
        <v>328.96001537870046</v>
      </c>
      <c r="BX50">
        <f t="shared" si="63"/>
        <v>31.817531008150826</v>
      </c>
      <c r="BY50">
        <f t="shared" si="64"/>
        <v>0</v>
      </c>
      <c r="BZ50">
        <f>IF($I$1=0,0,IF(AP50=0,C50,('LED Curve'!$D$14*(AP50/$I$1)^3+'LED Curve'!$D$15*(AP50/$I$1)^2+'LED Curve'!$D$16*(AP50/$I$1)^1+'LED Curve'!$D$17)*$F$1))</f>
        <v>29.492055904566882</v>
      </c>
      <c r="CA50">
        <f>IF($I$2=0,0,IF(AQ50=0,C50-BZ50,('LED Curve'!$D$14*(AQ50/$I$2)^3+'LED Curve'!$D$15*(AQ50/$I$2)^2+'LED Curve'!$D$16*(AQ50/$I$2)^1+'LED Curve'!$D$17)*$F$2))</f>
        <v>29.492055904566882</v>
      </c>
      <c r="CB50">
        <f>IF($I$3=0,0,IF(AR50=0,C50-(BZ50+CA50),('LED Curve'!$D$14*(AR50/$I$3)^3+'LED Curve'!$D$15*(AR50/$I$3)^2+'LED Curve'!$D$16*(AR50/$I$3)^1+'LED Curve'!$D$17)*$F$3))</f>
        <v>14.626079494222623</v>
      </c>
      <c r="CC50">
        <f>IF($I$4=0,0,IF(AS50=0,C50-(BZ50+CA50+CB50),('LED Curve'!$D$14*(AS50/$I$4)^3+'LED Curve'!$D$15*(AS50/$I$4)^2+'LED Curve'!$D$16*(AS50/$I$4)^1+'LED Curve'!$D$17)*$F$4))</f>
        <v>0</v>
      </c>
      <c r="CD50">
        <f>IF($I$1=0,0,IF(AT50=0,D50,('LED Curve'!$D$14*(AT50/$I$1)^3+'LED Curve'!$D$15*(AT50/$I$1)^2+'LED Curve'!$D$16*(AT50/$I$1)^1+'LED Curve'!$D$17)*$F$1))</f>
        <v>29.492055904566882</v>
      </c>
      <c r="CE50">
        <f>IF($I$2=0,0,IF(AU50=0,D50-CD50,('LED Curve'!$D$14*(AU50/$I$2)^3+'LED Curve'!$D$15*(AU50/$I$2)^2+'LED Curve'!$D$16*(AU50/$I$2)^1+'LED Curve'!$D$17)*$F$2))</f>
        <v>29.492055904566882</v>
      </c>
      <c r="CF50">
        <f>IF($I$3=0,0,IF(AV50=0,D50-(CD50+CE50),('LED Curve'!$D$14*(AV50/$I$3)^3+'LED Curve'!$D$15*(AV50/$I$3)^2+'LED Curve'!$D$16*(AV50/$I$3)^1+'LED Curve'!$D$17)*$F$3))</f>
        <v>21.445187794527754</v>
      </c>
      <c r="CG50">
        <f>IF($I$4=0,0,IF(AW50=0,D50-(CD50+CE50+CF50),('LED Curve'!$D$14*(AW50/$I$4)^3+'LED Curve'!$D$15*(AW50/$I$4)^2+'LED Curve'!$D$16*(AW50/$I$4)^1+'LED Curve'!$D$17)*$F$4))</f>
        <v>0</v>
      </c>
      <c r="CH50">
        <f>IF($I$1=0,0,IF(AX50=0,E50,('LED Curve'!$D$14*(AX50/$I$1)^3+'LED Curve'!$D$15*(AX50/$I$1)^2+'LED Curve'!$D$16*(AX50/$I$1)^1+'LED Curve'!$D$17)*$F$1))</f>
        <v>29.492055904566882</v>
      </c>
      <c r="CI50">
        <f>IF($I$2=0,0,IF(AY50=0,E50-CH50,('LED Curve'!$D$14*(AY50/$I$2)^3+'LED Curve'!$D$15*(AY50/$I$2)^2+'LED Curve'!$D$16*(AY50/$I$2)^1+'LED Curve'!$D$17)*$F$2))</f>
        <v>29.492055904566882</v>
      </c>
      <c r="CJ50">
        <f>IF($I$3=0,0,IF(AZ50=0,E50-(CH50+CI50),('LED Curve'!$D$14*(AZ50/$I$3)^3+'LED Curve'!$D$15*(AZ50/$I$3)^2+'LED Curve'!$D$16*(AZ50/$I$3)^1+'LED Curve'!$D$17)*$F$3))</f>
        <v>27.032332525616503</v>
      </c>
      <c r="CK50">
        <f>IF($I$4=0,0,IF(BA50=0,E50-(CH50+CI50+CJ50),('LED Curve'!$D$14*(BA50/$I$4)^3+'LED Curve'!$D$15*(BA50/$I$4)^2+'LED Curve'!$D$16*(BA50/$I$4)^1+'LED Curve'!$D$17)*$F$4))</f>
        <v>1.2319635692163615</v>
      </c>
      <c r="CL50">
        <f t="shared" si="65"/>
        <v>44.118135398789505</v>
      </c>
      <c r="CM50">
        <f t="shared" si="66"/>
        <v>14.626079494222623</v>
      </c>
      <c r="CN50">
        <f t="shared" si="67"/>
        <v>0</v>
      </c>
      <c r="CO50">
        <f>IF($C$6=Calculation!$I$5,0,$C50-(BZ50+CA50+CB50+CC50))</f>
        <v>0</v>
      </c>
      <c r="CP50">
        <f t="shared" si="68"/>
        <v>50.937243699094637</v>
      </c>
      <c r="CQ50">
        <f t="shared" si="69"/>
        <v>21.445187794527754</v>
      </c>
      <c r="CR50">
        <f t="shared" si="70"/>
        <v>0</v>
      </c>
      <c r="CS50">
        <f>IF($C$6=Calculation!$I$5,0,$D50-(CD50+CE50+CF50+CG50))</f>
        <v>0</v>
      </c>
      <c r="CT50">
        <f t="shared" si="71"/>
        <v>57.756351999399755</v>
      </c>
      <c r="CU50">
        <f t="shared" si="72"/>
        <v>28.264296094832872</v>
      </c>
      <c r="CV50">
        <f t="shared" si="73"/>
        <v>1.2319635692163615</v>
      </c>
      <c r="CW50">
        <f>IF($C$6=Calculation!$I$5,0,$E50-(CH50+CI50+CJ50+CK50))</f>
        <v>0</v>
      </c>
      <c r="CX50">
        <f t="shared" si="74"/>
        <v>1.9999976990046224</v>
      </c>
      <c r="CY50">
        <f t="shared" si="75"/>
        <v>2.4227337469955494</v>
      </c>
      <c r="CZ50">
        <f t="shared" si="76"/>
        <v>2.8239008647029822</v>
      </c>
      <c r="DA50">
        <f t="shared" si="77"/>
        <v>4.9314884609725516E-2</v>
      </c>
      <c r="DB50">
        <f t="shared" si="78"/>
        <v>5.5619685570816729E-2</v>
      </c>
      <c r="DC50">
        <f t="shared" si="79"/>
        <v>6.084034669340261E-2</v>
      </c>
      <c r="DD50">
        <f t="shared" si="95"/>
        <v>1.0068752425044467</v>
      </c>
      <c r="DE50">
        <f t="shared" si="96"/>
        <v>0.59006514429384527</v>
      </c>
      <c r="DF50">
        <f t="shared" si="97"/>
        <v>0</v>
      </c>
      <c r="DG50">
        <f t="shared" si="98"/>
        <v>0</v>
      </c>
      <c r="DH50">
        <f t="shared" si="99"/>
        <v>1.1426141394958886</v>
      </c>
      <c r="DI50">
        <f t="shared" si="100"/>
        <v>0.76274920495597531</v>
      </c>
      <c r="DJ50">
        <f t="shared" si="101"/>
        <v>0</v>
      </c>
      <c r="DK50">
        <f t="shared" si="102"/>
        <v>0</v>
      </c>
      <c r="DL50">
        <f t="shared" si="103"/>
        <v>1.2549274335646696</v>
      </c>
      <c r="DM50">
        <f t="shared" si="104"/>
        <v>0.90711342185330845</v>
      </c>
      <c r="DN50">
        <f t="shared" si="105"/>
        <v>1.3462928149125683E-2</v>
      </c>
      <c r="DO50">
        <f t="shared" si="106"/>
        <v>0</v>
      </c>
      <c r="DP50">
        <f t="shared" si="81"/>
        <v>0.21536561656600375</v>
      </c>
      <c r="DQ50">
        <f t="shared" si="82"/>
        <v>0.13837681103060057</v>
      </c>
      <c r="DR50">
        <f t="shared" si="83"/>
        <v>0</v>
      </c>
      <c r="DS50">
        <f t="shared" si="84"/>
        <v>0</v>
      </c>
      <c r="DT50">
        <f t="shared" si="85"/>
        <v>0.1957421357474966</v>
      </c>
      <c r="DU50">
        <f t="shared" si="86"/>
        <v>0.26600858122537197</v>
      </c>
      <c r="DV50">
        <f t="shared" si="87"/>
        <v>0</v>
      </c>
      <c r="DW50">
        <f t="shared" si="88"/>
        <v>0</v>
      </c>
      <c r="DX50">
        <f t="shared" si="89"/>
        <v>0.17943591579829735</v>
      </c>
      <c r="DY50">
        <f t="shared" si="90"/>
        <v>0.40778114326296599</v>
      </c>
      <c r="DZ50">
        <f t="shared" si="91"/>
        <v>3.3967538121209412E-4</v>
      </c>
      <c r="EA50">
        <f t="shared" si="92"/>
        <v>0</v>
      </c>
      <c r="EB50">
        <f>IF($I$1=0,0,IF(AP50&lt;=0,0,('LED Curve'!$D$19*(AP50/$I$1)^3+'LED Curve'!$D$20*(AP50/$I$1)^2+'LED Curve'!$D$21*(AP50/$I$1)^1+'LED Curve'!$D$22)*$F$1*$I$1))</f>
        <v>239.68166202843815</v>
      </c>
      <c r="EC50">
        <f>IF($I$2=0,0,IF(AQ50&lt;=0,0,('LED Curve'!$D$19*(AQ50/$I$2)^3+'LED Curve'!$D$20*(AQ50/$I$2)^2+'LED Curve'!$D$21*(AQ50/$I$2)^1+'LED Curve'!$D$22)*$F$2*$I$2))</f>
        <v>239.68166202843815</v>
      </c>
      <c r="ED50">
        <f>IF($I$3=0,0,IF(AR50&lt;=0,0,('LED Curve'!$D$19*(AR50/$I$3)^3+'LED Curve'!$D$20*(AR50/$I$3)^2+'LED Curve'!$D$21*(AR50/$I$3)^1+'LED Curve'!$D$22)*$F$3*$I$3))</f>
        <v>0</v>
      </c>
      <c r="EE50">
        <f>IF($I$4=0,0,IF(AS50&lt;=0,0,('LED Curve'!$D$19*(AS50/$I$4)^3+'LED Curve'!$D$20*(AS50/$I$4)^2+'LED Curve'!$D$21*(AS50/$I$4)^1+'LED Curve'!$D$22)*$F$4*$I$4))</f>
        <v>0</v>
      </c>
      <c r="EF50">
        <f>IF($I$1=0,0,IF(AT50&lt;=0,0,('LED Curve'!$D$19*(AT50/$I$1)^3+'LED Curve'!$D$20*(AT50/$I$1)^2+'LED Curve'!$D$21*(AT50/$I$1)^1+'LED Curve'!$D$22)*$F$1*$I$1))</f>
        <v>239.68166202843815</v>
      </c>
      <c r="EG50">
        <f>IF($I$2=0,0,IF(AU50&lt;=0,0,('LED Curve'!$D$19*(AU50/$I$2)^3+'LED Curve'!$D$20*(AU50/$I$2)^2+'LED Curve'!$D$21*(AU50/$I$2)^1+'LED Curve'!$D$22)*$F$2*$I$2))</f>
        <v>239.68166202843815</v>
      </c>
      <c r="EH50">
        <f>IF($I$3=0,0,IF(AV50&lt;=0,0,('LED Curve'!$D$19*(AV50/$I$3)^3+'LED Curve'!$D$20*(AV50/$I$3)^2+'LED Curve'!$D$21*(AV50/$I$3)^1+'LED Curve'!$D$22)*$F$3*$I$3))</f>
        <v>0</v>
      </c>
      <c r="EI50">
        <f>IF($I$4=0,0,IF(AW50&lt;=0,0,('LED Curve'!$D$19*(AW50/$I$4)^3+'LED Curve'!$D$20*(AW50/$I$4)^2+'LED Curve'!$D$21*(AW50/$I$4)^1+'LED Curve'!$D$22)*$F$4*$I$4))</f>
        <v>0</v>
      </c>
      <c r="EJ50">
        <f>IF($I$1=0,0,IF(AX50&lt;=0,0,('LED Curve'!$D$19*(AX50/$I$1)^3+'LED Curve'!$D$20*(AX50/$I$1)^2+'LED Curve'!$D$21*(AX50/$I$1)^1+'LED Curve'!$D$22)*$F$1*$I$1))</f>
        <v>239.68166202843815</v>
      </c>
      <c r="EK50">
        <f>IF($I$2=0,0,IF(AY50&lt;=0,0,('LED Curve'!$D$19*(AY50/$I$2)^3+'LED Curve'!$D$20*(AY50/$I$2)^2+'LED Curve'!$D$21*(AY50/$I$2)^1+'LED Curve'!$D$22)*$F$2*$I$2))</f>
        <v>239.68166202843815</v>
      </c>
      <c r="EL50">
        <f>IF($I$3=0,0,IF(AZ50&lt;=0,0,('LED Curve'!$D$19*(AZ50/$I$3)^3+'LED Curve'!$D$20*(AZ50/$I$3)^2+'LED Curve'!$D$21*(AZ50/$I$3)^1+'LED Curve'!$D$22)*$F$3*$I$3))</f>
        <v>77.466522551555784</v>
      </c>
      <c r="EM50">
        <f>IF($I$4=0,0,IF(BA50&lt;=0,0,('LED Curve'!$D$19*(BA50/$I$4)^3+'LED Curve'!$D$20*(BA50/$I$4)^2+'LED Curve'!$D$21*(BA50/$I$4)^1+'LED Curve'!$D$22)*$F$4*$I$4))</f>
        <v>0</v>
      </c>
      <c r="EN50">
        <f t="shared" si="93"/>
        <v>479.36332405687631</v>
      </c>
      <c r="EO50">
        <f t="shared" si="12"/>
        <v>0</v>
      </c>
      <c r="EP50">
        <f t="shared" si="13"/>
        <v>479.36332405687631</v>
      </c>
      <c r="EQ50">
        <f t="shared" si="14"/>
        <v>0</v>
      </c>
      <c r="ER50">
        <f t="shared" si="94"/>
        <v>556.82984660843204</v>
      </c>
      <c r="ES50">
        <f t="shared" si="15"/>
        <v>0</v>
      </c>
    </row>
    <row r="51" spans="1:149" x14ac:dyDescent="0.3">
      <c r="A51">
        <v>42</v>
      </c>
      <c r="B51">
        <f t="shared" si="16"/>
        <v>1.6406249999999999E-3</v>
      </c>
      <c r="C51">
        <f t="shared" si="0"/>
        <v>75.276963915259557</v>
      </c>
      <c r="D51">
        <f t="shared" si="1"/>
        <v>82.247596998464971</v>
      </c>
      <c r="E51">
        <f t="shared" si="2"/>
        <v>89.218230081670384</v>
      </c>
      <c r="F51">
        <f>IF(C51&gt;Calculation!$D$72,IF((C51-Calculation!$D$72)/Calculation!$D$58&gt;Calculation!$D$28,Calculation!$D$28,(C51-Calculation!$D$72)/Calculation!$D$58),0)</f>
        <v>26.470588235294116</v>
      </c>
      <c r="G51">
        <f>IF(C51&gt;Calculation!$D$73,IF((C51-Calculation!$D$73)/Calculation!$D$59&gt;Calculation!$D$29,Calculation!$D$29,(C51-Calculation!$D$73)/Calculation!$D$59),0)</f>
        <v>54.411764705882355</v>
      </c>
      <c r="H51">
        <f>IF(C51&gt;Calculation!$D$74,IF((C51-Calculation!$D$74)/Calculation!$D$60&gt;Calculation!$D$30,Calculation!$D$30,(C51-Calculation!$D$74)/Calculation!$D$60),0)</f>
        <v>0</v>
      </c>
      <c r="I51">
        <f>IF(C51&gt;Calculation!$D$75,IF((C51-Calculation!$D$75)/Calculation!$D$61&gt;Calculation!$D$31,Calculation!$D$31,(C51-Calculation!$D$75)/Calculation!$D$61),0)</f>
        <v>0</v>
      </c>
      <c r="J51">
        <f>IF(D51&gt;Calculation!$D$72,IF((D51-Calculation!$D$72)/Calculation!$D$58&gt;Calculation!$D$28,Calculation!$D$28,(D51-Calculation!$D$72)/Calculation!$D$58),0)</f>
        <v>26.470588235294116</v>
      </c>
      <c r="K51">
        <f>IF(D51&gt;Calculation!$D$73,IF((D51-Calculation!$D$73)/Calculation!$D$59&gt;Calculation!$D$29,Calculation!$D$29,(D51-Calculation!$D$73)/Calculation!$D$59),0)</f>
        <v>54.411764705882355</v>
      </c>
      <c r="L51">
        <f>IF(D51&gt;Calculation!$D$74,IF((D51-Calculation!$D$74)/Calculation!$D$60&gt;Calculation!$D$30,Calculation!$D$30,(D51-Calculation!$D$74)/Calculation!$D$60),0)</f>
        <v>0</v>
      </c>
      <c r="M51">
        <f>IF(D51&gt;Calculation!$D$75,IF((D51-Calculation!$D$75)/Calculation!$D$61&gt;Calculation!$D$31,Calculation!$D$31,(D51-Calculation!$D$75)/Calculation!$D$61),0)</f>
        <v>0</v>
      </c>
      <c r="N51">
        <f>IF(E51&gt;Calculation!$D$72,IF((E51-Calculation!$D$72)/Calculation!$D$58&gt;Calculation!$D$28,Calculation!$D$28,(E51-Calculation!$D$72)/Calculation!$D$58),0)</f>
        <v>26.470588235294116</v>
      </c>
      <c r="O51">
        <f>IF(E51&gt;Calculation!$D$73,IF((E51-Calculation!$D$73)/Calculation!$D$59&gt;Calculation!$D$29,Calculation!$D$29,(E51-Calculation!$D$73)/Calculation!$D$59),0)</f>
        <v>54.411764705882355</v>
      </c>
      <c r="P51">
        <f>IF(E51&gt;Calculation!$D$74,IF((E51-Calculation!$D$74)/Calculation!$D$60&gt;Calculation!$D$30,Calculation!$D$30,(E51-Calculation!$D$74)/Calculation!$D$60),0)</f>
        <v>29.096535493826579</v>
      </c>
      <c r="Q51">
        <f>IF(E51&gt;Calculation!$D$75,IF((E51-Calculation!$D$75)/Calculation!$D$61&gt;Calculation!$D$31,Calculation!$D$31,(E51-Calculation!$D$75)/Calculation!$D$61),0)</f>
        <v>0</v>
      </c>
      <c r="R51">
        <f t="shared" si="17"/>
        <v>0</v>
      </c>
      <c r="S51">
        <f t="shared" si="18"/>
        <v>54.411764705882355</v>
      </c>
      <c r="T51">
        <f t="shared" si="19"/>
        <v>0</v>
      </c>
      <c r="U51">
        <f t="shared" si="20"/>
        <v>0</v>
      </c>
      <c r="V51">
        <f t="shared" si="21"/>
        <v>0</v>
      </c>
      <c r="W51">
        <f t="shared" si="22"/>
        <v>54.411764705882355</v>
      </c>
      <c r="X51">
        <f t="shared" si="23"/>
        <v>0</v>
      </c>
      <c r="Y51">
        <f t="shared" si="24"/>
        <v>0</v>
      </c>
      <c r="Z51">
        <f t="shared" si="25"/>
        <v>0</v>
      </c>
      <c r="AA51">
        <f t="shared" si="26"/>
        <v>25.315229212055776</v>
      </c>
      <c r="AB51">
        <f t="shared" si="27"/>
        <v>29.096535493826579</v>
      </c>
      <c r="AC51">
        <f t="shared" si="4"/>
        <v>0</v>
      </c>
      <c r="AD51">
        <f>IF(T51&gt;Calculation!$D$29,1,0)</f>
        <v>0</v>
      </c>
      <c r="AE51">
        <f>IF(X51&gt;Calculation!$D$29,1,0)</f>
        <v>0</v>
      </c>
      <c r="AF51">
        <f>IF(AB51&gt;Calculation!$D$29,1,0)</f>
        <v>0</v>
      </c>
      <c r="AG51">
        <f>IF(U51&gt;Calculation!$D$30,1,0)</f>
        <v>0</v>
      </c>
      <c r="AH51">
        <f>IF(Y51&gt;Calculation!$D$30,1,0)</f>
        <v>0</v>
      </c>
      <c r="AI51">
        <f>IF(AC51&gt;Calculation!$D$30,1,0)</f>
        <v>0</v>
      </c>
      <c r="AJ51">
        <f t="shared" si="5"/>
        <v>54.411764705882355</v>
      </c>
      <c r="AK51">
        <f t="shared" si="28"/>
        <v>54.411764705882355</v>
      </c>
      <c r="AL51">
        <f t="shared" si="29"/>
        <v>54.411764705882355</v>
      </c>
      <c r="AM51">
        <f t="shared" si="30"/>
        <v>2960.6401384083047</v>
      </c>
      <c r="AN51">
        <f t="shared" si="31"/>
        <v>2960.6401384083047</v>
      </c>
      <c r="AO51">
        <f t="shared" si="32"/>
        <v>2960.6401384083047</v>
      </c>
      <c r="AP51">
        <f t="shared" si="7"/>
        <v>54.411764705882355</v>
      </c>
      <c r="AQ51">
        <f t="shared" si="8"/>
        <v>54.411764705882355</v>
      </c>
      <c r="AR51">
        <f t="shared" si="9"/>
        <v>0</v>
      </c>
      <c r="AS51">
        <f t="shared" si="10"/>
        <v>0</v>
      </c>
      <c r="AT51">
        <f t="shared" si="33"/>
        <v>54.411764705882355</v>
      </c>
      <c r="AU51">
        <f t="shared" si="34"/>
        <v>54.411764705882355</v>
      </c>
      <c r="AV51">
        <f t="shared" si="35"/>
        <v>0</v>
      </c>
      <c r="AW51">
        <f t="shared" si="36"/>
        <v>0</v>
      </c>
      <c r="AX51">
        <f t="shared" si="37"/>
        <v>54.411764705882355</v>
      </c>
      <c r="AY51">
        <f t="shared" si="38"/>
        <v>54.411764705882355</v>
      </c>
      <c r="AZ51">
        <f t="shared" si="39"/>
        <v>29.096535493826579</v>
      </c>
      <c r="BA51">
        <f t="shared" si="40"/>
        <v>0</v>
      </c>
      <c r="BB51">
        <f t="shared" si="41"/>
        <v>18.137254901960784</v>
      </c>
      <c r="BC51">
        <f t="shared" si="42"/>
        <v>18.137254901960784</v>
      </c>
      <c r="BD51">
        <f t="shared" si="43"/>
        <v>0</v>
      </c>
      <c r="BE51">
        <f t="shared" si="44"/>
        <v>0</v>
      </c>
      <c r="BF51">
        <f t="shared" si="45"/>
        <v>18.137254901960784</v>
      </c>
      <c r="BG51">
        <f t="shared" si="46"/>
        <v>18.137254901960784</v>
      </c>
      <c r="BH51">
        <f t="shared" si="47"/>
        <v>0</v>
      </c>
      <c r="BI51">
        <f t="shared" si="48"/>
        <v>0</v>
      </c>
      <c r="BJ51">
        <f t="shared" si="49"/>
        <v>18.137254901960784</v>
      </c>
      <c r="BK51">
        <f t="shared" si="50"/>
        <v>18.137254901960784</v>
      </c>
      <c r="BL51">
        <f t="shared" si="51"/>
        <v>9.6988451646088603</v>
      </c>
      <c r="BM51">
        <f t="shared" si="52"/>
        <v>0</v>
      </c>
      <c r="BN51">
        <f t="shared" si="53"/>
        <v>328.96001537870046</v>
      </c>
      <c r="BO51">
        <f t="shared" si="54"/>
        <v>328.96001537870046</v>
      </c>
      <c r="BP51">
        <f t="shared" si="55"/>
        <v>0</v>
      </c>
      <c r="BQ51">
        <f t="shared" si="56"/>
        <v>0</v>
      </c>
      <c r="BR51">
        <f t="shared" si="57"/>
        <v>328.96001537870046</v>
      </c>
      <c r="BS51">
        <f t="shared" si="58"/>
        <v>328.96001537870046</v>
      </c>
      <c r="BT51">
        <f t="shared" si="59"/>
        <v>0</v>
      </c>
      <c r="BU51">
        <f t="shared" si="60"/>
        <v>0</v>
      </c>
      <c r="BV51">
        <f t="shared" si="61"/>
        <v>328.96001537870046</v>
      </c>
      <c r="BW51">
        <f t="shared" si="62"/>
        <v>328.96001537870046</v>
      </c>
      <c r="BX51">
        <f t="shared" si="63"/>
        <v>94.067597527056677</v>
      </c>
      <c r="BY51">
        <f t="shared" si="64"/>
        <v>0</v>
      </c>
      <c r="BZ51">
        <f>IF($I$1=0,0,IF(AP51=0,C51,('LED Curve'!$D$14*(AP51/$I$1)^3+'LED Curve'!$D$15*(AP51/$I$1)^2+'LED Curve'!$D$16*(AP51/$I$1)^1+'LED Curve'!$D$17)*$F$1))</f>
        <v>29.492055904566882</v>
      </c>
      <c r="CA51">
        <f>IF($I$2=0,0,IF(AQ51=0,C51-BZ51,('LED Curve'!$D$14*(AQ51/$I$2)^3+'LED Curve'!$D$15*(AQ51/$I$2)^2+'LED Curve'!$D$16*(AQ51/$I$2)^1+'LED Curve'!$D$17)*$F$2))</f>
        <v>29.492055904566882</v>
      </c>
      <c r="CB51">
        <f>IF($I$3=0,0,IF(AR51=0,C51-(BZ51+CA51),('LED Curve'!$D$14*(AR51/$I$3)^3+'LED Curve'!$D$15*(AR51/$I$3)^2+'LED Curve'!$D$16*(AR51/$I$3)^1+'LED Curve'!$D$17)*$F$3))</f>
        <v>16.292852106125792</v>
      </c>
      <c r="CC51">
        <f>IF($I$4=0,0,IF(AS51=0,C51-(BZ51+CA51+CB51),('LED Curve'!$D$14*(AS51/$I$4)^3+'LED Curve'!$D$15*(AS51/$I$4)^2+'LED Curve'!$D$16*(AS51/$I$4)^1+'LED Curve'!$D$17)*$F$4))</f>
        <v>0</v>
      </c>
      <c r="CD51">
        <f>IF($I$1=0,0,IF(AT51=0,D51,('LED Curve'!$D$14*(AT51/$I$1)^3+'LED Curve'!$D$15*(AT51/$I$1)^2+'LED Curve'!$D$16*(AT51/$I$1)^1+'LED Curve'!$D$17)*$F$1))</f>
        <v>29.492055904566882</v>
      </c>
      <c r="CE51">
        <f>IF($I$2=0,0,IF(AU51=0,D51-CD51,('LED Curve'!$D$14*(AU51/$I$2)^3+'LED Curve'!$D$15*(AU51/$I$2)^2+'LED Curve'!$D$16*(AU51/$I$2)^1+'LED Curve'!$D$17)*$F$2))</f>
        <v>29.492055904566882</v>
      </c>
      <c r="CF51">
        <f>IF($I$3=0,0,IF(AV51=0,D51-(CD51+CE51),('LED Curve'!$D$14*(AV51/$I$3)^3+'LED Curve'!$D$15*(AV51/$I$3)^2+'LED Curve'!$D$16*(AV51/$I$3)^1+'LED Curve'!$D$17)*$F$3))</f>
        <v>23.263485189331206</v>
      </c>
      <c r="CG51">
        <f>IF($I$4=0,0,IF(AW51=0,D51-(CD51+CE51+CF51),('LED Curve'!$D$14*(AW51/$I$4)^3+'LED Curve'!$D$15*(AW51/$I$4)^2+'LED Curve'!$D$16*(AW51/$I$4)^1+'LED Curve'!$D$17)*$F$4))</f>
        <v>0</v>
      </c>
      <c r="CH51">
        <f>IF($I$1=0,0,IF(AX51=0,E51,('LED Curve'!$D$14*(AX51/$I$1)^3+'LED Curve'!$D$15*(AX51/$I$1)^2+'LED Curve'!$D$16*(AX51/$I$1)^1+'LED Curve'!$D$17)*$F$1))</f>
        <v>29.492055904566882</v>
      </c>
      <c r="CI51">
        <f>IF($I$2=0,0,IF(AY51=0,E51-CH51,('LED Curve'!$D$14*(AY51/$I$2)^3+'LED Curve'!$D$15*(AY51/$I$2)^2+'LED Curve'!$D$16*(AY51/$I$2)^1+'LED Curve'!$D$17)*$F$2))</f>
        <v>29.492055904566882</v>
      </c>
      <c r="CJ51">
        <f>IF($I$3=0,0,IF(AZ51=0,E51-(CH51+CI51),('LED Curve'!$D$14*(AZ51/$I$3)^3+'LED Curve'!$D$15*(AZ51/$I$3)^2+'LED Curve'!$D$16*(AZ51/$I$3)^1+'LED Curve'!$D$17)*$F$3))</f>
        <v>27.953609004181185</v>
      </c>
      <c r="CK51">
        <f>IF($I$4=0,0,IF(BA51=0,E51-(CH51+CI51+CJ51),('LED Curve'!$D$14*(BA51/$I$4)^3+'LED Curve'!$D$15*(BA51/$I$4)^2+'LED Curve'!$D$16*(BA51/$I$4)^1+'LED Curve'!$D$17)*$F$4))</f>
        <v>2.2805092683554307</v>
      </c>
      <c r="CL51">
        <f t="shared" si="65"/>
        <v>45.784908010692675</v>
      </c>
      <c r="CM51">
        <f t="shared" si="66"/>
        <v>16.292852106125792</v>
      </c>
      <c r="CN51">
        <f t="shared" si="67"/>
        <v>0</v>
      </c>
      <c r="CO51">
        <f>IF($C$6=Calculation!$I$5,0,$C51-(BZ51+CA51+CB51+CC51))</f>
        <v>0</v>
      </c>
      <c r="CP51">
        <f t="shared" si="68"/>
        <v>52.755541093898088</v>
      </c>
      <c r="CQ51">
        <f t="shared" si="69"/>
        <v>23.263485189331206</v>
      </c>
      <c r="CR51">
        <f t="shared" si="70"/>
        <v>0</v>
      </c>
      <c r="CS51">
        <f>IF($C$6=Calculation!$I$5,0,$D51-(CD51+CE51+CF51+CG51))</f>
        <v>0</v>
      </c>
      <c r="CT51">
        <f t="shared" si="71"/>
        <v>59.726174177103502</v>
      </c>
      <c r="CU51">
        <f t="shared" si="72"/>
        <v>30.23411827253662</v>
      </c>
      <c r="CV51">
        <f t="shared" si="73"/>
        <v>2.2805092683554307</v>
      </c>
      <c r="CW51">
        <f>IF($C$6=Calculation!$I$5,0,$E51-(CH51+CI51+CJ51+CK51))</f>
        <v>0</v>
      </c>
      <c r="CX51">
        <f t="shared" si="74"/>
        <v>2.1612001560097003</v>
      </c>
      <c r="CY51">
        <f t="shared" si="75"/>
        <v>2.5985909728192711</v>
      </c>
      <c r="CZ51">
        <f t="shared" si="76"/>
        <v>3.014412859345347</v>
      </c>
      <c r="DA51">
        <f t="shared" si="77"/>
        <v>5.2290527992078457E-2</v>
      </c>
      <c r="DB51">
        <f t="shared" si="78"/>
        <v>5.859532895316967E-2</v>
      </c>
      <c r="DC51">
        <f t="shared" si="79"/>
        <v>6.3815990075755558E-2</v>
      </c>
      <c r="DD51">
        <f t="shared" si="95"/>
        <v>1.0695594146361664</v>
      </c>
      <c r="DE51">
        <f t="shared" si="96"/>
        <v>0.65274931642556488</v>
      </c>
      <c r="DF51">
        <f t="shared" si="97"/>
        <v>0</v>
      </c>
      <c r="DG51">
        <f t="shared" si="98"/>
        <v>0</v>
      </c>
      <c r="DH51">
        <f t="shared" si="99"/>
        <v>1.2052983116276084</v>
      </c>
      <c r="DI51">
        <f t="shared" si="100"/>
        <v>0.82543337708769493</v>
      </c>
      <c r="DJ51">
        <f t="shared" si="101"/>
        <v>0</v>
      </c>
      <c r="DK51">
        <f t="shared" si="102"/>
        <v>0</v>
      </c>
      <c r="DL51">
        <f t="shared" si="103"/>
        <v>1.3176116056963894</v>
      </c>
      <c r="DM51">
        <f t="shared" si="104"/>
        <v>0.96979759398502807</v>
      </c>
      <c r="DN51">
        <f t="shared" si="105"/>
        <v>3.8173655739677834E-2</v>
      </c>
      <c r="DO51">
        <f t="shared" si="106"/>
        <v>0</v>
      </c>
      <c r="DP51">
        <f t="shared" si="81"/>
        <v>0.21536561656600375</v>
      </c>
      <c r="DQ51">
        <f t="shared" si="82"/>
        <v>0.17123528038988631</v>
      </c>
      <c r="DR51">
        <f t="shared" si="83"/>
        <v>0</v>
      </c>
      <c r="DS51">
        <f t="shared" si="84"/>
        <v>0</v>
      </c>
      <c r="DT51">
        <f t="shared" si="85"/>
        <v>0.1957421357474966</v>
      </c>
      <c r="DU51">
        <f t="shared" si="86"/>
        <v>0.31352181940330115</v>
      </c>
      <c r="DV51">
        <f t="shared" si="87"/>
        <v>0</v>
      </c>
      <c r="DW51">
        <f t="shared" si="88"/>
        <v>0</v>
      </c>
      <c r="DX51">
        <f t="shared" si="89"/>
        <v>0.17943591579829735</v>
      </c>
      <c r="DY51">
        <f t="shared" si="90"/>
        <v>0.44365991447136993</v>
      </c>
      <c r="DZ51">
        <f t="shared" si="91"/>
        <v>1.9181835788286503E-3</v>
      </c>
      <c r="EA51">
        <f t="shared" si="92"/>
        <v>0</v>
      </c>
      <c r="EB51">
        <f>IF($I$1=0,0,IF(AP51&lt;=0,0,('LED Curve'!$D$19*(AP51/$I$1)^3+'LED Curve'!$D$20*(AP51/$I$1)^2+'LED Curve'!$D$21*(AP51/$I$1)^1+'LED Curve'!$D$22)*$F$1*$I$1))</f>
        <v>239.68166202843815</v>
      </c>
      <c r="EC51">
        <f>IF($I$2=0,0,IF(AQ51&lt;=0,0,('LED Curve'!$D$19*(AQ51/$I$2)^3+'LED Curve'!$D$20*(AQ51/$I$2)^2+'LED Curve'!$D$21*(AQ51/$I$2)^1+'LED Curve'!$D$22)*$F$2*$I$2))</f>
        <v>239.68166202843815</v>
      </c>
      <c r="ED51">
        <f>IF($I$3=0,0,IF(AR51&lt;=0,0,('LED Curve'!$D$19*(AR51/$I$3)^3+'LED Curve'!$D$20*(AR51/$I$3)^2+'LED Curve'!$D$21*(AR51/$I$3)^1+'LED Curve'!$D$22)*$F$3*$I$3))</f>
        <v>0</v>
      </c>
      <c r="EE51">
        <f>IF($I$4=0,0,IF(AS51&lt;=0,0,('LED Curve'!$D$19*(AS51/$I$4)^3+'LED Curve'!$D$20*(AS51/$I$4)^2+'LED Curve'!$D$21*(AS51/$I$4)^1+'LED Curve'!$D$22)*$F$4*$I$4))</f>
        <v>0</v>
      </c>
      <c r="EF51">
        <f>IF($I$1=0,0,IF(AT51&lt;=0,0,('LED Curve'!$D$19*(AT51/$I$1)^3+'LED Curve'!$D$20*(AT51/$I$1)^2+'LED Curve'!$D$21*(AT51/$I$1)^1+'LED Curve'!$D$22)*$F$1*$I$1))</f>
        <v>239.68166202843815</v>
      </c>
      <c r="EG51">
        <f>IF($I$2=0,0,IF(AU51&lt;=0,0,('LED Curve'!$D$19*(AU51/$I$2)^3+'LED Curve'!$D$20*(AU51/$I$2)^2+'LED Curve'!$D$21*(AU51/$I$2)^1+'LED Curve'!$D$22)*$F$2*$I$2))</f>
        <v>239.68166202843815</v>
      </c>
      <c r="EH51">
        <f>IF($I$3=0,0,IF(AV51&lt;=0,0,('LED Curve'!$D$19*(AV51/$I$3)^3+'LED Curve'!$D$20*(AV51/$I$3)^2+'LED Curve'!$D$21*(AV51/$I$3)^1+'LED Curve'!$D$22)*$F$3*$I$3))</f>
        <v>0</v>
      </c>
      <c r="EI51">
        <f>IF($I$4=0,0,IF(AW51&lt;=0,0,('LED Curve'!$D$19*(AW51/$I$4)^3+'LED Curve'!$D$20*(AW51/$I$4)^2+'LED Curve'!$D$21*(AW51/$I$4)^1+'LED Curve'!$D$22)*$F$4*$I$4))</f>
        <v>0</v>
      </c>
      <c r="EJ51">
        <f>IF($I$1=0,0,IF(AX51&lt;=0,0,('LED Curve'!$D$19*(AX51/$I$1)^3+'LED Curve'!$D$20*(AX51/$I$1)^2+'LED Curve'!$D$21*(AX51/$I$1)^1+'LED Curve'!$D$22)*$F$1*$I$1))</f>
        <v>239.68166202843815</v>
      </c>
      <c r="EK51">
        <f>IF($I$2=0,0,IF(AY51&lt;=0,0,('LED Curve'!$D$19*(AY51/$I$2)^3+'LED Curve'!$D$20*(AY51/$I$2)^2+'LED Curve'!$D$21*(AY51/$I$2)^1+'LED Curve'!$D$22)*$F$2*$I$2))</f>
        <v>239.68166202843815</v>
      </c>
      <c r="EL51">
        <f>IF($I$3=0,0,IF(AZ51&lt;=0,0,('LED Curve'!$D$19*(AZ51/$I$3)^3+'LED Curve'!$D$20*(AZ51/$I$3)^2+'LED Curve'!$D$21*(AZ51/$I$3)^1+'LED Curve'!$D$22)*$F$3*$I$3))</f>
        <v>131.32374942339464</v>
      </c>
      <c r="EM51">
        <f>IF($I$4=0,0,IF(BA51&lt;=0,0,('LED Curve'!$D$19*(BA51/$I$4)^3+'LED Curve'!$D$20*(BA51/$I$4)^2+'LED Curve'!$D$21*(BA51/$I$4)^1+'LED Curve'!$D$22)*$F$4*$I$4))</f>
        <v>0</v>
      </c>
      <c r="EN51">
        <f t="shared" si="93"/>
        <v>479.36332405687631</v>
      </c>
      <c r="EO51">
        <f t="shared" si="12"/>
        <v>0</v>
      </c>
      <c r="EP51">
        <f t="shared" si="13"/>
        <v>479.36332405687631</v>
      </c>
      <c r="EQ51">
        <f t="shared" si="14"/>
        <v>0</v>
      </c>
      <c r="ER51">
        <f t="shared" si="94"/>
        <v>610.68707348027101</v>
      </c>
      <c r="ES51">
        <f t="shared" si="15"/>
        <v>0</v>
      </c>
    </row>
    <row r="52" spans="1:149" x14ac:dyDescent="0.3">
      <c r="A52">
        <v>43</v>
      </c>
      <c r="B52">
        <f t="shared" si="16"/>
        <v>1.6796875E-3</v>
      </c>
      <c r="C52">
        <f t="shared" si="0"/>
        <v>76.932189258437134</v>
      </c>
      <c r="D52">
        <f t="shared" si="1"/>
        <v>84.053297372840504</v>
      </c>
      <c r="E52">
        <f t="shared" si="2"/>
        <v>91.174405487243874</v>
      </c>
      <c r="F52">
        <f>IF(C52&gt;Calculation!$D$72,IF((C52-Calculation!$D$72)/Calculation!$D$58&gt;Calculation!$D$28,Calculation!$D$28,(C52-Calculation!$D$72)/Calculation!$D$58),0)</f>
        <v>26.470588235294116</v>
      </c>
      <c r="G52">
        <f>IF(C52&gt;Calculation!$D$73,IF((C52-Calculation!$D$73)/Calculation!$D$59&gt;Calculation!$D$29,Calculation!$D$29,(C52-Calculation!$D$73)/Calculation!$D$59),0)</f>
        <v>54.411764705882355</v>
      </c>
      <c r="H52">
        <f>IF(C52&gt;Calculation!$D$74,IF((C52-Calculation!$D$74)/Calculation!$D$60&gt;Calculation!$D$30,Calculation!$D$30,(C52-Calculation!$D$74)/Calculation!$D$60),0)</f>
        <v>0</v>
      </c>
      <c r="I52">
        <f>IF(C52&gt;Calculation!$D$75,IF((C52-Calculation!$D$75)/Calculation!$D$61&gt;Calculation!$D$31,Calculation!$D$31,(C52-Calculation!$D$75)/Calculation!$D$61),0)</f>
        <v>0</v>
      </c>
      <c r="J52">
        <f>IF(D52&gt;Calculation!$D$72,IF((D52-Calculation!$D$72)/Calculation!$D$58&gt;Calculation!$D$28,Calculation!$D$28,(D52-Calculation!$D$72)/Calculation!$D$58),0)</f>
        <v>26.470588235294116</v>
      </c>
      <c r="K52">
        <f>IF(D52&gt;Calculation!$D$73,IF((D52-Calculation!$D$73)/Calculation!$D$59&gt;Calculation!$D$29,Calculation!$D$29,(D52-Calculation!$D$73)/Calculation!$D$59),0)</f>
        <v>54.411764705882355</v>
      </c>
      <c r="L52">
        <f>IF(D52&gt;Calculation!$D$74,IF((D52-Calculation!$D$74)/Calculation!$D$60&gt;Calculation!$D$30,Calculation!$D$30,(D52-Calculation!$D$74)/Calculation!$D$60),0)</f>
        <v>0</v>
      </c>
      <c r="M52">
        <f>IF(D52&gt;Calculation!$D$75,IF((D52-Calculation!$D$75)/Calculation!$D$61&gt;Calculation!$D$31,Calculation!$D$31,(D52-Calculation!$D$75)/Calculation!$D$61),0)</f>
        <v>0</v>
      </c>
      <c r="N52">
        <f>IF(E52&gt;Calculation!$D$72,IF((E52-Calculation!$D$72)/Calculation!$D$58&gt;Calculation!$D$28,Calculation!$D$28,(E52-Calculation!$D$72)/Calculation!$D$58),0)</f>
        <v>26.470588235294116</v>
      </c>
      <c r="O52">
        <f>IF(E52&gt;Calculation!$D$73,IF((E52-Calculation!$D$73)/Calculation!$D$59&gt;Calculation!$D$29,Calculation!$D$29,(E52-Calculation!$D$73)/Calculation!$D$59),0)</f>
        <v>54.411764705882355</v>
      </c>
      <c r="P52">
        <f>IF(E52&gt;Calculation!$D$74,IF((E52-Calculation!$D$74)/Calculation!$D$60&gt;Calculation!$D$30,Calculation!$D$30,(E52-Calculation!$D$74)/Calculation!$D$60),0)</f>
        <v>41.186618346567549</v>
      </c>
      <c r="Q52">
        <f>IF(E52&gt;Calculation!$D$75,IF((E52-Calculation!$D$75)/Calculation!$D$61&gt;Calculation!$D$31,Calculation!$D$31,(E52-Calculation!$D$75)/Calculation!$D$61),0)</f>
        <v>0</v>
      </c>
      <c r="R52">
        <f t="shared" si="17"/>
        <v>0</v>
      </c>
      <c r="S52">
        <f t="shared" si="18"/>
        <v>54.411764705882355</v>
      </c>
      <c r="T52">
        <f t="shared" si="19"/>
        <v>0</v>
      </c>
      <c r="U52">
        <f t="shared" si="20"/>
        <v>0</v>
      </c>
      <c r="V52">
        <f t="shared" si="21"/>
        <v>0</v>
      </c>
      <c r="W52">
        <f t="shared" si="22"/>
        <v>54.411764705882355</v>
      </c>
      <c r="X52">
        <f t="shared" si="23"/>
        <v>0</v>
      </c>
      <c r="Y52">
        <f t="shared" si="24"/>
        <v>0</v>
      </c>
      <c r="Z52">
        <f t="shared" si="25"/>
        <v>0</v>
      </c>
      <c r="AA52">
        <f t="shared" si="26"/>
        <v>13.225146359314806</v>
      </c>
      <c r="AB52">
        <f t="shared" si="27"/>
        <v>41.186618346567549</v>
      </c>
      <c r="AC52">
        <f t="shared" si="4"/>
        <v>0</v>
      </c>
      <c r="AD52">
        <f>IF(T52&gt;Calculation!$D$29,1,0)</f>
        <v>0</v>
      </c>
      <c r="AE52">
        <f>IF(X52&gt;Calculation!$D$29,1,0)</f>
        <v>0</v>
      </c>
      <c r="AF52">
        <f>IF(AB52&gt;Calculation!$D$29,1,0)</f>
        <v>0</v>
      </c>
      <c r="AG52">
        <f>IF(U52&gt;Calculation!$D$30,1,0)</f>
        <v>0</v>
      </c>
      <c r="AH52">
        <f>IF(Y52&gt;Calculation!$D$30,1,0)</f>
        <v>0</v>
      </c>
      <c r="AI52">
        <f>IF(AC52&gt;Calculation!$D$30,1,0)</f>
        <v>0</v>
      </c>
      <c r="AJ52">
        <f t="shared" si="5"/>
        <v>54.411764705882355</v>
      </c>
      <c r="AK52">
        <f t="shared" si="28"/>
        <v>54.411764705882355</v>
      </c>
      <c r="AL52">
        <f t="shared" si="29"/>
        <v>54.411764705882355</v>
      </c>
      <c r="AM52">
        <f t="shared" si="30"/>
        <v>2960.6401384083047</v>
      </c>
      <c r="AN52">
        <f t="shared" si="31"/>
        <v>2960.6401384083047</v>
      </c>
      <c r="AO52">
        <f t="shared" si="32"/>
        <v>2960.6401384083047</v>
      </c>
      <c r="AP52">
        <f t="shared" si="7"/>
        <v>54.411764705882355</v>
      </c>
      <c r="AQ52">
        <f t="shared" si="8"/>
        <v>54.411764705882355</v>
      </c>
      <c r="AR52">
        <f t="shared" si="9"/>
        <v>0</v>
      </c>
      <c r="AS52">
        <f t="shared" si="10"/>
        <v>0</v>
      </c>
      <c r="AT52">
        <f t="shared" si="33"/>
        <v>54.411764705882355</v>
      </c>
      <c r="AU52">
        <f t="shared" si="34"/>
        <v>54.411764705882355</v>
      </c>
      <c r="AV52">
        <f t="shared" si="35"/>
        <v>0</v>
      </c>
      <c r="AW52">
        <f t="shared" si="36"/>
        <v>0</v>
      </c>
      <c r="AX52">
        <f t="shared" si="37"/>
        <v>54.411764705882355</v>
      </c>
      <c r="AY52">
        <f t="shared" si="38"/>
        <v>54.411764705882355</v>
      </c>
      <c r="AZ52">
        <f t="shared" si="39"/>
        <v>41.186618346567549</v>
      </c>
      <c r="BA52">
        <f t="shared" si="40"/>
        <v>0</v>
      </c>
      <c r="BB52">
        <f t="shared" si="41"/>
        <v>18.137254901960784</v>
      </c>
      <c r="BC52">
        <f t="shared" si="42"/>
        <v>18.137254901960784</v>
      </c>
      <c r="BD52">
        <f t="shared" si="43"/>
        <v>0</v>
      </c>
      <c r="BE52">
        <f t="shared" si="44"/>
        <v>0</v>
      </c>
      <c r="BF52">
        <f t="shared" si="45"/>
        <v>18.137254901960784</v>
      </c>
      <c r="BG52">
        <f t="shared" si="46"/>
        <v>18.137254901960784</v>
      </c>
      <c r="BH52">
        <f t="shared" si="47"/>
        <v>0</v>
      </c>
      <c r="BI52">
        <f t="shared" si="48"/>
        <v>0</v>
      </c>
      <c r="BJ52">
        <f t="shared" si="49"/>
        <v>18.137254901960784</v>
      </c>
      <c r="BK52">
        <f t="shared" si="50"/>
        <v>18.137254901960784</v>
      </c>
      <c r="BL52">
        <f t="shared" si="51"/>
        <v>13.728872782189184</v>
      </c>
      <c r="BM52">
        <f t="shared" si="52"/>
        <v>0</v>
      </c>
      <c r="BN52">
        <f t="shared" si="53"/>
        <v>328.96001537870046</v>
      </c>
      <c r="BO52">
        <f t="shared" si="54"/>
        <v>328.96001537870046</v>
      </c>
      <c r="BP52">
        <f t="shared" si="55"/>
        <v>0</v>
      </c>
      <c r="BQ52">
        <f t="shared" si="56"/>
        <v>0</v>
      </c>
      <c r="BR52">
        <f t="shared" si="57"/>
        <v>328.96001537870046</v>
      </c>
      <c r="BS52">
        <f t="shared" si="58"/>
        <v>328.96001537870046</v>
      </c>
      <c r="BT52">
        <f t="shared" si="59"/>
        <v>0</v>
      </c>
      <c r="BU52">
        <f t="shared" si="60"/>
        <v>0</v>
      </c>
      <c r="BV52">
        <f t="shared" si="61"/>
        <v>328.96001537870046</v>
      </c>
      <c r="BW52">
        <f t="shared" si="62"/>
        <v>328.96001537870046</v>
      </c>
      <c r="BX52">
        <f t="shared" si="63"/>
        <v>188.48194786953496</v>
      </c>
      <c r="BY52">
        <f t="shared" si="64"/>
        <v>0</v>
      </c>
      <c r="BZ52">
        <f>IF($I$1=0,0,IF(AP52=0,C52,('LED Curve'!$D$14*(AP52/$I$1)^3+'LED Curve'!$D$15*(AP52/$I$1)^2+'LED Curve'!$D$16*(AP52/$I$1)^1+'LED Curve'!$D$17)*$F$1))</f>
        <v>29.492055904566882</v>
      </c>
      <c r="CA52">
        <f>IF($I$2=0,0,IF(AQ52=0,C52-BZ52,('LED Curve'!$D$14*(AQ52/$I$2)^3+'LED Curve'!$D$15*(AQ52/$I$2)^2+'LED Curve'!$D$16*(AQ52/$I$2)^1+'LED Curve'!$D$17)*$F$2))</f>
        <v>29.492055904566882</v>
      </c>
      <c r="CB52">
        <f>IF($I$3=0,0,IF(AR52=0,C52-(BZ52+CA52),('LED Curve'!$D$14*(AR52/$I$3)^3+'LED Curve'!$D$15*(AR52/$I$3)^2+'LED Curve'!$D$16*(AR52/$I$3)^1+'LED Curve'!$D$17)*$F$3))</f>
        <v>17.948077449303369</v>
      </c>
      <c r="CC52">
        <f>IF($I$4=0,0,IF(AS52=0,C52-(BZ52+CA52+CB52),('LED Curve'!$D$14*(AS52/$I$4)^3+'LED Curve'!$D$15*(AS52/$I$4)^2+'LED Curve'!$D$16*(AS52/$I$4)^1+'LED Curve'!$D$17)*$F$4))</f>
        <v>0</v>
      </c>
      <c r="CD52">
        <f>IF($I$1=0,0,IF(AT52=0,D52,('LED Curve'!$D$14*(AT52/$I$1)^3+'LED Curve'!$D$15*(AT52/$I$1)^2+'LED Curve'!$D$16*(AT52/$I$1)^1+'LED Curve'!$D$17)*$F$1))</f>
        <v>29.492055904566882</v>
      </c>
      <c r="CE52">
        <f>IF($I$2=0,0,IF(AU52=0,D52-CD52,('LED Curve'!$D$14*(AU52/$I$2)^3+'LED Curve'!$D$15*(AU52/$I$2)^2+'LED Curve'!$D$16*(AU52/$I$2)^1+'LED Curve'!$D$17)*$F$2))</f>
        <v>29.492055904566882</v>
      </c>
      <c r="CF52">
        <f>IF($I$3=0,0,IF(AV52=0,D52-(CD52+CE52),('LED Curve'!$D$14*(AV52/$I$3)^3+'LED Curve'!$D$15*(AV52/$I$3)^2+'LED Curve'!$D$16*(AV52/$I$3)^1+'LED Curve'!$D$17)*$F$3))</f>
        <v>25.069185563706739</v>
      </c>
      <c r="CG52">
        <f>IF($I$4=0,0,IF(AW52=0,D52-(CD52+CE52+CF52),('LED Curve'!$D$14*(AW52/$I$4)^3+'LED Curve'!$D$15*(AW52/$I$4)^2+'LED Curve'!$D$16*(AW52/$I$4)^1+'LED Curve'!$D$17)*$F$4))</f>
        <v>0</v>
      </c>
      <c r="CH52">
        <f>IF($I$1=0,0,IF(AX52=0,E52,('LED Curve'!$D$14*(AX52/$I$1)^3+'LED Curve'!$D$15*(AX52/$I$1)^2+'LED Curve'!$D$16*(AX52/$I$1)^1+'LED Curve'!$D$17)*$F$1))</f>
        <v>29.492055904566882</v>
      </c>
      <c r="CI52">
        <f>IF($I$2=0,0,IF(AY52=0,E52-CH52,('LED Curve'!$D$14*(AY52/$I$2)^3+'LED Curve'!$D$15*(AY52/$I$2)^2+'LED Curve'!$D$16*(AY52/$I$2)^1+'LED Curve'!$D$17)*$F$2))</f>
        <v>29.492055904566882</v>
      </c>
      <c r="CJ52">
        <f>IF($I$3=0,0,IF(AZ52=0,E52-(CH52+CI52),('LED Curve'!$D$14*(AZ52/$I$3)^3+'LED Curve'!$D$15*(AZ52/$I$3)^2+'LED Curve'!$D$16*(AZ52/$I$3)^1+'LED Curve'!$D$17)*$F$3))</f>
        <v>28.747585576161526</v>
      </c>
      <c r="CK52">
        <f>IF($I$4=0,0,IF(BA52=0,E52-(CH52+CI52+CJ52),('LED Curve'!$D$14*(BA52/$I$4)^3+'LED Curve'!$D$15*(BA52/$I$4)^2+'LED Curve'!$D$16*(BA52/$I$4)^1+'LED Curve'!$D$17)*$F$4))</f>
        <v>3.4427081019485826</v>
      </c>
      <c r="CL52">
        <f t="shared" si="65"/>
        <v>47.440133353870252</v>
      </c>
      <c r="CM52">
        <f t="shared" si="66"/>
        <v>17.948077449303369</v>
      </c>
      <c r="CN52">
        <f t="shared" si="67"/>
        <v>0</v>
      </c>
      <c r="CO52">
        <f>IF($C$6=Calculation!$I$5,0,$C52-(BZ52+CA52+CB52+CC52))</f>
        <v>0</v>
      </c>
      <c r="CP52">
        <f t="shared" si="68"/>
        <v>54.561241468273622</v>
      </c>
      <c r="CQ52">
        <f t="shared" si="69"/>
        <v>25.069185563706739</v>
      </c>
      <c r="CR52">
        <f t="shared" si="70"/>
        <v>0</v>
      </c>
      <c r="CS52">
        <f>IF($C$6=Calculation!$I$5,0,$D52-(CD52+CE52+CF52+CG52))</f>
        <v>0</v>
      </c>
      <c r="CT52">
        <f t="shared" si="71"/>
        <v>61.682349582676991</v>
      </c>
      <c r="CU52">
        <f t="shared" si="72"/>
        <v>32.190293678110109</v>
      </c>
      <c r="CV52">
        <f t="shared" si="73"/>
        <v>3.4427081019485826</v>
      </c>
      <c r="CW52">
        <f>IF($C$6=Calculation!$I$5,0,$E52-(CH52+CI52+CJ52+CK52))</f>
        <v>0</v>
      </c>
      <c r="CX52">
        <f t="shared" si="74"/>
        <v>2.3259329991687876</v>
      </c>
      <c r="CY52">
        <f t="shared" si="75"/>
        <v>2.7782995289928207</v>
      </c>
      <c r="CZ52">
        <f t="shared" si="76"/>
        <v>3.2090971285333594</v>
      </c>
      <c r="DA52">
        <f t="shared" si="77"/>
        <v>5.5266171374431398E-2</v>
      </c>
      <c r="DB52">
        <f t="shared" si="78"/>
        <v>6.1570972335522611E-2</v>
      </c>
      <c r="DC52">
        <f t="shared" si="79"/>
        <v>6.6791633458108499E-2</v>
      </c>
      <c r="DD52">
        <f t="shared" si="95"/>
        <v>1.1322435867678862</v>
      </c>
      <c r="DE52">
        <f t="shared" si="96"/>
        <v>0.7154334885572845</v>
      </c>
      <c r="DF52">
        <f t="shared" si="97"/>
        <v>0</v>
      </c>
      <c r="DG52">
        <f t="shared" si="98"/>
        <v>0</v>
      </c>
      <c r="DH52">
        <f t="shared" si="99"/>
        <v>1.2679824837593281</v>
      </c>
      <c r="DI52">
        <f t="shared" si="100"/>
        <v>0.88811754921941455</v>
      </c>
      <c r="DJ52">
        <f t="shared" si="101"/>
        <v>0</v>
      </c>
      <c r="DK52">
        <f t="shared" si="102"/>
        <v>0</v>
      </c>
      <c r="DL52">
        <f t="shared" si="103"/>
        <v>1.3802957778281091</v>
      </c>
      <c r="DM52">
        <f t="shared" si="104"/>
        <v>1.0324817661167478</v>
      </c>
      <c r="DN52">
        <f t="shared" si="105"/>
        <v>7.7091026653978156E-2</v>
      </c>
      <c r="DO52">
        <f t="shared" si="106"/>
        <v>0</v>
      </c>
      <c r="DP52">
        <f t="shared" si="81"/>
        <v>0.21536561656600375</v>
      </c>
      <c r="DQ52">
        <f t="shared" si="82"/>
        <v>0.20762413590318135</v>
      </c>
      <c r="DR52">
        <f t="shared" si="83"/>
        <v>0</v>
      </c>
      <c r="DS52">
        <f t="shared" si="84"/>
        <v>0</v>
      </c>
      <c r="DT52">
        <f t="shared" si="85"/>
        <v>0.1957421357474966</v>
      </c>
      <c r="DU52">
        <f t="shared" si="86"/>
        <v>0.36488638793105865</v>
      </c>
      <c r="DV52">
        <f t="shared" si="87"/>
        <v>0</v>
      </c>
      <c r="DW52">
        <f t="shared" si="88"/>
        <v>0</v>
      </c>
      <c r="DX52">
        <f t="shared" si="89"/>
        <v>0.17943591579829735</v>
      </c>
      <c r="DY52">
        <f t="shared" si="90"/>
        <v>0.46715464378191562</v>
      </c>
      <c r="DZ52">
        <f t="shared" si="91"/>
        <v>5.8463648962026084E-3</v>
      </c>
      <c r="EA52">
        <f t="shared" si="92"/>
        <v>0</v>
      </c>
      <c r="EB52">
        <f>IF($I$1=0,0,IF(AP52&lt;=0,0,('LED Curve'!$D$19*(AP52/$I$1)^3+'LED Curve'!$D$20*(AP52/$I$1)^2+'LED Curve'!$D$21*(AP52/$I$1)^1+'LED Curve'!$D$22)*$F$1*$I$1))</f>
        <v>239.68166202843815</v>
      </c>
      <c r="EC52">
        <f>IF($I$2=0,0,IF(AQ52&lt;=0,0,('LED Curve'!$D$19*(AQ52/$I$2)^3+'LED Curve'!$D$20*(AQ52/$I$2)^2+'LED Curve'!$D$21*(AQ52/$I$2)^1+'LED Curve'!$D$22)*$F$2*$I$2))</f>
        <v>239.68166202843815</v>
      </c>
      <c r="ED52">
        <f>IF($I$3=0,0,IF(AR52&lt;=0,0,('LED Curve'!$D$19*(AR52/$I$3)^3+'LED Curve'!$D$20*(AR52/$I$3)^2+'LED Curve'!$D$21*(AR52/$I$3)^1+'LED Curve'!$D$22)*$F$3*$I$3))</f>
        <v>0</v>
      </c>
      <c r="EE52">
        <f>IF($I$4=0,0,IF(AS52&lt;=0,0,('LED Curve'!$D$19*(AS52/$I$4)^3+'LED Curve'!$D$20*(AS52/$I$4)^2+'LED Curve'!$D$21*(AS52/$I$4)^1+'LED Curve'!$D$22)*$F$4*$I$4))</f>
        <v>0</v>
      </c>
      <c r="EF52">
        <f>IF($I$1=0,0,IF(AT52&lt;=0,0,('LED Curve'!$D$19*(AT52/$I$1)^3+'LED Curve'!$D$20*(AT52/$I$1)^2+'LED Curve'!$D$21*(AT52/$I$1)^1+'LED Curve'!$D$22)*$F$1*$I$1))</f>
        <v>239.68166202843815</v>
      </c>
      <c r="EG52">
        <f>IF($I$2=0,0,IF(AU52&lt;=0,0,('LED Curve'!$D$19*(AU52/$I$2)^3+'LED Curve'!$D$20*(AU52/$I$2)^2+'LED Curve'!$D$21*(AU52/$I$2)^1+'LED Curve'!$D$22)*$F$2*$I$2))</f>
        <v>239.68166202843815</v>
      </c>
      <c r="EH52">
        <f>IF($I$3=0,0,IF(AV52&lt;=0,0,('LED Curve'!$D$19*(AV52/$I$3)^3+'LED Curve'!$D$20*(AV52/$I$3)^2+'LED Curve'!$D$21*(AV52/$I$3)^1+'LED Curve'!$D$22)*$F$3*$I$3))</f>
        <v>0</v>
      </c>
      <c r="EI52">
        <f>IF($I$4=0,0,IF(AW52&lt;=0,0,('LED Curve'!$D$19*(AW52/$I$4)^3+'LED Curve'!$D$20*(AW52/$I$4)^2+'LED Curve'!$D$21*(AW52/$I$4)^1+'LED Curve'!$D$22)*$F$4*$I$4))</f>
        <v>0</v>
      </c>
      <c r="EJ52">
        <f>IF($I$1=0,0,IF(AX52&lt;=0,0,('LED Curve'!$D$19*(AX52/$I$1)^3+'LED Curve'!$D$20*(AX52/$I$1)^2+'LED Curve'!$D$21*(AX52/$I$1)^1+'LED Curve'!$D$22)*$F$1*$I$1))</f>
        <v>239.68166202843815</v>
      </c>
      <c r="EK52">
        <f>IF($I$2=0,0,IF(AY52&lt;=0,0,('LED Curve'!$D$19*(AY52/$I$2)^3+'LED Curve'!$D$20*(AY52/$I$2)^2+'LED Curve'!$D$21*(AY52/$I$2)^1+'LED Curve'!$D$22)*$F$2*$I$2))</f>
        <v>239.68166202843815</v>
      </c>
      <c r="EL52">
        <f>IF($I$3=0,0,IF(AZ52&lt;=0,0,('LED Curve'!$D$19*(AZ52/$I$3)^3+'LED Curve'!$D$20*(AZ52/$I$3)^2+'LED Curve'!$D$21*(AZ52/$I$3)^1+'LED Curve'!$D$22)*$F$3*$I$3))</f>
        <v>183.71883293577312</v>
      </c>
      <c r="EM52">
        <f>IF($I$4=0,0,IF(BA52&lt;=0,0,('LED Curve'!$D$19*(BA52/$I$4)^3+'LED Curve'!$D$20*(BA52/$I$4)^2+'LED Curve'!$D$21*(BA52/$I$4)^1+'LED Curve'!$D$22)*$F$4*$I$4))</f>
        <v>0</v>
      </c>
      <c r="EN52">
        <f t="shared" si="93"/>
        <v>479.36332405687631</v>
      </c>
      <c r="EO52">
        <f t="shared" si="12"/>
        <v>0</v>
      </c>
      <c r="EP52">
        <f t="shared" si="13"/>
        <v>479.36332405687631</v>
      </c>
      <c r="EQ52">
        <f t="shared" si="14"/>
        <v>0</v>
      </c>
      <c r="ER52">
        <f t="shared" si="94"/>
        <v>663.0821569926494</v>
      </c>
      <c r="ES52">
        <f t="shared" si="15"/>
        <v>0</v>
      </c>
    </row>
    <row r="53" spans="1:149" x14ac:dyDescent="0.3">
      <c r="A53">
        <v>44</v>
      </c>
      <c r="B53">
        <f t="shared" si="16"/>
        <v>1.71875E-3</v>
      </c>
      <c r="C53">
        <f t="shared" si="0"/>
        <v>78.575618062040817</v>
      </c>
      <c r="D53">
        <f t="shared" si="1"/>
        <v>85.846128794953614</v>
      </c>
      <c r="E53">
        <f t="shared" si="2"/>
        <v>93.116639527866425</v>
      </c>
      <c r="F53">
        <f>IF(C53&gt;Calculation!$D$72,IF((C53-Calculation!$D$72)/Calculation!$D$58&gt;Calculation!$D$28,Calculation!$D$28,(C53-Calculation!$D$72)/Calculation!$D$58),0)</f>
        <v>26.470588235294116</v>
      </c>
      <c r="G53">
        <f>IF(C53&gt;Calculation!$D$73,IF((C53-Calculation!$D$73)/Calculation!$D$59&gt;Calculation!$D$29,Calculation!$D$29,(C53-Calculation!$D$73)/Calculation!$D$59),0)</f>
        <v>54.411764705882355</v>
      </c>
      <c r="H53">
        <f>IF(C53&gt;Calculation!$D$74,IF((C53-Calculation!$D$74)/Calculation!$D$60&gt;Calculation!$D$30,Calculation!$D$30,(C53-Calculation!$D$74)/Calculation!$D$60),0)</f>
        <v>0</v>
      </c>
      <c r="I53">
        <f>IF(C53&gt;Calculation!$D$75,IF((C53-Calculation!$D$75)/Calculation!$D$61&gt;Calculation!$D$31,Calculation!$D$31,(C53-Calculation!$D$75)/Calculation!$D$61),0)</f>
        <v>0</v>
      </c>
      <c r="J53">
        <f>IF(D53&gt;Calculation!$D$72,IF((D53-Calculation!$D$72)/Calculation!$D$58&gt;Calculation!$D$28,Calculation!$D$28,(D53-Calculation!$D$72)/Calculation!$D$58),0)</f>
        <v>26.470588235294116</v>
      </c>
      <c r="K53">
        <f>IF(D53&gt;Calculation!$D$73,IF((D53-Calculation!$D$73)/Calculation!$D$59&gt;Calculation!$D$29,Calculation!$D$29,(D53-Calculation!$D$73)/Calculation!$D$59),0)</f>
        <v>54.411764705882355</v>
      </c>
      <c r="L53">
        <f>IF(D53&gt;Calculation!$D$74,IF((D53-Calculation!$D$74)/Calculation!$D$60&gt;Calculation!$D$30,Calculation!$D$30,(D53-Calculation!$D$74)/Calculation!$D$60),0)</f>
        <v>8.2553656130059974</v>
      </c>
      <c r="M53">
        <f>IF(D53&gt;Calculation!$D$75,IF((D53-Calculation!$D$75)/Calculation!$D$61&gt;Calculation!$D$31,Calculation!$D$31,(D53-Calculation!$D$75)/Calculation!$D$61),0)</f>
        <v>0</v>
      </c>
      <c r="N53">
        <f>IF(E53&gt;Calculation!$D$72,IF((E53-Calculation!$D$72)/Calculation!$D$58&gt;Calculation!$D$28,Calculation!$D$28,(E53-Calculation!$D$72)/Calculation!$D$58),0)</f>
        <v>26.470588235294116</v>
      </c>
      <c r="O53">
        <f>IF(E53&gt;Calculation!$D$73,IF((E53-Calculation!$D$73)/Calculation!$D$59&gt;Calculation!$D$29,Calculation!$D$29,(E53-Calculation!$D$73)/Calculation!$D$59),0)</f>
        <v>54.411764705882355</v>
      </c>
      <c r="P53">
        <f>IF(E53&gt;Calculation!$D$74,IF((E53-Calculation!$D$74)/Calculation!$D$60&gt;Calculation!$D$30,Calculation!$D$30,(E53-Calculation!$D$74)/Calculation!$D$60),0)</f>
        <v>53.190537015433755</v>
      </c>
      <c r="Q53">
        <f>IF(E53&gt;Calculation!$D$75,IF((E53-Calculation!$D$75)/Calculation!$D$61&gt;Calculation!$D$31,Calculation!$D$31,(E53-Calculation!$D$75)/Calculation!$D$61),0)</f>
        <v>0</v>
      </c>
      <c r="R53">
        <f t="shared" si="17"/>
        <v>0</v>
      </c>
      <c r="S53">
        <f t="shared" si="18"/>
        <v>54.411764705882355</v>
      </c>
      <c r="T53">
        <f t="shared" si="19"/>
        <v>0</v>
      </c>
      <c r="U53">
        <f t="shared" si="20"/>
        <v>0</v>
      </c>
      <c r="V53">
        <f t="shared" si="21"/>
        <v>0</v>
      </c>
      <c r="W53">
        <f t="shared" si="22"/>
        <v>46.156399092876356</v>
      </c>
      <c r="X53">
        <f t="shared" si="23"/>
        <v>8.2553656130059974</v>
      </c>
      <c r="Y53">
        <f t="shared" si="24"/>
        <v>0</v>
      </c>
      <c r="Z53">
        <f t="shared" si="25"/>
        <v>0</v>
      </c>
      <c r="AA53">
        <f t="shared" si="26"/>
        <v>1.2212276904486004</v>
      </c>
      <c r="AB53">
        <f t="shared" si="27"/>
        <v>53.190537015433755</v>
      </c>
      <c r="AC53">
        <f t="shared" si="4"/>
        <v>0</v>
      </c>
      <c r="AD53">
        <f>IF(T53&gt;Calculation!$D$29,1,0)</f>
        <v>0</v>
      </c>
      <c r="AE53">
        <f>IF(X53&gt;Calculation!$D$29,1,0)</f>
        <v>0</v>
      </c>
      <c r="AF53">
        <f>IF(AB53&gt;Calculation!$D$29,1,0)</f>
        <v>0</v>
      </c>
      <c r="AG53">
        <f>IF(U53&gt;Calculation!$D$30,1,0)</f>
        <v>0</v>
      </c>
      <c r="AH53">
        <f>IF(Y53&gt;Calculation!$D$30,1,0)</f>
        <v>0</v>
      </c>
      <c r="AI53">
        <f>IF(AC53&gt;Calculation!$D$30,1,0)</f>
        <v>0</v>
      </c>
      <c r="AJ53">
        <f t="shared" si="5"/>
        <v>54.411764705882355</v>
      </c>
      <c r="AK53">
        <f t="shared" si="28"/>
        <v>54.411764705882355</v>
      </c>
      <c r="AL53">
        <f t="shared" si="29"/>
        <v>54.411764705882355</v>
      </c>
      <c r="AM53">
        <f t="shared" si="30"/>
        <v>2960.6401384083047</v>
      </c>
      <c r="AN53">
        <f t="shared" si="31"/>
        <v>2960.6401384083047</v>
      </c>
      <c r="AO53">
        <f t="shared" si="32"/>
        <v>2960.6401384083047</v>
      </c>
      <c r="AP53">
        <f t="shared" si="7"/>
        <v>54.411764705882355</v>
      </c>
      <c r="AQ53">
        <f t="shared" si="8"/>
        <v>54.411764705882355</v>
      </c>
      <c r="AR53">
        <f t="shared" si="9"/>
        <v>0</v>
      </c>
      <c r="AS53">
        <f t="shared" si="10"/>
        <v>0</v>
      </c>
      <c r="AT53">
        <f t="shared" si="33"/>
        <v>54.411764705882355</v>
      </c>
      <c r="AU53">
        <f t="shared" si="34"/>
        <v>54.411764705882355</v>
      </c>
      <c r="AV53">
        <f t="shared" si="35"/>
        <v>8.2553656130059974</v>
      </c>
      <c r="AW53">
        <f t="shared" si="36"/>
        <v>0</v>
      </c>
      <c r="AX53">
        <f t="shared" si="37"/>
        <v>54.411764705882355</v>
      </c>
      <c r="AY53">
        <f t="shared" si="38"/>
        <v>54.411764705882355</v>
      </c>
      <c r="AZ53">
        <f t="shared" si="39"/>
        <v>53.190537015433755</v>
      </c>
      <c r="BA53">
        <f t="shared" si="40"/>
        <v>0</v>
      </c>
      <c r="BB53">
        <f t="shared" si="41"/>
        <v>18.137254901960784</v>
      </c>
      <c r="BC53">
        <f t="shared" si="42"/>
        <v>18.137254901960784</v>
      </c>
      <c r="BD53">
        <f t="shared" si="43"/>
        <v>0</v>
      </c>
      <c r="BE53">
        <f t="shared" si="44"/>
        <v>0</v>
      </c>
      <c r="BF53">
        <f t="shared" si="45"/>
        <v>18.137254901960784</v>
      </c>
      <c r="BG53">
        <f t="shared" si="46"/>
        <v>18.137254901960784</v>
      </c>
      <c r="BH53">
        <f t="shared" si="47"/>
        <v>2.7517885376686659</v>
      </c>
      <c r="BI53">
        <f t="shared" si="48"/>
        <v>0</v>
      </c>
      <c r="BJ53">
        <f t="shared" si="49"/>
        <v>18.137254901960784</v>
      </c>
      <c r="BK53">
        <f t="shared" si="50"/>
        <v>18.137254901960784</v>
      </c>
      <c r="BL53">
        <f t="shared" si="51"/>
        <v>17.730179005144585</v>
      </c>
      <c r="BM53">
        <f t="shared" si="52"/>
        <v>0</v>
      </c>
      <c r="BN53">
        <f t="shared" si="53"/>
        <v>328.96001537870046</v>
      </c>
      <c r="BO53">
        <f t="shared" si="54"/>
        <v>328.96001537870046</v>
      </c>
      <c r="BP53">
        <f t="shared" si="55"/>
        <v>0</v>
      </c>
      <c r="BQ53">
        <f t="shared" si="56"/>
        <v>0</v>
      </c>
      <c r="BR53">
        <f t="shared" si="57"/>
        <v>328.96001537870046</v>
      </c>
      <c r="BS53">
        <f t="shared" si="58"/>
        <v>328.96001537870046</v>
      </c>
      <c r="BT53">
        <f t="shared" si="59"/>
        <v>7.572340156044655</v>
      </c>
      <c r="BU53">
        <f t="shared" si="60"/>
        <v>0</v>
      </c>
      <c r="BV53">
        <f t="shared" si="61"/>
        <v>328.96001537870046</v>
      </c>
      <c r="BW53">
        <f t="shared" si="62"/>
        <v>328.96001537870046</v>
      </c>
      <c r="BX53">
        <f t="shared" si="63"/>
        <v>314.35924755446985</v>
      </c>
      <c r="BY53">
        <f t="shared" si="64"/>
        <v>0</v>
      </c>
      <c r="BZ53">
        <f>IF($I$1=0,0,IF(AP53=0,C53,('LED Curve'!$D$14*(AP53/$I$1)^3+'LED Curve'!$D$15*(AP53/$I$1)^2+'LED Curve'!$D$16*(AP53/$I$1)^1+'LED Curve'!$D$17)*$F$1))</f>
        <v>29.492055904566882</v>
      </c>
      <c r="CA53">
        <f>IF($I$2=0,0,IF(AQ53=0,C53-BZ53,('LED Curve'!$D$14*(AQ53/$I$2)^3+'LED Curve'!$D$15*(AQ53/$I$2)^2+'LED Curve'!$D$16*(AQ53/$I$2)^1+'LED Curve'!$D$17)*$F$2))</f>
        <v>29.492055904566882</v>
      </c>
      <c r="CB53">
        <f>IF($I$3=0,0,IF(AR53=0,C53-(BZ53+CA53),('LED Curve'!$D$14*(AR53/$I$3)^3+'LED Curve'!$D$15*(AR53/$I$3)^2+'LED Curve'!$D$16*(AR53/$I$3)^1+'LED Curve'!$D$17)*$F$3))</f>
        <v>19.591506252907052</v>
      </c>
      <c r="CC53">
        <f>IF($I$4=0,0,IF(AS53=0,C53-(BZ53+CA53+CB53),('LED Curve'!$D$14*(AS53/$I$4)^3+'LED Curve'!$D$15*(AS53/$I$4)^2+'LED Curve'!$D$16*(AS53/$I$4)^1+'LED Curve'!$D$17)*$F$4))</f>
        <v>0</v>
      </c>
      <c r="CD53">
        <f>IF($I$1=0,0,IF(AT53=0,D53,('LED Curve'!$D$14*(AT53/$I$1)^3+'LED Curve'!$D$15*(AT53/$I$1)^2+'LED Curve'!$D$16*(AT53/$I$1)^1+'LED Curve'!$D$17)*$F$1))</f>
        <v>29.492055904566882</v>
      </c>
      <c r="CE53">
        <f>IF($I$2=0,0,IF(AU53=0,D53-CD53,('LED Curve'!$D$14*(AU53/$I$2)^3+'LED Curve'!$D$15*(AU53/$I$2)^2+'LED Curve'!$D$16*(AU53/$I$2)^1+'LED Curve'!$D$17)*$F$2))</f>
        <v>29.492055904566882</v>
      </c>
      <c r="CF53">
        <f>IF($I$3=0,0,IF(AV53=0,D53-(CD53+CE53),('LED Curve'!$D$14*(AV53/$I$3)^3+'LED Curve'!$D$15*(AV53/$I$3)^2+'LED Curve'!$D$16*(AV53/$I$3)^1+'LED Curve'!$D$17)*$F$3))</f>
        <v>26.295432328620763</v>
      </c>
      <c r="CG53">
        <f>IF($I$4=0,0,IF(AW53=0,D53-(CD53+CE53+CF53),('LED Curve'!$D$14*(AW53/$I$4)^3+'LED Curve'!$D$15*(AW53/$I$4)^2+'LED Curve'!$D$16*(AW53/$I$4)^1+'LED Curve'!$D$17)*$F$4))</f>
        <v>0.56658465719908691</v>
      </c>
      <c r="CH53">
        <f>IF($I$1=0,0,IF(AX53=0,E53,('LED Curve'!$D$14*(AX53/$I$1)^3+'LED Curve'!$D$15*(AX53/$I$1)^2+'LED Curve'!$D$16*(AX53/$I$1)^1+'LED Curve'!$D$17)*$F$1))</f>
        <v>29.492055904566882</v>
      </c>
      <c r="CI53">
        <f>IF($I$2=0,0,IF(AY53=0,E53-CH53,('LED Curve'!$D$14*(AY53/$I$2)^3+'LED Curve'!$D$15*(AY53/$I$2)^2+'LED Curve'!$D$16*(AY53/$I$2)^1+'LED Curve'!$D$17)*$F$2))</f>
        <v>29.492055904566882</v>
      </c>
      <c r="CJ53">
        <f>IF($I$3=0,0,IF(AZ53=0,E53-(CH53+CI53),('LED Curve'!$D$14*(AZ53/$I$3)^3+'LED Curve'!$D$15*(AZ53/$I$3)^2+'LED Curve'!$D$16*(AZ53/$I$3)^1+'LED Curve'!$D$17)*$F$3))</f>
        <v>29.428349557807188</v>
      </c>
      <c r="CK53">
        <f>IF($I$4=0,0,IF(BA53=0,E53-(CH53+CI53+CJ53),('LED Curve'!$D$14*(BA53/$I$4)^3+'LED Curve'!$D$15*(BA53/$I$4)^2+'LED Curve'!$D$16*(BA53/$I$4)^1+'LED Curve'!$D$17)*$F$4))</f>
        <v>4.7041781609254656</v>
      </c>
      <c r="CL53">
        <f t="shared" si="65"/>
        <v>49.083562157473935</v>
      </c>
      <c r="CM53">
        <f t="shared" si="66"/>
        <v>19.591506252907052</v>
      </c>
      <c r="CN53">
        <f t="shared" si="67"/>
        <v>0</v>
      </c>
      <c r="CO53">
        <f>IF($C$6=Calculation!$I$5,0,$C53-(BZ53+CA53+CB53+CC53))</f>
        <v>0</v>
      </c>
      <c r="CP53">
        <f t="shared" si="68"/>
        <v>56.354072890386732</v>
      </c>
      <c r="CQ53">
        <f t="shared" si="69"/>
        <v>26.862016985819849</v>
      </c>
      <c r="CR53">
        <f t="shared" si="70"/>
        <v>0.56658465719908691</v>
      </c>
      <c r="CS53">
        <f>IF($C$6=Calculation!$I$5,0,$D53-(CD53+CE53+CF53+CG53))</f>
        <v>0</v>
      </c>
      <c r="CT53">
        <f t="shared" si="71"/>
        <v>63.624583623299543</v>
      </c>
      <c r="CU53">
        <f t="shared" si="72"/>
        <v>34.132527718732661</v>
      </c>
      <c r="CV53">
        <f t="shared" si="73"/>
        <v>4.7041781609254656</v>
      </c>
      <c r="CW53">
        <f>IF($C$6=Calculation!$I$5,0,$E53-(CH53+CI53+CJ53+CK53))</f>
        <v>0</v>
      </c>
      <c r="CX53">
        <f t="shared" si="74"/>
        <v>2.4941714203216394</v>
      </c>
      <c r="CY53">
        <f t="shared" si="75"/>
        <v>2.9618323520686589</v>
      </c>
      <c r="CZ53">
        <f t="shared" si="76"/>
        <v>3.4079243535321844</v>
      </c>
      <c r="DA53">
        <f t="shared" si="77"/>
        <v>5.8241814756784339E-2</v>
      </c>
      <c r="DB53">
        <f t="shared" si="78"/>
        <v>6.4546615717875552E-2</v>
      </c>
      <c r="DC53">
        <f t="shared" si="79"/>
        <v>6.976727684046144E-2</v>
      </c>
      <c r="DD53">
        <f t="shared" si="95"/>
        <v>1.1949277588996059</v>
      </c>
      <c r="DE53">
        <f t="shared" si="96"/>
        <v>0.77811766068900412</v>
      </c>
      <c r="DF53">
        <f t="shared" si="97"/>
        <v>0</v>
      </c>
      <c r="DG53">
        <f t="shared" si="98"/>
        <v>0</v>
      </c>
      <c r="DH53">
        <f t="shared" si="99"/>
        <v>1.3306666558910478</v>
      </c>
      <c r="DI53">
        <f t="shared" si="100"/>
        <v>0.95080172135113417</v>
      </c>
      <c r="DJ53">
        <f t="shared" si="101"/>
        <v>4.1409541042335294E-3</v>
      </c>
      <c r="DK53">
        <f t="shared" si="102"/>
        <v>0</v>
      </c>
      <c r="DL53">
        <f t="shared" si="103"/>
        <v>1.4429799499598288</v>
      </c>
      <c r="DM53">
        <f t="shared" si="104"/>
        <v>1.0951659382484675</v>
      </c>
      <c r="DN53">
        <f t="shared" si="105"/>
        <v>0.13070898826011371</v>
      </c>
      <c r="DO53">
        <f t="shared" si="106"/>
        <v>0</v>
      </c>
      <c r="DP53">
        <f t="shared" si="81"/>
        <v>0.21536561656600375</v>
      </c>
      <c r="DQ53">
        <f t="shared" si="82"/>
        <v>0.24751856941024095</v>
      </c>
      <c r="DR53">
        <f t="shared" si="83"/>
        <v>0</v>
      </c>
      <c r="DS53">
        <f t="shared" si="84"/>
        <v>0</v>
      </c>
      <c r="DT53">
        <f t="shared" si="85"/>
        <v>0.1957421357474966</v>
      </c>
      <c r="DU53">
        <f t="shared" si="86"/>
        <v>0.41588859187898164</v>
      </c>
      <c r="DV53">
        <f t="shared" si="87"/>
        <v>4.5677377889630242E-5</v>
      </c>
      <c r="DW53">
        <f t="shared" si="88"/>
        <v>0</v>
      </c>
      <c r="DX53">
        <f t="shared" si="89"/>
        <v>0.17943591579829735</v>
      </c>
      <c r="DY53">
        <f t="shared" si="90"/>
        <v>0.47651132626174419</v>
      </c>
      <c r="DZ53">
        <f t="shared" si="91"/>
        <v>1.3354958163271154E-2</v>
      </c>
      <c r="EA53">
        <f t="shared" si="92"/>
        <v>0</v>
      </c>
      <c r="EB53">
        <f>IF($I$1=0,0,IF(AP53&lt;=0,0,('LED Curve'!$D$19*(AP53/$I$1)^3+'LED Curve'!$D$20*(AP53/$I$1)^2+'LED Curve'!$D$21*(AP53/$I$1)^1+'LED Curve'!$D$22)*$F$1*$I$1))</f>
        <v>239.68166202843815</v>
      </c>
      <c r="EC53">
        <f>IF($I$2=0,0,IF(AQ53&lt;=0,0,('LED Curve'!$D$19*(AQ53/$I$2)^3+'LED Curve'!$D$20*(AQ53/$I$2)^2+'LED Curve'!$D$21*(AQ53/$I$2)^1+'LED Curve'!$D$22)*$F$2*$I$2))</f>
        <v>239.68166202843815</v>
      </c>
      <c r="ED53">
        <f>IF($I$3=0,0,IF(AR53&lt;=0,0,('LED Curve'!$D$19*(AR53/$I$3)^3+'LED Curve'!$D$20*(AR53/$I$3)^2+'LED Curve'!$D$21*(AR53/$I$3)^1+'LED Curve'!$D$22)*$F$3*$I$3))</f>
        <v>0</v>
      </c>
      <c r="EE53">
        <f>IF($I$4=0,0,IF(AS53&lt;=0,0,('LED Curve'!$D$19*(AS53/$I$4)^3+'LED Curve'!$D$20*(AS53/$I$4)^2+'LED Curve'!$D$21*(AS53/$I$4)^1+'LED Curve'!$D$22)*$F$4*$I$4))</f>
        <v>0</v>
      </c>
      <c r="EF53">
        <f>IF($I$1=0,0,IF(AT53&lt;=0,0,('LED Curve'!$D$19*(AT53/$I$1)^3+'LED Curve'!$D$20*(AT53/$I$1)^2+'LED Curve'!$D$21*(AT53/$I$1)^1+'LED Curve'!$D$22)*$F$1*$I$1))</f>
        <v>239.68166202843815</v>
      </c>
      <c r="EG53">
        <f>IF($I$2=0,0,IF(AU53&lt;=0,0,('LED Curve'!$D$19*(AU53/$I$2)^3+'LED Curve'!$D$20*(AU53/$I$2)^2+'LED Curve'!$D$21*(AU53/$I$2)^1+'LED Curve'!$D$22)*$F$2*$I$2))</f>
        <v>239.68166202843815</v>
      </c>
      <c r="EH53">
        <f>IF($I$3=0,0,IF(AV53&lt;=0,0,('LED Curve'!$D$19*(AV53/$I$3)^3+'LED Curve'!$D$20*(AV53/$I$3)^2+'LED Curve'!$D$21*(AV53/$I$3)^1+'LED Curve'!$D$22)*$F$3*$I$3))</f>
        <v>38.507454910362711</v>
      </c>
      <c r="EI53">
        <f>IF($I$4=0,0,IF(AW53&lt;=0,0,('LED Curve'!$D$19*(AW53/$I$4)^3+'LED Curve'!$D$20*(AW53/$I$4)^2+'LED Curve'!$D$21*(AW53/$I$4)^1+'LED Curve'!$D$22)*$F$4*$I$4))</f>
        <v>0</v>
      </c>
      <c r="EJ53">
        <f>IF($I$1=0,0,IF(AX53&lt;=0,0,('LED Curve'!$D$19*(AX53/$I$1)^3+'LED Curve'!$D$20*(AX53/$I$1)^2+'LED Curve'!$D$21*(AX53/$I$1)^1+'LED Curve'!$D$22)*$F$1*$I$1))</f>
        <v>239.68166202843815</v>
      </c>
      <c r="EK53">
        <f>IF($I$2=0,0,IF(AY53&lt;=0,0,('LED Curve'!$D$19*(AY53/$I$2)^3+'LED Curve'!$D$20*(AY53/$I$2)^2+'LED Curve'!$D$21*(AY53/$I$2)^1+'LED Curve'!$D$22)*$F$2*$I$2))</f>
        <v>239.68166202843815</v>
      </c>
      <c r="EL53">
        <f>IF($I$3=0,0,IF(AZ53&lt;=0,0,('LED Curve'!$D$19*(AZ53/$I$3)^3+'LED Curve'!$D$20*(AZ53/$I$3)^2+'LED Curve'!$D$21*(AZ53/$I$3)^1+'LED Curve'!$D$22)*$F$3*$I$3))</f>
        <v>234.5762001754922</v>
      </c>
      <c r="EM53">
        <f>IF($I$4=0,0,IF(BA53&lt;=0,0,('LED Curve'!$D$19*(BA53/$I$4)^3+'LED Curve'!$D$20*(BA53/$I$4)^2+'LED Curve'!$D$21*(BA53/$I$4)^1+'LED Curve'!$D$22)*$F$4*$I$4))</f>
        <v>0</v>
      </c>
      <c r="EN53">
        <f t="shared" si="93"/>
        <v>479.36332405687631</v>
      </c>
      <c r="EO53">
        <f t="shared" si="12"/>
        <v>0</v>
      </c>
      <c r="EP53">
        <f t="shared" si="13"/>
        <v>517.87077896723906</v>
      </c>
      <c r="EQ53">
        <f t="shared" si="14"/>
        <v>0</v>
      </c>
      <c r="ER53">
        <f t="shared" si="94"/>
        <v>713.93952423236851</v>
      </c>
      <c r="ES53">
        <f t="shared" si="15"/>
        <v>0</v>
      </c>
    </row>
    <row r="54" spans="1:149" x14ac:dyDescent="0.3">
      <c r="A54">
        <v>45</v>
      </c>
      <c r="B54">
        <f t="shared" si="16"/>
        <v>1.7578125E-3</v>
      </c>
      <c r="C54">
        <f t="shared" si="0"/>
        <v>80.207002831737796</v>
      </c>
      <c r="D54">
        <f t="shared" si="1"/>
        <v>87.625821270986691</v>
      </c>
      <c r="E54">
        <f t="shared" si="2"/>
        <v>95.044639710235586</v>
      </c>
      <c r="F54">
        <f>IF(C54&gt;Calculation!$D$72,IF((C54-Calculation!$D$72)/Calculation!$D$58&gt;Calculation!$D$28,Calculation!$D$28,(C54-Calculation!$D$72)/Calculation!$D$58),0)</f>
        <v>26.470588235294116</v>
      </c>
      <c r="G54">
        <f>IF(C54&gt;Calculation!$D$73,IF((C54-Calculation!$D$73)/Calculation!$D$59&gt;Calculation!$D$29,Calculation!$D$29,(C54-Calculation!$D$73)/Calculation!$D$59),0)</f>
        <v>54.411764705882355</v>
      </c>
      <c r="H54">
        <f>IF(C54&gt;Calculation!$D$74,IF((C54-Calculation!$D$74)/Calculation!$D$60&gt;Calculation!$D$30,Calculation!$D$30,(C54-Calculation!$D$74)/Calculation!$D$60),0)</f>
        <v>0</v>
      </c>
      <c r="I54">
        <f>IF(C54&gt;Calculation!$D$75,IF((C54-Calculation!$D$75)/Calculation!$D$61&gt;Calculation!$D$31,Calculation!$D$31,(C54-Calculation!$D$75)/Calculation!$D$61),0)</f>
        <v>0</v>
      </c>
      <c r="J54">
        <f>IF(D54&gt;Calculation!$D$72,IF((D54-Calculation!$D$72)/Calculation!$D$58&gt;Calculation!$D$28,Calculation!$D$28,(D54-Calculation!$D$72)/Calculation!$D$58),0)</f>
        <v>26.470588235294116</v>
      </c>
      <c r="K54">
        <f>IF(D54&gt;Calculation!$D$73,IF((D54-Calculation!$D$73)/Calculation!$D$59&gt;Calculation!$D$29,Calculation!$D$29,(D54-Calculation!$D$73)/Calculation!$D$59),0)</f>
        <v>54.411764705882355</v>
      </c>
      <c r="L54">
        <f>IF(D54&gt;Calculation!$D$74,IF((D54-Calculation!$D$74)/Calculation!$D$60&gt;Calculation!$D$30,Calculation!$D$30,(D54-Calculation!$D$74)/Calculation!$D$60),0)</f>
        <v>19.254701064384715</v>
      </c>
      <c r="M54">
        <f>IF(D54&gt;Calculation!$D$75,IF((D54-Calculation!$D$75)/Calculation!$D$61&gt;Calculation!$D$31,Calculation!$D$31,(D54-Calculation!$D$75)/Calculation!$D$61),0)</f>
        <v>0</v>
      </c>
      <c r="N54">
        <f>IF(E54&gt;Calculation!$D$72,IF((E54-Calculation!$D$72)/Calculation!$D$58&gt;Calculation!$D$28,Calculation!$D$28,(E54-Calculation!$D$72)/Calculation!$D$58),0)</f>
        <v>26.470588235294116</v>
      </c>
      <c r="O54">
        <f>IF(E54&gt;Calculation!$D$73,IF((E54-Calculation!$D$73)/Calculation!$D$59&gt;Calculation!$D$29,Calculation!$D$29,(E54-Calculation!$D$73)/Calculation!$D$59),0)</f>
        <v>54.411764705882355</v>
      </c>
      <c r="P54">
        <f>IF(E54&gt;Calculation!$D$74,IF((E54-Calculation!$D$74)/Calculation!$D$60&gt;Calculation!$D$30,Calculation!$D$30,(E54-Calculation!$D$74)/Calculation!$D$60),0)</f>
        <v>65.10648375442733</v>
      </c>
      <c r="Q54">
        <f>IF(E54&gt;Calculation!$D$75,IF((E54-Calculation!$D$75)/Calculation!$D$61&gt;Calculation!$D$31,Calculation!$D$31,(E54-Calculation!$D$75)/Calculation!$D$61),0)</f>
        <v>0</v>
      </c>
      <c r="R54">
        <f t="shared" si="17"/>
        <v>0</v>
      </c>
      <c r="S54">
        <f t="shared" si="18"/>
        <v>54.411764705882355</v>
      </c>
      <c r="T54">
        <f t="shared" si="19"/>
        <v>0</v>
      </c>
      <c r="U54">
        <f t="shared" si="20"/>
        <v>0</v>
      </c>
      <c r="V54">
        <f t="shared" si="21"/>
        <v>0</v>
      </c>
      <c r="W54">
        <f t="shared" si="22"/>
        <v>35.157063641497643</v>
      </c>
      <c r="X54">
        <f t="shared" si="23"/>
        <v>19.254701064384715</v>
      </c>
      <c r="Y54">
        <f t="shared" si="24"/>
        <v>0</v>
      </c>
      <c r="Z54">
        <f t="shared" si="25"/>
        <v>0</v>
      </c>
      <c r="AA54">
        <f t="shared" si="26"/>
        <v>0</v>
      </c>
      <c r="AB54">
        <f t="shared" si="27"/>
        <v>65.10648375442733</v>
      </c>
      <c r="AC54">
        <f t="shared" si="4"/>
        <v>0</v>
      </c>
      <c r="AD54">
        <f>IF(T54&gt;Calculation!$D$29,1,0)</f>
        <v>0</v>
      </c>
      <c r="AE54">
        <f>IF(X54&gt;Calculation!$D$29,1,0)</f>
        <v>0</v>
      </c>
      <c r="AF54">
        <f>IF(AB54&gt;Calculation!$D$29,1,0)</f>
        <v>1</v>
      </c>
      <c r="AG54">
        <f>IF(U54&gt;Calculation!$D$30,1,0)</f>
        <v>0</v>
      </c>
      <c r="AH54">
        <f>IF(Y54&gt;Calculation!$D$30,1,0)</f>
        <v>0</v>
      </c>
      <c r="AI54">
        <f>IF(AC54&gt;Calculation!$D$30,1,0)</f>
        <v>0</v>
      </c>
      <c r="AJ54">
        <f t="shared" si="5"/>
        <v>54.411764705882355</v>
      </c>
      <c r="AK54">
        <f t="shared" si="28"/>
        <v>54.411764705882362</v>
      </c>
      <c r="AL54">
        <f t="shared" si="29"/>
        <v>65.10648375442733</v>
      </c>
      <c r="AM54">
        <f t="shared" si="30"/>
        <v>2960.6401384083047</v>
      </c>
      <c r="AN54">
        <f t="shared" si="31"/>
        <v>2960.6401384083056</v>
      </c>
      <c r="AO54">
        <f t="shared" si="32"/>
        <v>4238.8542268655101</v>
      </c>
      <c r="AP54">
        <f t="shared" si="7"/>
        <v>54.411764705882355</v>
      </c>
      <c r="AQ54">
        <f t="shared" si="8"/>
        <v>54.411764705882355</v>
      </c>
      <c r="AR54">
        <f t="shared" si="9"/>
        <v>0</v>
      </c>
      <c r="AS54">
        <f t="shared" si="10"/>
        <v>0</v>
      </c>
      <c r="AT54">
        <f t="shared" si="33"/>
        <v>54.411764705882362</v>
      </c>
      <c r="AU54">
        <f t="shared" si="34"/>
        <v>54.411764705882362</v>
      </c>
      <c r="AV54">
        <f t="shared" si="35"/>
        <v>19.254701064384715</v>
      </c>
      <c r="AW54">
        <f t="shared" si="36"/>
        <v>0</v>
      </c>
      <c r="AX54">
        <f t="shared" si="37"/>
        <v>65.10648375442733</v>
      </c>
      <c r="AY54">
        <f t="shared" si="38"/>
        <v>65.10648375442733</v>
      </c>
      <c r="AZ54">
        <f t="shared" si="39"/>
        <v>65.10648375442733</v>
      </c>
      <c r="BA54">
        <f t="shared" si="40"/>
        <v>0</v>
      </c>
      <c r="BB54">
        <f t="shared" si="41"/>
        <v>18.137254901960784</v>
      </c>
      <c r="BC54">
        <f t="shared" si="42"/>
        <v>18.137254901960784</v>
      </c>
      <c r="BD54">
        <f t="shared" si="43"/>
        <v>0</v>
      </c>
      <c r="BE54">
        <f t="shared" si="44"/>
        <v>0</v>
      </c>
      <c r="BF54">
        <f t="shared" si="45"/>
        <v>18.137254901960787</v>
      </c>
      <c r="BG54">
        <f t="shared" si="46"/>
        <v>18.137254901960787</v>
      </c>
      <c r="BH54">
        <f t="shared" si="47"/>
        <v>6.4182336881282387</v>
      </c>
      <c r="BI54">
        <f t="shared" si="48"/>
        <v>0</v>
      </c>
      <c r="BJ54">
        <f t="shared" si="49"/>
        <v>21.702161251475776</v>
      </c>
      <c r="BK54">
        <f t="shared" si="50"/>
        <v>21.702161251475776</v>
      </c>
      <c r="BL54">
        <f t="shared" si="51"/>
        <v>21.702161251475776</v>
      </c>
      <c r="BM54">
        <f t="shared" si="52"/>
        <v>0</v>
      </c>
      <c r="BN54">
        <f t="shared" si="53"/>
        <v>328.96001537870046</v>
      </c>
      <c r="BO54">
        <f t="shared" si="54"/>
        <v>328.96001537870046</v>
      </c>
      <c r="BP54">
        <f t="shared" si="55"/>
        <v>0</v>
      </c>
      <c r="BQ54">
        <f t="shared" si="56"/>
        <v>0</v>
      </c>
      <c r="BR54">
        <f t="shared" si="57"/>
        <v>328.96001537870063</v>
      </c>
      <c r="BS54">
        <f t="shared" si="58"/>
        <v>328.96001537870063</v>
      </c>
      <c r="BT54">
        <f t="shared" si="59"/>
        <v>41.193723675424216</v>
      </c>
      <c r="BU54">
        <f t="shared" si="60"/>
        <v>0</v>
      </c>
      <c r="BV54">
        <f t="shared" si="61"/>
        <v>470.98380298505663</v>
      </c>
      <c r="BW54">
        <f t="shared" si="62"/>
        <v>470.98380298505663</v>
      </c>
      <c r="BX54">
        <f t="shared" si="63"/>
        <v>470.98380298505663</v>
      </c>
      <c r="BY54">
        <f t="shared" si="64"/>
        <v>0</v>
      </c>
      <c r="BZ54">
        <f>IF($I$1=0,0,IF(AP54=0,C54,('LED Curve'!$D$14*(AP54/$I$1)^3+'LED Curve'!$D$15*(AP54/$I$1)^2+'LED Curve'!$D$16*(AP54/$I$1)^1+'LED Curve'!$D$17)*$F$1))</f>
        <v>29.492055904566882</v>
      </c>
      <c r="CA54">
        <f>IF($I$2=0,0,IF(AQ54=0,C54-BZ54,('LED Curve'!$D$14*(AQ54/$I$2)^3+'LED Curve'!$D$15*(AQ54/$I$2)^2+'LED Curve'!$D$16*(AQ54/$I$2)^1+'LED Curve'!$D$17)*$F$2))</f>
        <v>29.492055904566882</v>
      </c>
      <c r="CB54">
        <f>IF($I$3=0,0,IF(AR54=0,C54-(BZ54+CA54),('LED Curve'!$D$14*(AR54/$I$3)^3+'LED Curve'!$D$15*(AR54/$I$3)^2+'LED Curve'!$D$16*(AR54/$I$3)^1+'LED Curve'!$D$17)*$F$3))</f>
        <v>21.222891022604031</v>
      </c>
      <c r="CC54">
        <f>IF($I$4=0,0,IF(AS54=0,C54-(BZ54+CA54+CB54),('LED Curve'!$D$14*(AS54/$I$4)^3+'LED Curve'!$D$15*(AS54/$I$4)^2+'LED Curve'!$D$16*(AS54/$I$4)^1+'LED Curve'!$D$17)*$F$4))</f>
        <v>0</v>
      </c>
      <c r="CD54">
        <f>IF($I$1=0,0,IF(AT54=0,D54,('LED Curve'!$D$14*(AT54/$I$1)^3+'LED Curve'!$D$15*(AT54/$I$1)^2+'LED Curve'!$D$16*(AT54/$I$1)^1+'LED Curve'!$D$17)*$F$1))</f>
        <v>29.492055904566882</v>
      </c>
      <c r="CE54">
        <f>IF($I$2=0,0,IF(AU54=0,D54-CD54,('LED Curve'!$D$14*(AU54/$I$2)^3+'LED Curve'!$D$15*(AU54/$I$2)^2+'LED Curve'!$D$16*(AU54/$I$2)^1+'LED Curve'!$D$17)*$F$2))</f>
        <v>29.492055904566882</v>
      </c>
      <c r="CF54">
        <f>IF($I$3=0,0,IF(AV54=0,D54-(CD54+CE54),('LED Curve'!$D$14*(AV54/$I$3)^3+'LED Curve'!$D$15*(AV54/$I$3)^2+'LED Curve'!$D$16*(AV54/$I$3)^1+'LED Curve'!$D$17)*$F$3))</f>
        <v>27.218868964118936</v>
      </c>
      <c r="CG54">
        <f>IF($I$4=0,0,IF(AW54=0,D54-(CD54+CE54+CF54),('LED Curve'!$D$14*(AW54/$I$4)^3+'LED Curve'!$D$15*(AW54/$I$4)^2+'LED Curve'!$D$16*(AW54/$I$4)^1+'LED Curve'!$D$17)*$F$4))</f>
        <v>1.4228404977339864</v>
      </c>
      <c r="CH54">
        <f>IF($I$1=0,0,IF(AX54=0,E54,('LED Curve'!$D$14*(AX54/$I$1)^3+'LED Curve'!$D$15*(AX54/$I$1)^2+'LED Curve'!$D$16*(AX54/$I$1)^1+'LED Curve'!$D$17)*$F$1))</f>
        <v>30.009537294426636</v>
      </c>
      <c r="CI54">
        <f>IF($I$2=0,0,IF(AY54=0,E54-CH54,('LED Curve'!$D$14*(AY54/$I$2)^3+'LED Curve'!$D$15*(AY54/$I$2)^2+'LED Curve'!$D$16*(AY54/$I$2)^1+'LED Curve'!$D$17)*$F$2))</f>
        <v>30.009537294426636</v>
      </c>
      <c r="CJ54">
        <f>IF($I$3=0,0,IF(AZ54=0,E54-(CH54+CI54),('LED Curve'!$D$14*(AZ54/$I$3)^3+'LED Curve'!$D$15*(AZ54/$I$3)^2+'LED Curve'!$D$16*(AZ54/$I$3)^1+'LED Curve'!$D$17)*$F$3))</f>
        <v>30.009537294426636</v>
      </c>
      <c r="CK54">
        <f>IF($I$4=0,0,IF(BA54=0,E54-(CH54+CI54+CJ54),('LED Curve'!$D$14*(BA54/$I$4)^3+'LED Curve'!$D$15*(BA54/$I$4)^2+'LED Curve'!$D$16*(BA54/$I$4)^1+'LED Curve'!$D$17)*$F$4))</f>
        <v>5.0160278269556784</v>
      </c>
      <c r="CL54">
        <f t="shared" si="65"/>
        <v>50.714946927170914</v>
      </c>
      <c r="CM54">
        <f t="shared" si="66"/>
        <v>21.222891022604031</v>
      </c>
      <c r="CN54">
        <f t="shared" si="67"/>
        <v>0</v>
      </c>
      <c r="CO54">
        <f>IF($C$6=Calculation!$I$5,0,$C54-(BZ54+CA54+CB54+CC54))</f>
        <v>0</v>
      </c>
      <c r="CP54">
        <f t="shared" si="68"/>
        <v>58.133765366419809</v>
      </c>
      <c r="CQ54">
        <f t="shared" si="69"/>
        <v>28.641709461852926</v>
      </c>
      <c r="CR54">
        <f t="shared" si="70"/>
        <v>1.4228404977339864</v>
      </c>
      <c r="CS54">
        <f>IF($C$6=Calculation!$I$5,0,$D54-(CD54+CE54+CF54+CG54))</f>
        <v>0</v>
      </c>
      <c r="CT54">
        <f t="shared" si="71"/>
        <v>65.03510241580895</v>
      </c>
      <c r="CU54">
        <f t="shared" si="72"/>
        <v>35.025565121382314</v>
      </c>
      <c r="CV54">
        <f t="shared" si="73"/>
        <v>5.0160278269556784</v>
      </c>
      <c r="CW54">
        <f>IF($C$6=Calculation!$I$5,0,$E54-(CH54+CI54+CJ54+CK54))</f>
        <v>0</v>
      </c>
      <c r="CX54">
        <f t="shared" si="74"/>
        <v>2.6658900833808596</v>
      </c>
      <c r="CY54">
        <f t="shared" si="75"/>
        <v>3.1491618026787176</v>
      </c>
      <c r="CZ54">
        <f t="shared" si="76"/>
        <v>3.6308087052731812</v>
      </c>
      <c r="DA54">
        <f t="shared" si="77"/>
        <v>6.121745813913728E-2</v>
      </c>
      <c r="DB54">
        <f t="shared" si="78"/>
        <v>6.7522259100228493E-2</v>
      </c>
      <c r="DC54">
        <f t="shared" si="79"/>
        <v>7.303535394679804E-2</v>
      </c>
      <c r="DD54">
        <f t="shared" si="95"/>
        <v>1.2576119310313256</v>
      </c>
      <c r="DE54">
        <f t="shared" si="96"/>
        <v>0.84080183282072374</v>
      </c>
      <c r="DF54">
        <f t="shared" si="97"/>
        <v>0</v>
      </c>
      <c r="DG54">
        <f t="shared" si="98"/>
        <v>0</v>
      </c>
      <c r="DH54">
        <f t="shared" si="99"/>
        <v>1.3933508280227676</v>
      </c>
      <c r="DI54">
        <f t="shared" si="100"/>
        <v>1.0134858934828539</v>
      </c>
      <c r="DJ54">
        <f t="shared" si="101"/>
        <v>1.8517731416316015E-2</v>
      </c>
      <c r="DK54">
        <f t="shared" si="102"/>
        <v>0</v>
      </c>
      <c r="DL54">
        <f t="shared" si="103"/>
        <v>1.5124284480041803</v>
      </c>
      <c r="DM54">
        <f t="shared" si="104"/>
        <v>1.164614436292819</v>
      </c>
      <c r="DN54">
        <f t="shared" si="105"/>
        <v>0.19937427083311532</v>
      </c>
      <c r="DO54">
        <f t="shared" si="106"/>
        <v>0</v>
      </c>
      <c r="DP54">
        <f t="shared" si="81"/>
        <v>0.21536561656600375</v>
      </c>
      <c r="DQ54">
        <f t="shared" si="82"/>
        <v>0.29089324482366902</v>
      </c>
      <c r="DR54">
        <f t="shared" si="83"/>
        <v>0</v>
      </c>
      <c r="DS54">
        <f t="shared" si="84"/>
        <v>0</v>
      </c>
      <c r="DT54">
        <f t="shared" si="85"/>
        <v>0.1957421357474966</v>
      </c>
      <c r="DU54">
        <f t="shared" si="86"/>
        <v>0.45996281250517046</v>
      </c>
      <c r="DV54">
        <f t="shared" si="87"/>
        <v>5.8014240388462276E-4</v>
      </c>
      <c r="DW54">
        <f t="shared" si="88"/>
        <v>0</v>
      </c>
      <c r="DX54">
        <f t="shared" si="89"/>
        <v>0.17943591579829735</v>
      </c>
      <c r="DY54">
        <f t="shared" si="90"/>
        <v>0.47733610924997627</v>
      </c>
      <c r="DZ54">
        <f t="shared" si="91"/>
        <v>2.4584171147994834E-2</v>
      </c>
      <c r="EA54">
        <f t="shared" si="92"/>
        <v>0</v>
      </c>
      <c r="EB54">
        <f>IF($I$1=0,0,IF(AP54&lt;=0,0,('LED Curve'!$D$19*(AP54/$I$1)^3+'LED Curve'!$D$20*(AP54/$I$1)^2+'LED Curve'!$D$21*(AP54/$I$1)^1+'LED Curve'!$D$22)*$F$1*$I$1))</f>
        <v>239.68166202843815</v>
      </c>
      <c r="EC54">
        <f>IF($I$2=0,0,IF(AQ54&lt;=0,0,('LED Curve'!$D$19*(AQ54/$I$2)^3+'LED Curve'!$D$20*(AQ54/$I$2)^2+'LED Curve'!$D$21*(AQ54/$I$2)^1+'LED Curve'!$D$22)*$F$2*$I$2))</f>
        <v>239.68166202843815</v>
      </c>
      <c r="ED54">
        <f>IF($I$3=0,0,IF(AR54&lt;=0,0,('LED Curve'!$D$19*(AR54/$I$3)^3+'LED Curve'!$D$20*(AR54/$I$3)^2+'LED Curve'!$D$21*(AR54/$I$3)^1+'LED Curve'!$D$22)*$F$3*$I$3))</f>
        <v>0</v>
      </c>
      <c r="EE54">
        <f>IF($I$4=0,0,IF(AS54&lt;=0,0,('LED Curve'!$D$19*(AS54/$I$4)^3+'LED Curve'!$D$20*(AS54/$I$4)^2+'LED Curve'!$D$21*(AS54/$I$4)^1+'LED Curve'!$D$22)*$F$4*$I$4))</f>
        <v>0</v>
      </c>
      <c r="EF54">
        <f>IF($I$1=0,0,IF(AT54&lt;=0,0,('LED Curve'!$D$19*(AT54/$I$1)^3+'LED Curve'!$D$20*(AT54/$I$1)^2+'LED Curve'!$D$21*(AT54/$I$1)^1+'LED Curve'!$D$22)*$F$1*$I$1))</f>
        <v>239.68166202843821</v>
      </c>
      <c r="EG54">
        <f>IF($I$2=0,0,IF(AU54&lt;=0,0,('LED Curve'!$D$19*(AU54/$I$2)^3+'LED Curve'!$D$20*(AU54/$I$2)^2+'LED Curve'!$D$21*(AU54/$I$2)^1+'LED Curve'!$D$22)*$F$2*$I$2))</f>
        <v>239.68166202843821</v>
      </c>
      <c r="EH54">
        <f>IF($I$3=0,0,IF(AV54&lt;=0,0,('LED Curve'!$D$19*(AV54/$I$3)^3+'LED Curve'!$D$20*(AV54/$I$3)^2+'LED Curve'!$D$21*(AV54/$I$3)^1+'LED Curve'!$D$22)*$F$3*$I$3))</f>
        <v>87.866313922933955</v>
      </c>
      <c r="EI54">
        <f>IF($I$4=0,0,IF(AW54&lt;=0,0,('LED Curve'!$D$19*(AW54/$I$4)^3+'LED Curve'!$D$20*(AW54/$I$4)^2+'LED Curve'!$D$21*(AW54/$I$4)^1+'LED Curve'!$D$22)*$F$4*$I$4))</f>
        <v>0</v>
      </c>
      <c r="EJ54">
        <f>IF($I$1=0,0,IF(AX54&lt;=0,0,('LED Curve'!$D$19*(AX54/$I$1)^3+'LED Curve'!$D$20*(AX54/$I$1)^2+'LED Curve'!$D$21*(AX54/$I$1)^1+'LED Curve'!$D$22)*$F$1*$I$1))</f>
        <v>283.82474752899634</v>
      </c>
      <c r="EK54">
        <f>IF($I$2=0,0,IF(AY54&lt;=0,0,('LED Curve'!$D$19*(AY54/$I$2)^3+'LED Curve'!$D$20*(AY54/$I$2)^2+'LED Curve'!$D$21*(AY54/$I$2)^1+'LED Curve'!$D$22)*$F$2*$I$2))</f>
        <v>283.82474752899634</v>
      </c>
      <c r="EL54">
        <f>IF($I$3=0,0,IF(AZ54&lt;=0,0,('LED Curve'!$D$19*(AZ54/$I$3)^3+'LED Curve'!$D$20*(AZ54/$I$3)^2+'LED Curve'!$D$21*(AZ54/$I$3)^1+'LED Curve'!$D$22)*$F$3*$I$3))</f>
        <v>283.82474752899634</v>
      </c>
      <c r="EM54">
        <f>IF($I$4=0,0,IF(BA54&lt;=0,0,('LED Curve'!$D$19*(BA54/$I$4)^3+'LED Curve'!$D$20*(BA54/$I$4)^2+'LED Curve'!$D$21*(BA54/$I$4)^1+'LED Curve'!$D$22)*$F$4*$I$4))</f>
        <v>0</v>
      </c>
      <c r="EN54">
        <f t="shared" si="93"/>
        <v>479.36332405687631</v>
      </c>
      <c r="EO54">
        <f t="shared" si="12"/>
        <v>0</v>
      </c>
      <c r="EP54">
        <f t="shared" si="13"/>
        <v>567.22963797981038</v>
      </c>
      <c r="EQ54">
        <f t="shared" si="14"/>
        <v>0</v>
      </c>
      <c r="ER54">
        <f t="shared" si="94"/>
        <v>851.47424258698902</v>
      </c>
      <c r="ES54">
        <f t="shared" si="15"/>
        <v>0</v>
      </c>
    </row>
    <row r="55" spans="1:149" x14ac:dyDescent="0.3">
      <c r="A55">
        <v>46</v>
      </c>
      <c r="B55">
        <f t="shared" si="16"/>
        <v>1.7968750000000001E-3</v>
      </c>
      <c r="C55">
        <f t="shared" si="0"/>
        <v>81.826097886982467</v>
      </c>
      <c r="D55">
        <f t="shared" si="1"/>
        <v>89.392106785799058</v>
      </c>
      <c r="E55">
        <f t="shared" si="2"/>
        <v>96.958115684615649</v>
      </c>
      <c r="F55">
        <f>IF(C55&gt;Calculation!$D$72,IF((C55-Calculation!$D$72)/Calculation!$D$58&gt;Calculation!$D$28,Calculation!$D$28,(C55-Calculation!$D$72)/Calculation!$D$58),0)</f>
        <v>26.470588235294116</v>
      </c>
      <c r="G55">
        <f>IF(C55&gt;Calculation!$D$73,IF((C55-Calculation!$D$73)/Calculation!$D$59&gt;Calculation!$D$29,Calculation!$D$29,(C55-Calculation!$D$73)/Calculation!$D$59),0)</f>
        <v>54.411764705882355</v>
      </c>
      <c r="H55">
        <f>IF(C55&gt;Calculation!$D$74,IF((C55-Calculation!$D$74)/Calculation!$D$60&gt;Calculation!$D$30,Calculation!$D$30,(C55-Calculation!$D$74)/Calculation!$D$60),0)</f>
        <v>0</v>
      </c>
      <c r="I55">
        <f>IF(C55&gt;Calculation!$D$75,IF((C55-Calculation!$D$75)/Calculation!$D$61&gt;Calculation!$D$31,Calculation!$D$31,(C55-Calculation!$D$75)/Calculation!$D$61),0)</f>
        <v>0</v>
      </c>
      <c r="J55">
        <f>IF(D55&gt;Calculation!$D$72,IF((D55-Calculation!$D$72)/Calculation!$D$58&gt;Calculation!$D$28,Calculation!$D$28,(D55-Calculation!$D$72)/Calculation!$D$58),0)</f>
        <v>26.470588235294116</v>
      </c>
      <c r="K55">
        <f>IF(D55&gt;Calculation!$D$73,IF((D55-Calculation!$D$73)/Calculation!$D$59&gt;Calculation!$D$29,Calculation!$D$29,(D55-Calculation!$D$73)/Calculation!$D$59),0)</f>
        <v>54.411764705882355</v>
      </c>
      <c r="L55">
        <f>IF(D55&gt;Calculation!$D$74,IF((D55-Calculation!$D$74)/Calculation!$D$60&gt;Calculation!$D$30,Calculation!$D$30,(D55-Calculation!$D$74)/Calculation!$D$60),0)</f>
        <v>30.171175197959293</v>
      </c>
      <c r="M55">
        <f>IF(D55&gt;Calculation!$D$75,IF((D55-Calculation!$D$75)/Calculation!$D$61&gt;Calculation!$D$31,Calculation!$D$31,(D55-Calculation!$D$75)/Calculation!$D$61),0)</f>
        <v>0</v>
      </c>
      <c r="N55">
        <f>IF(E55&gt;Calculation!$D$72,IF((E55-Calculation!$D$72)/Calculation!$D$58&gt;Calculation!$D$28,Calculation!$D$28,(E55-Calculation!$D$72)/Calculation!$D$58),0)</f>
        <v>26.470588235294116</v>
      </c>
      <c r="O55">
        <f>IF(E55&gt;Calculation!$D$73,IF((E55-Calculation!$D$73)/Calculation!$D$59&gt;Calculation!$D$29,Calculation!$D$29,(E55-Calculation!$D$73)/Calculation!$D$59),0)</f>
        <v>54.411764705882355</v>
      </c>
      <c r="P55">
        <f>IF(E55&gt;Calculation!$D$74,IF((E55-Calculation!$D$74)/Calculation!$D$60&gt;Calculation!$D$30,Calculation!$D$30,(E55-Calculation!$D$74)/Calculation!$D$60),0)</f>
        <v>76.932664065799784</v>
      </c>
      <c r="Q55">
        <f>IF(E55&gt;Calculation!$D$75,IF((E55-Calculation!$D$75)/Calculation!$D$61&gt;Calculation!$D$31,Calculation!$D$31,(E55-Calculation!$D$75)/Calculation!$D$61),0)</f>
        <v>0</v>
      </c>
      <c r="R55">
        <f t="shared" si="17"/>
        <v>0</v>
      </c>
      <c r="S55">
        <f t="shared" si="18"/>
        <v>54.411764705882355</v>
      </c>
      <c r="T55">
        <f t="shared" si="19"/>
        <v>0</v>
      </c>
      <c r="U55">
        <f t="shared" si="20"/>
        <v>0</v>
      </c>
      <c r="V55">
        <f t="shared" si="21"/>
        <v>0</v>
      </c>
      <c r="W55">
        <f t="shared" si="22"/>
        <v>24.240589507923062</v>
      </c>
      <c r="X55">
        <f t="shared" si="23"/>
        <v>30.171175197959293</v>
      </c>
      <c r="Y55">
        <f t="shared" si="24"/>
        <v>0</v>
      </c>
      <c r="Z55">
        <f t="shared" si="25"/>
        <v>0</v>
      </c>
      <c r="AA55">
        <f t="shared" si="26"/>
        <v>0</v>
      </c>
      <c r="AB55">
        <f t="shared" si="27"/>
        <v>76.932664065799784</v>
      </c>
      <c r="AC55">
        <f t="shared" si="4"/>
        <v>0</v>
      </c>
      <c r="AD55">
        <f>IF(T55&gt;Calculation!$D$29,1,0)</f>
        <v>0</v>
      </c>
      <c r="AE55">
        <f>IF(X55&gt;Calculation!$D$29,1,0)</f>
        <v>0</v>
      </c>
      <c r="AF55">
        <f>IF(AB55&gt;Calculation!$D$29,1,0)</f>
        <v>1</v>
      </c>
      <c r="AG55">
        <f>IF(U55&gt;Calculation!$D$30,1,0)</f>
        <v>0</v>
      </c>
      <c r="AH55">
        <f>IF(Y55&gt;Calculation!$D$30,1,0)</f>
        <v>0</v>
      </c>
      <c r="AI55">
        <f>IF(AC55&gt;Calculation!$D$30,1,0)</f>
        <v>0</v>
      </c>
      <c r="AJ55">
        <f t="shared" si="5"/>
        <v>54.411764705882355</v>
      </c>
      <c r="AK55">
        <f t="shared" si="28"/>
        <v>54.411764705882355</v>
      </c>
      <c r="AL55">
        <f t="shared" si="29"/>
        <v>76.932664065799784</v>
      </c>
      <c r="AM55">
        <f t="shared" si="30"/>
        <v>2960.6401384083047</v>
      </c>
      <c r="AN55">
        <f t="shared" si="31"/>
        <v>2960.6401384083047</v>
      </c>
      <c r="AO55">
        <f t="shared" si="32"/>
        <v>5918.6348002612012</v>
      </c>
      <c r="AP55">
        <f t="shared" si="7"/>
        <v>54.411764705882355</v>
      </c>
      <c r="AQ55">
        <f t="shared" si="8"/>
        <v>54.411764705882355</v>
      </c>
      <c r="AR55">
        <f t="shared" si="9"/>
        <v>0</v>
      </c>
      <c r="AS55">
        <f t="shared" si="10"/>
        <v>0</v>
      </c>
      <c r="AT55">
        <f t="shared" si="33"/>
        <v>54.411764705882355</v>
      </c>
      <c r="AU55">
        <f t="shared" si="34"/>
        <v>54.411764705882355</v>
      </c>
      <c r="AV55">
        <f t="shared" si="35"/>
        <v>30.171175197959293</v>
      </c>
      <c r="AW55">
        <f t="shared" si="36"/>
        <v>0</v>
      </c>
      <c r="AX55">
        <f t="shared" si="37"/>
        <v>76.932664065799784</v>
      </c>
      <c r="AY55">
        <f t="shared" si="38"/>
        <v>76.932664065799784</v>
      </c>
      <c r="AZ55">
        <f t="shared" si="39"/>
        <v>76.932664065799784</v>
      </c>
      <c r="BA55">
        <f t="shared" si="40"/>
        <v>0</v>
      </c>
      <c r="BB55">
        <f t="shared" si="41"/>
        <v>18.137254901960784</v>
      </c>
      <c r="BC55">
        <f t="shared" si="42"/>
        <v>18.137254901960784</v>
      </c>
      <c r="BD55">
        <f t="shared" si="43"/>
        <v>0</v>
      </c>
      <c r="BE55">
        <f t="shared" si="44"/>
        <v>0</v>
      </c>
      <c r="BF55">
        <f t="shared" si="45"/>
        <v>18.137254901960784</v>
      </c>
      <c r="BG55">
        <f t="shared" si="46"/>
        <v>18.137254901960784</v>
      </c>
      <c r="BH55">
        <f t="shared" si="47"/>
        <v>10.057058399319764</v>
      </c>
      <c r="BI55">
        <f t="shared" si="48"/>
        <v>0</v>
      </c>
      <c r="BJ55">
        <f t="shared" si="49"/>
        <v>25.644221355266595</v>
      </c>
      <c r="BK55">
        <f t="shared" si="50"/>
        <v>25.644221355266595</v>
      </c>
      <c r="BL55">
        <f t="shared" si="51"/>
        <v>25.644221355266595</v>
      </c>
      <c r="BM55">
        <f t="shared" si="52"/>
        <v>0</v>
      </c>
      <c r="BN55">
        <f t="shared" si="53"/>
        <v>328.96001537870046</v>
      </c>
      <c r="BO55">
        <f t="shared" si="54"/>
        <v>328.96001537870046</v>
      </c>
      <c r="BP55">
        <f t="shared" si="55"/>
        <v>0</v>
      </c>
      <c r="BQ55">
        <f t="shared" si="56"/>
        <v>0</v>
      </c>
      <c r="BR55">
        <f t="shared" si="57"/>
        <v>328.96001537870046</v>
      </c>
      <c r="BS55">
        <f t="shared" si="58"/>
        <v>328.96001537870046</v>
      </c>
      <c r="BT55">
        <f t="shared" si="59"/>
        <v>101.14442364732822</v>
      </c>
      <c r="BU55">
        <f t="shared" si="60"/>
        <v>0</v>
      </c>
      <c r="BV55">
        <f t="shared" si="61"/>
        <v>657.62608891791126</v>
      </c>
      <c r="BW55">
        <f t="shared" si="62"/>
        <v>657.62608891791126</v>
      </c>
      <c r="BX55">
        <f t="shared" si="63"/>
        <v>657.62608891791126</v>
      </c>
      <c r="BY55">
        <f t="shared" si="64"/>
        <v>0</v>
      </c>
      <c r="BZ55">
        <f>IF($I$1=0,0,IF(AP55=0,C55,('LED Curve'!$D$14*(AP55/$I$1)^3+'LED Curve'!$D$15*(AP55/$I$1)^2+'LED Curve'!$D$16*(AP55/$I$1)^1+'LED Curve'!$D$17)*$F$1))</f>
        <v>29.492055904566882</v>
      </c>
      <c r="CA55">
        <f>IF($I$2=0,0,IF(AQ55=0,C55-BZ55,('LED Curve'!$D$14*(AQ55/$I$2)^3+'LED Curve'!$D$15*(AQ55/$I$2)^2+'LED Curve'!$D$16*(AQ55/$I$2)^1+'LED Curve'!$D$17)*$F$2))</f>
        <v>29.492055904566882</v>
      </c>
      <c r="CB55">
        <f>IF($I$3=0,0,IF(AR55=0,C55-(BZ55+CA55),('LED Curve'!$D$14*(AR55/$I$3)^3+'LED Curve'!$D$15*(AR55/$I$3)^2+'LED Curve'!$D$16*(AR55/$I$3)^1+'LED Curve'!$D$17)*$F$3))</f>
        <v>22.841986077848702</v>
      </c>
      <c r="CC55">
        <f>IF($I$4=0,0,IF(AS55=0,C55-(BZ55+CA55+CB55),('LED Curve'!$D$14*(AS55/$I$4)^3+'LED Curve'!$D$15*(AS55/$I$4)^2+'LED Curve'!$D$16*(AS55/$I$4)^1+'LED Curve'!$D$17)*$F$4))</f>
        <v>0</v>
      </c>
      <c r="CD55">
        <f>IF($I$1=0,0,IF(AT55=0,D55,('LED Curve'!$D$14*(AT55/$I$1)^3+'LED Curve'!$D$15*(AT55/$I$1)^2+'LED Curve'!$D$16*(AT55/$I$1)^1+'LED Curve'!$D$17)*$F$1))</f>
        <v>29.492055904566882</v>
      </c>
      <c r="CE55">
        <f>IF($I$2=0,0,IF(AU55=0,D55-CD55,('LED Curve'!$D$14*(AU55/$I$2)^3+'LED Curve'!$D$15*(AU55/$I$2)^2+'LED Curve'!$D$16*(AU55/$I$2)^1+'LED Curve'!$D$17)*$F$2))</f>
        <v>29.492055904566882</v>
      </c>
      <c r="CF55">
        <f>IF($I$3=0,0,IF(AV55=0,D55-(CD55+CE55),('LED Curve'!$D$14*(AV55/$I$3)^3+'LED Curve'!$D$15*(AV55/$I$3)^2+'LED Curve'!$D$16*(AV55/$I$3)^1+'LED Curve'!$D$17)*$F$3))</f>
        <v>28.028887386329345</v>
      </c>
      <c r="CG55">
        <f>IF($I$4=0,0,IF(AW55=0,D55-(CD55+CE55+CF55),('LED Curve'!$D$14*(AW55/$I$4)^3+'LED Curve'!$D$15*(AW55/$I$4)^2+'LED Curve'!$D$16*(AW55/$I$4)^1+'LED Curve'!$D$17)*$F$4))</f>
        <v>2.3791075903359484</v>
      </c>
      <c r="CH55">
        <f>IF($I$1=0,0,IF(AX55=0,E55,('LED Curve'!$D$14*(AX55/$I$1)^3+'LED Curve'!$D$15*(AX55/$I$1)^2+'LED Curve'!$D$16*(AX55/$I$1)^1+'LED Curve'!$D$17)*$F$1))</f>
        <v>30.50432424847358</v>
      </c>
      <c r="CI55">
        <f>IF($I$2=0,0,IF(AY55=0,E55-CH55,('LED Curve'!$D$14*(AY55/$I$2)^3+'LED Curve'!$D$15*(AY55/$I$2)^2+'LED Curve'!$D$16*(AY55/$I$2)^1+'LED Curve'!$D$17)*$F$2))</f>
        <v>30.50432424847358</v>
      </c>
      <c r="CJ55">
        <f>IF($I$3=0,0,IF(AZ55=0,E55-(CH55+CI55),('LED Curve'!$D$14*(AZ55/$I$3)^3+'LED Curve'!$D$15*(AZ55/$I$3)^2+'LED Curve'!$D$16*(AZ55/$I$3)^1+'LED Curve'!$D$17)*$F$3))</f>
        <v>30.50432424847358</v>
      </c>
      <c r="CK55">
        <f>IF($I$4=0,0,IF(BA55=0,E55-(CH55+CI55+CJ55),('LED Curve'!$D$14*(BA55/$I$4)^3+'LED Curve'!$D$15*(BA55/$I$4)^2+'LED Curve'!$D$16*(BA55/$I$4)^1+'LED Curve'!$D$17)*$F$4))</f>
        <v>5.4451429391949091</v>
      </c>
      <c r="CL55">
        <f t="shared" si="65"/>
        <v>52.334041982415584</v>
      </c>
      <c r="CM55">
        <f t="shared" si="66"/>
        <v>22.841986077848702</v>
      </c>
      <c r="CN55">
        <f t="shared" si="67"/>
        <v>0</v>
      </c>
      <c r="CO55">
        <f>IF($C$6=Calculation!$I$5,0,$C55-(BZ55+CA55+CB55+CC55))</f>
        <v>0</v>
      </c>
      <c r="CP55">
        <f t="shared" si="68"/>
        <v>59.900050881232175</v>
      </c>
      <c r="CQ55">
        <f t="shared" si="69"/>
        <v>30.407994976665293</v>
      </c>
      <c r="CR55">
        <f t="shared" si="70"/>
        <v>2.3791075903359484</v>
      </c>
      <c r="CS55">
        <f>IF($C$6=Calculation!$I$5,0,$D55-(CD55+CE55+CF55+CG55))</f>
        <v>0</v>
      </c>
      <c r="CT55">
        <f t="shared" si="71"/>
        <v>66.453791436142069</v>
      </c>
      <c r="CU55">
        <f t="shared" si="72"/>
        <v>35.949467187668489</v>
      </c>
      <c r="CV55">
        <f t="shared" si="73"/>
        <v>5.4451429391949091</v>
      </c>
      <c r="CW55">
        <f>IF($C$6=Calculation!$I$5,0,$E55-(CH55+CI55+CJ55+CK55))</f>
        <v>0</v>
      </c>
      <c r="CX55">
        <f t="shared" si="74"/>
        <v>2.8410631281474226</v>
      </c>
      <c r="CY55">
        <f t="shared" si="75"/>
        <v>3.3402596696967861</v>
      </c>
      <c r="CZ55">
        <f t="shared" si="76"/>
        <v>3.9010198123954161</v>
      </c>
      <c r="DA55">
        <f t="shared" si="77"/>
        <v>6.4193101521490228E-2</v>
      </c>
      <c r="DB55">
        <f t="shared" si="78"/>
        <v>7.0497902482581434E-2</v>
      </c>
      <c r="DC55">
        <f t="shared" si="79"/>
        <v>7.6919236895007376E-2</v>
      </c>
      <c r="DD55">
        <f t="shared" si="95"/>
        <v>1.3202961031630454</v>
      </c>
      <c r="DE55">
        <f t="shared" si="96"/>
        <v>0.90348600495244336</v>
      </c>
      <c r="DF55">
        <f t="shared" si="97"/>
        <v>0</v>
      </c>
      <c r="DG55">
        <f t="shared" si="98"/>
        <v>0</v>
      </c>
      <c r="DH55">
        <f t="shared" si="99"/>
        <v>1.4560350001544873</v>
      </c>
      <c r="DI55">
        <f t="shared" si="100"/>
        <v>1.0761700656145736</v>
      </c>
      <c r="DJ55">
        <f t="shared" si="101"/>
        <v>4.5184418615040522E-2</v>
      </c>
      <c r="DK55">
        <f t="shared" si="102"/>
        <v>0</v>
      </c>
      <c r="DL55">
        <f t="shared" si="103"/>
        <v>1.5963672890673128</v>
      </c>
      <c r="DM55">
        <f t="shared" si="104"/>
        <v>1.2485532773559516</v>
      </c>
      <c r="DN55">
        <f t="shared" si="105"/>
        <v>0.28331311189624786</v>
      </c>
      <c r="DO55">
        <f t="shared" si="106"/>
        <v>0</v>
      </c>
      <c r="DP55">
        <f t="shared" si="81"/>
        <v>0.21536561656600375</v>
      </c>
      <c r="DQ55">
        <f t="shared" si="82"/>
        <v>0.3377223019444397</v>
      </c>
      <c r="DR55">
        <f t="shared" si="83"/>
        <v>0</v>
      </c>
      <c r="DS55">
        <f t="shared" si="84"/>
        <v>0</v>
      </c>
      <c r="DT55">
        <f t="shared" si="85"/>
        <v>0.1957421357474966</v>
      </c>
      <c r="DU55">
        <f t="shared" si="86"/>
        <v>0.49421490100922238</v>
      </c>
      <c r="DV55">
        <f t="shared" si="87"/>
        <v>2.4152460733846241E-3</v>
      </c>
      <c r="DW55">
        <f t="shared" si="88"/>
        <v>0</v>
      </c>
      <c r="DX55">
        <f t="shared" si="89"/>
        <v>0.17943591579829735</v>
      </c>
      <c r="DY55">
        <f t="shared" si="90"/>
        <v>0.47733610924997627</v>
      </c>
      <c r="DZ55">
        <f t="shared" si="91"/>
        <v>3.9094872132622797E-2</v>
      </c>
      <c r="EA55">
        <f t="shared" si="92"/>
        <v>0</v>
      </c>
      <c r="EB55">
        <f>IF($I$1=0,0,IF(AP55&lt;=0,0,('LED Curve'!$D$19*(AP55/$I$1)^3+'LED Curve'!$D$20*(AP55/$I$1)^2+'LED Curve'!$D$21*(AP55/$I$1)^1+'LED Curve'!$D$22)*$F$1*$I$1))</f>
        <v>239.68166202843815</v>
      </c>
      <c r="EC55">
        <f>IF($I$2=0,0,IF(AQ55&lt;=0,0,('LED Curve'!$D$19*(AQ55/$I$2)^3+'LED Curve'!$D$20*(AQ55/$I$2)^2+'LED Curve'!$D$21*(AQ55/$I$2)^1+'LED Curve'!$D$22)*$F$2*$I$2))</f>
        <v>239.68166202843815</v>
      </c>
      <c r="ED55">
        <f>IF($I$3=0,0,IF(AR55&lt;=0,0,('LED Curve'!$D$19*(AR55/$I$3)^3+'LED Curve'!$D$20*(AR55/$I$3)^2+'LED Curve'!$D$21*(AR55/$I$3)^1+'LED Curve'!$D$22)*$F$3*$I$3))</f>
        <v>0</v>
      </c>
      <c r="EE55">
        <f>IF($I$4=0,0,IF(AS55&lt;=0,0,('LED Curve'!$D$19*(AS55/$I$4)^3+'LED Curve'!$D$20*(AS55/$I$4)^2+'LED Curve'!$D$21*(AS55/$I$4)^1+'LED Curve'!$D$22)*$F$4*$I$4))</f>
        <v>0</v>
      </c>
      <c r="EF55">
        <f>IF($I$1=0,0,IF(AT55&lt;=0,0,('LED Curve'!$D$19*(AT55/$I$1)^3+'LED Curve'!$D$20*(AT55/$I$1)^2+'LED Curve'!$D$21*(AT55/$I$1)^1+'LED Curve'!$D$22)*$F$1*$I$1))</f>
        <v>239.68166202843815</v>
      </c>
      <c r="EG55">
        <f>IF($I$2=0,0,IF(AU55&lt;=0,0,('LED Curve'!$D$19*(AU55/$I$2)^3+'LED Curve'!$D$20*(AU55/$I$2)^2+'LED Curve'!$D$21*(AU55/$I$2)^1+'LED Curve'!$D$22)*$F$2*$I$2))</f>
        <v>239.68166202843815</v>
      </c>
      <c r="EH55">
        <f>IF($I$3=0,0,IF(AV55&lt;=0,0,('LED Curve'!$D$19*(AV55/$I$3)^3+'LED Curve'!$D$20*(AV55/$I$3)^2+'LED Curve'!$D$21*(AV55/$I$3)^1+'LED Curve'!$D$22)*$F$3*$I$3))</f>
        <v>136.02624084652632</v>
      </c>
      <c r="EI55">
        <f>IF($I$4=0,0,IF(AW55&lt;=0,0,('LED Curve'!$D$19*(AW55/$I$4)^3+'LED Curve'!$D$20*(AW55/$I$4)^2+'LED Curve'!$D$21*(AW55/$I$4)^1+'LED Curve'!$D$22)*$F$4*$I$4))</f>
        <v>0</v>
      </c>
      <c r="EJ55">
        <f>IF($I$1=0,0,IF(AX55&lt;=0,0,('LED Curve'!$D$19*(AX55/$I$1)^3+'LED Curve'!$D$20*(AX55/$I$1)^2+'LED Curve'!$D$21*(AX55/$I$1)^1+'LED Curve'!$D$22)*$F$1*$I$1))</f>
        <v>331.39788636140725</v>
      </c>
      <c r="EK55">
        <f>IF($I$2=0,0,IF(AY55&lt;=0,0,('LED Curve'!$D$19*(AY55/$I$2)^3+'LED Curve'!$D$20*(AY55/$I$2)^2+'LED Curve'!$D$21*(AY55/$I$2)^1+'LED Curve'!$D$22)*$F$2*$I$2))</f>
        <v>331.39788636140725</v>
      </c>
      <c r="EL55">
        <f>IF($I$3=0,0,IF(AZ55&lt;=0,0,('LED Curve'!$D$19*(AZ55/$I$3)^3+'LED Curve'!$D$20*(AZ55/$I$3)^2+'LED Curve'!$D$21*(AZ55/$I$3)^1+'LED Curve'!$D$22)*$F$3*$I$3))</f>
        <v>331.39788636140725</v>
      </c>
      <c r="EM55">
        <f>IF($I$4=0,0,IF(BA55&lt;=0,0,('LED Curve'!$D$19*(BA55/$I$4)^3+'LED Curve'!$D$20*(BA55/$I$4)^2+'LED Curve'!$D$21*(BA55/$I$4)^1+'LED Curve'!$D$22)*$F$4*$I$4))</f>
        <v>0</v>
      </c>
      <c r="EN55">
        <f t="shared" si="93"/>
        <v>479.36332405687631</v>
      </c>
      <c r="EO55">
        <f t="shared" si="12"/>
        <v>0</v>
      </c>
      <c r="EP55">
        <f t="shared" si="13"/>
        <v>615.38956490340263</v>
      </c>
      <c r="EQ55">
        <f t="shared" si="14"/>
        <v>0</v>
      </c>
      <c r="ER55">
        <f t="shared" si="94"/>
        <v>994.19365908422174</v>
      </c>
      <c r="ES55">
        <f t="shared" si="15"/>
        <v>0</v>
      </c>
    </row>
    <row r="56" spans="1:149" x14ac:dyDescent="0.3">
      <c r="A56">
        <v>47</v>
      </c>
      <c r="B56">
        <f t="shared" si="16"/>
        <v>1.8359374999999999E-3</v>
      </c>
      <c r="C56">
        <f t="shared" si="0"/>
        <v>83.432659398015005</v>
      </c>
      <c r="D56">
        <f t="shared" si="1"/>
        <v>91.144719343289097</v>
      </c>
      <c r="E56">
        <f t="shared" si="2"/>
        <v>98.856779288563189</v>
      </c>
      <c r="F56">
        <f>IF(C56&gt;Calculation!$D$72,IF((C56-Calculation!$D$72)/Calculation!$D$58&gt;Calculation!$D$28,Calculation!$D$28,(C56-Calculation!$D$72)/Calculation!$D$58),0)</f>
        <v>26.470588235294116</v>
      </c>
      <c r="G56">
        <f>IF(C56&gt;Calculation!$D$73,IF((C56-Calculation!$D$73)/Calculation!$D$59&gt;Calculation!$D$29,Calculation!$D$29,(C56-Calculation!$D$73)/Calculation!$D$59),0)</f>
        <v>54.411764705882355</v>
      </c>
      <c r="H56">
        <f>IF(C56&gt;Calculation!$D$74,IF((C56-Calculation!$D$74)/Calculation!$D$60&gt;Calculation!$D$30,Calculation!$D$30,(C56-Calculation!$D$74)/Calculation!$D$60),0)</f>
        <v>0</v>
      </c>
      <c r="I56">
        <f>IF(C56&gt;Calculation!$D$75,IF((C56-Calculation!$D$75)/Calculation!$D$61&gt;Calculation!$D$31,Calculation!$D$31,(C56-Calculation!$D$75)/Calculation!$D$61),0)</f>
        <v>0</v>
      </c>
      <c r="J56">
        <f>IF(D56&gt;Calculation!$D$72,IF((D56-Calculation!$D$72)/Calculation!$D$58&gt;Calculation!$D$28,Calculation!$D$28,(D56-Calculation!$D$72)/Calculation!$D$58),0)</f>
        <v>26.470588235294116</v>
      </c>
      <c r="K56">
        <f>IF(D56&gt;Calculation!$D$73,IF((D56-Calculation!$D$73)/Calculation!$D$59&gt;Calculation!$D$29,Calculation!$D$29,(D56-Calculation!$D$73)/Calculation!$D$59),0)</f>
        <v>54.411764705882355</v>
      </c>
      <c r="L56">
        <f>IF(D56&gt;Calculation!$D$74,IF((D56-Calculation!$D$74)/Calculation!$D$60&gt;Calculation!$D$30,Calculation!$D$30,(D56-Calculation!$D$74)/Calculation!$D$60),0)</f>
        <v>41.003144032879192</v>
      </c>
      <c r="M56">
        <f>IF(D56&gt;Calculation!$D$75,IF((D56-Calculation!$D$75)/Calculation!$D$61&gt;Calculation!$D$31,Calculation!$D$31,(D56-Calculation!$D$75)/Calculation!$D$61),0)</f>
        <v>0</v>
      </c>
      <c r="N56">
        <f>IF(E56&gt;Calculation!$D$72,IF((E56-Calculation!$D$72)/Calculation!$D$58&gt;Calculation!$D$28,Calculation!$D$28,(E56-Calculation!$D$72)/Calculation!$D$58),0)</f>
        <v>26.470588235294116</v>
      </c>
      <c r="O56">
        <f>IF(E56&gt;Calculation!$D$73,IF((E56-Calculation!$D$73)/Calculation!$D$59&gt;Calculation!$D$29,Calculation!$D$29,(E56-Calculation!$D$73)/Calculation!$D$59),0)</f>
        <v>54.411764705882355</v>
      </c>
      <c r="P56">
        <f>IF(E56&gt;Calculation!$D$74,IF((E56-Calculation!$D$74)/Calculation!$D$60&gt;Calculation!$D$30,Calculation!$D$30,(E56-Calculation!$D$74)/Calculation!$D$60),0)</f>
        <v>88.66729697029632</v>
      </c>
      <c r="Q56">
        <f>IF(E56&gt;Calculation!$D$75,IF((E56-Calculation!$D$75)/Calculation!$D$61&gt;Calculation!$D$31,Calculation!$D$31,(E56-Calculation!$D$75)/Calculation!$D$61),0)</f>
        <v>0</v>
      </c>
      <c r="R56">
        <f t="shared" si="17"/>
        <v>0</v>
      </c>
      <c r="S56">
        <f t="shared" si="18"/>
        <v>54.411764705882355</v>
      </c>
      <c r="T56">
        <f t="shared" si="19"/>
        <v>0</v>
      </c>
      <c r="U56">
        <f t="shared" si="20"/>
        <v>0</v>
      </c>
      <c r="V56">
        <f t="shared" si="21"/>
        <v>0</v>
      </c>
      <c r="W56">
        <f t="shared" si="22"/>
        <v>13.408620673003163</v>
      </c>
      <c r="X56">
        <f t="shared" si="23"/>
        <v>41.003144032879192</v>
      </c>
      <c r="Y56">
        <f t="shared" si="24"/>
        <v>0</v>
      </c>
      <c r="Z56">
        <f t="shared" si="25"/>
        <v>0</v>
      </c>
      <c r="AA56">
        <f t="shared" si="26"/>
        <v>0</v>
      </c>
      <c r="AB56">
        <f t="shared" si="27"/>
        <v>88.66729697029632</v>
      </c>
      <c r="AC56">
        <f t="shared" si="4"/>
        <v>0</v>
      </c>
      <c r="AD56">
        <f>IF(T56&gt;Calculation!$D$29,1,0)</f>
        <v>0</v>
      </c>
      <c r="AE56">
        <f>IF(X56&gt;Calculation!$D$29,1,0)</f>
        <v>0</v>
      </c>
      <c r="AF56">
        <f>IF(AB56&gt;Calculation!$D$29,1,0)</f>
        <v>1</v>
      </c>
      <c r="AG56">
        <f>IF(U56&gt;Calculation!$D$30,1,0)</f>
        <v>0</v>
      </c>
      <c r="AH56">
        <f>IF(Y56&gt;Calculation!$D$30,1,0)</f>
        <v>0</v>
      </c>
      <c r="AI56">
        <f>IF(AC56&gt;Calculation!$D$30,1,0)</f>
        <v>0</v>
      </c>
      <c r="AJ56">
        <f t="shared" si="5"/>
        <v>54.411764705882355</v>
      </c>
      <c r="AK56">
        <f t="shared" si="28"/>
        <v>54.411764705882355</v>
      </c>
      <c r="AL56">
        <f t="shared" si="29"/>
        <v>88.66729697029632</v>
      </c>
      <c r="AM56">
        <f t="shared" si="30"/>
        <v>2960.6401384083047</v>
      </c>
      <c r="AN56">
        <f t="shared" si="31"/>
        <v>2960.6401384083047</v>
      </c>
      <c r="AO56">
        <f t="shared" si="32"/>
        <v>7861.8895520187189</v>
      </c>
      <c r="AP56">
        <f t="shared" si="7"/>
        <v>54.411764705882355</v>
      </c>
      <c r="AQ56">
        <f t="shared" si="8"/>
        <v>54.411764705882355</v>
      </c>
      <c r="AR56">
        <f t="shared" si="9"/>
        <v>0</v>
      </c>
      <c r="AS56">
        <f t="shared" si="10"/>
        <v>0</v>
      </c>
      <c r="AT56">
        <f t="shared" si="33"/>
        <v>54.411764705882355</v>
      </c>
      <c r="AU56">
        <f t="shared" si="34"/>
        <v>54.411764705882355</v>
      </c>
      <c r="AV56">
        <f t="shared" si="35"/>
        <v>41.003144032879192</v>
      </c>
      <c r="AW56">
        <f t="shared" si="36"/>
        <v>0</v>
      </c>
      <c r="AX56">
        <f t="shared" si="37"/>
        <v>88.66729697029632</v>
      </c>
      <c r="AY56">
        <f t="shared" si="38"/>
        <v>88.66729697029632</v>
      </c>
      <c r="AZ56">
        <f t="shared" si="39"/>
        <v>88.66729697029632</v>
      </c>
      <c r="BA56">
        <f t="shared" si="40"/>
        <v>0</v>
      </c>
      <c r="BB56">
        <f t="shared" si="41"/>
        <v>18.137254901960784</v>
      </c>
      <c r="BC56">
        <f t="shared" si="42"/>
        <v>18.137254901960784</v>
      </c>
      <c r="BD56">
        <f t="shared" si="43"/>
        <v>0</v>
      </c>
      <c r="BE56">
        <f t="shared" si="44"/>
        <v>0</v>
      </c>
      <c r="BF56">
        <f t="shared" si="45"/>
        <v>18.137254901960784</v>
      </c>
      <c r="BG56">
        <f t="shared" si="46"/>
        <v>18.137254901960784</v>
      </c>
      <c r="BH56">
        <f t="shared" si="47"/>
        <v>13.667714677626398</v>
      </c>
      <c r="BI56">
        <f t="shared" si="48"/>
        <v>0</v>
      </c>
      <c r="BJ56">
        <f t="shared" si="49"/>
        <v>29.555765656765441</v>
      </c>
      <c r="BK56">
        <f t="shared" si="50"/>
        <v>29.555765656765441</v>
      </c>
      <c r="BL56">
        <f t="shared" si="51"/>
        <v>29.555765656765441</v>
      </c>
      <c r="BM56">
        <f t="shared" si="52"/>
        <v>0</v>
      </c>
      <c r="BN56">
        <f t="shared" si="53"/>
        <v>328.96001537870046</v>
      </c>
      <c r="BO56">
        <f t="shared" si="54"/>
        <v>328.96001537870046</v>
      </c>
      <c r="BP56">
        <f t="shared" si="55"/>
        <v>0</v>
      </c>
      <c r="BQ56">
        <f t="shared" si="56"/>
        <v>0</v>
      </c>
      <c r="BR56">
        <f t="shared" si="57"/>
        <v>328.96001537870046</v>
      </c>
      <c r="BS56">
        <f t="shared" si="58"/>
        <v>328.96001537870046</v>
      </c>
      <c r="BT56">
        <f t="shared" si="59"/>
        <v>186.80642450900407</v>
      </c>
      <c r="BU56">
        <f t="shared" si="60"/>
        <v>0</v>
      </c>
      <c r="BV56">
        <f t="shared" si="61"/>
        <v>873.5432835576355</v>
      </c>
      <c r="BW56">
        <f t="shared" si="62"/>
        <v>873.5432835576355</v>
      </c>
      <c r="BX56">
        <f t="shared" si="63"/>
        <v>873.5432835576355</v>
      </c>
      <c r="BY56">
        <f t="shared" si="64"/>
        <v>0</v>
      </c>
      <c r="BZ56">
        <f>IF($I$1=0,0,IF(AP56=0,C56,('LED Curve'!$D$14*(AP56/$I$1)^3+'LED Curve'!$D$15*(AP56/$I$1)^2+'LED Curve'!$D$16*(AP56/$I$1)^1+'LED Curve'!$D$17)*$F$1))</f>
        <v>29.492055904566882</v>
      </c>
      <c r="CA56">
        <f>IF($I$2=0,0,IF(AQ56=0,C56-BZ56,('LED Curve'!$D$14*(AQ56/$I$2)^3+'LED Curve'!$D$15*(AQ56/$I$2)^2+'LED Curve'!$D$16*(AQ56/$I$2)^1+'LED Curve'!$D$17)*$F$2))</f>
        <v>29.492055904566882</v>
      </c>
      <c r="CB56">
        <f>IF($I$3=0,0,IF(AR56=0,C56-(BZ56+CA56),('LED Curve'!$D$14*(AR56/$I$3)^3+'LED Curve'!$D$15*(AR56/$I$3)^2+'LED Curve'!$D$16*(AR56/$I$3)^1+'LED Curve'!$D$17)*$F$3))</f>
        <v>24.44854758888124</v>
      </c>
      <c r="CC56">
        <f>IF($I$4=0,0,IF(AS56=0,C56-(BZ56+CA56+CB56),('LED Curve'!$D$14*(AS56/$I$4)^3+'LED Curve'!$D$15*(AS56/$I$4)^2+'LED Curve'!$D$16*(AS56/$I$4)^1+'LED Curve'!$D$17)*$F$4))</f>
        <v>0</v>
      </c>
      <c r="CD56">
        <f>IF($I$1=0,0,IF(AT56=0,D56,('LED Curve'!$D$14*(AT56/$I$1)^3+'LED Curve'!$D$15*(AT56/$I$1)^2+'LED Curve'!$D$16*(AT56/$I$1)^1+'LED Curve'!$D$17)*$F$1))</f>
        <v>29.492055904566882</v>
      </c>
      <c r="CE56">
        <f>IF($I$2=0,0,IF(AU56=0,D56-CD56,('LED Curve'!$D$14*(AU56/$I$2)^3+'LED Curve'!$D$15*(AU56/$I$2)^2+'LED Curve'!$D$16*(AU56/$I$2)^1+'LED Curve'!$D$17)*$F$2))</f>
        <v>29.492055904566882</v>
      </c>
      <c r="CF56">
        <f>IF($I$3=0,0,IF(AV56=0,D56-(CD56+CE56),('LED Curve'!$D$14*(AV56/$I$3)^3+'LED Curve'!$D$15*(AV56/$I$3)^2+'LED Curve'!$D$16*(AV56/$I$3)^1+'LED Curve'!$D$17)*$F$3))</f>
        <v>28.736378469094188</v>
      </c>
      <c r="CG56">
        <f>IF($I$4=0,0,IF(AW56=0,D56-(CD56+CE56+CF56),('LED Curve'!$D$14*(AW56/$I$4)^3+'LED Curve'!$D$15*(AW56/$I$4)^2+'LED Curve'!$D$16*(AW56/$I$4)^1+'LED Curve'!$D$17)*$F$4))</f>
        <v>3.4242290650611409</v>
      </c>
      <c r="CH56">
        <f>IF($I$1=0,0,IF(AX56=0,E56,('LED Curve'!$D$14*(AX56/$I$1)^3+'LED Curve'!$D$15*(AX56/$I$1)^2+'LED Curve'!$D$16*(AX56/$I$1)^1+'LED Curve'!$D$17)*$F$1))</f>
        <v>30.925415944077642</v>
      </c>
      <c r="CI56">
        <f>IF($I$2=0,0,IF(AY56=0,E56-CH56,('LED Curve'!$D$14*(AY56/$I$2)^3+'LED Curve'!$D$15*(AY56/$I$2)^2+'LED Curve'!$D$16*(AY56/$I$2)^1+'LED Curve'!$D$17)*$F$2))</f>
        <v>30.925415944077642</v>
      </c>
      <c r="CJ56">
        <f>IF($I$3=0,0,IF(AZ56=0,E56-(CH56+CI56),('LED Curve'!$D$14*(AZ56/$I$3)^3+'LED Curve'!$D$15*(AZ56/$I$3)^2+'LED Curve'!$D$16*(AZ56/$I$3)^1+'LED Curve'!$D$17)*$F$3))</f>
        <v>30.925415944077642</v>
      </c>
      <c r="CK56">
        <f>IF($I$4=0,0,IF(BA56=0,E56-(CH56+CI56+CJ56),('LED Curve'!$D$14*(BA56/$I$4)^3+'LED Curve'!$D$15*(BA56/$I$4)^2+'LED Curve'!$D$16*(BA56/$I$4)^1+'LED Curve'!$D$17)*$F$4))</f>
        <v>6.080531456330263</v>
      </c>
      <c r="CL56">
        <f t="shared" si="65"/>
        <v>53.940603493448123</v>
      </c>
      <c r="CM56">
        <f t="shared" si="66"/>
        <v>24.44854758888124</v>
      </c>
      <c r="CN56">
        <f t="shared" si="67"/>
        <v>0</v>
      </c>
      <c r="CO56">
        <f>IF($C$6=Calculation!$I$5,0,$C56-(BZ56+CA56+CB56+CC56))</f>
        <v>0</v>
      </c>
      <c r="CP56">
        <f t="shared" si="68"/>
        <v>61.652663438722215</v>
      </c>
      <c r="CQ56">
        <f t="shared" si="69"/>
        <v>32.160607534155332</v>
      </c>
      <c r="CR56">
        <f t="shared" si="70"/>
        <v>3.4242290650611409</v>
      </c>
      <c r="CS56">
        <f>IF($C$6=Calculation!$I$5,0,$D56-(CD56+CE56+CF56+CG56))</f>
        <v>0</v>
      </c>
      <c r="CT56">
        <f t="shared" si="71"/>
        <v>67.931363344485547</v>
      </c>
      <c r="CU56">
        <f t="shared" si="72"/>
        <v>37.005947400407905</v>
      </c>
      <c r="CV56">
        <f t="shared" si="73"/>
        <v>6.080531456330263</v>
      </c>
      <c r="CW56">
        <f>IF($C$6=Calculation!$I$5,0,$E56-(CH56+CI56+CJ56+CK56))</f>
        <v>0</v>
      </c>
      <c r="CX56">
        <f t="shared" si="74"/>
        <v>3.0196641742051225</v>
      </c>
      <c r="CY56">
        <f t="shared" si="75"/>
        <v>3.5350971744870043</v>
      </c>
      <c r="CZ56">
        <f t="shared" si="76"/>
        <v>4.2222172622855192</v>
      </c>
      <c r="DA56">
        <f t="shared" si="77"/>
        <v>6.7168744903843156E-2</v>
      </c>
      <c r="DB56">
        <f t="shared" si="78"/>
        <v>7.3473545864934361E-2</v>
      </c>
      <c r="DC56">
        <f t="shared" si="79"/>
        <v>8.1447360829588103E-2</v>
      </c>
      <c r="DD56">
        <f t="shared" si="95"/>
        <v>1.3829802752947646</v>
      </c>
      <c r="DE56">
        <f t="shared" si="96"/>
        <v>0.96617017708416264</v>
      </c>
      <c r="DF56">
        <f t="shared" si="97"/>
        <v>0</v>
      </c>
      <c r="DG56">
        <f t="shared" si="98"/>
        <v>0</v>
      </c>
      <c r="DH56">
        <f t="shared" si="99"/>
        <v>1.5187191722862066</v>
      </c>
      <c r="DI56">
        <f t="shared" si="100"/>
        <v>1.1388542377462929</v>
      </c>
      <c r="DJ56">
        <f t="shared" si="101"/>
        <v>8.4639781439428324E-2</v>
      </c>
      <c r="DK56">
        <f t="shared" si="102"/>
        <v>0</v>
      </c>
      <c r="DL56">
        <f t="shared" si="103"/>
        <v>1.6957106736605154</v>
      </c>
      <c r="DM56">
        <f t="shared" si="104"/>
        <v>1.3478966619491541</v>
      </c>
      <c r="DN56">
        <f t="shared" si="105"/>
        <v>0.38265649648945044</v>
      </c>
      <c r="DO56">
        <f t="shared" si="106"/>
        <v>0</v>
      </c>
      <c r="DP56">
        <f t="shared" si="81"/>
        <v>0.21536561656600375</v>
      </c>
      <c r="DQ56">
        <f t="shared" si="82"/>
        <v>0.387979360356348</v>
      </c>
      <c r="DR56">
        <f t="shared" si="83"/>
        <v>0</v>
      </c>
      <c r="DS56">
        <f t="shared" si="84"/>
        <v>0</v>
      </c>
      <c r="DT56">
        <f t="shared" si="85"/>
        <v>0.1957421357474966</v>
      </c>
      <c r="DU56">
        <f t="shared" si="86"/>
        <v>0.51721937822266673</v>
      </c>
      <c r="DV56">
        <f t="shared" si="87"/>
        <v>6.4489231799789307E-3</v>
      </c>
      <c r="DW56">
        <f t="shared" si="88"/>
        <v>0</v>
      </c>
      <c r="DX56">
        <f t="shared" si="89"/>
        <v>0.17943591579829735</v>
      </c>
      <c r="DY56">
        <f t="shared" si="90"/>
        <v>0.47733610924997627</v>
      </c>
      <c r="DZ56">
        <f t="shared" si="91"/>
        <v>5.7734044308537735E-2</v>
      </c>
      <c r="EA56">
        <f t="shared" si="92"/>
        <v>0</v>
      </c>
      <c r="EB56">
        <f>IF($I$1=0,0,IF(AP56&lt;=0,0,('LED Curve'!$D$19*(AP56/$I$1)^3+'LED Curve'!$D$20*(AP56/$I$1)^2+'LED Curve'!$D$21*(AP56/$I$1)^1+'LED Curve'!$D$22)*$F$1*$I$1))</f>
        <v>239.68166202843815</v>
      </c>
      <c r="EC56">
        <f>IF($I$2=0,0,IF(AQ56&lt;=0,0,('LED Curve'!$D$19*(AQ56/$I$2)^3+'LED Curve'!$D$20*(AQ56/$I$2)^2+'LED Curve'!$D$21*(AQ56/$I$2)^1+'LED Curve'!$D$22)*$F$2*$I$2))</f>
        <v>239.68166202843815</v>
      </c>
      <c r="ED56">
        <f>IF($I$3=0,0,IF(AR56&lt;=0,0,('LED Curve'!$D$19*(AR56/$I$3)^3+'LED Curve'!$D$20*(AR56/$I$3)^2+'LED Curve'!$D$21*(AR56/$I$3)^1+'LED Curve'!$D$22)*$F$3*$I$3))</f>
        <v>0</v>
      </c>
      <c r="EE56">
        <f>IF($I$4=0,0,IF(AS56&lt;=0,0,('LED Curve'!$D$19*(AS56/$I$4)^3+'LED Curve'!$D$20*(AS56/$I$4)^2+'LED Curve'!$D$21*(AS56/$I$4)^1+'LED Curve'!$D$22)*$F$4*$I$4))</f>
        <v>0</v>
      </c>
      <c r="EF56">
        <f>IF($I$1=0,0,IF(AT56&lt;=0,0,('LED Curve'!$D$19*(AT56/$I$1)^3+'LED Curve'!$D$20*(AT56/$I$1)^2+'LED Curve'!$D$21*(AT56/$I$1)^1+'LED Curve'!$D$22)*$F$1*$I$1))</f>
        <v>239.68166202843815</v>
      </c>
      <c r="EG56">
        <f>IF($I$2=0,0,IF(AU56&lt;=0,0,('LED Curve'!$D$19*(AU56/$I$2)^3+'LED Curve'!$D$20*(AU56/$I$2)^2+'LED Curve'!$D$21*(AU56/$I$2)^1+'LED Curve'!$D$22)*$F$2*$I$2))</f>
        <v>239.68166202843815</v>
      </c>
      <c r="EH56">
        <f>IF($I$3=0,0,IF(AV56&lt;=0,0,('LED Curve'!$D$19*(AV56/$I$3)^3+'LED Curve'!$D$20*(AV56/$I$3)^2+'LED Curve'!$D$21*(AV56/$I$3)^1+'LED Curve'!$D$22)*$F$3*$I$3))</f>
        <v>182.93227005826057</v>
      </c>
      <c r="EI56">
        <f>IF($I$4=0,0,IF(AW56&lt;=0,0,('LED Curve'!$D$19*(AW56/$I$4)^3+'LED Curve'!$D$20*(AW56/$I$4)^2+'LED Curve'!$D$21*(AW56/$I$4)^1+'LED Curve'!$D$22)*$F$4*$I$4))</f>
        <v>0</v>
      </c>
      <c r="EJ56">
        <f>IF($I$1=0,0,IF(AX56&lt;=0,0,('LED Curve'!$D$19*(AX56/$I$1)^3+'LED Curve'!$D$20*(AX56/$I$1)^2+'LED Curve'!$D$21*(AX56/$I$1)^1+'LED Curve'!$D$22)*$F$1*$I$1))</f>
        <v>377.23358155146173</v>
      </c>
      <c r="EK56">
        <f>IF($I$2=0,0,IF(AY56&lt;=0,0,('LED Curve'!$D$19*(AY56/$I$2)^3+'LED Curve'!$D$20*(AY56/$I$2)^2+'LED Curve'!$D$21*(AY56/$I$2)^1+'LED Curve'!$D$22)*$F$2*$I$2))</f>
        <v>377.23358155146173</v>
      </c>
      <c r="EL56">
        <f>IF($I$3=0,0,IF(AZ56&lt;=0,0,('LED Curve'!$D$19*(AZ56/$I$3)^3+'LED Curve'!$D$20*(AZ56/$I$3)^2+'LED Curve'!$D$21*(AZ56/$I$3)^1+'LED Curve'!$D$22)*$F$3*$I$3))</f>
        <v>377.23358155146173</v>
      </c>
      <c r="EM56">
        <f>IF($I$4=0,0,IF(BA56&lt;=0,0,('LED Curve'!$D$19*(BA56/$I$4)^3+'LED Curve'!$D$20*(BA56/$I$4)^2+'LED Curve'!$D$21*(BA56/$I$4)^1+'LED Curve'!$D$22)*$F$4*$I$4))</f>
        <v>0</v>
      </c>
      <c r="EN56">
        <f t="shared" si="93"/>
        <v>479.36332405687631</v>
      </c>
      <c r="EO56">
        <f t="shared" si="12"/>
        <v>0</v>
      </c>
      <c r="EP56">
        <f t="shared" si="13"/>
        <v>662.29559411513685</v>
      </c>
      <c r="EQ56">
        <f t="shared" si="14"/>
        <v>0</v>
      </c>
      <c r="ER56">
        <f t="shared" si="94"/>
        <v>1131.7007446543853</v>
      </c>
      <c r="ES56">
        <f t="shared" si="15"/>
        <v>0</v>
      </c>
    </row>
    <row r="57" spans="1:149" x14ac:dyDescent="0.3">
      <c r="A57">
        <v>48</v>
      </c>
      <c r="B57">
        <f t="shared" si="16"/>
        <v>1.8749999999999999E-3</v>
      </c>
      <c r="C57">
        <f t="shared" si="0"/>
        <v>85.026445422581233</v>
      </c>
      <c r="D57">
        <f t="shared" si="1"/>
        <v>92.883395006452247</v>
      </c>
      <c r="E57">
        <f t="shared" si="2"/>
        <v>100.74034459032328</v>
      </c>
      <c r="F57">
        <f>IF(C57&gt;Calculation!$D$72,IF((C57-Calculation!$D$72)/Calculation!$D$58&gt;Calculation!$D$28,Calculation!$D$28,(C57-Calculation!$D$72)/Calculation!$D$58),0)</f>
        <v>26.470588235294116</v>
      </c>
      <c r="G57">
        <f>IF(C57&gt;Calculation!$D$73,IF((C57-Calculation!$D$73)/Calculation!$D$59&gt;Calculation!$D$29,Calculation!$D$29,(C57-Calculation!$D$73)/Calculation!$D$59),0)</f>
        <v>54.411764705882355</v>
      </c>
      <c r="H57">
        <f>IF(C57&gt;Calculation!$D$74,IF((C57-Calculation!$D$74)/Calculation!$D$60&gt;Calculation!$D$30,Calculation!$D$30,(C57-Calculation!$D$74)/Calculation!$D$60),0)</f>
        <v>3.1893373535969651</v>
      </c>
      <c r="I57">
        <f>IF(C57&gt;Calculation!$D$75,IF((C57-Calculation!$D$75)/Calculation!$D$61&gt;Calculation!$D$31,Calculation!$D$31,(C57-Calculation!$D$75)/Calculation!$D$61),0)</f>
        <v>0</v>
      </c>
      <c r="J57">
        <f>IF(D57&gt;Calculation!$D$72,IF((D57-Calculation!$D$72)/Calculation!$D$58&gt;Calculation!$D$28,Calculation!$D$28,(D57-Calculation!$D$72)/Calculation!$D$58),0)</f>
        <v>26.470588235294116</v>
      </c>
      <c r="K57">
        <f>IF(D57&gt;Calculation!$D$73,IF((D57-Calculation!$D$73)/Calculation!$D$59&gt;Calculation!$D$29,Calculation!$D$29,(D57-Calculation!$D$73)/Calculation!$D$59),0)</f>
        <v>54.411764705882355</v>
      </c>
      <c r="L57">
        <f>IF(D57&gt;Calculation!$D$74,IF((D57-Calculation!$D$74)/Calculation!$D$60&gt;Calculation!$D$30,Calculation!$D$30,(D57-Calculation!$D$74)/Calculation!$D$60),0)</f>
        <v>51.748976314480856</v>
      </c>
      <c r="M57">
        <f>IF(D57&gt;Calculation!$D$75,IF((D57-Calculation!$D$75)/Calculation!$D$61&gt;Calculation!$D$31,Calculation!$D$31,(D57-Calculation!$D$75)/Calculation!$D$61),0)</f>
        <v>0</v>
      </c>
      <c r="N57">
        <f>IF(E57&gt;Calculation!$D$72,IF((E57-Calculation!$D$72)/Calculation!$D$58&gt;Calculation!$D$28,Calculation!$D$28,(E57-Calculation!$D$72)/Calculation!$D$58),0)</f>
        <v>26.470588235294116</v>
      </c>
      <c r="O57">
        <f>IF(E57&gt;Calculation!$D$73,IF((E57-Calculation!$D$73)/Calculation!$D$59&gt;Calculation!$D$29,Calculation!$D$29,(E57-Calculation!$D$73)/Calculation!$D$59),0)</f>
        <v>54.411764705882355</v>
      </c>
      <c r="P57">
        <f>IF(E57&gt;Calculation!$D$74,IF((E57-Calculation!$D$74)/Calculation!$D$60&gt;Calculation!$D$30,Calculation!$D$30,(E57-Calculation!$D$74)/Calculation!$D$60),0)</f>
        <v>100.30861527536484</v>
      </c>
      <c r="Q57">
        <f>IF(E57&gt;Calculation!$D$75,IF((E57-Calculation!$D$75)/Calculation!$D$61&gt;Calculation!$D$31,Calculation!$D$31,(E57-Calculation!$D$75)/Calculation!$D$61),0)</f>
        <v>0</v>
      </c>
      <c r="R57">
        <f t="shared" si="17"/>
        <v>0</v>
      </c>
      <c r="S57">
        <f t="shared" si="18"/>
        <v>51.222427352285393</v>
      </c>
      <c r="T57">
        <f t="shared" si="19"/>
        <v>3.1893373535969651</v>
      </c>
      <c r="U57">
        <f t="shared" si="20"/>
        <v>0</v>
      </c>
      <c r="V57">
        <f t="shared" si="21"/>
        <v>0</v>
      </c>
      <c r="W57">
        <f t="shared" si="22"/>
        <v>2.6627883914014987</v>
      </c>
      <c r="X57">
        <f t="shared" si="23"/>
        <v>51.748976314480856</v>
      </c>
      <c r="Y57">
        <f t="shared" si="24"/>
        <v>0</v>
      </c>
      <c r="Z57">
        <f t="shared" si="25"/>
        <v>0</v>
      </c>
      <c r="AA57">
        <f t="shared" si="26"/>
        <v>0</v>
      </c>
      <c r="AB57">
        <f t="shared" si="27"/>
        <v>100.30861527536484</v>
      </c>
      <c r="AC57">
        <f t="shared" si="4"/>
        <v>0</v>
      </c>
      <c r="AD57">
        <f>IF(T57&gt;Calculation!$D$29,1,0)</f>
        <v>0</v>
      </c>
      <c r="AE57">
        <f>IF(X57&gt;Calculation!$D$29,1,0)</f>
        <v>0</v>
      </c>
      <c r="AF57">
        <f>IF(AB57&gt;Calculation!$D$29,1,0)</f>
        <v>1</v>
      </c>
      <c r="AG57">
        <f>IF(U57&gt;Calculation!$D$30,1,0)</f>
        <v>0</v>
      </c>
      <c r="AH57">
        <f>IF(Y57&gt;Calculation!$D$30,1,0)</f>
        <v>0</v>
      </c>
      <c r="AI57">
        <f>IF(AC57&gt;Calculation!$D$30,1,0)</f>
        <v>0</v>
      </c>
      <c r="AJ57">
        <f t="shared" si="5"/>
        <v>54.411764705882362</v>
      </c>
      <c r="AK57">
        <f t="shared" si="28"/>
        <v>54.411764705882355</v>
      </c>
      <c r="AL57">
        <f t="shared" si="29"/>
        <v>100.30861527536484</v>
      </c>
      <c r="AM57">
        <f t="shared" si="30"/>
        <v>2960.6401384083056</v>
      </c>
      <c r="AN57">
        <f t="shared" si="31"/>
        <v>2960.6401384083047</v>
      </c>
      <c r="AO57">
        <f t="shared" si="32"/>
        <v>10061.818298461158</v>
      </c>
      <c r="AP57">
        <f t="shared" si="7"/>
        <v>54.411764705882362</v>
      </c>
      <c r="AQ57">
        <f t="shared" si="8"/>
        <v>54.411764705882362</v>
      </c>
      <c r="AR57">
        <f t="shared" si="9"/>
        <v>3.1893373535969651</v>
      </c>
      <c r="AS57">
        <f t="shared" si="10"/>
        <v>0</v>
      </c>
      <c r="AT57">
        <f t="shared" si="33"/>
        <v>54.411764705882355</v>
      </c>
      <c r="AU57">
        <f t="shared" si="34"/>
        <v>54.411764705882355</v>
      </c>
      <c r="AV57">
        <f t="shared" si="35"/>
        <v>51.748976314480856</v>
      </c>
      <c r="AW57">
        <f t="shared" si="36"/>
        <v>0</v>
      </c>
      <c r="AX57">
        <f t="shared" si="37"/>
        <v>100.30861527536484</v>
      </c>
      <c r="AY57">
        <f t="shared" si="38"/>
        <v>100.30861527536484</v>
      </c>
      <c r="AZ57">
        <f t="shared" si="39"/>
        <v>100.30861527536484</v>
      </c>
      <c r="BA57">
        <f t="shared" si="40"/>
        <v>0</v>
      </c>
      <c r="BB57">
        <f t="shared" si="41"/>
        <v>18.137254901960787</v>
      </c>
      <c r="BC57">
        <f t="shared" si="42"/>
        <v>18.137254901960787</v>
      </c>
      <c r="BD57">
        <f t="shared" si="43"/>
        <v>1.0631124511989885</v>
      </c>
      <c r="BE57">
        <f t="shared" si="44"/>
        <v>0</v>
      </c>
      <c r="BF57">
        <f t="shared" si="45"/>
        <v>18.137254901960784</v>
      </c>
      <c r="BG57">
        <f t="shared" si="46"/>
        <v>18.137254901960784</v>
      </c>
      <c r="BH57">
        <f t="shared" si="47"/>
        <v>17.249658771493618</v>
      </c>
      <c r="BI57">
        <f t="shared" si="48"/>
        <v>0</v>
      </c>
      <c r="BJ57">
        <f t="shared" si="49"/>
        <v>33.436205091788281</v>
      </c>
      <c r="BK57">
        <f t="shared" si="50"/>
        <v>33.436205091788281</v>
      </c>
      <c r="BL57">
        <f t="shared" si="51"/>
        <v>33.436205091788281</v>
      </c>
      <c r="BM57">
        <f t="shared" si="52"/>
        <v>0</v>
      </c>
      <c r="BN57">
        <f t="shared" si="53"/>
        <v>328.96001537870063</v>
      </c>
      <c r="BO57">
        <f t="shared" si="54"/>
        <v>328.96001537870063</v>
      </c>
      <c r="BP57">
        <f t="shared" si="55"/>
        <v>1.1302080838943216</v>
      </c>
      <c r="BQ57">
        <f t="shared" si="56"/>
        <v>0</v>
      </c>
      <c r="BR57">
        <f t="shared" si="57"/>
        <v>328.96001537870046</v>
      </c>
      <c r="BS57">
        <f t="shared" si="58"/>
        <v>328.96001537870046</v>
      </c>
      <c r="BT57">
        <f t="shared" si="59"/>
        <v>297.55072773296672</v>
      </c>
      <c r="BU57">
        <f t="shared" si="60"/>
        <v>0</v>
      </c>
      <c r="BV57">
        <f t="shared" si="61"/>
        <v>1117.9798109401286</v>
      </c>
      <c r="BW57">
        <f t="shared" si="62"/>
        <v>1117.9798109401286</v>
      </c>
      <c r="BX57">
        <f t="shared" si="63"/>
        <v>1117.9798109401286</v>
      </c>
      <c r="BY57">
        <f t="shared" si="64"/>
        <v>0</v>
      </c>
      <c r="BZ57">
        <f>IF($I$1=0,0,IF(AP57=0,C57,('LED Curve'!$D$14*(AP57/$I$1)^3+'LED Curve'!$D$15*(AP57/$I$1)^2+'LED Curve'!$D$16*(AP57/$I$1)^1+'LED Curve'!$D$17)*$F$1))</f>
        <v>29.492055904566882</v>
      </c>
      <c r="CA57">
        <f>IF($I$2=0,0,IF(AQ57=0,C57-BZ57,('LED Curve'!$D$14*(AQ57/$I$2)^3+'LED Curve'!$D$15*(AQ57/$I$2)^2+'LED Curve'!$D$16*(AQ57/$I$2)^1+'LED Curve'!$D$17)*$F$2))</f>
        <v>29.492055904566882</v>
      </c>
      <c r="CB57">
        <f>IF($I$3=0,0,IF(AR57=0,C57-(BZ57+CA57),('LED Curve'!$D$14*(AR57/$I$3)^3+'LED Curve'!$D$15*(AR57/$I$3)^2+'LED Curve'!$D$16*(AR57/$I$3)^1+'LED Curve'!$D$17)*$F$3))</f>
        <v>25.831462221689019</v>
      </c>
      <c r="CC57">
        <f>IF($I$4=0,0,IF(AS57=0,C57-(BZ57+CA57+CB57),('LED Curve'!$D$14*(AS57/$I$4)^3+'LED Curve'!$D$15*(AS57/$I$4)^2+'LED Curve'!$D$16*(AS57/$I$4)^1+'LED Curve'!$D$17)*$F$4))</f>
        <v>0.21087139175844527</v>
      </c>
      <c r="CD57">
        <f>IF($I$1=0,0,IF(AT57=0,D57,('LED Curve'!$D$14*(AT57/$I$1)^3+'LED Curve'!$D$15*(AT57/$I$1)^2+'LED Curve'!$D$16*(AT57/$I$1)^1+'LED Curve'!$D$17)*$F$1))</f>
        <v>29.492055904566882</v>
      </c>
      <c r="CE57">
        <f>IF($I$2=0,0,IF(AU57=0,D57-CD57,('LED Curve'!$D$14*(AU57/$I$2)^3+'LED Curve'!$D$15*(AU57/$I$2)^2+'LED Curve'!$D$16*(AU57/$I$2)^1+'LED Curve'!$D$17)*$F$2))</f>
        <v>29.492055904566882</v>
      </c>
      <c r="CF57">
        <f>IF($I$3=0,0,IF(AV57=0,D57-(CD57+CE57),('LED Curve'!$D$14*(AV57/$I$3)^3+'LED Curve'!$D$15*(AV57/$I$3)^2+'LED Curve'!$D$16*(AV57/$I$3)^1+'LED Curve'!$D$17)*$F$3))</f>
        <v>29.351874954341799</v>
      </c>
      <c r="CG57">
        <f>IF($I$4=0,0,IF(AW57=0,D57-(CD57+CE57+CF57),('LED Curve'!$D$14*(AW57/$I$4)^3+'LED Curve'!$D$15*(AW57/$I$4)^2+'LED Curve'!$D$16*(AW57/$I$4)^1+'LED Curve'!$D$17)*$F$4))</f>
        <v>4.5474082429766867</v>
      </c>
      <c r="CH57">
        <f>IF($I$1=0,0,IF(AX57=0,E57,('LED Curve'!$D$14*(AX57/$I$1)^3+'LED Curve'!$D$15*(AX57/$I$1)^2+'LED Curve'!$D$16*(AX57/$I$1)^1+'LED Curve'!$D$17)*$F$1))</f>
        <v>31.285039772398719</v>
      </c>
      <c r="CI57">
        <f>IF($I$2=0,0,IF(AY57=0,E57-CH57,('LED Curve'!$D$14*(AY57/$I$2)^3+'LED Curve'!$D$15*(AY57/$I$2)^2+'LED Curve'!$D$16*(AY57/$I$2)^1+'LED Curve'!$D$17)*$F$2))</f>
        <v>31.285039772398719</v>
      </c>
      <c r="CJ57">
        <f>IF($I$3=0,0,IF(AZ57=0,E57-(CH57+CI57),('LED Curve'!$D$14*(AZ57/$I$3)^3+'LED Curve'!$D$15*(AZ57/$I$3)^2+'LED Curve'!$D$16*(AZ57/$I$3)^1+'LED Curve'!$D$17)*$F$3))</f>
        <v>31.285039772398719</v>
      </c>
      <c r="CK57">
        <f>IF($I$4=0,0,IF(BA57=0,E57-(CH57+CI57+CJ57),('LED Curve'!$D$14*(BA57/$I$4)^3+'LED Curve'!$D$15*(BA57/$I$4)^2+'LED Curve'!$D$16*(BA57/$I$4)^1+'LED Curve'!$D$17)*$F$4))</f>
        <v>6.8852252731271193</v>
      </c>
      <c r="CL57">
        <f t="shared" si="65"/>
        <v>55.534389518014351</v>
      </c>
      <c r="CM57">
        <f t="shared" si="66"/>
        <v>26.042333613447468</v>
      </c>
      <c r="CN57">
        <f t="shared" si="67"/>
        <v>0.21087139175844527</v>
      </c>
      <c r="CO57">
        <f>IF($C$6=Calculation!$I$5,0,$C57-(BZ57+CA57+CB57+CC57))</f>
        <v>0</v>
      </c>
      <c r="CP57">
        <f t="shared" si="68"/>
        <v>63.391339101885364</v>
      </c>
      <c r="CQ57">
        <f t="shared" si="69"/>
        <v>33.899283197318482</v>
      </c>
      <c r="CR57">
        <f t="shared" si="70"/>
        <v>4.5474082429766867</v>
      </c>
      <c r="CS57">
        <f>IF($C$6=Calculation!$I$5,0,$D57-(CD57+CE57+CF57+CG57))</f>
        <v>0</v>
      </c>
      <c r="CT57">
        <f t="shared" si="71"/>
        <v>69.455304817924556</v>
      </c>
      <c r="CU57">
        <f t="shared" si="72"/>
        <v>38.170265045525838</v>
      </c>
      <c r="CV57">
        <f t="shared" si="73"/>
        <v>6.8852252731271193</v>
      </c>
      <c r="CW57">
        <f>IF($C$6=Calculation!$I$5,0,$E57-(CH57+CI57+CJ57+CK57))</f>
        <v>0</v>
      </c>
      <c r="CX57">
        <f t="shared" si="74"/>
        <v>3.2016663248933712</v>
      </c>
      <c r="CY57">
        <f t="shared" si="75"/>
        <v>3.7336449752378211</v>
      </c>
      <c r="CZ57">
        <f t="shared" si="76"/>
        <v>4.5957346560444128</v>
      </c>
      <c r="DA57">
        <f t="shared" si="77"/>
        <v>7.0144388286196097E-2</v>
      </c>
      <c r="DB57">
        <f t="shared" si="78"/>
        <v>7.6449189247287302E-2</v>
      </c>
      <c r="DC57">
        <f t="shared" si="79"/>
        <v>8.6614670930055399E-2</v>
      </c>
      <c r="DD57">
        <f t="shared" si="95"/>
        <v>1.4456644474264844</v>
      </c>
      <c r="DE57">
        <f t="shared" si="96"/>
        <v>1.0288543492158824</v>
      </c>
      <c r="DF57">
        <f t="shared" si="97"/>
        <v>1.5660147795710328E-3</v>
      </c>
      <c r="DG57">
        <f t="shared" si="98"/>
        <v>0</v>
      </c>
      <c r="DH57">
        <f t="shared" si="99"/>
        <v>1.5814033444179263</v>
      </c>
      <c r="DI57">
        <f t="shared" si="100"/>
        <v>1.2015384098780126</v>
      </c>
      <c r="DJ57">
        <f t="shared" si="101"/>
        <v>0.13725510050484324</v>
      </c>
      <c r="DK57">
        <f t="shared" si="102"/>
        <v>0</v>
      </c>
      <c r="DL57">
        <f t="shared" si="103"/>
        <v>1.8105180722956662</v>
      </c>
      <c r="DM57">
        <f t="shared" si="104"/>
        <v>1.4627040605843049</v>
      </c>
      <c r="DN57">
        <f t="shared" si="105"/>
        <v>0.49746389512460121</v>
      </c>
      <c r="DO57">
        <f t="shared" si="106"/>
        <v>0</v>
      </c>
      <c r="DP57">
        <f t="shared" si="81"/>
        <v>0.21536561656600375</v>
      </c>
      <c r="DQ57">
        <f t="shared" si="82"/>
        <v>0.44006494084573206</v>
      </c>
      <c r="DR57">
        <f t="shared" si="83"/>
        <v>6.5677735013690365E-6</v>
      </c>
      <c r="DS57">
        <f t="shared" si="84"/>
        <v>0</v>
      </c>
      <c r="DT57">
        <f t="shared" si="85"/>
        <v>0.1957421357474966</v>
      </c>
      <c r="DU57">
        <f t="shared" si="86"/>
        <v>0.52758730328805137</v>
      </c>
      <c r="DV57">
        <f t="shared" si="87"/>
        <v>1.3669492154203839E-2</v>
      </c>
      <c r="DW57">
        <f t="shared" si="88"/>
        <v>0</v>
      </c>
      <c r="DX57">
        <f t="shared" si="89"/>
        <v>0.17943591579829735</v>
      </c>
      <c r="DY57">
        <f t="shared" si="90"/>
        <v>0.47733610924997627</v>
      </c>
      <c r="DZ57">
        <f t="shared" si="91"/>
        <v>8.1661932061511677E-2</v>
      </c>
      <c r="EA57">
        <f t="shared" si="92"/>
        <v>0</v>
      </c>
      <c r="EB57">
        <f>IF($I$1=0,0,IF(AP57&lt;=0,0,('LED Curve'!$D$19*(AP57/$I$1)^3+'LED Curve'!$D$20*(AP57/$I$1)^2+'LED Curve'!$D$21*(AP57/$I$1)^1+'LED Curve'!$D$22)*$F$1*$I$1))</f>
        <v>239.68166202843821</v>
      </c>
      <c r="EC57">
        <f>IF($I$2=0,0,IF(AQ57&lt;=0,0,('LED Curve'!$D$19*(AQ57/$I$2)^3+'LED Curve'!$D$20*(AQ57/$I$2)^2+'LED Curve'!$D$21*(AQ57/$I$2)^1+'LED Curve'!$D$22)*$F$2*$I$2))</f>
        <v>239.68166202843821</v>
      </c>
      <c r="ED57">
        <f>IF($I$3=0,0,IF(AR57&lt;=0,0,('LED Curve'!$D$19*(AR57/$I$3)^3+'LED Curve'!$D$20*(AR57/$I$3)^2+'LED Curve'!$D$21*(AR57/$I$3)^1+'LED Curve'!$D$22)*$F$3*$I$3))</f>
        <v>15.511563695150675</v>
      </c>
      <c r="EE57">
        <f>IF($I$4=0,0,IF(AS57&lt;=0,0,('LED Curve'!$D$19*(AS57/$I$4)^3+'LED Curve'!$D$20*(AS57/$I$4)^2+'LED Curve'!$D$21*(AS57/$I$4)^1+'LED Curve'!$D$22)*$F$4*$I$4))</f>
        <v>0</v>
      </c>
      <c r="EF57">
        <f>IF($I$1=0,0,IF(AT57&lt;=0,0,('LED Curve'!$D$19*(AT57/$I$1)^3+'LED Curve'!$D$20*(AT57/$I$1)^2+'LED Curve'!$D$21*(AT57/$I$1)^1+'LED Curve'!$D$22)*$F$1*$I$1))</f>
        <v>239.68166202843815</v>
      </c>
      <c r="EG57">
        <f>IF($I$2=0,0,IF(AU57&lt;=0,0,('LED Curve'!$D$19*(AU57/$I$2)^3+'LED Curve'!$D$20*(AU57/$I$2)^2+'LED Curve'!$D$21*(AU57/$I$2)^1+'LED Curve'!$D$22)*$F$2*$I$2))</f>
        <v>239.68166202843815</v>
      </c>
      <c r="EH57">
        <f>IF($I$3=0,0,IF(AV57&lt;=0,0,('LED Curve'!$D$19*(AV57/$I$3)^3+'LED Curve'!$D$20*(AV57/$I$3)^2+'LED Curve'!$D$21*(AV57/$I$3)^1+'LED Curve'!$D$22)*$F$3*$I$3))</f>
        <v>228.53297191811259</v>
      </c>
      <c r="EI57">
        <f>IF($I$4=0,0,IF(AW57&lt;=0,0,('LED Curve'!$D$19*(AW57/$I$4)^3+'LED Curve'!$D$20*(AW57/$I$4)^2+'LED Curve'!$D$21*(AW57/$I$4)^1+'LED Curve'!$D$22)*$F$4*$I$4))</f>
        <v>0</v>
      </c>
      <c r="EJ57">
        <f>IF($I$1=0,0,IF(AX57&lt;=0,0,('LED Curve'!$D$19*(AX57/$I$1)^3+'LED Curve'!$D$20*(AX57/$I$1)^2+'LED Curve'!$D$21*(AX57/$I$1)^1+'LED Curve'!$D$22)*$F$1*$I$1))</f>
        <v>421.27438286905954</v>
      </c>
      <c r="EK57">
        <f>IF($I$2=0,0,IF(AY57&lt;=0,0,('LED Curve'!$D$19*(AY57/$I$2)^3+'LED Curve'!$D$20*(AY57/$I$2)^2+'LED Curve'!$D$21*(AY57/$I$2)^1+'LED Curve'!$D$22)*$F$2*$I$2))</f>
        <v>421.27438286905954</v>
      </c>
      <c r="EL57">
        <f>IF($I$3=0,0,IF(AZ57&lt;=0,0,('LED Curve'!$D$19*(AZ57/$I$3)^3+'LED Curve'!$D$20*(AZ57/$I$3)^2+'LED Curve'!$D$21*(AZ57/$I$3)^1+'LED Curve'!$D$22)*$F$3*$I$3))</f>
        <v>421.27438286905954</v>
      </c>
      <c r="EM57">
        <f>IF($I$4=0,0,IF(BA57&lt;=0,0,('LED Curve'!$D$19*(BA57/$I$4)^3+'LED Curve'!$D$20*(BA57/$I$4)^2+'LED Curve'!$D$21*(BA57/$I$4)^1+'LED Curve'!$D$22)*$F$4*$I$4))</f>
        <v>0</v>
      </c>
      <c r="EN57">
        <f t="shared" si="93"/>
        <v>494.87488775202712</v>
      </c>
      <c r="EO57">
        <f t="shared" si="12"/>
        <v>0</v>
      </c>
      <c r="EP57">
        <f t="shared" si="13"/>
        <v>707.8962959749889</v>
      </c>
      <c r="EQ57">
        <f t="shared" si="14"/>
        <v>0</v>
      </c>
      <c r="ER57">
        <f t="shared" si="94"/>
        <v>1263.8231486071786</v>
      </c>
      <c r="ES57">
        <f t="shared" si="15"/>
        <v>0</v>
      </c>
    </row>
    <row r="58" spans="1:149" x14ac:dyDescent="0.3">
      <c r="A58">
        <v>49</v>
      </c>
      <c r="B58">
        <f t="shared" si="16"/>
        <v>1.9140625E-3</v>
      </c>
      <c r="C58">
        <f t="shared" si="0"/>
        <v>86.607215942368299</v>
      </c>
      <c r="D58">
        <f t="shared" si="1"/>
        <v>94.607871937129048</v>
      </c>
      <c r="E58">
        <f t="shared" si="2"/>
        <v>102.6085279318898</v>
      </c>
      <c r="F58">
        <f>IF(C58&gt;Calculation!$D$72,IF((C58-Calculation!$D$72)/Calculation!$D$58&gt;Calculation!$D$28,Calculation!$D$28,(C58-Calculation!$D$72)/Calculation!$D$58),0)</f>
        <v>26.470588235294116</v>
      </c>
      <c r="G58">
        <f>IF(C58&gt;Calculation!$D$73,IF((C58-Calculation!$D$73)/Calculation!$D$59&gt;Calculation!$D$29,Calculation!$D$29,(C58-Calculation!$D$73)/Calculation!$D$59),0)</f>
        <v>54.411764705882355</v>
      </c>
      <c r="H58">
        <f>IF(C58&gt;Calculation!$D$74,IF((C58-Calculation!$D$74)/Calculation!$D$60&gt;Calculation!$D$30,Calculation!$D$30,(C58-Calculation!$D$74)/Calculation!$D$60),0)</f>
        <v>12.959241678609734</v>
      </c>
      <c r="I58">
        <f>IF(C58&gt;Calculation!$D$75,IF((C58-Calculation!$D$75)/Calculation!$D$61&gt;Calculation!$D$31,Calculation!$D$31,(C58-Calculation!$D$75)/Calculation!$D$61),0)</f>
        <v>0</v>
      </c>
      <c r="J58">
        <f>IF(D58&gt;Calculation!$D$72,IF((D58-Calculation!$D$72)/Calculation!$D$58&gt;Calculation!$D$28,Calculation!$D$28,(D58-Calculation!$D$72)/Calculation!$D$58),0)</f>
        <v>26.470588235294116</v>
      </c>
      <c r="K58">
        <f>IF(D58&gt;Calculation!$D$73,IF((D58-Calculation!$D$73)/Calculation!$D$59&gt;Calculation!$D$29,Calculation!$D$29,(D58-Calculation!$D$73)/Calculation!$D$59),0)</f>
        <v>54.411764705882355</v>
      </c>
      <c r="L58">
        <f>IF(D58&gt;Calculation!$D$74,IF((D58-Calculation!$D$74)/Calculation!$D$60&gt;Calculation!$D$30,Calculation!$D$30,(D58-Calculation!$D$74)/Calculation!$D$60),0)</f>
        <v>62.407053759949342</v>
      </c>
      <c r="M58">
        <f>IF(D58&gt;Calculation!$D$75,IF((D58-Calculation!$D$75)/Calculation!$D$61&gt;Calculation!$D$31,Calculation!$D$31,(D58-Calculation!$D$75)/Calculation!$D$61),0)</f>
        <v>0</v>
      </c>
      <c r="N58">
        <f>IF(E58&gt;Calculation!$D$72,IF((E58-Calculation!$D$72)/Calculation!$D$58&gt;Calculation!$D$28,Calculation!$D$28,(E58-Calculation!$D$72)/Calculation!$D$58),0)</f>
        <v>26.470588235294116</v>
      </c>
      <c r="O58">
        <f>IF(E58&gt;Calculation!$D$73,IF((E58-Calculation!$D$73)/Calculation!$D$59&gt;Calculation!$D$29,Calculation!$D$29,(E58-Calculation!$D$73)/Calculation!$D$59),0)</f>
        <v>54.411764705882355</v>
      </c>
      <c r="P58">
        <f>IF(E58&gt;Calculation!$D$74,IF((E58-Calculation!$D$74)/Calculation!$D$60&gt;Calculation!$D$30,Calculation!$D$30,(E58-Calculation!$D$74)/Calculation!$D$60),0)</f>
        <v>111.85486584128896</v>
      </c>
      <c r="Q58">
        <f>IF(E58&gt;Calculation!$D$75,IF((E58-Calculation!$D$75)/Calculation!$D$61&gt;Calculation!$D$31,Calculation!$D$31,(E58-Calculation!$D$75)/Calculation!$D$61),0)</f>
        <v>0</v>
      </c>
      <c r="R58">
        <f t="shared" si="17"/>
        <v>0</v>
      </c>
      <c r="S58">
        <f t="shared" si="18"/>
        <v>41.452523027272619</v>
      </c>
      <c r="T58">
        <f t="shared" si="19"/>
        <v>12.959241678609734</v>
      </c>
      <c r="U58">
        <f t="shared" si="20"/>
        <v>0</v>
      </c>
      <c r="V58">
        <f t="shared" si="21"/>
        <v>0</v>
      </c>
      <c r="W58">
        <f t="shared" si="22"/>
        <v>0</v>
      </c>
      <c r="X58">
        <f t="shared" si="23"/>
        <v>62.407053759949342</v>
      </c>
      <c r="Y58">
        <f t="shared" si="24"/>
        <v>0</v>
      </c>
      <c r="Z58">
        <f t="shared" si="25"/>
        <v>0</v>
      </c>
      <c r="AA58">
        <f t="shared" si="26"/>
        <v>0</v>
      </c>
      <c r="AB58">
        <f t="shared" si="27"/>
        <v>111.85486584128896</v>
      </c>
      <c r="AC58">
        <f t="shared" si="4"/>
        <v>0</v>
      </c>
      <c r="AD58">
        <f>IF(T58&gt;Calculation!$D$29,1,0)</f>
        <v>0</v>
      </c>
      <c r="AE58">
        <f>IF(X58&gt;Calculation!$D$29,1,0)</f>
        <v>1</v>
      </c>
      <c r="AF58">
        <f>IF(AB58&gt;Calculation!$D$29,1,0)</f>
        <v>1</v>
      </c>
      <c r="AG58">
        <f>IF(U58&gt;Calculation!$D$30,1,0)</f>
        <v>0</v>
      </c>
      <c r="AH58">
        <f>IF(Y58&gt;Calculation!$D$30,1,0)</f>
        <v>0</v>
      </c>
      <c r="AI58">
        <f>IF(AC58&gt;Calculation!$D$30,1,0)</f>
        <v>0</v>
      </c>
      <c r="AJ58">
        <f t="shared" si="5"/>
        <v>54.411764705882355</v>
      </c>
      <c r="AK58">
        <f t="shared" si="28"/>
        <v>62.407053759949342</v>
      </c>
      <c r="AL58">
        <f t="shared" si="29"/>
        <v>111.85486584128896</v>
      </c>
      <c r="AM58">
        <f t="shared" si="30"/>
        <v>2960.6401384083047</v>
      </c>
      <c r="AN58">
        <f t="shared" si="31"/>
        <v>3894.6403589972074</v>
      </c>
      <c r="AO58">
        <f t="shared" si="32"/>
        <v>12511.51101237275</v>
      </c>
      <c r="AP58">
        <f t="shared" si="7"/>
        <v>54.411764705882355</v>
      </c>
      <c r="AQ58">
        <f t="shared" si="8"/>
        <v>54.411764705882355</v>
      </c>
      <c r="AR58">
        <f t="shared" si="9"/>
        <v>12.959241678609734</v>
      </c>
      <c r="AS58">
        <f t="shared" si="10"/>
        <v>0</v>
      </c>
      <c r="AT58">
        <f t="shared" si="33"/>
        <v>62.407053759949342</v>
      </c>
      <c r="AU58">
        <f t="shared" si="34"/>
        <v>62.407053759949342</v>
      </c>
      <c r="AV58">
        <f t="shared" si="35"/>
        <v>62.407053759949342</v>
      </c>
      <c r="AW58">
        <f t="shared" si="36"/>
        <v>0</v>
      </c>
      <c r="AX58">
        <f t="shared" si="37"/>
        <v>111.85486584128896</v>
      </c>
      <c r="AY58">
        <f t="shared" si="38"/>
        <v>111.85486584128896</v>
      </c>
      <c r="AZ58">
        <f t="shared" si="39"/>
        <v>111.85486584128896</v>
      </c>
      <c r="BA58">
        <f t="shared" si="40"/>
        <v>0</v>
      </c>
      <c r="BB58">
        <f t="shared" si="41"/>
        <v>18.137254901960784</v>
      </c>
      <c r="BC58">
        <f t="shared" si="42"/>
        <v>18.137254901960784</v>
      </c>
      <c r="BD58">
        <f t="shared" si="43"/>
        <v>4.319747226203245</v>
      </c>
      <c r="BE58">
        <f t="shared" si="44"/>
        <v>0</v>
      </c>
      <c r="BF58">
        <f t="shared" si="45"/>
        <v>20.802351253316449</v>
      </c>
      <c r="BG58">
        <f t="shared" si="46"/>
        <v>20.802351253316449</v>
      </c>
      <c r="BH58">
        <f t="shared" si="47"/>
        <v>20.802351253316449</v>
      </c>
      <c r="BI58">
        <f t="shared" si="48"/>
        <v>0</v>
      </c>
      <c r="BJ58">
        <f t="shared" si="49"/>
        <v>37.284955280429649</v>
      </c>
      <c r="BK58">
        <f t="shared" si="50"/>
        <v>37.284955280429649</v>
      </c>
      <c r="BL58">
        <f t="shared" si="51"/>
        <v>37.284955280429649</v>
      </c>
      <c r="BM58">
        <f t="shared" si="52"/>
        <v>0</v>
      </c>
      <c r="BN58">
        <f t="shared" si="53"/>
        <v>328.96001537870046</v>
      </c>
      <c r="BO58">
        <f t="shared" si="54"/>
        <v>328.96001537870046</v>
      </c>
      <c r="BP58">
        <f t="shared" si="55"/>
        <v>18.660216098290629</v>
      </c>
      <c r="BQ58">
        <f t="shared" si="56"/>
        <v>0</v>
      </c>
      <c r="BR58">
        <f t="shared" si="57"/>
        <v>432.73781766635642</v>
      </c>
      <c r="BS58">
        <f t="shared" si="58"/>
        <v>432.73781766635642</v>
      </c>
      <c r="BT58">
        <f t="shared" si="59"/>
        <v>432.73781766635642</v>
      </c>
      <c r="BU58">
        <f t="shared" si="60"/>
        <v>0</v>
      </c>
      <c r="BV58">
        <f t="shared" si="61"/>
        <v>1390.1678902636388</v>
      </c>
      <c r="BW58">
        <f t="shared" si="62"/>
        <v>1390.1678902636388</v>
      </c>
      <c r="BX58">
        <f t="shared" si="63"/>
        <v>1390.1678902636388</v>
      </c>
      <c r="BY58">
        <f t="shared" si="64"/>
        <v>0</v>
      </c>
      <c r="BZ58">
        <f>IF($I$1=0,0,IF(AP58=0,C58,('LED Curve'!$D$14*(AP58/$I$1)^3+'LED Curve'!$D$15*(AP58/$I$1)^2+'LED Curve'!$D$16*(AP58/$I$1)^1+'LED Curve'!$D$17)*$F$1))</f>
        <v>29.492055904566882</v>
      </c>
      <c r="CA58">
        <f>IF($I$2=0,0,IF(AQ58=0,C58-BZ58,('LED Curve'!$D$14*(AQ58/$I$2)^3+'LED Curve'!$D$15*(AQ58/$I$2)^2+'LED Curve'!$D$16*(AQ58/$I$2)^1+'LED Curve'!$D$17)*$F$2))</f>
        <v>29.492055904566882</v>
      </c>
      <c r="CB58">
        <f>IF($I$3=0,0,IF(AR58=0,C58-(BZ58+CA58),('LED Curve'!$D$14*(AR58/$I$3)^3+'LED Curve'!$D$15*(AR58/$I$3)^2+'LED Curve'!$D$16*(AR58/$I$3)^1+'LED Curve'!$D$17)*$F$3))</f>
        <v>26.704084945852429</v>
      </c>
      <c r="CC58">
        <f>IF($I$4=0,0,IF(AS58=0,C58-(BZ58+CA58+CB58),('LED Curve'!$D$14*(AS58/$I$4)^3+'LED Curve'!$D$15*(AS58/$I$4)^2+'LED Curve'!$D$16*(AS58/$I$4)^1+'LED Curve'!$D$17)*$F$4))</f>
        <v>0.91901918738210497</v>
      </c>
      <c r="CD58">
        <f>IF($I$1=0,0,IF(AT58=0,D58,('LED Curve'!$D$14*(AT58/$I$1)^3+'LED Curve'!$D$15*(AT58/$I$1)^2+'LED Curve'!$D$16*(AT58/$I$1)^1+'LED Curve'!$D$17)*$F$1))</f>
        <v>29.88554496275362</v>
      </c>
      <c r="CE58">
        <f>IF($I$2=0,0,IF(AU58=0,D58-CD58,('LED Curve'!$D$14*(AU58/$I$2)^3+'LED Curve'!$D$15*(AU58/$I$2)^2+'LED Curve'!$D$16*(AU58/$I$2)^1+'LED Curve'!$D$17)*$F$2))</f>
        <v>29.88554496275362</v>
      </c>
      <c r="CF58">
        <f>IF($I$3=0,0,IF(AV58=0,D58-(CD58+CE58),('LED Curve'!$D$14*(AV58/$I$3)^3+'LED Curve'!$D$15*(AV58/$I$3)^2+'LED Curve'!$D$16*(AV58/$I$3)^1+'LED Curve'!$D$17)*$F$3))</f>
        <v>29.88554496275362</v>
      </c>
      <c r="CG58">
        <f>IF($I$4=0,0,IF(AW58=0,D58-(CD58+CE58+CF58),('LED Curve'!$D$14*(AW58/$I$4)^3+'LED Curve'!$D$15*(AW58/$I$4)^2+'LED Curve'!$D$16*(AW58/$I$4)^1+'LED Curve'!$D$17)*$F$4))</f>
        <v>4.9512370488681796</v>
      </c>
      <c r="CH58">
        <f>IF($I$1=0,0,IF(AX58=0,E58,('LED Curve'!$D$14*(AX58/$I$1)^3+'LED Curve'!$D$15*(AX58/$I$1)^2+'LED Curve'!$D$16*(AX58/$I$1)^1+'LED Curve'!$D$17)*$F$1))</f>
        <v>31.594937660902257</v>
      </c>
      <c r="CI58">
        <f>IF($I$2=0,0,IF(AY58=0,E58-CH58,('LED Curve'!$D$14*(AY58/$I$2)^3+'LED Curve'!$D$15*(AY58/$I$2)^2+'LED Curve'!$D$16*(AY58/$I$2)^1+'LED Curve'!$D$17)*$F$2))</f>
        <v>31.594937660902257</v>
      </c>
      <c r="CJ58">
        <f>IF($I$3=0,0,IF(AZ58=0,E58-(CH58+CI58),('LED Curve'!$D$14*(AZ58/$I$3)^3+'LED Curve'!$D$15*(AZ58/$I$3)^2+'LED Curve'!$D$16*(AZ58/$I$3)^1+'LED Curve'!$D$17)*$F$3))</f>
        <v>31.594937660902257</v>
      </c>
      <c r="CK58">
        <f>IF($I$4=0,0,IF(BA58=0,E58-(CH58+CI58+CJ58),('LED Curve'!$D$14*(BA58/$I$4)^3+'LED Curve'!$D$15*(BA58/$I$4)^2+'LED Curve'!$D$16*(BA58/$I$4)^1+'LED Curve'!$D$17)*$F$4))</f>
        <v>7.823714949183028</v>
      </c>
      <c r="CL58">
        <f t="shared" si="65"/>
        <v>57.115160037801417</v>
      </c>
      <c r="CM58">
        <f t="shared" si="66"/>
        <v>27.623104133234534</v>
      </c>
      <c r="CN58">
        <f t="shared" si="67"/>
        <v>0.91901918738210497</v>
      </c>
      <c r="CO58">
        <f>IF($C$6=Calculation!$I$5,0,$C58-(BZ58+CA58+CB58+CC58))</f>
        <v>0</v>
      </c>
      <c r="CP58">
        <f t="shared" si="68"/>
        <v>64.72232697437542</v>
      </c>
      <c r="CQ58">
        <f t="shared" si="69"/>
        <v>34.836782011621807</v>
      </c>
      <c r="CR58">
        <f t="shared" si="70"/>
        <v>4.9512370488681796</v>
      </c>
      <c r="CS58">
        <f>IF($C$6=Calculation!$I$5,0,$D58-(CD58+CE58+CF58+CG58))</f>
        <v>0</v>
      </c>
      <c r="CT58">
        <f t="shared" si="71"/>
        <v>71.013590270987535</v>
      </c>
      <c r="CU58">
        <f t="shared" si="72"/>
        <v>39.418652610085282</v>
      </c>
      <c r="CV58">
        <f t="shared" si="73"/>
        <v>7.823714949183028</v>
      </c>
      <c r="CW58">
        <f>IF($C$6=Calculation!$I$5,0,$E58-(CH58+CI58+CJ58+CK58))</f>
        <v>0</v>
      </c>
      <c r="CX58">
        <f t="shared" si="74"/>
        <v>3.3870421713577308</v>
      </c>
      <c r="CY58">
        <f t="shared" si="75"/>
        <v>3.9507309221979323</v>
      </c>
      <c r="CZ58">
        <f t="shared" si="76"/>
        <v>5.02285635938998</v>
      </c>
      <c r="DA58">
        <f t="shared" si="77"/>
        <v>7.3120031668549038E-2</v>
      </c>
      <c r="DB58">
        <f t="shared" si="78"/>
        <v>7.9643453814712384E-2</v>
      </c>
      <c r="DC58">
        <f t="shared" si="79"/>
        <v>9.2416016116838903E-2</v>
      </c>
      <c r="DD58">
        <f t="shared" si="95"/>
        <v>1.5083486195582041</v>
      </c>
      <c r="DE58">
        <f t="shared" si="96"/>
        <v>1.0915385213476021</v>
      </c>
      <c r="DF58">
        <f t="shared" si="97"/>
        <v>9.8509213756185592E-3</v>
      </c>
      <c r="DG58">
        <f t="shared" si="98"/>
        <v>0</v>
      </c>
      <c r="DH58">
        <f t="shared" si="99"/>
        <v>1.6491418324712088</v>
      </c>
      <c r="DI58">
        <f t="shared" si="100"/>
        <v>1.2692768979312952</v>
      </c>
      <c r="DJ58">
        <f t="shared" si="101"/>
        <v>0.20329327130159716</v>
      </c>
      <c r="DK58">
        <f t="shared" si="102"/>
        <v>0</v>
      </c>
      <c r="DL58">
        <f t="shared" si="103"/>
        <v>1.9407996631627149</v>
      </c>
      <c r="DM58">
        <f t="shared" si="104"/>
        <v>1.5929856514513536</v>
      </c>
      <c r="DN58">
        <f t="shared" si="105"/>
        <v>0.62774548599164981</v>
      </c>
      <c r="DO58">
        <f t="shared" si="106"/>
        <v>0</v>
      </c>
      <c r="DP58">
        <f t="shared" si="81"/>
        <v>0.21536561656600375</v>
      </c>
      <c r="DQ58">
        <f t="shared" si="82"/>
        <v>0.48863370823119123</v>
      </c>
      <c r="DR58">
        <f t="shared" si="83"/>
        <v>1.847526105618865E-4</v>
      </c>
      <c r="DS58">
        <f t="shared" si="84"/>
        <v>0</v>
      </c>
      <c r="DT58">
        <f t="shared" si="85"/>
        <v>0.1957421357474966</v>
      </c>
      <c r="DU58">
        <f t="shared" si="86"/>
        <v>0.52937470169145939</v>
      </c>
      <c r="DV58">
        <f t="shared" si="87"/>
        <v>2.4258629240162706E-2</v>
      </c>
      <c r="DW58">
        <f t="shared" si="88"/>
        <v>0</v>
      </c>
      <c r="DX58">
        <f t="shared" si="89"/>
        <v>0.17943591579829735</v>
      </c>
      <c r="DY58">
        <f t="shared" si="90"/>
        <v>0.47733610924997627</v>
      </c>
      <c r="DZ58">
        <f t="shared" si="91"/>
        <v>0.11213751761914928</v>
      </c>
      <c r="EA58">
        <f t="shared" si="92"/>
        <v>0</v>
      </c>
      <c r="EB58">
        <f>IF($I$1=0,0,IF(AP58&lt;=0,0,('LED Curve'!$D$19*(AP58/$I$1)^3+'LED Curve'!$D$20*(AP58/$I$1)^2+'LED Curve'!$D$21*(AP58/$I$1)^1+'LED Curve'!$D$22)*$F$1*$I$1))</f>
        <v>239.68166202843815</v>
      </c>
      <c r="EC58">
        <f>IF($I$2=0,0,IF(AQ58&lt;=0,0,('LED Curve'!$D$19*(AQ58/$I$2)^3+'LED Curve'!$D$20*(AQ58/$I$2)^2+'LED Curve'!$D$21*(AQ58/$I$2)^1+'LED Curve'!$D$22)*$F$2*$I$2))</f>
        <v>239.68166202843815</v>
      </c>
      <c r="ED58">
        <f>IF($I$3=0,0,IF(AR58&lt;=0,0,('LED Curve'!$D$19*(AR58/$I$3)^3+'LED Curve'!$D$20*(AR58/$I$3)^2+'LED Curve'!$D$21*(AR58/$I$3)^1+'LED Curve'!$D$22)*$F$3*$I$3))</f>
        <v>59.713789180354709</v>
      </c>
      <c r="EE58">
        <f>IF($I$4=0,0,IF(AS58&lt;=0,0,('LED Curve'!$D$19*(AS58/$I$4)^3+'LED Curve'!$D$20*(AS58/$I$4)^2+'LED Curve'!$D$21*(AS58/$I$4)^1+'LED Curve'!$D$22)*$F$4*$I$4))</f>
        <v>0</v>
      </c>
      <c r="EF58">
        <f>IF($I$1=0,0,IF(AT58&lt;=0,0,('LED Curve'!$D$19*(AT58/$I$1)^3+'LED Curve'!$D$20*(AT58/$I$1)^2+'LED Curve'!$D$21*(AT58/$I$1)^1+'LED Curve'!$D$22)*$F$1*$I$1))</f>
        <v>272.78047553269499</v>
      </c>
      <c r="EG58">
        <f>IF($I$2=0,0,IF(AU58&lt;=0,0,('LED Curve'!$D$19*(AU58/$I$2)^3+'LED Curve'!$D$20*(AU58/$I$2)^2+'LED Curve'!$D$21*(AU58/$I$2)^1+'LED Curve'!$D$22)*$F$2*$I$2))</f>
        <v>272.78047553269499</v>
      </c>
      <c r="EH58">
        <f>IF($I$3=0,0,IF(AV58&lt;=0,0,('LED Curve'!$D$19*(AV58/$I$3)^3+'LED Curve'!$D$20*(AV58/$I$3)^2+'LED Curve'!$D$21*(AV58/$I$3)^1+'LED Curve'!$D$22)*$F$3*$I$3))</f>
        <v>272.78047553269499</v>
      </c>
      <c r="EI58">
        <f>IF($I$4=0,0,IF(AW58&lt;=0,0,('LED Curve'!$D$19*(AW58/$I$4)^3+'LED Curve'!$D$20*(AW58/$I$4)^2+'LED Curve'!$D$21*(AW58/$I$4)^1+'LED Curve'!$D$22)*$F$4*$I$4))</f>
        <v>0</v>
      </c>
      <c r="EJ58">
        <f>IF($I$1=0,0,IF(AX58&lt;=0,0,('LED Curve'!$D$19*(AX58/$I$1)^3+'LED Curve'!$D$20*(AX58/$I$1)^2+'LED Curve'!$D$21*(AX58/$I$1)^1+'LED Curve'!$D$22)*$F$1*$I$1))</f>
        <v>463.4674491923484</v>
      </c>
      <c r="EK58">
        <f>IF($I$2=0,0,IF(AY58&lt;=0,0,('LED Curve'!$D$19*(AY58/$I$2)^3+'LED Curve'!$D$20*(AY58/$I$2)^2+'LED Curve'!$D$21*(AY58/$I$2)^1+'LED Curve'!$D$22)*$F$2*$I$2))</f>
        <v>463.4674491923484</v>
      </c>
      <c r="EL58">
        <f>IF($I$3=0,0,IF(AZ58&lt;=0,0,('LED Curve'!$D$19*(AZ58/$I$3)^3+'LED Curve'!$D$20*(AZ58/$I$3)^2+'LED Curve'!$D$21*(AZ58/$I$3)^1+'LED Curve'!$D$22)*$F$3*$I$3))</f>
        <v>463.4674491923484</v>
      </c>
      <c r="EM58">
        <f>IF($I$4=0,0,IF(BA58&lt;=0,0,('LED Curve'!$D$19*(BA58/$I$4)^3+'LED Curve'!$D$20*(BA58/$I$4)^2+'LED Curve'!$D$21*(BA58/$I$4)^1+'LED Curve'!$D$22)*$F$4*$I$4))</f>
        <v>0</v>
      </c>
      <c r="EN58">
        <f t="shared" si="93"/>
        <v>539.07711323723106</v>
      </c>
      <c r="EO58">
        <f t="shared" si="12"/>
        <v>0</v>
      </c>
      <c r="EP58">
        <f t="shared" si="13"/>
        <v>818.34142659808504</v>
      </c>
      <c r="EQ58">
        <f t="shared" si="14"/>
        <v>0</v>
      </c>
      <c r="ER58">
        <f t="shared" si="94"/>
        <v>1390.4023475770452</v>
      </c>
      <c r="ES58">
        <f t="shared" si="15"/>
        <v>0</v>
      </c>
    </row>
    <row r="59" spans="1:149" x14ac:dyDescent="0.3">
      <c r="A59">
        <v>50</v>
      </c>
      <c r="B59">
        <f t="shared" si="16"/>
        <v>1.953125E-3</v>
      </c>
      <c r="C59">
        <f t="shared" si="0"/>
        <v>88.174732899150399</v>
      </c>
      <c r="D59">
        <f t="shared" si="1"/>
        <v>96.317890435436809</v>
      </c>
      <c r="E59">
        <f t="shared" si="2"/>
        <v>104.4610479717232</v>
      </c>
      <c r="F59">
        <f>IF(C59&gt;Calculation!$D$72,IF((C59-Calculation!$D$72)/Calculation!$D$58&gt;Calculation!$D$28,Calculation!$D$28,(C59-Calculation!$D$72)/Calculation!$D$58),0)</f>
        <v>26.470588235294116</v>
      </c>
      <c r="G59">
        <f>IF(C59&gt;Calculation!$D$73,IF((C59-Calculation!$D$73)/Calculation!$D$59&gt;Calculation!$D$29,Calculation!$D$29,(C59-Calculation!$D$73)/Calculation!$D$59),0)</f>
        <v>54.411764705882355</v>
      </c>
      <c r="H59">
        <f>IF(C59&gt;Calculation!$D$74,IF((C59-Calculation!$D$74)/Calculation!$D$60&gt;Calculation!$D$30,Calculation!$D$30,(C59-Calculation!$D$74)/Calculation!$D$60),0)</f>
        <v>22.64723275884521</v>
      </c>
      <c r="I59">
        <f>IF(C59&gt;Calculation!$D$75,IF((C59-Calculation!$D$75)/Calculation!$D$61&gt;Calculation!$D$31,Calculation!$D$31,(C59-Calculation!$D$75)/Calculation!$D$61),0)</f>
        <v>0</v>
      </c>
      <c r="J59">
        <f>IF(D59&gt;Calculation!$D$72,IF((D59-Calculation!$D$72)/Calculation!$D$58&gt;Calculation!$D$28,Calculation!$D$28,(D59-Calculation!$D$72)/Calculation!$D$58),0)</f>
        <v>26.470588235294116</v>
      </c>
      <c r="K59">
        <f>IF(D59&gt;Calculation!$D$73,IF((D59-Calculation!$D$73)/Calculation!$D$59&gt;Calculation!$D$29,Calculation!$D$29,(D59-Calculation!$D$73)/Calculation!$D$59),0)</f>
        <v>54.411764705882355</v>
      </c>
      <c r="L59">
        <f>IF(D59&gt;Calculation!$D$74,IF((D59-Calculation!$D$74)/Calculation!$D$60&gt;Calculation!$D$30,Calculation!$D$30,(D59-Calculation!$D$74)/Calculation!$D$60),0)</f>
        <v>72.975771302024498</v>
      </c>
      <c r="M59">
        <f>IF(D59&gt;Calculation!$D$75,IF((D59-Calculation!$D$75)/Calculation!$D$61&gt;Calculation!$D$31,Calculation!$D$31,(D59-Calculation!$D$75)/Calculation!$D$61),0)</f>
        <v>0</v>
      </c>
      <c r="N59">
        <f>IF(E59&gt;Calculation!$D$72,IF((E59-Calculation!$D$72)/Calculation!$D$58&gt;Calculation!$D$28,Calculation!$D$28,(E59-Calculation!$D$72)/Calculation!$D$58),0)</f>
        <v>26.470588235294116</v>
      </c>
      <c r="O59">
        <f>IF(E59&gt;Calculation!$D$73,IF((E59-Calculation!$D$73)/Calculation!$D$59&gt;Calculation!$D$29,Calculation!$D$29,(E59-Calculation!$D$73)/Calculation!$D$59),0)</f>
        <v>54.411764705882355</v>
      </c>
      <c r="P59">
        <f>IF(E59&gt;Calculation!$D$74,IF((E59-Calculation!$D$74)/Calculation!$D$60&gt;Calculation!$D$30,Calculation!$D$30,(E59-Calculation!$D$74)/Calculation!$D$60),0)</f>
        <v>122.05882352941177</v>
      </c>
      <c r="Q59">
        <f>IF(E59&gt;Calculation!$D$75,IF((E59-Calculation!$D$75)/Calculation!$D$61&gt;Calculation!$D$31,Calculation!$D$31,(E59-Calculation!$D$75)/Calculation!$D$61),0)</f>
        <v>0</v>
      </c>
      <c r="R59">
        <f t="shared" si="17"/>
        <v>0</v>
      </c>
      <c r="S59">
        <f t="shared" si="18"/>
        <v>31.764531947037145</v>
      </c>
      <c r="T59">
        <f t="shared" si="19"/>
        <v>22.64723275884521</v>
      </c>
      <c r="U59">
        <f t="shared" si="20"/>
        <v>0</v>
      </c>
      <c r="V59">
        <f t="shared" si="21"/>
        <v>0</v>
      </c>
      <c r="W59">
        <f t="shared" si="22"/>
        <v>0</v>
      </c>
      <c r="X59">
        <f t="shared" si="23"/>
        <v>72.975771302024498</v>
      </c>
      <c r="Y59">
        <f t="shared" si="24"/>
        <v>0</v>
      </c>
      <c r="Z59">
        <f t="shared" si="25"/>
        <v>0</v>
      </c>
      <c r="AA59">
        <f t="shared" si="26"/>
        <v>0</v>
      </c>
      <c r="AB59">
        <f t="shared" si="27"/>
        <v>122.05882352941177</v>
      </c>
      <c r="AC59">
        <f t="shared" si="4"/>
        <v>0</v>
      </c>
      <c r="AD59">
        <f>IF(T59&gt;Calculation!$D$29,1,0)</f>
        <v>0</v>
      </c>
      <c r="AE59">
        <f>IF(X59&gt;Calculation!$D$29,1,0)</f>
        <v>1</v>
      </c>
      <c r="AF59">
        <f>IF(AB59&gt;Calculation!$D$29,1,0)</f>
        <v>1</v>
      </c>
      <c r="AG59">
        <f>IF(U59&gt;Calculation!$D$30,1,0)</f>
        <v>0</v>
      </c>
      <c r="AH59">
        <f>IF(Y59&gt;Calculation!$D$30,1,0)</f>
        <v>0</v>
      </c>
      <c r="AI59">
        <f>IF(AC59&gt;Calculation!$D$30,1,0)</f>
        <v>0</v>
      </c>
      <c r="AJ59">
        <f t="shared" si="5"/>
        <v>54.411764705882355</v>
      </c>
      <c r="AK59">
        <f t="shared" si="28"/>
        <v>72.975771302024498</v>
      </c>
      <c r="AL59">
        <f t="shared" si="29"/>
        <v>122.05882352941177</v>
      </c>
      <c r="AM59">
        <f t="shared" si="30"/>
        <v>2960.6401384083047</v>
      </c>
      <c r="AN59">
        <f t="shared" si="31"/>
        <v>5325.4631971253821</v>
      </c>
      <c r="AO59">
        <f t="shared" si="32"/>
        <v>14898.356401384084</v>
      </c>
      <c r="AP59">
        <f t="shared" si="7"/>
        <v>54.411764705882355</v>
      </c>
      <c r="AQ59">
        <f t="shared" si="8"/>
        <v>54.411764705882355</v>
      </c>
      <c r="AR59">
        <f t="shared" si="9"/>
        <v>22.64723275884521</v>
      </c>
      <c r="AS59">
        <f t="shared" si="10"/>
        <v>0</v>
      </c>
      <c r="AT59">
        <f t="shared" si="33"/>
        <v>72.975771302024498</v>
      </c>
      <c r="AU59">
        <f t="shared" si="34"/>
        <v>72.975771302024498</v>
      </c>
      <c r="AV59">
        <f t="shared" si="35"/>
        <v>72.975771302024498</v>
      </c>
      <c r="AW59">
        <f t="shared" si="36"/>
        <v>0</v>
      </c>
      <c r="AX59">
        <f t="shared" si="37"/>
        <v>122.05882352941177</v>
      </c>
      <c r="AY59">
        <f t="shared" si="38"/>
        <v>122.05882352941177</v>
      </c>
      <c r="AZ59">
        <f t="shared" si="39"/>
        <v>122.05882352941177</v>
      </c>
      <c r="BA59">
        <f t="shared" si="40"/>
        <v>0</v>
      </c>
      <c r="BB59">
        <f t="shared" si="41"/>
        <v>18.137254901960784</v>
      </c>
      <c r="BC59">
        <f t="shared" si="42"/>
        <v>18.137254901960784</v>
      </c>
      <c r="BD59">
        <f t="shared" si="43"/>
        <v>7.5490775862817365</v>
      </c>
      <c r="BE59">
        <f t="shared" si="44"/>
        <v>0</v>
      </c>
      <c r="BF59">
        <f t="shared" si="45"/>
        <v>24.325257100674833</v>
      </c>
      <c r="BG59">
        <f t="shared" si="46"/>
        <v>24.325257100674833</v>
      </c>
      <c r="BH59">
        <f t="shared" si="47"/>
        <v>24.325257100674833</v>
      </c>
      <c r="BI59">
        <f t="shared" si="48"/>
        <v>0</v>
      </c>
      <c r="BJ59">
        <f t="shared" si="49"/>
        <v>40.686274509803923</v>
      </c>
      <c r="BK59">
        <f t="shared" si="50"/>
        <v>40.686274509803923</v>
      </c>
      <c r="BL59">
        <f t="shared" si="51"/>
        <v>40.686274509803923</v>
      </c>
      <c r="BM59">
        <f t="shared" si="52"/>
        <v>0</v>
      </c>
      <c r="BN59">
        <f t="shared" si="53"/>
        <v>328.96001537870046</v>
      </c>
      <c r="BO59">
        <f t="shared" si="54"/>
        <v>328.96001537870046</v>
      </c>
      <c r="BP59">
        <f t="shared" si="55"/>
        <v>56.988572403701291</v>
      </c>
      <c r="BQ59">
        <f t="shared" si="56"/>
        <v>0</v>
      </c>
      <c r="BR59">
        <f t="shared" si="57"/>
        <v>591.71813301393138</v>
      </c>
      <c r="BS59">
        <f t="shared" si="58"/>
        <v>591.71813301393138</v>
      </c>
      <c r="BT59">
        <f t="shared" si="59"/>
        <v>591.71813301393138</v>
      </c>
      <c r="BU59">
        <f t="shared" si="60"/>
        <v>0</v>
      </c>
      <c r="BV59">
        <f t="shared" si="61"/>
        <v>1655.3729334871205</v>
      </c>
      <c r="BW59">
        <f t="shared" si="62"/>
        <v>1655.3729334871205</v>
      </c>
      <c r="BX59">
        <f t="shared" si="63"/>
        <v>1655.3729334871205</v>
      </c>
      <c r="BY59">
        <f t="shared" si="64"/>
        <v>0</v>
      </c>
      <c r="BZ59">
        <f>IF($I$1=0,0,IF(AP59=0,C59,('LED Curve'!$D$14*(AP59/$I$1)^3+'LED Curve'!$D$15*(AP59/$I$1)^2+'LED Curve'!$D$16*(AP59/$I$1)^1+'LED Curve'!$D$17)*$F$1))</f>
        <v>29.492055904566882</v>
      </c>
      <c r="CA59">
        <f>IF($I$2=0,0,IF(AQ59=0,C59-BZ59,('LED Curve'!$D$14*(AQ59/$I$2)^3+'LED Curve'!$D$15*(AQ59/$I$2)^2+'LED Curve'!$D$16*(AQ59/$I$2)^1+'LED Curve'!$D$17)*$F$2))</f>
        <v>29.492055904566882</v>
      </c>
      <c r="CB59">
        <f>IF($I$3=0,0,IF(AR59=0,C59-(BZ59+CA59),('LED Curve'!$D$14*(AR59/$I$3)^3+'LED Curve'!$D$15*(AR59/$I$3)^2+'LED Curve'!$D$16*(AR59/$I$3)^1+'LED Curve'!$D$17)*$F$3))</f>
        <v>27.48155007869989</v>
      </c>
      <c r="CC59">
        <f>IF($I$4=0,0,IF(AS59=0,C59-(BZ59+CA59+CB59),('LED Curve'!$D$14*(AS59/$I$4)^3+'LED Curve'!$D$15*(AS59/$I$4)^2+'LED Curve'!$D$16*(AS59/$I$4)^1+'LED Curve'!$D$17)*$F$4))</f>
        <v>1.7090710113167518</v>
      </c>
      <c r="CD59">
        <f>IF($I$1=0,0,IF(AT59=0,D59,('LED Curve'!$D$14*(AT59/$I$1)^3+'LED Curve'!$D$15*(AT59/$I$1)^2+'LED Curve'!$D$16*(AT59/$I$1)^1+'LED Curve'!$D$17)*$F$1))</f>
        <v>30.347186176358711</v>
      </c>
      <c r="CE59">
        <f>IF($I$2=0,0,IF(AU59=0,D59-CD59,('LED Curve'!$D$14*(AU59/$I$2)^3+'LED Curve'!$D$15*(AU59/$I$2)^2+'LED Curve'!$D$16*(AU59/$I$2)^1+'LED Curve'!$D$17)*$F$2))</f>
        <v>30.347186176358711</v>
      </c>
      <c r="CF59">
        <f>IF($I$3=0,0,IF(AV59=0,D59-(CD59+CE59),('LED Curve'!$D$14*(AV59/$I$3)^3+'LED Curve'!$D$15*(AV59/$I$3)^2+'LED Curve'!$D$16*(AV59/$I$3)^1+'LED Curve'!$D$17)*$F$3))</f>
        <v>30.347186176358711</v>
      </c>
      <c r="CG59">
        <f>IF($I$4=0,0,IF(AW59=0,D59-(CD59+CE59+CF59),('LED Curve'!$D$14*(AW59/$I$4)^3+'LED Curve'!$D$15*(AW59/$I$4)^2+'LED Curve'!$D$16*(AW59/$I$4)^1+'LED Curve'!$D$17)*$F$4))</f>
        <v>5.2763319063606815</v>
      </c>
      <c r="CH59">
        <f>IF($I$1=0,0,IF(AX59=0,E59,('LED Curve'!$D$14*(AX59/$I$1)^3+'LED Curve'!$D$15*(AX59/$I$1)^2+'LED Curve'!$D$16*(AX59/$I$1)^1+'LED Curve'!$D$17)*$F$1))</f>
        <v>31.838258559933596</v>
      </c>
      <c r="CI59">
        <f>IF($I$2=0,0,IF(AY59=0,E59-CH59,('LED Curve'!$D$14*(AY59/$I$2)^3+'LED Curve'!$D$15*(AY59/$I$2)^2+'LED Curve'!$D$16*(AY59/$I$2)^1+'LED Curve'!$D$17)*$F$2))</f>
        <v>31.838258559933596</v>
      </c>
      <c r="CJ59">
        <f>IF($I$3=0,0,IF(AZ59=0,E59-(CH59+CI59),('LED Curve'!$D$14*(AZ59/$I$3)^3+'LED Curve'!$D$15*(AZ59/$I$3)^2+'LED Curve'!$D$16*(AZ59/$I$3)^1+'LED Curve'!$D$17)*$F$3))</f>
        <v>31.838258559933596</v>
      </c>
      <c r="CK59">
        <f>IF($I$4=0,0,IF(BA59=0,E59-(CH59+CI59+CJ59),('LED Curve'!$D$14*(BA59/$I$4)^3+'LED Curve'!$D$15*(BA59/$I$4)^2+'LED Curve'!$D$16*(BA59/$I$4)^1+'LED Curve'!$D$17)*$F$4))</f>
        <v>8.946272291922412</v>
      </c>
      <c r="CL59">
        <f t="shared" si="65"/>
        <v>58.682676994583517</v>
      </c>
      <c r="CM59">
        <f t="shared" si="66"/>
        <v>29.190621090016634</v>
      </c>
      <c r="CN59">
        <f t="shared" si="67"/>
        <v>1.7090710113167518</v>
      </c>
      <c r="CO59">
        <f>IF($C$6=Calculation!$I$5,0,$C59-(BZ59+CA59+CB59+CC59))</f>
        <v>0</v>
      </c>
      <c r="CP59">
        <f t="shared" si="68"/>
        <v>65.970704259078104</v>
      </c>
      <c r="CQ59">
        <f t="shared" si="69"/>
        <v>35.623518082719386</v>
      </c>
      <c r="CR59">
        <f t="shared" si="70"/>
        <v>5.2763319063606815</v>
      </c>
      <c r="CS59">
        <f>IF($C$6=Calculation!$I$5,0,$D59-(CD59+CE59+CF59+CG59))</f>
        <v>0</v>
      </c>
      <c r="CT59">
        <f t="shared" si="71"/>
        <v>72.622789411789611</v>
      </c>
      <c r="CU59">
        <f t="shared" si="72"/>
        <v>40.784530851856012</v>
      </c>
      <c r="CV59">
        <f t="shared" si="73"/>
        <v>8.946272291922412</v>
      </c>
      <c r="CW59">
        <f>IF($C$6=Calculation!$I$5,0,$E59-(CH59+CI59+CJ59+CK59))</f>
        <v>0</v>
      </c>
      <c r="CX59">
        <f t="shared" si="74"/>
        <v>3.5757637966775895</v>
      </c>
      <c r="CY59">
        <f t="shared" si="75"/>
        <v>4.2068553459995206</v>
      </c>
      <c r="CZ59">
        <f t="shared" si="76"/>
        <v>5.5022642381622306</v>
      </c>
      <c r="DA59">
        <f t="shared" si="77"/>
        <v>7.6095675050901979E-2</v>
      </c>
      <c r="DB59">
        <f t="shared" si="78"/>
        <v>8.3345327937500741E-2</v>
      </c>
      <c r="DC59">
        <f t="shared" si="79"/>
        <v>9.8812093560569011E-2</v>
      </c>
      <c r="DD59">
        <f t="shared" si="95"/>
        <v>1.5710327916899238</v>
      </c>
      <c r="DE59">
        <f t="shared" si="96"/>
        <v>1.1542226934793218</v>
      </c>
      <c r="DF59">
        <f t="shared" si="97"/>
        <v>2.8692322043382103E-2</v>
      </c>
      <c r="DG59">
        <f t="shared" si="98"/>
        <v>0</v>
      </c>
      <c r="DH59">
        <f t="shared" si="99"/>
        <v>1.7287753998814759</v>
      </c>
      <c r="DI59">
        <f t="shared" si="100"/>
        <v>1.3489104653415622</v>
      </c>
      <c r="DJ59">
        <f t="shared" si="101"/>
        <v>0.2829268387118643</v>
      </c>
      <c r="DK59">
        <f t="shared" si="102"/>
        <v>0</v>
      </c>
      <c r="DL59">
        <f t="shared" si="103"/>
        <v>2.0857009615669271</v>
      </c>
      <c r="DM59">
        <f t="shared" si="104"/>
        <v>1.7378869498555658</v>
      </c>
      <c r="DN59">
        <f t="shared" si="105"/>
        <v>0.77264678439586187</v>
      </c>
      <c r="DO59">
        <f t="shared" si="106"/>
        <v>0</v>
      </c>
      <c r="DP59">
        <f t="shared" si="81"/>
        <v>0.21536561656600375</v>
      </c>
      <c r="DQ59">
        <f t="shared" si="82"/>
        <v>0.52925610708828219</v>
      </c>
      <c r="DR59">
        <f t="shared" si="83"/>
        <v>1.0985907597737693E-3</v>
      </c>
      <c r="DS59">
        <f t="shared" si="84"/>
        <v>0</v>
      </c>
      <c r="DT59">
        <f t="shared" si="85"/>
        <v>0.1957421357474966</v>
      </c>
      <c r="DU59">
        <f t="shared" si="86"/>
        <v>0.52937470169145939</v>
      </c>
      <c r="DV59">
        <f t="shared" si="87"/>
        <v>3.7780476688160994E-2</v>
      </c>
      <c r="DW59">
        <f t="shared" si="88"/>
        <v>0</v>
      </c>
      <c r="DX59">
        <f t="shared" si="89"/>
        <v>0.17943591579829735</v>
      </c>
      <c r="DY59">
        <f t="shared" si="90"/>
        <v>0.47733610924997627</v>
      </c>
      <c r="DZ59">
        <f t="shared" si="91"/>
        <v>0.15044542373503361</v>
      </c>
      <c r="EA59">
        <f t="shared" si="92"/>
        <v>0</v>
      </c>
      <c r="EB59">
        <f>IF($I$1=0,0,IF(AP59&lt;=0,0,('LED Curve'!$D$19*(AP59/$I$1)^3+'LED Curve'!$D$20*(AP59/$I$1)^2+'LED Curve'!$D$21*(AP59/$I$1)^1+'LED Curve'!$D$22)*$F$1*$I$1))</f>
        <v>239.68166202843815</v>
      </c>
      <c r="EC59">
        <f>IF($I$2=0,0,IF(AQ59&lt;=0,0,('LED Curve'!$D$19*(AQ59/$I$2)^3+'LED Curve'!$D$20*(AQ59/$I$2)^2+'LED Curve'!$D$21*(AQ59/$I$2)^1+'LED Curve'!$D$22)*$F$2*$I$2))</f>
        <v>239.68166202843815</v>
      </c>
      <c r="ED59">
        <f>IF($I$3=0,0,IF(AR59&lt;=0,0,('LED Curve'!$D$19*(AR59/$I$3)^3+'LED Curve'!$D$20*(AR59/$I$3)^2+'LED Curve'!$D$21*(AR59/$I$3)^1+'LED Curve'!$D$22)*$F$3*$I$3))</f>
        <v>102.92447674680815</v>
      </c>
      <c r="EE59">
        <f>IF($I$4=0,0,IF(AS59&lt;=0,0,('LED Curve'!$D$19*(AS59/$I$4)^3+'LED Curve'!$D$20*(AS59/$I$4)^2+'LED Curve'!$D$21*(AS59/$I$4)^1+'LED Curve'!$D$22)*$F$4*$I$4))</f>
        <v>0</v>
      </c>
      <c r="EF59">
        <f>IF($I$1=0,0,IF(AT59&lt;=0,0,('LED Curve'!$D$19*(AT59/$I$1)^3+'LED Curve'!$D$20*(AT59/$I$1)^2+'LED Curve'!$D$21*(AT59/$I$1)^1+'LED Curve'!$D$22)*$F$1*$I$1))</f>
        <v>315.63048593312908</v>
      </c>
      <c r="EG59">
        <f>IF($I$2=0,0,IF(AU59&lt;=0,0,('LED Curve'!$D$19*(AU59/$I$2)^3+'LED Curve'!$D$20*(AU59/$I$2)^2+'LED Curve'!$D$21*(AU59/$I$2)^1+'LED Curve'!$D$22)*$F$2*$I$2))</f>
        <v>315.63048593312908</v>
      </c>
      <c r="EH59">
        <f>IF($I$3=0,0,IF(AV59&lt;=0,0,('LED Curve'!$D$19*(AV59/$I$3)^3+'LED Curve'!$D$20*(AV59/$I$3)^2+'LED Curve'!$D$21*(AV59/$I$3)^1+'LED Curve'!$D$22)*$F$3*$I$3))</f>
        <v>315.63048593312908</v>
      </c>
      <c r="EI59">
        <f>IF($I$4=0,0,IF(AW59&lt;=0,0,('LED Curve'!$D$19*(AW59/$I$4)^3+'LED Curve'!$D$20*(AW59/$I$4)^2+'LED Curve'!$D$21*(AW59/$I$4)^1+'LED Curve'!$D$22)*$F$4*$I$4))</f>
        <v>0</v>
      </c>
      <c r="EJ59">
        <f>IF($I$1=0,0,IF(AX59&lt;=0,0,('LED Curve'!$D$19*(AX59/$I$1)^3+'LED Curve'!$D$20*(AX59/$I$1)^2+'LED Curve'!$D$21*(AX59/$I$1)^1+'LED Curve'!$D$22)*$F$1*$I$1))</f>
        <v>499.45781970958944</v>
      </c>
      <c r="EK59">
        <f>IF($I$2=0,0,IF(AY59&lt;=0,0,('LED Curve'!$D$19*(AY59/$I$2)^3+'LED Curve'!$D$20*(AY59/$I$2)^2+'LED Curve'!$D$21*(AY59/$I$2)^1+'LED Curve'!$D$22)*$F$2*$I$2))</f>
        <v>499.45781970958944</v>
      </c>
      <c r="EL59">
        <f>IF($I$3=0,0,IF(AZ59&lt;=0,0,('LED Curve'!$D$19*(AZ59/$I$3)^3+'LED Curve'!$D$20*(AZ59/$I$3)^2+'LED Curve'!$D$21*(AZ59/$I$3)^1+'LED Curve'!$D$22)*$F$3*$I$3))</f>
        <v>499.45781970958944</v>
      </c>
      <c r="EM59">
        <f>IF($I$4=0,0,IF(BA59&lt;=0,0,('LED Curve'!$D$19*(BA59/$I$4)^3+'LED Curve'!$D$20*(BA59/$I$4)^2+'LED Curve'!$D$21*(BA59/$I$4)^1+'LED Curve'!$D$22)*$F$4*$I$4))</f>
        <v>0</v>
      </c>
      <c r="EN59">
        <f t="shared" si="93"/>
        <v>582.28780080368449</v>
      </c>
      <c r="EO59">
        <f t="shared" si="12"/>
        <v>0</v>
      </c>
      <c r="EP59">
        <f t="shared" si="13"/>
        <v>946.89145779938724</v>
      </c>
      <c r="EQ59">
        <f t="shared" si="14"/>
        <v>0</v>
      </c>
      <c r="ER59">
        <f t="shared" si="94"/>
        <v>1498.3734591287684</v>
      </c>
      <c r="ES59">
        <f t="shared" si="15"/>
        <v>96.271481817695985</v>
      </c>
    </row>
    <row r="60" spans="1:149" x14ac:dyDescent="0.3">
      <c r="A60">
        <v>51</v>
      </c>
      <c r="B60">
        <f t="shared" si="16"/>
        <v>1.9921875E-3</v>
      </c>
      <c r="C60">
        <f t="shared" si="0"/>
        <v>89.728760230639665</v>
      </c>
      <c r="D60">
        <f t="shared" si="1"/>
        <v>98.01319297887963</v>
      </c>
      <c r="E60">
        <f t="shared" si="2"/>
        <v>106.29762572711959</v>
      </c>
      <c r="F60">
        <f>IF(C60&gt;Calculation!$D$72,IF((C60-Calculation!$D$72)/Calculation!$D$58&gt;Calculation!$D$28,Calculation!$D$28,(C60-Calculation!$D$72)/Calculation!$D$58),0)</f>
        <v>26.470588235294116</v>
      </c>
      <c r="G60">
        <f>IF(C60&gt;Calculation!$D$73,IF((C60-Calculation!$D$73)/Calculation!$D$59&gt;Calculation!$D$29,Calculation!$D$29,(C60-Calculation!$D$73)/Calculation!$D$59),0)</f>
        <v>54.411764705882355</v>
      </c>
      <c r="H60">
        <f>IF(C60&gt;Calculation!$D$74,IF((C60-Calculation!$D$74)/Calculation!$D$60&gt;Calculation!$D$30,Calculation!$D$30,(C60-Calculation!$D$74)/Calculation!$D$60),0)</f>
        <v>32.251851618482206</v>
      </c>
      <c r="I60">
        <f>IF(C60&gt;Calculation!$D$75,IF((C60-Calculation!$D$75)/Calculation!$D$61&gt;Calculation!$D$31,Calculation!$D$31,(C60-Calculation!$D$75)/Calculation!$D$61),0)</f>
        <v>0</v>
      </c>
      <c r="J60">
        <f>IF(D60&gt;Calculation!$D$72,IF((D60-Calculation!$D$72)/Calculation!$D$58&gt;Calculation!$D$28,Calculation!$D$28,(D60-Calculation!$D$72)/Calculation!$D$58),0)</f>
        <v>26.470588235294116</v>
      </c>
      <c r="K60">
        <f>IF(D60&gt;Calculation!$D$73,IF((D60-Calculation!$D$73)/Calculation!$D$59&gt;Calculation!$D$29,Calculation!$D$29,(D60-Calculation!$D$73)/Calculation!$D$59),0)</f>
        <v>54.411764705882355</v>
      </c>
      <c r="L60">
        <f>IF(D60&gt;Calculation!$D$74,IF((D60-Calculation!$D$74)/Calculation!$D$60&gt;Calculation!$D$30,Calculation!$D$30,(D60-Calculation!$D$74)/Calculation!$D$60),0)</f>
        <v>83.453537330719314</v>
      </c>
      <c r="M60">
        <f>IF(D60&gt;Calculation!$D$75,IF((D60-Calculation!$D$75)/Calculation!$D$61&gt;Calculation!$D$31,Calculation!$D$31,(D60-Calculation!$D$75)/Calculation!$D$61),0)</f>
        <v>0</v>
      </c>
      <c r="N60">
        <f>IF(E60&gt;Calculation!$D$72,IF((E60-Calculation!$D$72)/Calculation!$D$58&gt;Calculation!$D$28,Calculation!$D$28,(E60-Calculation!$D$72)/Calculation!$D$58),0)</f>
        <v>26.470588235294116</v>
      </c>
      <c r="O60">
        <f>IF(E60&gt;Calculation!$D$73,IF((E60-Calculation!$D$73)/Calculation!$D$59&gt;Calculation!$D$29,Calculation!$D$29,(E60-Calculation!$D$73)/Calculation!$D$59),0)</f>
        <v>54.411764705882355</v>
      </c>
      <c r="P60">
        <f>IF(E60&gt;Calculation!$D$74,IF((E60-Calculation!$D$74)/Calculation!$D$60&gt;Calculation!$D$30,Calculation!$D$30,(E60-Calculation!$D$74)/Calculation!$D$60),0)</f>
        <v>122.05882352941177</v>
      </c>
      <c r="Q60">
        <f>IF(E60&gt;Calculation!$D$75,IF((E60-Calculation!$D$75)/Calculation!$D$61&gt;Calculation!$D$31,Calculation!$D$31,(E60-Calculation!$D$75)/Calculation!$D$61),0)</f>
        <v>0</v>
      </c>
      <c r="R60">
        <f t="shared" si="17"/>
        <v>0</v>
      </c>
      <c r="S60">
        <f t="shared" si="18"/>
        <v>22.159913087400149</v>
      </c>
      <c r="T60">
        <f t="shared" si="19"/>
        <v>32.251851618482206</v>
      </c>
      <c r="U60">
        <f t="shared" si="20"/>
        <v>0</v>
      </c>
      <c r="V60">
        <f t="shared" si="21"/>
        <v>0</v>
      </c>
      <c r="W60">
        <f t="shared" si="22"/>
        <v>0</v>
      </c>
      <c r="X60">
        <f t="shared" si="23"/>
        <v>83.453537330719314</v>
      </c>
      <c r="Y60">
        <f t="shared" si="24"/>
        <v>0</v>
      </c>
      <c r="Z60">
        <f t="shared" si="25"/>
        <v>0</v>
      </c>
      <c r="AA60">
        <f t="shared" si="26"/>
        <v>0</v>
      </c>
      <c r="AB60">
        <f t="shared" si="27"/>
        <v>122.05882352941177</v>
      </c>
      <c r="AC60">
        <f t="shared" si="4"/>
        <v>0</v>
      </c>
      <c r="AD60">
        <f>IF(T60&gt;Calculation!$D$29,1,0)</f>
        <v>0</v>
      </c>
      <c r="AE60">
        <f>IF(X60&gt;Calculation!$D$29,1,0)</f>
        <v>1</v>
      </c>
      <c r="AF60">
        <f>IF(AB60&gt;Calculation!$D$29,1,0)</f>
        <v>1</v>
      </c>
      <c r="AG60">
        <f>IF(U60&gt;Calculation!$D$30,1,0)</f>
        <v>0</v>
      </c>
      <c r="AH60">
        <f>IF(Y60&gt;Calculation!$D$30,1,0)</f>
        <v>0</v>
      </c>
      <c r="AI60">
        <f>IF(AC60&gt;Calculation!$D$30,1,0)</f>
        <v>0</v>
      </c>
      <c r="AJ60">
        <f t="shared" si="5"/>
        <v>54.411764705882355</v>
      </c>
      <c r="AK60">
        <f t="shared" si="28"/>
        <v>83.453537330719314</v>
      </c>
      <c r="AL60">
        <f t="shared" si="29"/>
        <v>122.05882352941177</v>
      </c>
      <c r="AM60">
        <f t="shared" si="30"/>
        <v>2960.6401384083047</v>
      </c>
      <c r="AN60">
        <f t="shared" si="31"/>
        <v>6964.4928930097622</v>
      </c>
      <c r="AO60">
        <f t="shared" si="32"/>
        <v>14898.356401384084</v>
      </c>
      <c r="AP60">
        <f t="shared" si="7"/>
        <v>54.411764705882355</v>
      </c>
      <c r="AQ60">
        <f t="shared" si="8"/>
        <v>54.411764705882355</v>
      </c>
      <c r="AR60">
        <f t="shared" si="9"/>
        <v>32.251851618482206</v>
      </c>
      <c r="AS60">
        <f t="shared" si="10"/>
        <v>0</v>
      </c>
      <c r="AT60">
        <f t="shared" si="33"/>
        <v>83.453537330719314</v>
      </c>
      <c r="AU60">
        <f t="shared" si="34"/>
        <v>83.453537330719314</v>
      </c>
      <c r="AV60">
        <f t="shared" si="35"/>
        <v>83.453537330719314</v>
      </c>
      <c r="AW60">
        <f t="shared" si="36"/>
        <v>0</v>
      </c>
      <c r="AX60">
        <f t="shared" si="37"/>
        <v>122.05882352941177</v>
      </c>
      <c r="AY60">
        <f t="shared" si="38"/>
        <v>122.05882352941177</v>
      </c>
      <c r="AZ60">
        <f t="shared" si="39"/>
        <v>122.05882352941177</v>
      </c>
      <c r="BA60">
        <f t="shared" si="40"/>
        <v>0</v>
      </c>
      <c r="BB60">
        <f t="shared" si="41"/>
        <v>18.137254901960784</v>
      </c>
      <c r="BC60">
        <f t="shared" si="42"/>
        <v>18.137254901960784</v>
      </c>
      <c r="BD60">
        <f t="shared" si="43"/>
        <v>10.750617206160735</v>
      </c>
      <c r="BE60">
        <f t="shared" si="44"/>
        <v>0</v>
      </c>
      <c r="BF60">
        <f t="shared" si="45"/>
        <v>27.817845776906438</v>
      </c>
      <c r="BG60">
        <f t="shared" si="46"/>
        <v>27.817845776906438</v>
      </c>
      <c r="BH60">
        <f t="shared" si="47"/>
        <v>27.817845776906438</v>
      </c>
      <c r="BI60">
        <f t="shared" si="48"/>
        <v>0</v>
      </c>
      <c r="BJ60">
        <f t="shared" si="49"/>
        <v>40.686274509803923</v>
      </c>
      <c r="BK60">
        <f t="shared" si="50"/>
        <v>40.686274509803923</v>
      </c>
      <c r="BL60">
        <f t="shared" si="51"/>
        <v>40.686274509803923</v>
      </c>
      <c r="BM60">
        <f t="shared" si="52"/>
        <v>0</v>
      </c>
      <c r="BN60">
        <f t="shared" si="53"/>
        <v>328.96001537870046</v>
      </c>
      <c r="BO60">
        <f t="shared" si="54"/>
        <v>328.96001537870046</v>
      </c>
      <c r="BP60">
        <f t="shared" si="55"/>
        <v>115.57577031339925</v>
      </c>
      <c r="BQ60">
        <f t="shared" si="56"/>
        <v>0</v>
      </c>
      <c r="BR60">
        <f t="shared" si="57"/>
        <v>773.83254366775134</v>
      </c>
      <c r="BS60">
        <f t="shared" si="58"/>
        <v>773.83254366775134</v>
      </c>
      <c r="BT60">
        <f t="shared" si="59"/>
        <v>773.83254366775134</v>
      </c>
      <c r="BU60">
        <f t="shared" si="60"/>
        <v>0</v>
      </c>
      <c r="BV60">
        <f t="shared" si="61"/>
        <v>1655.3729334871205</v>
      </c>
      <c r="BW60">
        <f t="shared" si="62"/>
        <v>1655.3729334871205</v>
      </c>
      <c r="BX60">
        <f t="shared" si="63"/>
        <v>1655.3729334871205</v>
      </c>
      <c r="BY60">
        <f t="shared" si="64"/>
        <v>0</v>
      </c>
      <c r="BZ60">
        <f>IF($I$1=0,0,IF(AP60=0,C60,('LED Curve'!$D$14*(AP60/$I$1)^3+'LED Curve'!$D$15*(AP60/$I$1)^2+'LED Curve'!$D$16*(AP60/$I$1)^1+'LED Curve'!$D$17)*$F$1))</f>
        <v>29.492055904566882</v>
      </c>
      <c r="CA60">
        <f>IF($I$2=0,0,IF(AQ60=0,C60-BZ60,('LED Curve'!$D$14*(AQ60/$I$2)^3+'LED Curve'!$D$15*(AQ60/$I$2)^2+'LED Curve'!$D$16*(AQ60/$I$2)^1+'LED Curve'!$D$17)*$F$2))</f>
        <v>29.492055904566882</v>
      </c>
      <c r="CB60">
        <f>IF($I$3=0,0,IF(AR60=0,C60-(BZ60+CA60),('LED Curve'!$D$14*(AR60/$I$3)^3+'LED Curve'!$D$15*(AR60/$I$3)^2+'LED Curve'!$D$16*(AR60/$I$3)^1+'LED Curve'!$D$17)*$F$3))</f>
        <v>28.171963951341205</v>
      </c>
      <c r="CC60">
        <f>IF($I$4=0,0,IF(AS60=0,C60-(BZ60+CA60+CB60),('LED Curve'!$D$14*(AS60/$I$4)^3+'LED Curve'!$D$15*(AS60/$I$4)^2+'LED Curve'!$D$16*(AS60/$I$4)^1+'LED Curve'!$D$17)*$F$4))</f>
        <v>2.5726844701646883</v>
      </c>
      <c r="CD60">
        <f>IF($I$1=0,0,IF(AT60=0,D60,('LED Curve'!$D$14*(AT60/$I$1)^3+'LED Curve'!$D$15*(AT60/$I$1)^2+'LED Curve'!$D$16*(AT60/$I$1)^1+'LED Curve'!$D$17)*$F$1))</f>
        <v>30.74622069394627</v>
      </c>
      <c r="CE60">
        <f>IF($I$2=0,0,IF(AU60=0,D60-CD60,('LED Curve'!$D$14*(AU60/$I$2)^3+'LED Curve'!$D$15*(AU60/$I$2)^2+'LED Curve'!$D$16*(AU60/$I$2)^1+'LED Curve'!$D$17)*$F$2))</f>
        <v>30.74622069394627</v>
      </c>
      <c r="CF60">
        <f>IF($I$3=0,0,IF(AV60=0,D60-(CD60+CE60),('LED Curve'!$D$14*(AV60/$I$3)^3+'LED Curve'!$D$15*(AV60/$I$3)^2+'LED Curve'!$D$16*(AV60/$I$3)^1+'LED Curve'!$D$17)*$F$3))</f>
        <v>30.74622069394627</v>
      </c>
      <c r="CG60">
        <f>IF($I$4=0,0,IF(AW60=0,D60-(CD60+CE60+CF60),('LED Curve'!$D$14*(AW60/$I$4)^3+'LED Curve'!$D$15*(AW60/$I$4)^2+'LED Curve'!$D$16*(AW60/$I$4)^1+'LED Curve'!$D$17)*$F$4))</f>
        <v>5.7745308970408189</v>
      </c>
      <c r="CH60">
        <f>IF($I$1=0,0,IF(AX60=0,E60,('LED Curve'!$D$14*(AX60/$I$1)^3+'LED Curve'!$D$15*(AX60/$I$1)^2+'LED Curve'!$D$16*(AX60/$I$1)^1+'LED Curve'!$D$17)*$F$1))</f>
        <v>31.838258559933596</v>
      </c>
      <c r="CI60">
        <f>IF($I$2=0,0,IF(AY60=0,E60-CH60,('LED Curve'!$D$14*(AY60/$I$2)^3+'LED Curve'!$D$15*(AY60/$I$2)^2+'LED Curve'!$D$16*(AY60/$I$2)^1+'LED Curve'!$D$17)*$F$2))</f>
        <v>31.838258559933596</v>
      </c>
      <c r="CJ60">
        <f>IF($I$3=0,0,IF(AZ60=0,E60-(CH60+CI60),('LED Curve'!$D$14*(AZ60/$I$3)^3+'LED Curve'!$D$15*(AZ60/$I$3)^2+'LED Curve'!$D$16*(AZ60/$I$3)^1+'LED Curve'!$D$17)*$F$3))</f>
        <v>31.838258559933596</v>
      </c>
      <c r="CK60">
        <f>IF($I$4=0,0,IF(BA60=0,E60-(CH60+CI60+CJ60),('LED Curve'!$D$14*(BA60/$I$4)^3+'LED Curve'!$D$15*(BA60/$I$4)^2+'LED Curve'!$D$16*(BA60/$I$4)^1+'LED Curve'!$D$17)*$F$4))</f>
        <v>10.782850047318803</v>
      </c>
      <c r="CL60">
        <f t="shared" si="65"/>
        <v>60.236704326072783</v>
      </c>
      <c r="CM60">
        <f t="shared" si="66"/>
        <v>30.7446484215059</v>
      </c>
      <c r="CN60">
        <f t="shared" si="67"/>
        <v>2.5726844701646883</v>
      </c>
      <c r="CO60">
        <f>IF($C$6=Calculation!$I$5,0,$C60-(BZ60+CA60+CB60+CC60))</f>
        <v>0</v>
      </c>
      <c r="CP60">
        <f t="shared" si="68"/>
        <v>67.26697228493336</v>
      </c>
      <c r="CQ60">
        <f t="shared" si="69"/>
        <v>36.520751590987089</v>
      </c>
      <c r="CR60">
        <f t="shared" si="70"/>
        <v>5.7745308970408189</v>
      </c>
      <c r="CS60">
        <f>IF($C$6=Calculation!$I$5,0,$D60-(CD60+CE60+CF60+CG60))</f>
        <v>0</v>
      </c>
      <c r="CT60">
        <f t="shared" si="71"/>
        <v>74.459367167186002</v>
      </c>
      <c r="CU60">
        <f t="shared" si="72"/>
        <v>42.621108607252403</v>
      </c>
      <c r="CV60">
        <f t="shared" si="73"/>
        <v>10.782850047318803</v>
      </c>
      <c r="CW60">
        <f>IF($C$6=Calculation!$I$5,0,$E60-(CH60+CI60+CJ60+CK60))</f>
        <v>0</v>
      </c>
      <c r="CX60">
        <f t="shared" si="74"/>
        <v>3.7678027800703466</v>
      </c>
      <c r="CY60">
        <f t="shared" si="75"/>
        <v>4.5079986964734005</v>
      </c>
      <c r="CZ60">
        <f t="shared" si="76"/>
        <v>6.0113798722673542</v>
      </c>
      <c r="DA60">
        <f t="shared" si="77"/>
        <v>7.907131843325492E-2</v>
      </c>
      <c r="DB60">
        <f t="shared" si="78"/>
        <v>8.7622691845427328E-2</v>
      </c>
      <c r="DC60">
        <f t="shared" si="79"/>
        <v>0.10548718547233372</v>
      </c>
      <c r="DD60">
        <f t="shared" si="95"/>
        <v>1.6337169638216436</v>
      </c>
      <c r="DE60">
        <f t="shared" si="96"/>
        <v>1.2169068656110416</v>
      </c>
      <c r="DF60">
        <f t="shared" si="97"/>
        <v>5.8529499412815739E-2</v>
      </c>
      <c r="DG60">
        <f t="shared" si="98"/>
        <v>0</v>
      </c>
      <c r="DH60">
        <f t="shared" si="99"/>
        <v>1.8221035190098034</v>
      </c>
      <c r="DI60">
        <f t="shared" si="100"/>
        <v>1.4422385844698897</v>
      </c>
      <c r="DJ60">
        <f t="shared" si="101"/>
        <v>0.37625495784019181</v>
      </c>
      <c r="DK60">
        <f t="shared" si="102"/>
        <v>0</v>
      </c>
      <c r="DL60">
        <f t="shared" si="103"/>
        <v>2.237503320279846</v>
      </c>
      <c r="DM60">
        <f t="shared" si="104"/>
        <v>1.8896893085684847</v>
      </c>
      <c r="DN60">
        <f t="shared" si="105"/>
        <v>0.92444914310878068</v>
      </c>
      <c r="DO60">
        <f t="shared" si="106"/>
        <v>0</v>
      </c>
      <c r="DP60">
        <f t="shared" si="81"/>
        <v>0.21536561656600375</v>
      </c>
      <c r="DQ60">
        <f t="shared" si="82"/>
        <v>0.56081837414295299</v>
      </c>
      <c r="DR60">
        <f t="shared" si="83"/>
        <v>3.3941420826344524E-3</v>
      </c>
      <c r="DS60">
        <f t="shared" si="84"/>
        <v>0</v>
      </c>
      <c r="DT60">
        <f t="shared" si="85"/>
        <v>0.1957421357474966</v>
      </c>
      <c r="DU60">
        <f t="shared" si="86"/>
        <v>0.52937470169145939</v>
      </c>
      <c r="DV60">
        <f t="shared" si="87"/>
        <v>5.4662105869131727E-2</v>
      </c>
      <c r="DW60">
        <f t="shared" si="88"/>
        <v>0</v>
      </c>
      <c r="DX60">
        <f t="shared" si="89"/>
        <v>0.17943591579829735</v>
      </c>
      <c r="DY60">
        <f t="shared" si="90"/>
        <v>0.47733610924997627</v>
      </c>
      <c r="DZ60">
        <f t="shared" si="91"/>
        <v>0.19747888978963557</v>
      </c>
      <c r="EA60">
        <f t="shared" si="92"/>
        <v>0</v>
      </c>
      <c r="EB60">
        <f>IF($I$1=0,0,IF(AP60&lt;=0,0,('LED Curve'!$D$19*(AP60/$I$1)^3+'LED Curve'!$D$20*(AP60/$I$1)^2+'LED Curve'!$D$21*(AP60/$I$1)^1+'LED Curve'!$D$22)*$F$1*$I$1))</f>
        <v>239.68166202843815</v>
      </c>
      <c r="EC60">
        <f>IF($I$2=0,0,IF(AQ60&lt;=0,0,('LED Curve'!$D$19*(AQ60/$I$2)^3+'LED Curve'!$D$20*(AQ60/$I$2)^2+'LED Curve'!$D$21*(AQ60/$I$2)^1+'LED Curve'!$D$22)*$F$2*$I$2))</f>
        <v>239.68166202843815</v>
      </c>
      <c r="ED60">
        <f>IF($I$3=0,0,IF(AR60&lt;=0,0,('LED Curve'!$D$19*(AR60/$I$3)^3+'LED Curve'!$D$20*(AR60/$I$3)^2+'LED Curve'!$D$21*(AR60/$I$3)^1+'LED Curve'!$D$22)*$F$3*$I$3))</f>
        <v>145.10640907642079</v>
      </c>
      <c r="EE60">
        <f>IF($I$4=0,0,IF(AS60&lt;=0,0,('LED Curve'!$D$19*(AS60/$I$4)^3+'LED Curve'!$D$20*(AS60/$I$4)^2+'LED Curve'!$D$21*(AS60/$I$4)^1+'LED Curve'!$D$22)*$F$4*$I$4))</f>
        <v>0</v>
      </c>
      <c r="EF60">
        <f>IF($I$1=0,0,IF(AT60&lt;=0,0,('LED Curve'!$D$19*(AT60/$I$1)^3+'LED Curve'!$D$20*(AT60/$I$1)^2+'LED Curve'!$D$21*(AT60/$I$1)^1+'LED Curve'!$D$22)*$F$1*$I$1))</f>
        <v>357.04229567839832</v>
      </c>
      <c r="EG60">
        <f>IF($I$2=0,0,IF(AU60&lt;=0,0,('LED Curve'!$D$19*(AU60/$I$2)^3+'LED Curve'!$D$20*(AU60/$I$2)^2+'LED Curve'!$D$21*(AU60/$I$2)^1+'LED Curve'!$D$22)*$F$2*$I$2))</f>
        <v>357.04229567839832</v>
      </c>
      <c r="EH60">
        <f>IF($I$3=0,0,IF(AV60&lt;=0,0,('LED Curve'!$D$19*(AV60/$I$3)^3+'LED Curve'!$D$20*(AV60/$I$3)^2+'LED Curve'!$D$21*(AV60/$I$3)^1+'LED Curve'!$D$22)*$F$3*$I$3))</f>
        <v>357.04229567839832</v>
      </c>
      <c r="EI60">
        <f>IF($I$4=0,0,IF(AW60&lt;=0,0,('LED Curve'!$D$19*(AW60/$I$4)^3+'LED Curve'!$D$20*(AW60/$I$4)^2+'LED Curve'!$D$21*(AW60/$I$4)^1+'LED Curve'!$D$22)*$F$4*$I$4))</f>
        <v>0</v>
      </c>
      <c r="EJ60">
        <f>IF($I$1=0,0,IF(AX60&lt;=0,0,('LED Curve'!$D$19*(AX60/$I$1)^3+'LED Curve'!$D$20*(AX60/$I$1)^2+'LED Curve'!$D$21*(AX60/$I$1)^1+'LED Curve'!$D$22)*$F$1*$I$1))</f>
        <v>499.45781970958944</v>
      </c>
      <c r="EK60">
        <f>IF($I$2=0,0,IF(AY60&lt;=0,0,('LED Curve'!$D$19*(AY60/$I$2)^3+'LED Curve'!$D$20*(AY60/$I$2)^2+'LED Curve'!$D$21*(AY60/$I$2)^1+'LED Curve'!$D$22)*$F$2*$I$2))</f>
        <v>499.45781970958944</v>
      </c>
      <c r="EL60">
        <f>IF($I$3=0,0,IF(AZ60&lt;=0,0,('LED Curve'!$D$19*(AZ60/$I$3)^3+'LED Curve'!$D$20*(AZ60/$I$3)^2+'LED Curve'!$D$21*(AZ60/$I$3)^1+'LED Curve'!$D$22)*$F$3*$I$3))</f>
        <v>499.45781970958944</v>
      </c>
      <c r="EM60">
        <f>IF($I$4=0,0,IF(BA60&lt;=0,0,('LED Curve'!$D$19*(BA60/$I$4)^3+'LED Curve'!$D$20*(BA60/$I$4)^2+'LED Curve'!$D$21*(BA60/$I$4)^1+'LED Curve'!$D$22)*$F$4*$I$4))</f>
        <v>0</v>
      </c>
      <c r="EN60">
        <f t="shared" si="93"/>
        <v>624.46973313329704</v>
      </c>
      <c r="EO60">
        <f t="shared" si="12"/>
        <v>0</v>
      </c>
      <c r="EP60">
        <f t="shared" si="13"/>
        <v>1071.1268870351951</v>
      </c>
      <c r="EQ60">
        <f t="shared" si="14"/>
        <v>0</v>
      </c>
      <c r="ER60">
        <f t="shared" si="94"/>
        <v>1498.3734591287684</v>
      </c>
      <c r="ES60">
        <f t="shared" si="15"/>
        <v>96.271481817695985</v>
      </c>
    </row>
    <row r="61" spans="1:149" x14ac:dyDescent="0.3">
      <c r="A61">
        <v>52</v>
      </c>
      <c r="B61">
        <f t="shared" si="16"/>
        <v>2.0312500000000001E-3</v>
      </c>
      <c r="C61">
        <f t="shared" si="0"/>
        <v>91.269063906036109</v>
      </c>
      <c r="D61">
        <f t="shared" si="1"/>
        <v>99.693524261130307</v>
      </c>
      <c r="E61">
        <f t="shared" si="2"/>
        <v>108.1179846162245</v>
      </c>
      <c r="F61">
        <f>IF(C61&gt;Calculation!$D$72,IF((C61-Calculation!$D$72)/Calculation!$D$58&gt;Calculation!$D$28,Calculation!$D$28,(C61-Calculation!$D$72)/Calculation!$D$58),0)</f>
        <v>26.470588235294116</v>
      </c>
      <c r="G61">
        <f>IF(C61&gt;Calculation!$D$73,IF((C61-Calculation!$D$73)/Calculation!$D$59&gt;Calculation!$D$29,Calculation!$D$29,(C61-Calculation!$D$73)/Calculation!$D$59),0)</f>
        <v>54.411764705882355</v>
      </c>
      <c r="H61">
        <f>IF(C61&gt;Calculation!$D$74,IF((C61-Calculation!$D$74)/Calculation!$D$60&gt;Calculation!$D$30,Calculation!$D$30,(C61-Calculation!$D$74)/Calculation!$D$60),0)</f>
        <v>41.771651837248861</v>
      </c>
      <c r="I61">
        <f>IF(C61&gt;Calculation!$D$75,IF((C61-Calculation!$D$75)/Calculation!$D$61&gt;Calculation!$D$31,Calculation!$D$31,(C61-Calculation!$D$75)/Calculation!$D$61),0)</f>
        <v>0</v>
      </c>
      <c r="J61">
        <f>IF(D61&gt;Calculation!$D$72,IF((D61-Calculation!$D$72)/Calculation!$D$58&gt;Calculation!$D$28,Calculation!$D$28,(D61-Calculation!$D$72)/Calculation!$D$58),0)</f>
        <v>26.470588235294116</v>
      </c>
      <c r="K61">
        <f>IF(D61&gt;Calculation!$D$73,IF((D61-Calculation!$D$73)/Calculation!$D$59&gt;Calculation!$D$29,Calculation!$D$29,(D61-Calculation!$D$73)/Calculation!$D$59),0)</f>
        <v>54.411764705882355</v>
      </c>
      <c r="L61">
        <f>IF(D61&gt;Calculation!$D$74,IF((D61-Calculation!$D$74)/Calculation!$D$60&gt;Calculation!$D$30,Calculation!$D$30,(D61-Calculation!$D$74)/Calculation!$D$60),0)</f>
        <v>93.838773933010273</v>
      </c>
      <c r="M61">
        <f>IF(D61&gt;Calculation!$D$75,IF((D61-Calculation!$D$75)/Calculation!$D$61&gt;Calculation!$D$31,Calculation!$D$31,(D61-Calculation!$D$75)/Calculation!$D$61),0)</f>
        <v>0</v>
      </c>
      <c r="N61">
        <f>IF(E61&gt;Calculation!$D$72,IF((E61-Calculation!$D$72)/Calculation!$D$58&gt;Calculation!$D$28,Calculation!$D$28,(E61-Calculation!$D$72)/Calculation!$D$58),0)</f>
        <v>26.470588235294116</v>
      </c>
      <c r="O61">
        <f>IF(E61&gt;Calculation!$D$73,IF((E61-Calculation!$D$73)/Calculation!$D$59&gt;Calculation!$D$29,Calculation!$D$29,(E61-Calculation!$D$73)/Calculation!$D$59),0)</f>
        <v>54.411764705882355</v>
      </c>
      <c r="P61">
        <f>IF(E61&gt;Calculation!$D$74,IF((E61-Calculation!$D$74)/Calculation!$D$60&gt;Calculation!$D$30,Calculation!$D$30,(E61-Calculation!$D$74)/Calculation!$D$60),0)</f>
        <v>122.05882352941177</v>
      </c>
      <c r="Q61">
        <f>IF(E61&gt;Calculation!$D$75,IF((E61-Calculation!$D$75)/Calculation!$D$61&gt;Calculation!$D$31,Calculation!$D$31,(E61-Calculation!$D$75)/Calculation!$D$61),0)</f>
        <v>0</v>
      </c>
      <c r="R61">
        <f t="shared" si="17"/>
        <v>0</v>
      </c>
      <c r="S61">
        <f t="shared" si="18"/>
        <v>12.640112868633494</v>
      </c>
      <c r="T61">
        <f t="shared" si="19"/>
        <v>41.771651837248861</v>
      </c>
      <c r="U61">
        <f t="shared" si="20"/>
        <v>0</v>
      </c>
      <c r="V61">
        <f t="shared" si="21"/>
        <v>0</v>
      </c>
      <c r="W61">
        <f t="shared" si="22"/>
        <v>0</v>
      </c>
      <c r="X61">
        <f t="shared" si="23"/>
        <v>93.838773933010273</v>
      </c>
      <c r="Y61">
        <f t="shared" si="24"/>
        <v>0</v>
      </c>
      <c r="Z61">
        <f t="shared" si="25"/>
        <v>0</v>
      </c>
      <c r="AA61">
        <f t="shared" si="26"/>
        <v>0</v>
      </c>
      <c r="AB61">
        <f t="shared" si="27"/>
        <v>122.05882352941177</v>
      </c>
      <c r="AC61">
        <f t="shared" si="4"/>
        <v>0</v>
      </c>
      <c r="AD61">
        <f>IF(T61&gt;Calculation!$D$29,1,0)</f>
        <v>0</v>
      </c>
      <c r="AE61">
        <f>IF(X61&gt;Calculation!$D$29,1,0)</f>
        <v>1</v>
      </c>
      <c r="AF61">
        <f>IF(AB61&gt;Calculation!$D$29,1,0)</f>
        <v>1</v>
      </c>
      <c r="AG61">
        <f>IF(U61&gt;Calculation!$D$30,1,0)</f>
        <v>0</v>
      </c>
      <c r="AH61">
        <f>IF(Y61&gt;Calculation!$D$30,1,0)</f>
        <v>0</v>
      </c>
      <c r="AI61">
        <f>IF(AC61&gt;Calculation!$D$30,1,0)</f>
        <v>0</v>
      </c>
      <c r="AJ61">
        <f t="shared" si="5"/>
        <v>54.411764705882355</v>
      </c>
      <c r="AK61">
        <f t="shared" si="28"/>
        <v>93.838773933010273</v>
      </c>
      <c r="AL61">
        <f t="shared" si="29"/>
        <v>122.05882352941177</v>
      </c>
      <c r="AM61">
        <f t="shared" si="30"/>
        <v>2960.6401384083047</v>
      </c>
      <c r="AN61">
        <f t="shared" si="31"/>
        <v>8805.7154932506091</v>
      </c>
      <c r="AO61">
        <f t="shared" si="32"/>
        <v>14898.356401384084</v>
      </c>
      <c r="AP61">
        <f t="shared" si="7"/>
        <v>54.411764705882355</v>
      </c>
      <c r="AQ61">
        <f t="shared" si="8"/>
        <v>54.411764705882355</v>
      </c>
      <c r="AR61">
        <f t="shared" si="9"/>
        <v>41.771651837248861</v>
      </c>
      <c r="AS61">
        <f t="shared" si="10"/>
        <v>0</v>
      </c>
      <c r="AT61">
        <f t="shared" si="33"/>
        <v>93.838773933010273</v>
      </c>
      <c r="AU61">
        <f t="shared" si="34"/>
        <v>93.838773933010273</v>
      </c>
      <c r="AV61">
        <f t="shared" si="35"/>
        <v>93.838773933010273</v>
      </c>
      <c r="AW61">
        <f t="shared" si="36"/>
        <v>0</v>
      </c>
      <c r="AX61">
        <f t="shared" si="37"/>
        <v>122.05882352941177</v>
      </c>
      <c r="AY61">
        <f t="shared" si="38"/>
        <v>122.05882352941177</v>
      </c>
      <c r="AZ61">
        <f t="shared" si="39"/>
        <v>122.05882352941177</v>
      </c>
      <c r="BA61">
        <f t="shared" si="40"/>
        <v>0</v>
      </c>
      <c r="BB61">
        <f t="shared" si="41"/>
        <v>18.137254901960784</v>
      </c>
      <c r="BC61">
        <f t="shared" si="42"/>
        <v>18.137254901960784</v>
      </c>
      <c r="BD61">
        <f t="shared" si="43"/>
        <v>13.923883945749621</v>
      </c>
      <c r="BE61">
        <f t="shared" si="44"/>
        <v>0</v>
      </c>
      <c r="BF61">
        <f t="shared" si="45"/>
        <v>31.279591311003426</v>
      </c>
      <c r="BG61">
        <f t="shared" si="46"/>
        <v>31.279591311003426</v>
      </c>
      <c r="BH61">
        <f t="shared" si="47"/>
        <v>31.279591311003426</v>
      </c>
      <c r="BI61">
        <f t="shared" si="48"/>
        <v>0</v>
      </c>
      <c r="BJ61">
        <f t="shared" si="49"/>
        <v>40.686274509803923</v>
      </c>
      <c r="BK61">
        <f t="shared" si="50"/>
        <v>40.686274509803923</v>
      </c>
      <c r="BL61">
        <f t="shared" si="51"/>
        <v>40.686274509803923</v>
      </c>
      <c r="BM61">
        <f t="shared" si="52"/>
        <v>0</v>
      </c>
      <c r="BN61">
        <f t="shared" si="53"/>
        <v>328.96001537870046</v>
      </c>
      <c r="BO61">
        <f t="shared" si="54"/>
        <v>328.96001537870046</v>
      </c>
      <c r="BP61">
        <f t="shared" si="55"/>
        <v>193.87454413470402</v>
      </c>
      <c r="BQ61">
        <f t="shared" si="56"/>
        <v>0</v>
      </c>
      <c r="BR61">
        <f t="shared" si="57"/>
        <v>978.41283258340104</v>
      </c>
      <c r="BS61">
        <f t="shared" si="58"/>
        <v>978.41283258340104</v>
      </c>
      <c r="BT61">
        <f t="shared" si="59"/>
        <v>978.41283258340104</v>
      </c>
      <c r="BU61">
        <f t="shared" si="60"/>
        <v>0</v>
      </c>
      <c r="BV61">
        <f t="shared" si="61"/>
        <v>1655.3729334871205</v>
      </c>
      <c r="BW61">
        <f t="shared" si="62"/>
        <v>1655.3729334871205</v>
      </c>
      <c r="BX61">
        <f t="shared" si="63"/>
        <v>1655.3729334871205</v>
      </c>
      <c r="BY61">
        <f t="shared" si="64"/>
        <v>0</v>
      </c>
      <c r="BZ61">
        <f>IF($I$1=0,0,IF(AP61=0,C61,('LED Curve'!$D$14*(AP61/$I$1)^3+'LED Curve'!$D$15*(AP61/$I$1)^2+'LED Curve'!$D$16*(AP61/$I$1)^1+'LED Curve'!$D$17)*$F$1))</f>
        <v>29.492055904566882</v>
      </c>
      <c r="CA61">
        <f>IF($I$2=0,0,IF(AQ61=0,C61-BZ61,('LED Curve'!$D$14*(AQ61/$I$2)^3+'LED Curve'!$D$15*(AQ61/$I$2)^2+'LED Curve'!$D$16*(AQ61/$I$2)^1+'LED Curve'!$D$17)*$F$2))</f>
        <v>29.492055904566882</v>
      </c>
      <c r="CB61">
        <f>IF($I$3=0,0,IF(AR61=0,C61-(BZ61+CA61),('LED Curve'!$D$14*(AR61/$I$3)^3+'LED Curve'!$D$15*(AR61/$I$3)^2+'LED Curve'!$D$16*(AR61/$I$3)^1+'LED Curve'!$D$17)*$F$3))</f>
        <v>28.783154051818702</v>
      </c>
      <c r="CC61">
        <f>IF($I$4=0,0,IF(AS61=0,C61-(BZ61+CA61+CB61),('LED Curve'!$D$14*(AS61/$I$4)^3+'LED Curve'!$D$15*(AS61/$I$4)^2+'LED Curve'!$D$16*(AS61/$I$4)^1+'LED Curve'!$D$17)*$F$4))</f>
        <v>3.5017980450836461</v>
      </c>
      <c r="CD61">
        <f>IF($I$1=0,0,IF(AT61=0,D61,('LED Curve'!$D$14*(AT61/$I$1)^3+'LED Curve'!$D$15*(AT61/$I$1)^2+'LED Curve'!$D$16*(AT61/$I$1)^1+'LED Curve'!$D$17)*$F$1))</f>
        <v>31.091690559189427</v>
      </c>
      <c r="CE61">
        <f>IF($I$2=0,0,IF(AU61=0,D61-CD61,('LED Curve'!$D$14*(AU61/$I$2)^3+'LED Curve'!$D$15*(AU61/$I$2)^2+'LED Curve'!$D$16*(AU61/$I$2)^1+'LED Curve'!$D$17)*$F$2))</f>
        <v>31.091690559189427</v>
      </c>
      <c r="CF61">
        <f>IF($I$3=0,0,IF(AV61=0,D61-(CD61+CE61),('LED Curve'!$D$14*(AV61/$I$3)^3+'LED Curve'!$D$15*(AV61/$I$3)^2+'LED Curve'!$D$16*(AV61/$I$3)^1+'LED Curve'!$D$17)*$F$3))</f>
        <v>31.091690559189427</v>
      </c>
      <c r="CG61">
        <f>IF($I$4=0,0,IF(AW61=0,D61-(CD61+CE61+CF61),('LED Curve'!$D$14*(AW61/$I$4)^3+'LED Curve'!$D$15*(AW61/$I$4)^2+'LED Curve'!$D$16*(AW61/$I$4)^1+'LED Curve'!$D$17)*$F$4))</f>
        <v>6.4184525835620292</v>
      </c>
      <c r="CH61">
        <f>IF($I$1=0,0,IF(AX61=0,E61,('LED Curve'!$D$14*(AX61/$I$1)^3+'LED Curve'!$D$15*(AX61/$I$1)^2+'LED Curve'!$D$16*(AX61/$I$1)^1+'LED Curve'!$D$17)*$F$1))</f>
        <v>31.838258559933596</v>
      </c>
      <c r="CI61">
        <f>IF($I$2=0,0,IF(AY61=0,E61-CH61,('LED Curve'!$D$14*(AY61/$I$2)^3+'LED Curve'!$D$15*(AY61/$I$2)^2+'LED Curve'!$D$16*(AY61/$I$2)^1+'LED Curve'!$D$17)*$F$2))</f>
        <v>31.838258559933596</v>
      </c>
      <c r="CJ61">
        <f>IF($I$3=0,0,IF(AZ61=0,E61-(CH61+CI61),('LED Curve'!$D$14*(AZ61/$I$3)^3+'LED Curve'!$D$15*(AZ61/$I$3)^2+'LED Curve'!$D$16*(AZ61/$I$3)^1+'LED Curve'!$D$17)*$F$3))</f>
        <v>31.838258559933596</v>
      </c>
      <c r="CK61">
        <f>IF($I$4=0,0,IF(BA61=0,E61-(CH61+CI61+CJ61),('LED Curve'!$D$14*(BA61/$I$4)^3+'LED Curve'!$D$15*(BA61/$I$4)^2+'LED Curve'!$D$16*(BA61/$I$4)^1+'LED Curve'!$D$17)*$F$4))</f>
        <v>12.603208936423712</v>
      </c>
      <c r="CL61">
        <f t="shared" si="65"/>
        <v>61.777008001469227</v>
      </c>
      <c r="CM61">
        <f t="shared" si="66"/>
        <v>32.284952096902344</v>
      </c>
      <c r="CN61">
        <f t="shared" si="67"/>
        <v>3.5017980450836461</v>
      </c>
      <c r="CO61">
        <f>IF($C$6=Calculation!$I$5,0,$C61-(BZ61+CA61+CB61+CC61))</f>
        <v>0</v>
      </c>
      <c r="CP61">
        <f t="shared" si="68"/>
        <v>68.601833701940876</v>
      </c>
      <c r="CQ61">
        <f t="shared" si="69"/>
        <v>37.510143142751453</v>
      </c>
      <c r="CR61">
        <f t="shared" si="70"/>
        <v>6.4184525835620292</v>
      </c>
      <c r="CS61">
        <f>IF($C$6=Calculation!$I$5,0,$D61-(CD61+CE61+CF61+CG61))</f>
        <v>0</v>
      </c>
      <c r="CT61">
        <f t="shared" si="71"/>
        <v>76.279726056290912</v>
      </c>
      <c r="CU61">
        <f t="shared" si="72"/>
        <v>44.441467496357312</v>
      </c>
      <c r="CV61">
        <f t="shared" si="73"/>
        <v>12.603208936423712</v>
      </c>
      <c r="CW61">
        <f>IF($C$6=Calculation!$I$5,0,$E61-(CH61+CI61+CJ61+CK61))</f>
        <v>0</v>
      </c>
      <c r="CX61">
        <f t="shared" si="74"/>
        <v>3.9631302011714786</v>
      </c>
      <c r="CY61">
        <f t="shared" si="75"/>
        <v>4.8551500570533275</v>
      </c>
      <c r="CZ61">
        <f t="shared" si="76"/>
        <v>6.5292135021644579</v>
      </c>
      <c r="DA61">
        <f t="shared" si="77"/>
        <v>8.2046961815607861E-2</v>
      </c>
      <c r="DB61">
        <f t="shared" si="78"/>
        <v>9.2470528481544939E-2</v>
      </c>
      <c r="DC61">
        <f t="shared" si="79"/>
        <v>0.11216227738409844</v>
      </c>
      <c r="DD61">
        <f t="shared" si="95"/>
        <v>1.6964011359533633</v>
      </c>
      <c r="DE61">
        <f t="shared" si="96"/>
        <v>1.2795910377427613</v>
      </c>
      <c r="DF61">
        <f t="shared" si="97"/>
        <v>9.9701544083992316E-2</v>
      </c>
      <c r="DG61">
        <f t="shared" si="98"/>
        <v>0</v>
      </c>
      <c r="DH61">
        <f t="shared" si="99"/>
        <v>1.9291678374647823</v>
      </c>
      <c r="DI61">
        <f t="shared" si="100"/>
        <v>1.5493029029248686</v>
      </c>
      <c r="DJ61">
        <f t="shared" si="101"/>
        <v>0.48331927629517063</v>
      </c>
      <c r="DK61">
        <f t="shared" si="102"/>
        <v>0</v>
      </c>
      <c r="DL61">
        <f t="shared" si="103"/>
        <v>2.3893056789927649</v>
      </c>
      <c r="DM61">
        <f t="shared" si="104"/>
        <v>2.0414916672814036</v>
      </c>
      <c r="DN61">
        <f t="shared" si="105"/>
        <v>1.0762515018216996</v>
      </c>
      <c r="DO61">
        <f t="shared" si="106"/>
        <v>0</v>
      </c>
      <c r="DP61">
        <f t="shared" si="81"/>
        <v>0.21536561656600375</v>
      </c>
      <c r="DQ61">
        <f t="shared" si="82"/>
        <v>0.582238605920678</v>
      </c>
      <c r="DR61">
        <f t="shared" si="83"/>
        <v>7.7852990890725712E-3</v>
      </c>
      <c r="DS61">
        <f t="shared" si="84"/>
        <v>0</v>
      </c>
      <c r="DT61">
        <f t="shared" si="85"/>
        <v>0.1957421357474966</v>
      </c>
      <c r="DU61">
        <f t="shared" si="86"/>
        <v>0.52937470169145939</v>
      </c>
      <c r="DV61">
        <f t="shared" si="87"/>
        <v>7.577267444800434E-2</v>
      </c>
      <c r="DW61">
        <f t="shared" si="88"/>
        <v>0</v>
      </c>
      <c r="DX61">
        <f t="shared" si="89"/>
        <v>0.17943591579829735</v>
      </c>
      <c r="DY61">
        <f t="shared" si="90"/>
        <v>0.47733610924997627</v>
      </c>
      <c r="DZ61">
        <f t="shared" si="91"/>
        <v>0.25323035163621849</v>
      </c>
      <c r="EA61">
        <f t="shared" si="92"/>
        <v>0</v>
      </c>
      <c r="EB61">
        <f>IF($I$1=0,0,IF(AP61&lt;=0,0,('LED Curve'!$D$19*(AP61/$I$1)^3+'LED Curve'!$D$20*(AP61/$I$1)^2+'LED Curve'!$D$21*(AP61/$I$1)^1+'LED Curve'!$D$22)*$F$1*$I$1))</f>
        <v>239.68166202843815</v>
      </c>
      <c r="EC61">
        <f>IF($I$2=0,0,IF(AQ61&lt;=0,0,('LED Curve'!$D$19*(AQ61/$I$2)^3+'LED Curve'!$D$20*(AQ61/$I$2)^2+'LED Curve'!$D$21*(AQ61/$I$2)^1+'LED Curve'!$D$22)*$F$2*$I$2))</f>
        <v>239.68166202843815</v>
      </c>
      <c r="ED61">
        <f>IF($I$3=0,0,IF(AR61&lt;=0,0,('LED Curve'!$D$19*(AR61/$I$3)^3+'LED Curve'!$D$20*(AR61/$I$3)^2+'LED Curve'!$D$21*(AR61/$I$3)^1+'LED Curve'!$D$22)*$F$3*$I$3))</f>
        <v>186.22508676460143</v>
      </c>
      <c r="EE61">
        <f>IF($I$4=0,0,IF(AS61&lt;=0,0,('LED Curve'!$D$19*(AS61/$I$4)^3+'LED Curve'!$D$20*(AS61/$I$4)^2+'LED Curve'!$D$21*(AS61/$I$4)^1+'LED Curve'!$D$22)*$F$4*$I$4))</f>
        <v>0</v>
      </c>
      <c r="EF61">
        <f>IF($I$1=0,0,IF(AT61&lt;=0,0,('LED Curve'!$D$19*(AT61/$I$1)^3+'LED Curve'!$D$20*(AT61/$I$1)^2+'LED Curve'!$D$21*(AT61/$I$1)^1+'LED Curve'!$D$22)*$F$1*$I$1))</f>
        <v>396.97879090348238</v>
      </c>
      <c r="EG61">
        <f>IF($I$2=0,0,IF(AU61&lt;=0,0,('LED Curve'!$D$19*(AU61/$I$2)^3+'LED Curve'!$D$20*(AU61/$I$2)^2+'LED Curve'!$D$21*(AU61/$I$2)^1+'LED Curve'!$D$22)*$F$2*$I$2))</f>
        <v>396.97879090348238</v>
      </c>
      <c r="EH61">
        <f>IF($I$3=0,0,IF(AV61&lt;=0,0,('LED Curve'!$D$19*(AV61/$I$3)^3+'LED Curve'!$D$20*(AV61/$I$3)^2+'LED Curve'!$D$21*(AV61/$I$3)^1+'LED Curve'!$D$22)*$F$3*$I$3))</f>
        <v>396.97879090348238</v>
      </c>
      <c r="EI61">
        <f>IF($I$4=0,0,IF(AW61&lt;=0,0,('LED Curve'!$D$19*(AW61/$I$4)^3+'LED Curve'!$D$20*(AW61/$I$4)^2+'LED Curve'!$D$21*(AW61/$I$4)^1+'LED Curve'!$D$22)*$F$4*$I$4))</f>
        <v>0</v>
      </c>
      <c r="EJ61">
        <f>IF($I$1=0,0,IF(AX61&lt;=0,0,('LED Curve'!$D$19*(AX61/$I$1)^3+'LED Curve'!$D$20*(AX61/$I$1)^2+'LED Curve'!$D$21*(AX61/$I$1)^1+'LED Curve'!$D$22)*$F$1*$I$1))</f>
        <v>499.45781970958944</v>
      </c>
      <c r="EK61">
        <f>IF($I$2=0,0,IF(AY61&lt;=0,0,('LED Curve'!$D$19*(AY61/$I$2)^3+'LED Curve'!$D$20*(AY61/$I$2)^2+'LED Curve'!$D$21*(AY61/$I$2)^1+'LED Curve'!$D$22)*$F$2*$I$2))</f>
        <v>499.45781970958944</v>
      </c>
      <c r="EL61">
        <f>IF($I$3=0,0,IF(AZ61&lt;=0,0,('LED Curve'!$D$19*(AZ61/$I$3)^3+'LED Curve'!$D$20*(AZ61/$I$3)^2+'LED Curve'!$D$21*(AZ61/$I$3)^1+'LED Curve'!$D$22)*$F$3*$I$3))</f>
        <v>499.45781970958944</v>
      </c>
      <c r="EM61">
        <f>IF($I$4=0,0,IF(BA61&lt;=0,0,('LED Curve'!$D$19*(BA61/$I$4)^3+'LED Curve'!$D$20*(BA61/$I$4)^2+'LED Curve'!$D$21*(BA61/$I$4)^1+'LED Curve'!$D$22)*$F$4*$I$4))</f>
        <v>0</v>
      </c>
      <c r="EN61">
        <f t="shared" si="93"/>
        <v>665.58841082147774</v>
      </c>
      <c r="EO61">
        <f t="shared" si="12"/>
        <v>0</v>
      </c>
      <c r="EP61">
        <f t="shared" si="13"/>
        <v>1190.9363727104471</v>
      </c>
      <c r="EQ61">
        <f t="shared" si="14"/>
        <v>0</v>
      </c>
      <c r="ER61">
        <f t="shared" si="94"/>
        <v>1498.3734591287684</v>
      </c>
      <c r="ES61">
        <f t="shared" si="15"/>
        <v>96.271481817695985</v>
      </c>
    </row>
    <row r="62" spans="1:149" x14ac:dyDescent="0.3">
      <c r="A62">
        <v>53</v>
      </c>
      <c r="B62">
        <f t="shared" si="16"/>
        <v>2.0703125000000001E-3</v>
      </c>
      <c r="C62">
        <f t="shared" si="0"/>
        <v>92.795411961271924</v>
      </c>
      <c r="D62">
        <f t="shared" si="1"/>
        <v>101.35863123047847</v>
      </c>
      <c r="E62">
        <f t="shared" si="2"/>
        <v>109.92185049968501</v>
      </c>
      <c r="F62">
        <f>IF(C62&gt;Calculation!$D$72,IF((C62-Calculation!$D$72)/Calculation!$D$58&gt;Calculation!$D$28,Calculation!$D$28,(C62-Calculation!$D$72)/Calculation!$D$58),0)</f>
        <v>26.470588235294116</v>
      </c>
      <c r="G62">
        <f>IF(C62&gt;Calculation!$D$73,IF((C62-Calculation!$D$73)/Calculation!$D$59&gt;Calculation!$D$29,Calculation!$D$29,(C62-Calculation!$D$73)/Calculation!$D$59),0)</f>
        <v>54.411764705882355</v>
      </c>
      <c r="H62">
        <f>IF(C62&gt;Calculation!$D$74,IF((C62-Calculation!$D$74)/Calculation!$D$60&gt;Calculation!$D$30,Calculation!$D$30,(C62-Calculation!$D$74)/Calculation!$D$60),0)</f>
        <v>51.205199768248946</v>
      </c>
      <c r="I62">
        <f>IF(C62&gt;Calculation!$D$75,IF((C62-Calculation!$D$75)/Calculation!$D$61&gt;Calculation!$D$31,Calculation!$D$31,(C62-Calculation!$D$75)/Calculation!$D$61),0)</f>
        <v>0</v>
      </c>
      <c r="J62">
        <f>IF(D62&gt;Calculation!$D$72,IF((D62-Calculation!$D$72)/Calculation!$D$58&gt;Calculation!$D$28,Calculation!$D$28,(D62-Calculation!$D$72)/Calculation!$D$58),0)</f>
        <v>26.470588235294116</v>
      </c>
      <c r="K62">
        <f>IF(D62&gt;Calculation!$D$73,IF((D62-Calculation!$D$73)/Calculation!$D$59&gt;Calculation!$D$29,Calculation!$D$29,(D62-Calculation!$D$73)/Calculation!$D$59),0)</f>
        <v>54.411764705882355</v>
      </c>
      <c r="L62">
        <f>IF(D62&gt;Calculation!$D$74,IF((D62-Calculation!$D$74)/Calculation!$D$60&gt;Calculation!$D$30,Calculation!$D$30,(D62-Calculation!$D$74)/Calculation!$D$60),0)</f>
        <v>104.1299171304649</v>
      </c>
      <c r="M62">
        <f>IF(D62&gt;Calculation!$D$75,IF((D62-Calculation!$D$75)/Calculation!$D$61&gt;Calculation!$D$31,Calculation!$D$31,(D62-Calculation!$D$75)/Calculation!$D$61),0)</f>
        <v>0</v>
      </c>
      <c r="N62">
        <f>IF(E62&gt;Calculation!$D$72,IF((E62-Calculation!$D$72)/Calculation!$D$58&gt;Calculation!$D$28,Calculation!$D$28,(E62-Calculation!$D$72)/Calculation!$D$58),0)</f>
        <v>26.470588235294116</v>
      </c>
      <c r="O62">
        <f>IF(E62&gt;Calculation!$D$73,IF((E62-Calculation!$D$73)/Calculation!$D$59&gt;Calculation!$D$29,Calculation!$D$29,(E62-Calculation!$D$73)/Calculation!$D$59),0)</f>
        <v>54.411764705882355</v>
      </c>
      <c r="P62">
        <f>IF(E62&gt;Calculation!$D$74,IF((E62-Calculation!$D$74)/Calculation!$D$60&gt;Calculation!$D$30,Calculation!$D$30,(E62-Calculation!$D$74)/Calculation!$D$60),0)</f>
        <v>122.05882352941177</v>
      </c>
      <c r="Q62">
        <f>IF(E62&gt;Calculation!$D$75,IF((E62-Calculation!$D$75)/Calculation!$D$61&gt;Calculation!$D$31,Calculation!$D$31,(E62-Calculation!$D$75)/Calculation!$D$61),0)</f>
        <v>0</v>
      </c>
      <c r="R62">
        <f t="shared" si="17"/>
        <v>0</v>
      </c>
      <c r="S62">
        <f t="shared" si="18"/>
        <v>3.2065649376334093</v>
      </c>
      <c r="T62">
        <f t="shared" si="19"/>
        <v>51.205199768248946</v>
      </c>
      <c r="U62">
        <f t="shared" si="20"/>
        <v>0</v>
      </c>
      <c r="V62">
        <f t="shared" si="21"/>
        <v>0</v>
      </c>
      <c r="W62">
        <f t="shared" si="22"/>
        <v>0</v>
      </c>
      <c r="X62">
        <f t="shared" si="23"/>
        <v>104.1299171304649</v>
      </c>
      <c r="Y62">
        <f t="shared" si="24"/>
        <v>0</v>
      </c>
      <c r="Z62">
        <f t="shared" si="25"/>
        <v>0</v>
      </c>
      <c r="AA62">
        <f t="shared" si="26"/>
        <v>0</v>
      </c>
      <c r="AB62">
        <f t="shared" si="27"/>
        <v>122.05882352941177</v>
      </c>
      <c r="AC62">
        <f t="shared" si="4"/>
        <v>0</v>
      </c>
      <c r="AD62">
        <f>IF(T62&gt;Calculation!$D$29,1,0)</f>
        <v>0</v>
      </c>
      <c r="AE62">
        <f>IF(X62&gt;Calculation!$D$29,1,0)</f>
        <v>1</v>
      </c>
      <c r="AF62">
        <f>IF(AB62&gt;Calculation!$D$29,1,0)</f>
        <v>1</v>
      </c>
      <c r="AG62">
        <f>IF(U62&gt;Calculation!$D$30,1,0)</f>
        <v>0</v>
      </c>
      <c r="AH62">
        <f>IF(Y62&gt;Calculation!$D$30,1,0)</f>
        <v>0</v>
      </c>
      <c r="AI62">
        <f>IF(AC62&gt;Calculation!$D$30,1,0)</f>
        <v>0</v>
      </c>
      <c r="AJ62">
        <f t="shared" si="5"/>
        <v>54.411764705882355</v>
      </c>
      <c r="AK62">
        <f t="shared" si="28"/>
        <v>104.1299171304649</v>
      </c>
      <c r="AL62">
        <f t="shared" si="29"/>
        <v>122.05882352941177</v>
      </c>
      <c r="AM62">
        <f t="shared" si="30"/>
        <v>2960.6401384083047</v>
      </c>
      <c r="AN62">
        <f t="shared" si="31"/>
        <v>10843.039641597488</v>
      </c>
      <c r="AO62">
        <f t="shared" si="32"/>
        <v>14898.356401384084</v>
      </c>
      <c r="AP62">
        <f t="shared" si="7"/>
        <v>54.411764705882355</v>
      </c>
      <c r="AQ62">
        <f t="shared" si="8"/>
        <v>54.411764705882355</v>
      </c>
      <c r="AR62">
        <f t="shared" si="9"/>
        <v>51.205199768248946</v>
      </c>
      <c r="AS62">
        <f t="shared" si="10"/>
        <v>0</v>
      </c>
      <c r="AT62">
        <f t="shared" si="33"/>
        <v>104.1299171304649</v>
      </c>
      <c r="AU62">
        <f t="shared" si="34"/>
        <v>104.1299171304649</v>
      </c>
      <c r="AV62">
        <f t="shared" si="35"/>
        <v>104.1299171304649</v>
      </c>
      <c r="AW62">
        <f t="shared" si="36"/>
        <v>0</v>
      </c>
      <c r="AX62">
        <f t="shared" si="37"/>
        <v>122.05882352941177</v>
      </c>
      <c r="AY62">
        <f t="shared" si="38"/>
        <v>122.05882352941177</v>
      </c>
      <c r="AZ62">
        <f t="shared" si="39"/>
        <v>122.05882352941177</v>
      </c>
      <c r="BA62">
        <f t="shared" si="40"/>
        <v>0</v>
      </c>
      <c r="BB62">
        <f t="shared" si="41"/>
        <v>18.137254901960784</v>
      </c>
      <c r="BC62">
        <f t="shared" si="42"/>
        <v>18.137254901960784</v>
      </c>
      <c r="BD62">
        <f t="shared" si="43"/>
        <v>17.068399922749649</v>
      </c>
      <c r="BE62">
        <f t="shared" si="44"/>
        <v>0</v>
      </c>
      <c r="BF62">
        <f t="shared" si="45"/>
        <v>34.709972376821632</v>
      </c>
      <c r="BG62">
        <f t="shared" si="46"/>
        <v>34.709972376821632</v>
      </c>
      <c r="BH62">
        <f t="shared" si="47"/>
        <v>34.709972376821632</v>
      </c>
      <c r="BI62">
        <f t="shared" si="48"/>
        <v>0</v>
      </c>
      <c r="BJ62">
        <f t="shared" si="49"/>
        <v>40.686274509803923</v>
      </c>
      <c r="BK62">
        <f t="shared" si="50"/>
        <v>40.686274509803923</v>
      </c>
      <c r="BL62">
        <f t="shared" si="51"/>
        <v>40.686274509803923</v>
      </c>
      <c r="BM62">
        <f t="shared" si="52"/>
        <v>0</v>
      </c>
      <c r="BN62">
        <f t="shared" si="53"/>
        <v>328.96001537870046</v>
      </c>
      <c r="BO62">
        <f t="shared" si="54"/>
        <v>328.96001537870046</v>
      </c>
      <c r="BP62">
        <f t="shared" si="55"/>
        <v>291.33027592292024</v>
      </c>
      <c r="BQ62">
        <f t="shared" si="56"/>
        <v>0</v>
      </c>
      <c r="BR62">
        <f t="shared" si="57"/>
        <v>1204.7821823997208</v>
      </c>
      <c r="BS62">
        <f t="shared" si="58"/>
        <v>1204.7821823997208</v>
      </c>
      <c r="BT62">
        <f t="shared" si="59"/>
        <v>1204.7821823997208</v>
      </c>
      <c r="BU62">
        <f t="shared" si="60"/>
        <v>0</v>
      </c>
      <c r="BV62">
        <f t="shared" si="61"/>
        <v>1655.3729334871205</v>
      </c>
      <c r="BW62">
        <f t="shared" si="62"/>
        <v>1655.3729334871205</v>
      </c>
      <c r="BX62">
        <f t="shared" si="63"/>
        <v>1655.3729334871205</v>
      </c>
      <c r="BY62">
        <f t="shared" si="64"/>
        <v>0</v>
      </c>
      <c r="BZ62">
        <f>IF($I$1=0,0,IF(AP62=0,C62,('LED Curve'!$D$14*(AP62/$I$1)^3+'LED Curve'!$D$15*(AP62/$I$1)^2+'LED Curve'!$D$16*(AP62/$I$1)^1+'LED Curve'!$D$17)*$F$1))</f>
        <v>29.492055904566882</v>
      </c>
      <c r="CA62">
        <f>IF($I$2=0,0,IF(AQ62=0,C62-BZ62,('LED Curve'!$D$14*(AQ62/$I$2)^3+'LED Curve'!$D$15*(AQ62/$I$2)^2+'LED Curve'!$D$16*(AQ62/$I$2)^1+'LED Curve'!$D$17)*$F$2))</f>
        <v>29.492055904566882</v>
      </c>
      <c r="CB62">
        <f>IF($I$3=0,0,IF(AR62=0,C62-(BZ62+CA62),('LED Curve'!$D$14*(AR62/$I$3)^3+'LED Curve'!$D$15*(AR62/$I$3)^2+'LED Curve'!$D$16*(AR62/$I$3)^1+'LED Curve'!$D$17)*$F$3))</f>
        <v>29.322665413526479</v>
      </c>
      <c r="CC62">
        <f>IF($I$4=0,0,IF(AS62=0,C62-(BZ62+CA62+CB62),('LED Curve'!$D$14*(AS62/$I$4)^3+'LED Curve'!$D$15*(AS62/$I$4)^2+'LED Curve'!$D$16*(AS62/$I$4)^1+'LED Curve'!$D$17)*$F$4))</f>
        <v>4.4886347386116796</v>
      </c>
      <c r="CD62">
        <f>IF($I$1=0,0,IF(AT62=0,D62,('LED Curve'!$D$14*(AT62/$I$1)^3+'LED Curve'!$D$15*(AT62/$I$1)^2+'LED Curve'!$D$16*(AT62/$I$1)^1+'LED Curve'!$D$17)*$F$1))</f>
        <v>31.392253960381915</v>
      </c>
      <c r="CE62">
        <f>IF($I$2=0,0,IF(AU62=0,D62-CD62,('LED Curve'!$D$14*(AU62/$I$2)^3+'LED Curve'!$D$15*(AU62/$I$2)^2+'LED Curve'!$D$16*(AU62/$I$2)^1+'LED Curve'!$D$17)*$F$2))</f>
        <v>31.392253960381915</v>
      </c>
      <c r="CF62">
        <f>IF($I$3=0,0,IF(AV62=0,D62-(CD62+CE62),('LED Curve'!$D$14*(AV62/$I$3)^3+'LED Curve'!$D$15*(AV62/$I$3)^2+'LED Curve'!$D$16*(AV62/$I$3)^1+'LED Curve'!$D$17)*$F$3))</f>
        <v>31.392253960381915</v>
      </c>
      <c r="CG62">
        <f>IF($I$4=0,0,IF(AW62=0,D62-(CD62+CE62+CF62),('LED Curve'!$D$14*(AW62/$I$4)^3+'LED Curve'!$D$15*(AW62/$I$4)^2+'LED Curve'!$D$16*(AW62/$I$4)^1+'LED Curve'!$D$17)*$F$4))</f>
        <v>7.1818693493327146</v>
      </c>
      <c r="CH62">
        <f>IF($I$1=0,0,IF(AX62=0,E62,('LED Curve'!$D$14*(AX62/$I$1)^3+'LED Curve'!$D$15*(AX62/$I$1)^2+'LED Curve'!$D$16*(AX62/$I$1)^1+'LED Curve'!$D$17)*$F$1))</f>
        <v>31.838258559933596</v>
      </c>
      <c r="CI62">
        <f>IF($I$2=0,0,IF(AY62=0,E62-CH62,('LED Curve'!$D$14*(AY62/$I$2)^3+'LED Curve'!$D$15*(AY62/$I$2)^2+'LED Curve'!$D$16*(AY62/$I$2)^1+'LED Curve'!$D$17)*$F$2))</f>
        <v>31.838258559933596</v>
      </c>
      <c r="CJ62">
        <f>IF($I$3=0,0,IF(AZ62=0,E62-(CH62+CI62),('LED Curve'!$D$14*(AZ62/$I$3)^3+'LED Curve'!$D$15*(AZ62/$I$3)^2+'LED Curve'!$D$16*(AZ62/$I$3)^1+'LED Curve'!$D$17)*$F$3))</f>
        <v>31.838258559933596</v>
      </c>
      <c r="CK62">
        <f>IF($I$4=0,0,IF(BA62=0,E62-(CH62+CI62+CJ62),('LED Curve'!$D$14*(BA62/$I$4)^3+'LED Curve'!$D$15*(BA62/$I$4)^2+'LED Curve'!$D$16*(BA62/$I$4)^1+'LED Curve'!$D$17)*$F$4))</f>
        <v>14.407074819884215</v>
      </c>
      <c r="CL62">
        <f t="shared" si="65"/>
        <v>63.303356056705042</v>
      </c>
      <c r="CM62">
        <f t="shared" si="66"/>
        <v>33.811300152138159</v>
      </c>
      <c r="CN62">
        <f t="shared" si="67"/>
        <v>4.4886347386116796</v>
      </c>
      <c r="CO62">
        <f>IF($C$6=Calculation!$I$5,0,$C62-(BZ62+CA62+CB62+CC62))</f>
        <v>0</v>
      </c>
      <c r="CP62">
        <f t="shared" si="68"/>
        <v>69.966377270096558</v>
      </c>
      <c r="CQ62">
        <f t="shared" si="69"/>
        <v>38.574123309714636</v>
      </c>
      <c r="CR62">
        <f t="shared" si="70"/>
        <v>7.1818693493327146</v>
      </c>
      <c r="CS62">
        <f>IF($C$6=Calculation!$I$5,0,$D62-(CD62+CE62+CF62+CG62))</f>
        <v>0</v>
      </c>
      <c r="CT62">
        <f t="shared" si="71"/>
        <v>78.083591939751415</v>
      </c>
      <c r="CU62">
        <f t="shared" si="72"/>
        <v>46.245333379817815</v>
      </c>
      <c r="CV62">
        <f t="shared" si="73"/>
        <v>14.407074819884215</v>
      </c>
      <c r="CW62">
        <f>IF($C$6=Calculation!$I$5,0,$E62-(CH62+CI62+CJ62+CK62))</f>
        <v>0</v>
      </c>
      <c r="CX62">
        <f t="shared" si="74"/>
        <v>4.1617166443898377</v>
      </c>
      <c r="CY62">
        <f t="shared" si="75"/>
        <v>5.2492549827676029</v>
      </c>
      <c r="CZ62">
        <f t="shared" si="76"/>
        <v>7.0556871440136222</v>
      </c>
      <c r="DA62">
        <f t="shared" si="77"/>
        <v>8.5022605197960802E-2</v>
      </c>
      <c r="DB62">
        <f t="shared" si="78"/>
        <v>9.7883734877811837E-2</v>
      </c>
      <c r="DC62">
        <f t="shared" si="79"/>
        <v>0.11883736929586315</v>
      </c>
      <c r="DD62">
        <f t="shared" si="95"/>
        <v>1.759085308085083</v>
      </c>
      <c r="DE62">
        <f t="shared" si="96"/>
        <v>1.342275209874481</v>
      </c>
      <c r="DF62">
        <f t="shared" si="97"/>
        <v>0.15246029558638735</v>
      </c>
      <c r="DG62">
        <f t="shared" si="98"/>
        <v>0</v>
      </c>
      <c r="DH62">
        <f t="shared" si="99"/>
        <v>2.0499672975138288</v>
      </c>
      <c r="DI62">
        <f t="shared" si="100"/>
        <v>1.6701023629739149</v>
      </c>
      <c r="DJ62">
        <f t="shared" si="101"/>
        <v>0.60411873634421709</v>
      </c>
      <c r="DK62">
        <f t="shared" si="102"/>
        <v>0</v>
      </c>
      <c r="DL62">
        <f t="shared" si="103"/>
        <v>2.5411080377056838</v>
      </c>
      <c r="DM62">
        <f t="shared" si="104"/>
        <v>2.1932940259943225</v>
      </c>
      <c r="DN62">
        <f t="shared" si="105"/>
        <v>1.2280538605346185</v>
      </c>
      <c r="DO62">
        <f t="shared" si="106"/>
        <v>0</v>
      </c>
      <c r="DP62">
        <f t="shared" si="81"/>
        <v>0.21536561656600375</v>
      </c>
      <c r="DQ62">
        <f t="shared" si="82"/>
        <v>0.59246718027216516</v>
      </c>
      <c r="DR62">
        <f t="shared" si="83"/>
        <v>1.5040428807757588E-2</v>
      </c>
      <c r="DS62">
        <f t="shared" si="84"/>
        <v>0</v>
      </c>
      <c r="DT62">
        <f t="shared" si="85"/>
        <v>0.1957421357474966</v>
      </c>
      <c r="DU62">
        <f t="shared" si="86"/>
        <v>0.52937470169145939</v>
      </c>
      <c r="DV62">
        <f t="shared" si="87"/>
        <v>0.10206601361887395</v>
      </c>
      <c r="DW62">
        <f t="shared" si="88"/>
        <v>0</v>
      </c>
      <c r="DX62">
        <f t="shared" si="89"/>
        <v>0.17943591579829735</v>
      </c>
      <c r="DY62">
        <f t="shared" si="90"/>
        <v>0.47733610924997627</v>
      </c>
      <c r="DZ62">
        <f t="shared" si="91"/>
        <v>0.31762182543486162</v>
      </c>
      <c r="EA62">
        <f t="shared" si="92"/>
        <v>0</v>
      </c>
      <c r="EB62">
        <f>IF($I$1=0,0,IF(AP62&lt;=0,0,('LED Curve'!$D$19*(AP62/$I$1)^3+'LED Curve'!$D$20*(AP62/$I$1)^2+'LED Curve'!$D$21*(AP62/$I$1)^1+'LED Curve'!$D$22)*$F$1*$I$1))</f>
        <v>239.68166202843815</v>
      </c>
      <c r="EC62">
        <f>IF($I$2=0,0,IF(AQ62&lt;=0,0,('LED Curve'!$D$19*(AQ62/$I$2)^3+'LED Curve'!$D$20*(AQ62/$I$2)^2+'LED Curve'!$D$21*(AQ62/$I$2)^1+'LED Curve'!$D$22)*$F$2*$I$2))</f>
        <v>239.68166202843815</v>
      </c>
      <c r="ED62">
        <f>IF($I$3=0,0,IF(AR62&lt;=0,0,('LED Curve'!$D$19*(AR62/$I$3)^3+'LED Curve'!$D$20*(AR62/$I$3)^2+'LED Curve'!$D$21*(AR62/$I$3)^1+'LED Curve'!$D$22)*$F$3*$I$3))</f>
        <v>226.24873223967529</v>
      </c>
      <c r="EE62">
        <f>IF($I$4=0,0,IF(AS62&lt;=0,0,('LED Curve'!$D$19*(AS62/$I$4)^3+'LED Curve'!$D$20*(AS62/$I$4)^2+'LED Curve'!$D$21*(AS62/$I$4)^1+'LED Curve'!$D$22)*$F$4*$I$4))</f>
        <v>0</v>
      </c>
      <c r="EF62">
        <f>IF($I$1=0,0,IF(AT62&lt;=0,0,('LED Curve'!$D$19*(AT62/$I$1)^3+'LED Curve'!$D$20*(AT62/$I$1)^2+'LED Curve'!$D$21*(AT62/$I$1)^1+'LED Curve'!$D$22)*$F$1*$I$1))</f>
        <v>435.40645183949084</v>
      </c>
      <c r="EG62">
        <f>IF($I$2=0,0,IF(AU62&lt;=0,0,('LED Curve'!$D$19*(AU62/$I$2)^3+'LED Curve'!$D$20*(AU62/$I$2)^2+'LED Curve'!$D$21*(AU62/$I$2)^1+'LED Curve'!$D$22)*$F$2*$I$2))</f>
        <v>435.40645183949084</v>
      </c>
      <c r="EH62">
        <f>IF($I$3=0,0,IF(AV62&lt;=0,0,('LED Curve'!$D$19*(AV62/$I$3)^3+'LED Curve'!$D$20*(AV62/$I$3)^2+'LED Curve'!$D$21*(AV62/$I$3)^1+'LED Curve'!$D$22)*$F$3*$I$3))</f>
        <v>435.40645183949084</v>
      </c>
      <c r="EI62">
        <f>IF($I$4=0,0,IF(AW62&lt;=0,0,('LED Curve'!$D$19*(AW62/$I$4)^3+'LED Curve'!$D$20*(AW62/$I$4)^2+'LED Curve'!$D$21*(AW62/$I$4)^1+'LED Curve'!$D$22)*$F$4*$I$4))</f>
        <v>0</v>
      </c>
      <c r="EJ62">
        <f>IF($I$1=0,0,IF(AX62&lt;=0,0,('LED Curve'!$D$19*(AX62/$I$1)^3+'LED Curve'!$D$20*(AX62/$I$1)^2+'LED Curve'!$D$21*(AX62/$I$1)^1+'LED Curve'!$D$22)*$F$1*$I$1))</f>
        <v>499.45781970958944</v>
      </c>
      <c r="EK62">
        <f>IF($I$2=0,0,IF(AY62&lt;=0,0,('LED Curve'!$D$19*(AY62/$I$2)^3+'LED Curve'!$D$20*(AY62/$I$2)^2+'LED Curve'!$D$21*(AY62/$I$2)^1+'LED Curve'!$D$22)*$F$2*$I$2))</f>
        <v>499.45781970958944</v>
      </c>
      <c r="EL62">
        <f>IF($I$3=0,0,IF(AZ62&lt;=0,0,('LED Curve'!$D$19*(AZ62/$I$3)^3+'LED Curve'!$D$20*(AZ62/$I$3)^2+'LED Curve'!$D$21*(AZ62/$I$3)^1+'LED Curve'!$D$22)*$F$3*$I$3))</f>
        <v>499.45781970958944</v>
      </c>
      <c r="EM62">
        <f>IF($I$4=0,0,IF(BA62&lt;=0,0,('LED Curve'!$D$19*(BA62/$I$4)^3+'LED Curve'!$D$20*(BA62/$I$4)^2+'LED Curve'!$D$21*(BA62/$I$4)^1+'LED Curve'!$D$22)*$F$4*$I$4))</f>
        <v>0</v>
      </c>
      <c r="EN62">
        <f t="shared" si="93"/>
        <v>705.6120562965516</v>
      </c>
      <c r="EO62">
        <f t="shared" si="12"/>
        <v>0</v>
      </c>
      <c r="EP62">
        <f t="shared" si="13"/>
        <v>1306.2193555184726</v>
      </c>
      <c r="EQ62">
        <f t="shared" si="14"/>
        <v>0</v>
      </c>
      <c r="ER62">
        <f t="shared" si="94"/>
        <v>1498.3734591287684</v>
      </c>
      <c r="ES62">
        <f t="shared" si="15"/>
        <v>96.271481817695985</v>
      </c>
    </row>
    <row r="63" spans="1:149" x14ac:dyDescent="0.3">
      <c r="A63">
        <v>54</v>
      </c>
      <c r="B63">
        <f t="shared" si="16"/>
        <v>2.1093750000000001E-3</v>
      </c>
      <c r="C63">
        <f t="shared" si="0"/>
        <v>94.307574533944333</v>
      </c>
      <c r="D63">
        <f t="shared" si="1"/>
        <v>103.00826312793927</v>
      </c>
      <c r="E63">
        <f t="shared" si="2"/>
        <v>111.70895172193421</v>
      </c>
      <c r="F63">
        <f>IF(C63&gt;Calculation!$D$72,IF((C63-Calculation!$D$72)/Calculation!$D$58&gt;Calculation!$D$28,Calculation!$D$28,(C63-Calculation!$D$72)/Calculation!$D$58),0)</f>
        <v>26.470588235294116</v>
      </c>
      <c r="G63">
        <f>IF(C63&gt;Calculation!$D$73,IF((C63-Calculation!$D$73)/Calculation!$D$59&gt;Calculation!$D$29,Calculation!$D$29,(C63-Calculation!$D$73)/Calculation!$D$59),0)</f>
        <v>54.411764705882355</v>
      </c>
      <c r="H63">
        <f>IF(C63&gt;Calculation!$D$74,IF((C63-Calculation!$D$74)/Calculation!$D$60&gt;Calculation!$D$30,Calculation!$D$30,(C63-Calculation!$D$74)/Calculation!$D$60),0)</f>
        <v>60.551074753863347</v>
      </c>
      <c r="I63">
        <f>IF(C63&gt;Calculation!$D$75,IF((C63-Calculation!$D$75)/Calculation!$D$61&gt;Calculation!$D$31,Calculation!$D$31,(C63-Calculation!$D$75)/Calculation!$D$61),0)</f>
        <v>0</v>
      </c>
      <c r="J63">
        <f>IF(D63&gt;Calculation!$D$72,IF((D63-Calculation!$D$72)/Calculation!$D$58&gt;Calculation!$D$28,Calculation!$D$28,(D63-Calculation!$D$72)/Calculation!$D$58),0)</f>
        <v>26.470588235294116</v>
      </c>
      <c r="K63">
        <f>IF(D63&gt;Calculation!$D$73,IF((D63-Calculation!$D$73)/Calculation!$D$59&gt;Calculation!$D$29,Calculation!$D$29,(D63-Calculation!$D$73)/Calculation!$D$59),0)</f>
        <v>54.411764705882355</v>
      </c>
      <c r="L63">
        <f>IF(D63&gt;Calculation!$D$74,IF((D63-Calculation!$D$74)/Calculation!$D$60&gt;Calculation!$D$30,Calculation!$D$30,(D63-Calculation!$D$74)/Calculation!$D$60),0)</f>
        <v>114.3254171147715</v>
      </c>
      <c r="M63">
        <f>IF(D63&gt;Calculation!$D$75,IF((D63-Calculation!$D$75)/Calculation!$D$61&gt;Calculation!$D$31,Calculation!$D$31,(D63-Calculation!$D$75)/Calculation!$D$61),0)</f>
        <v>0</v>
      </c>
      <c r="N63">
        <f>IF(E63&gt;Calculation!$D$72,IF((E63-Calculation!$D$72)/Calculation!$D$58&gt;Calculation!$D$28,Calculation!$D$28,(E63-Calculation!$D$72)/Calculation!$D$58),0)</f>
        <v>26.470588235294116</v>
      </c>
      <c r="O63">
        <f>IF(E63&gt;Calculation!$D$73,IF((E63-Calculation!$D$73)/Calculation!$D$59&gt;Calculation!$D$29,Calculation!$D$29,(E63-Calculation!$D$73)/Calculation!$D$59),0)</f>
        <v>54.411764705882355</v>
      </c>
      <c r="P63">
        <f>IF(E63&gt;Calculation!$D$74,IF((E63-Calculation!$D$74)/Calculation!$D$60&gt;Calculation!$D$30,Calculation!$D$30,(E63-Calculation!$D$74)/Calculation!$D$60),0)</f>
        <v>122.05882352941177</v>
      </c>
      <c r="Q63">
        <f>IF(E63&gt;Calculation!$D$75,IF((E63-Calculation!$D$75)/Calculation!$D$61&gt;Calculation!$D$31,Calculation!$D$31,(E63-Calculation!$D$75)/Calculation!$D$61),0)</f>
        <v>0</v>
      </c>
      <c r="R63">
        <f t="shared" si="17"/>
        <v>0</v>
      </c>
      <c r="S63">
        <f t="shared" si="18"/>
        <v>0</v>
      </c>
      <c r="T63">
        <f t="shared" si="19"/>
        <v>60.551074753863347</v>
      </c>
      <c r="U63">
        <f t="shared" si="20"/>
        <v>0</v>
      </c>
      <c r="V63">
        <f t="shared" si="21"/>
        <v>0</v>
      </c>
      <c r="W63">
        <f t="shared" si="22"/>
        <v>0</v>
      </c>
      <c r="X63">
        <f t="shared" si="23"/>
        <v>114.3254171147715</v>
      </c>
      <c r="Y63">
        <f t="shared" si="24"/>
        <v>0</v>
      </c>
      <c r="Z63">
        <f t="shared" si="25"/>
        <v>0</v>
      </c>
      <c r="AA63">
        <f t="shared" si="26"/>
        <v>0</v>
      </c>
      <c r="AB63">
        <f t="shared" si="27"/>
        <v>122.05882352941177</v>
      </c>
      <c r="AC63">
        <f t="shared" si="4"/>
        <v>0</v>
      </c>
      <c r="AD63">
        <f>IF(T63&gt;Calculation!$D$29,1,0)</f>
        <v>1</v>
      </c>
      <c r="AE63">
        <f>IF(X63&gt;Calculation!$D$29,1,0)</f>
        <v>1</v>
      </c>
      <c r="AF63">
        <f>IF(AB63&gt;Calculation!$D$29,1,0)</f>
        <v>1</v>
      </c>
      <c r="AG63">
        <f>IF(U63&gt;Calculation!$D$30,1,0)</f>
        <v>0</v>
      </c>
      <c r="AH63">
        <f>IF(Y63&gt;Calculation!$D$30,1,0)</f>
        <v>0</v>
      </c>
      <c r="AI63">
        <f>IF(AC63&gt;Calculation!$D$30,1,0)</f>
        <v>0</v>
      </c>
      <c r="AJ63">
        <f t="shared" si="5"/>
        <v>60.551074753863347</v>
      </c>
      <c r="AK63">
        <f t="shared" si="28"/>
        <v>114.3254171147715</v>
      </c>
      <c r="AL63">
        <f t="shared" si="29"/>
        <v>122.05882352941177</v>
      </c>
      <c r="AM63">
        <f t="shared" si="30"/>
        <v>3666.4326538479472</v>
      </c>
      <c r="AN63">
        <f t="shared" si="31"/>
        <v>13070.300998466488</v>
      </c>
      <c r="AO63">
        <f t="shared" si="32"/>
        <v>14898.356401384084</v>
      </c>
      <c r="AP63">
        <f t="shared" si="7"/>
        <v>60.551074753863347</v>
      </c>
      <c r="AQ63">
        <f t="shared" si="8"/>
        <v>60.551074753863347</v>
      </c>
      <c r="AR63">
        <f t="shared" si="9"/>
        <v>60.551074753863347</v>
      </c>
      <c r="AS63">
        <f t="shared" si="10"/>
        <v>0</v>
      </c>
      <c r="AT63">
        <f t="shared" si="33"/>
        <v>114.3254171147715</v>
      </c>
      <c r="AU63">
        <f t="shared" si="34"/>
        <v>114.3254171147715</v>
      </c>
      <c r="AV63">
        <f t="shared" si="35"/>
        <v>114.3254171147715</v>
      </c>
      <c r="AW63">
        <f t="shared" si="36"/>
        <v>0</v>
      </c>
      <c r="AX63">
        <f t="shared" si="37"/>
        <v>122.05882352941177</v>
      </c>
      <c r="AY63">
        <f t="shared" si="38"/>
        <v>122.05882352941177</v>
      </c>
      <c r="AZ63">
        <f t="shared" si="39"/>
        <v>122.05882352941177</v>
      </c>
      <c r="BA63">
        <f t="shared" si="40"/>
        <v>0</v>
      </c>
      <c r="BB63">
        <f t="shared" si="41"/>
        <v>20.183691584621116</v>
      </c>
      <c r="BC63">
        <f t="shared" si="42"/>
        <v>20.183691584621116</v>
      </c>
      <c r="BD63">
        <f t="shared" si="43"/>
        <v>20.183691584621116</v>
      </c>
      <c r="BE63">
        <f t="shared" si="44"/>
        <v>0</v>
      </c>
      <c r="BF63">
        <f t="shared" si="45"/>
        <v>38.108472371590501</v>
      </c>
      <c r="BG63">
        <f t="shared" si="46"/>
        <v>38.108472371590501</v>
      </c>
      <c r="BH63">
        <f t="shared" si="47"/>
        <v>38.108472371590501</v>
      </c>
      <c r="BI63">
        <f t="shared" si="48"/>
        <v>0</v>
      </c>
      <c r="BJ63">
        <f t="shared" si="49"/>
        <v>40.686274509803923</v>
      </c>
      <c r="BK63">
        <f t="shared" si="50"/>
        <v>40.686274509803923</v>
      </c>
      <c r="BL63">
        <f t="shared" si="51"/>
        <v>40.686274509803923</v>
      </c>
      <c r="BM63">
        <f t="shared" si="52"/>
        <v>0</v>
      </c>
      <c r="BN63">
        <f t="shared" si="53"/>
        <v>407.38140598310525</v>
      </c>
      <c r="BO63">
        <f t="shared" si="54"/>
        <v>407.38140598310525</v>
      </c>
      <c r="BP63">
        <f t="shared" si="55"/>
        <v>407.38140598310525</v>
      </c>
      <c r="BQ63">
        <f t="shared" si="56"/>
        <v>0</v>
      </c>
      <c r="BR63">
        <f t="shared" si="57"/>
        <v>1452.2556664962765</v>
      </c>
      <c r="BS63">
        <f t="shared" si="58"/>
        <v>1452.2556664962765</v>
      </c>
      <c r="BT63">
        <f t="shared" si="59"/>
        <v>1452.2556664962765</v>
      </c>
      <c r="BU63">
        <f t="shared" si="60"/>
        <v>0</v>
      </c>
      <c r="BV63">
        <f t="shared" si="61"/>
        <v>1655.3729334871205</v>
      </c>
      <c r="BW63">
        <f t="shared" si="62"/>
        <v>1655.3729334871205</v>
      </c>
      <c r="BX63">
        <f t="shared" si="63"/>
        <v>1655.3729334871205</v>
      </c>
      <c r="BY63">
        <f t="shared" si="64"/>
        <v>0</v>
      </c>
      <c r="BZ63">
        <f>IF($I$1=0,0,IF(AP63=0,C63,('LED Curve'!$D$14*(AP63/$I$1)^3+'LED Curve'!$D$15*(AP63/$I$1)^2+'LED Curve'!$D$16*(AP63/$I$1)^1+'LED Curve'!$D$17)*$F$1))</f>
        <v>29.797757512833019</v>
      </c>
      <c r="CA63">
        <f>IF($I$2=0,0,IF(AQ63=0,C63-BZ63,('LED Curve'!$D$14*(AQ63/$I$2)^3+'LED Curve'!$D$15*(AQ63/$I$2)^2+'LED Curve'!$D$16*(AQ63/$I$2)^1+'LED Curve'!$D$17)*$F$2))</f>
        <v>29.797757512833019</v>
      </c>
      <c r="CB63">
        <f>IF($I$3=0,0,IF(AR63=0,C63-(BZ63+CA63),('LED Curve'!$D$14*(AR63/$I$3)^3+'LED Curve'!$D$15*(AR63/$I$3)^2+'LED Curve'!$D$16*(AR63/$I$3)^1+'LED Curve'!$D$17)*$F$3))</f>
        <v>29.797757512833019</v>
      </c>
      <c r="CC63">
        <f>IF($I$4=0,0,IF(AS63=0,C63-(BZ63+CA63+CB63),('LED Curve'!$D$14*(AS63/$I$4)^3+'LED Curve'!$D$15*(AS63/$I$4)^2+'LED Curve'!$D$16*(AS63/$I$4)^1+'LED Curve'!$D$17)*$F$4))</f>
        <v>4.9143019954452711</v>
      </c>
      <c r="CD63">
        <f>IF($I$1=0,0,IF(AT63=0,D63,('LED Curve'!$D$14*(AT63/$I$1)^3+'LED Curve'!$D$15*(AT63/$I$1)^2+'LED Curve'!$D$16*(AT63/$I$1)^1+'LED Curve'!$D$17)*$F$1))</f>
        <v>31.65618209970318</v>
      </c>
      <c r="CE63">
        <f>IF($I$2=0,0,IF(AU63=0,D63-CD63,('LED Curve'!$D$14*(AU63/$I$2)^3+'LED Curve'!$D$15*(AU63/$I$2)^2+'LED Curve'!$D$16*(AU63/$I$2)^1+'LED Curve'!$D$17)*$F$2))</f>
        <v>31.65618209970318</v>
      </c>
      <c r="CF63">
        <f>IF($I$3=0,0,IF(AV63=0,D63-(CD63+CE63),('LED Curve'!$D$14*(AV63/$I$3)^3+'LED Curve'!$D$15*(AV63/$I$3)^2+'LED Curve'!$D$16*(AV63/$I$3)^1+'LED Curve'!$D$17)*$F$3))</f>
        <v>31.65618209970318</v>
      </c>
      <c r="CG63">
        <f>IF($I$4=0,0,IF(AW63=0,D63-(CD63+CE63+CF63),('LED Curve'!$D$14*(AW63/$I$4)^3+'LED Curve'!$D$15*(AW63/$I$4)^2+'LED Curve'!$D$16*(AW63/$I$4)^1+'LED Curve'!$D$17)*$F$4))</f>
        <v>8.0397168288297394</v>
      </c>
      <c r="CH63">
        <f>IF($I$1=0,0,IF(AX63=0,E63,('LED Curve'!$D$14*(AX63/$I$1)^3+'LED Curve'!$D$15*(AX63/$I$1)^2+'LED Curve'!$D$16*(AX63/$I$1)^1+'LED Curve'!$D$17)*$F$1))</f>
        <v>31.838258559933596</v>
      </c>
      <c r="CI63">
        <f>IF($I$2=0,0,IF(AY63=0,E63-CH63,('LED Curve'!$D$14*(AY63/$I$2)^3+'LED Curve'!$D$15*(AY63/$I$2)^2+'LED Curve'!$D$16*(AY63/$I$2)^1+'LED Curve'!$D$17)*$F$2))</f>
        <v>31.838258559933596</v>
      </c>
      <c r="CJ63">
        <f>IF($I$3=0,0,IF(AZ63=0,E63-(CH63+CI63),('LED Curve'!$D$14*(AZ63/$I$3)^3+'LED Curve'!$D$15*(AZ63/$I$3)^2+'LED Curve'!$D$16*(AZ63/$I$3)^1+'LED Curve'!$D$17)*$F$3))</f>
        <v>31.838258559933596</v>
      </c>
      <c r="CK63">
        <f>IF($I$4=0,0,IF(BA63=0,E63-(CH63+CI63+CJ63),('LED Curve'!$D$14*(BA63/$I$4)^3+'LED Curve'!$D$15*(BA63/$I$4)^2+'LED Curve'!$D$16*(BA63/$I$4)^1+'LED Curve'!$D$17)*$F$4))</f>
        <v>16.194176042133421</v>
      </c>
      <c r="CL63">
        <f t="shared" si="65"/>
        <v>64.509817021111317</v>
      </c>
      <c r="CM63">
        <f t="shared" si="66"/>
        <v>34.712059508278294</v>
      </c>
      <c r="CN63">
        <f t="shared" si="67"/>
        <v>4.9143019954452711</v>
      </c>
      <c r="CO63">
        <f>IF($C$6=Calculation!$I$5,0,$C63-(BZ63+CA63+CB63+CC63))</f>
        <v>0</v>
      </c>
      <c r="CP63">
        <f t="shared" si="68"/>
        <v>71.352081028236086</v>
      </c>
      <c r="CQ63">
        <f t="shared" si="69"/>
        <v>39.695898928532912</v>
      </c>
      <c r="CR63">
        <f t="shared" si="70"/>
        <v>8.0397168288297394</v>
      </c>
      <c r="CS63">
        <f>IF($C$6=Calculation!$I$5,0,$D63-(CD63+CE63+CF63+CG63))</f>
        <v>0</v>
      </c>
      <c r="CT63">
        <f t="shared" si="71"/>
        <v>79.87069316200062</v>
      </c>
      <c r="CU63">
        <f t="shared" si="72"/>
        <v>48.032434602067021</v>
      </c>
      <c r="CV63">
        <f t="shared" si="73"/>
        <v>16.194176042133421</v>
      </c>
      <c r="CW63">
        <f>IF($C$6=Calculation!$I$5,0,$E63-(CH63+CI63+CJ63+CK63))</f>
        <v>0</v>
      </c>
      <c r="CX63">
        <f t="shared" si="74"/>
        <v>4.374917684911086</v>
      </c>
      <c r="CY63">
        <f t="shared" si="75"/>
        <v>5.691215072138851</v>
      </c>
      <c r="CZ63">
        <f t="shared" si="76"/>
        <v>7.5907215128209069</v>
      </c>
      <c r="DA63">
        <f t="shared" si="77"/>
        <v>8.8166120339438228E-2</v>
      </c>
      <c r="DB63">
        <f t="shared" si="78"/>
        <v>0.10385712292358003</v>
      </c>
      <c r="DC63">
        <f t="shared" si="79"/>
        <v>0.12551246120762785</v>
      </c>
      <c r="DD63">
        <f t="shared" si="95"/>
        <v>1.8256490317325715</v>
      </c>
      <c r="DE63">
        <f t="shared" si="96"/>
        <v>1.4088389335219695</v>
      </c>
      <c r="DF63">
        <f t="shared" si="97"/>
        <v>0.21698254377409848</v>
      </c>
      <c r="DG63">
        <f t="shared" si="98"/>
        <v>0</v>
      </c>
      <c r="DH63">
        <f t="shared" si="99"/>
        <v>2.184471859751576</v>
      </c>
      <c r="DI63">
        <f t="shared" si="100"/>
        <v>1.8046069252116621</v>
      </c>
      <c r="DJ63">
        <f t="shared" si="101"/>
        <v>0.73862329858196429</v>
      </c>
      <c r="DK63">
        <f t="shared" si="102"/>
        <v>0</v>
      </c>
      <c r="DL63">
        <f t="shared" si="103"/>
        <v>2.6929103964186027</v>
      </c>
      <c r="DM63">
        <f t="shared" si="104"/>
        <v>2.3450963847072415</v>
      </c>
      <c r="DN63">
        <f t="shared" si="105"/>
        <v>1.3798562192475374</v>
      </c>
      <c r="DO63">
        <f t="shared" si="106"/>
        <v>0</v>
      </c>
      <c r="DP63">
        <f t="shared" si="81"/>
        <v>0.21536561656600375</v>
      </c>
      <c r="DQ63">
        <f t="shared" si="82"/>
        <v>0.5946129283434145</v>
      </c>
      <c r="DR63">
        <f t="shared" si="83"/>
        <v>2.5302510633590826E-2</v>
      </c>
      <c r="DS63">
        <f t="shared" si="84"/>
        <v>0</v>
      </c>
      <c r="DT63">
        <f t="shared" si="85"/>
        <v>0.1957421357474966</v>
      </c>
      <c r="DU63">
        <f t="shared" si="86"/>
        <v>0.52937470169145939</v>
      </c>
      <c r="DV63">
        <f t="shared" si="87"/>
        <v>0.13453902823111175</v>
      </c>
      <c r="DW63">
        <f t="shared" si="88"/>
        <v>0</v>
      </c>
      <c r="DX63">
        <f t="shared" si="89"/>
        <v>0.17943591579829735</v>
      </c>
      <c r="DY63">
        <f t="shared" si="90"/>
        <v>0.47733610924997627</v>
      </c>
      <c r="DZ63">
        <f t="shared" si="91"/>
        <v>0.39057402619162479</v>
      </c>
      <c r="EA63">
        <f t="shared" si="92"/>
        <v>0</v>
      </c>
      <c r="EB63">
        <f>IF($I$1=0,0,IF(AP63&lt;=0,0,('LED Curve'!$D$19*(AP63/$I$1)^3+'LED Curve'!$D$20*(AP63/$I$1)^2+'LED Curve'!$D$21*(AP63/$I$1)^1+'LED Curve'!$D$22)*$F$1*$I$1))</f>
        <v>265.14828947973535</v>
      </c>
      <c r="EC63">
        <f>IF($I$2=0,0,IF(AQ63&lt;=0,0,('LED Curve'!$D$19*(AQ63/$I$2)^3+'LED Curve'!$D$20*(AQ63/$I$2)^2+'LED Curve'!$D$21*(AQ63/$I$2)^1+'LED Curve'!$D$22)*$F$2*$I$2))</f>
        <v>265.14828947973535</v>
      </c>
      <c r="ED63">
        <f>IF($I$3=0,0,IF(AR63&lt;=0,0,('LED Curve'!$D$19*(AR63/$I$3)^3+'LED Curve'!$D$20*(AR63/$I$3)^2+'LED Curve'!$D$21*(AR63/$I$3)^1+'LED Curve'!$D$22)*$F$3*$I$3))</f>
        <v>265.14828947973535</v>
      </c>
      <c r="EE63">
        <f>IF($I$4=0,0,IF(AS63&lt;=0,0,('LED Curve'!$D$19*(AS63/$I$4)^3+'LED Curve'!$D$20*(AS63/$I$4)^2+'LED Curve'!$D$21*(AS63/$I$4)^1+'LED Curve'!$D$22)*$F$4*$I$4))</f>
        <v>0</v>
      </c>
      <c r="EF63">
        <f>IF($I$1=0,0,IF(AT63&lt;=0,0,('LED Curve'!$D$19*(AT63/$I$1)^3+'LED Curve'!$D$20*(AT63/$I$1)^2+'LED Curve'!$D$21*(AT63/$I$1)^1+'LED Curve'!$D$22)*$F$1*$I$1))</f>
        <v>472.29534784085314</v>
      </c>
      <c r="EG63">
        <f>IF($I$2=0,0,IF(AU63&lt;=0,0,('LED Curve'!$D$19*(AU63/$I$2)^3+'LED Curve'!$D$20*(AU63/$I$2)^2+'LED Curve'!$D$21*(AU63/$I$2)^1+'LED Curve'!$D$22)*$F$2*$I$2))</f>
        <v>472.29534784085314</v>
      </c>
      <c r="EH63">
        <f>IF($I$3=0,0,IF(AV63&lt;=0,0,('LED Curve'!$D$19*(AV63/$I$3)^3+'LED Curve'!$D$20*(AV63/$I$3)^2+'LED Curve'!$D$21*(AV63/$I$3)^1+'LED Curve'!$D$22)*$F$3*$I$3))</f>
        <v>472.29534784085314</v>
      </c>
      <c r="EI63">
        <f>IF($I$4=0,0,IF(AW63&lt;=0,0,('LED Curve'!$D$19*(AW63/$I$4)^3+'LED Curve'!$D$20*(AW63/$I$4)^2+'LED Curve'!$D$21*(AW63/$I$4)^1+'LED Curve'!$D$22)*$F$4*$I$4))</f>
        <v>0</v>
      </c>
      <c r="EJ63">
        <f>IF($I$1=0,0,IF(AX63&lt;=0,0,('LED Curve'!$D$19*(AX63/$I$1)^3+'LED Curve'!$D$20*(AX63/$I$1)^2+'LED Curve'!$D$21*(AX63/$I$1)^1+'LED Curve'!$D$22)*$F$1*$I$1))</f>
        <v>499.45781970958944</v>
      </c>
      <c r="EK63">
        <f>IF($I$2=0,0,IF(AY63&lt;=0,0,('LED Curve'!$D$19*(AY63/$I$2)^3+'LED Curve'!$D$20*(AY63/$I$2)^2+'LED Curve'!$D$21*(AY63/$I$2)^1+'LED Curve'!$D$22)*$F$2*$I$2))</f>
        <v>499.45781970958944</v>
      </c>
      <c r="EL63">
        <f>IF($I$3=0,0,IF(AZ63&lt;=0,0,('LED Curve'!$D$19*(AZ63/$I$3)^3+'LED Curve'!$D$20*(AZ63/$I$3)^2+'LED Curve'!$D$21*(AZ63/$I$3)^1+'LED Curve'!$D$22)*$F$3*$I$3))</f>
        <v>499.45781970958944</v>
      </c>
      <c r="EM63">
        <f>IF($I$4=0,0,IF(BA63&lt;=0,0,('LED Curve'!$D$19*(BA63/$I$4)^3+'LED Curve'!$D$20*(BA63/$I$4)^2+'LED Curve'!$D$21*(BA63/$I$4)^1+'LED Curve'!$D$22)*$F$4*$I$4))</f>
        <v>0</v>
      </c>
      <c r="EN63">
        <f t="shared" si="93"/>
        <v>795.44486843920606</v>
      </c>
      <c r="EO63">
        <f t="shared" si="12"/>
        <v>0</v>
      </c>
      <c r="EP63">
        <f t="shared" si="13"/>
        <v>1416.8860435225595</v>
      </c>
      <c r="EQ63">
        <f t="shared" si="14"/>
        <v>91.107880044623698</v>
      </c>
      <c r="ER63">
        <f t="shared" si="94"/>
        <v>1498.3734591287684</v>
      </c>
      <c r="ES63">
        <f t="shared" si="15"/>
        <v>96.271481817695985</v>
      </c>
    </row>
    <row r="64" spans="1:149" x14ac:dyDescent="0.3">
      <c r="A64">
        <v>55</v>
      </c>
      <c r="B64">
        <f t="shared" si="16"/>
        <v>2.1484375000000002E-3</v>
      </c>
      <c r="C64">
        <f t="shared" si="0"/>
        <v>95.805323897932027</v>
      </c>
      <c r="D64">
        <f t="shared" si="1"/>
        <v>104.64217152501675</v>
      </c>
      <c r="E64">
        <f t="shared" si="2"/>
        <v>113.47901915210149</v>
      </c>
      <c r="F64">
        <f>IF(C64&gt;Calculation!$D$72,IF((C64-Calculation!$D$72)/Calculation!$D$58&gt;Calculation!$D$28,Calculation!$D$28,(C64-Calculation!$D$72)/Calculation!$D$58),0)</f>
        <v>26.470588235294116</v>
      </c>
      <c r="G64">
        <f>IF(C64&gt;Calculation!$D$73,IF((C64-Calculation!$D$73)/Calculation!$D$59&gt;Calculation!$D$29,Calculation!$D$29,(C64-Calculation!$D$73)/Calculation!$D$59),0)</f>
        <v>54.411764705882355</v>
      </c>
      <c r="H64">
        <f>IF(C64&gt;Calculation!$D$74,IF((C64-Calculation!$D$74)/Calculation!$D$60&gt;Calculation!$D$30,Calculation!$D$30,(C64-Calculation!$D$74)/Calculation!$D$60),0)</f>
        <v>69.807869339695813</v>
      </c>
      <c r="I64">
        <f>IF(C64&gt;Calculation!$D$75,IF((C64-Calculation!$D$75)/Calculation!$D$61&gt;Calculation!$D$31,Calculation!$D$31,(C64-Calculation!$D$75)/Calculation!$D$61),0)</f>
        <v>0</v>
      </c>
      <c r="J64">
        <f>IF(D64&gt;Calculation!$D$72,IF((D64-Calculation!$D$72)/Calculation!$D$58&gt;Calculation!$D$28,Calculation!$D$28,(D64-Calculation!$D$72)/Calculation!$D$58),0)</f>
        <v>26.470588235294116</v>
      </c>
      <c r="K64">
        <f>IF(D64&gt;Calculation!$D$73,IF((D64-Calculation!$D$73)/Calculation!$D$59&gt;Calculation!$D$29,Calculation!$D$29,(D64-Calculation!$D$73)/Calculation!$D$59),0)</f>
        <v>54.411764705882355</v>
      </c>
      <c r="L64">
        <f>IF(D64&gt;Calculation!$D$74,IF((D64-Calculation!$D$74)/Calculation!$D$60&gt;Calculation!$D$30,Calculation!$D$30,(D64-Calculation!$D$74)/Calculation!$D$60),0)</f>
        <v>122.05882352941177</v>
      </c>
      <c r="M64">
        <f>IF(D64&gt;Calculation!$D$75,IF((D64-Calculation!$D$75)/Calculation!$D$61&gt;Calculation!$D$31,Calculation!$D$31,(D64-Calculation!$D$75)/Calculation!$D$61),0)</f>
        <v>0</v>
      </c>
      <c r="N64">
        <f>IF(E64&gt;Calculation!$D$72,IF((E64-Calculation!$D$72)/Calculation!$D$58&gt;Calculation!$D$28,Calculation!$D$28,(E64-Calculation!$D$72)/Calculation!$D$58),0)</f>
        <v>26.470588235294116</v>
      </c>
      <c r="O64">
        <f>IF(E64&gt;Calculation!$D$73,IF((E64-Calculation!$D$73)/Calculation!$D$59&gt;Calculation!$D$29,Calculation!$D$29,(E64-Calculation!$D$73)/Calculation!$D$59),0)</f>
        <v>54.411764705882355</v>
      </c>
      <c r="P64">
        <f>IF(E64&gt;Calculation!$D$74,IF((E64-Calculation!$D$74)/Calculation!$D$60&gt;Calculation!$D$30,Calculation!$D$30,(E64-Calculation!$D$74)/Calculation!$D$60),0)</f>
        <v>122.05882352941177</v>
      </c>
      <c r="Q64">
        <f>IF(E64&gt;Calculation!$D$75,IF((E64-Calculation!$D$75)/Calculation!$D$61&gt;Calculation!$D$31,Calculation!$D$31,(E64-Calculation!$D$75)/Calculation!$D$61),0)</f>
        <v>0</v>
      </c>
      <c r="R64">
        <f t="shared" si="17"/>
        <v>0</v>
      </c>
      <c r="S64">
        <f t="shared" si="18"/>
        <v>0</v>
      </c>
      <c r="T64">
        <f t="shared" si="19"/>
        <v>69.807869339695813</v>
      </c>
      <c r="U64">
        <f t="shared" si="20"/>
        <v>0</v>
      </c>
      <c r="V64">
        <f t="shared" si="21"/>
        <v>0</v>
      </c>
      <c r="W64">
        <f t="shared" si="22"/>
        <v>0</v>
      </c>
      <c r="X64">
        <f t="shared" si="23"/>
        <v>122.05882352941177</v>
      </c>
      <c r="Y64">
        <f t="shared" si="24"/>
        <v>0</v>
      </c>
      <c r="Z64">
        <f t="shared" si="25"/>
        <v>0</v>
      </c>
      <c r="AA64">
        <f t="shared" si="26"/>
        <v>0</v>
      </c>
      <c r="AB64">
        <f t="shared" si="27"/>
        <v>122.05882352941177</v>
      </c>
      <c r="AC64">
        <f t="shared" si="4"/>
        <v>0</v>
      </c>
      <c r="AD64">
        <f>IF(T64&gt;Calculation!$D$29,1,0)</f>
        <v>1</v>
      </c>
      <c r="AE64">
        <f>IF(X64&gt;Calculation!$D$29,1,0)</f>
        <v>1</v>
      </c>
      <c r="AF64">
        <f>IF(AB64&gt;Calculation!$D$29,1,0)</f>
        <v>1</v>
      </c>
      <c r="AG64">
        <f>IF(U64&gt;Calculation!$D$30,1,0)</f>
        <v>0</v>
      </c>
      <c r="AH64">
        <f>IF(Y64&gt;Calculation!$D$30,1,0)</f>
        <v>0</v>
      </c>
      <c r="AI64">
        <f>IF(AC64&gt;Calculation!$D$30,1,0)</f>
        <v>0</v>
      </c>
      <c r="AJ64">
        <f t="shared" si="5"/>
        <v>69.807869339695813</v>
      </c>
      <c r="AK64">
        <f t="shared" si="28"/>
        <v>122.05882352941177</v>
      </c>
      <c r="AL64">
        <f t="shared" si="29"/>
        <v>122.05882352941177</v>
      </c>
      <c r="AM64">
        <f t="shared" si="30"/>
        <v>4873.1386217480431</v>
      </c>
      <c r="AN64">
        <f t="shared" si="31"/>
        <v>14898.356401384084</v>
      </c>
      <c r="AO64">
        <f t="shared" si="32"/>
        <v>14898.356401384084</v>
      </c>
      <c r="AP64">
        <f t="shared" si="7"/>
        <v>69.807869339695813</v>
      </c>
      <c r="AQ64">
        <f t="shared" si="8"/>
        <v>69.807869339695813</v>
      </c>
      <c r="AR64">
        <f t="shared" si="9"/>
        <v>69.807869339695813</v>
      </c>
      <c r="AS64">
        <f t="shared" si="10"/>
        <v>0</v>
      </c>
      <c r="AT64">
        <f t="shared" si="33"/>
        <v>122.05882352941177</v>
      </c>
      <c r="AU64">
        <f t="shared" si="34"/>
        <v>122.05882352941177</v>
      </c>
      <c r="AV64">
        <f t="shared" si="35"/>
        <v>122.05882352941177</v>
      </c>
      <c r="AW64">
        <f t="shared" si="36"/>
        <v>0</v>
      </c>
      <c r="AX64">
        <f t="shared" si="37"/>
        <v>122.05882352941177</v>
      </c>
      <c r="AY64">
        <f t="shared" si="38"/>
        <v>122.05882352941177</v>
      </c>
      <c r="AZ64">
        <f t="shared" si="39"/>
        <v>122.05882352941177</v>
      </c>
      <c r="BA64">
        <f t="shared" si="40"/>
        <v>0</v>
      </c>
      <c r="BB64">
        <f t="shared" si="41"/>
        <v>23.269289779898603</v>
      </c>
      <c r="BC64">
        <f t="shared" si="42"/>
        <v>23.269289779898603</v>
      </c>
      <c r="BD64">
        <f t="shared" si="43"/>
        <v>23.269289779898603</v>
      </c>
      <c r="BE64">
        <f t="shared" si="44"/>
        <v>0</v>
      </c>
      <c r="BF64">
        <f t="shared" si="45"/>
        <v>40.686274509803923</v>
      </c>
      <c r="BG64">
        <f t="shared" si="46"/>
        <v>40.686274509803923</v>
      </c>
      <c r="BH64">
        <f t="shared" si="47"/>
        <v>40.686274509803923</v>
      </c>
      <c r="BI64">
        <f t="shared" si="48"/>
        <v>0</v>
      </c>
      <c r="BJ64">
        <f t="shared" si="49"/>
        <v>40.686274509803923</v>
      </c>
      <c r="BK64">
        <f t="shared" si="50"/>
        <v>40.686274509803923</v>
      </c>
      <c r="BL64">
        <f t="shared" si="51"/>
        <v>40.686274509803923</v>
      </c>
      <c r="BM64">
        <f t="shared" si="52"/>
        <v>0</v>
      </c>
      <c r="BN64">
        <f t="shared" si="53"/>
        <v>541.45984686089355</v>
      </c>
      <c r="BO64">
        <f t="shared" si="54"/>
        <v>541.45984686089355</v>
      </c>
      <c r="BP64">
        <f t="shared" si="55"/>
        <v>541.45984686089355</v>
      </c>
      <c r="BQ64">
        <f t="shared" si="56"/>
        <v>0</v>
      </c>
      <c r="BR64">
        <f t="shared" si="57"/>
        <v>1655.3729334871205</v>
      </c>
      <c r="BS64">
        <f t="shared" si="58"/>
        <v>1655.3729334871205</v>
      </c>
      <c r="BT64">
        <f t="shared" si="59"/>
        <v>1655.3729334871205</v>
      </c>
      <c r="BU64">
        <f t="shared" si="60"/>
        <v>0</v>
      </c>
      <c r="BV64">
        <f t="shared" si="61"/>
        <v>1655.3729334871205</v>
      </c>
      <c r="BW64">
        <f t="shared" si="62"/>
        <v>1655.3729334871205</v>
      </c>
      <c r="BX64">
        <f t="shared" si="63"/>
        <v>1655.3729334871205</v>
      </c>
      <c r="BY64">
        <f t="shared" si="64"/>
        <v>0</v>
      </c>
      <c r="BZ64">
        <f>IF($I$1=0,0,IF(AP64=0,C64,('LED Curve'!$D$14*(AP64/$I$1)^3+'LED Curve'!$D$15*(AP64/$I$1)^2+'LED Curve'!$D$16*(AP64/$I$1)^1+'LED Curve'!$D$17)*$F$1))</f>
        <v>30.215401673988907</v>
      </c>
      <c r="CA64">
        <f>IF($I$2=0,0,IF(AQ64=0,C64-BZ64,('LED Curve'!$D$14*(AQ64/$I$2)^3+'LED Curve'!$D$15*(AQ64/$I$2)^2+'LED Curve'!$D$16*(AQ64/$I$2)^1+'LED Curve'!$D$17)*$F$2))</f>
        <v>30.215401673988907</v>
      </c>
      <c r="CB64">
        <f>IF($I$3=0,0,IF(AR64=0,C64-(BZ64+CA64),('LED Curve'!$D$14*(AR64/$I$3)^3+'LED Curve'!$D$15*(AR64/$I$3)^2+'LED Curve'!$D$16*(AR64/$I$3)^1+'LED Curve'!$D$17)*$F$3))</f>
        <v>30.215401673988907</v>
      </c>
      <c r="CC64">
        <f>IF($I$4=0,0,IF(AS64=0,C64-(BZ64+CA64+CB64),('LED Curve'!$D$14*(AS64/$I$4)^3+'LED Curve'!$D$15*(AS64/$I$4)^2+'LED Curve'!$D$16*(AS64/$I$4)^1+'LED Curve'!$D$17)*$F$4))</f>
        <v>5.1591188759653051</v>
      </c>
      <c r="CD64">
        <f>IF($I$1=0,0,IF(AT64=0,D64,('LED Curve'!$D$14*(AT64/$I$1)^3+'LED Curve'!$D$15*(AT64/$I$1)^2+'LED Curve'!$D$16*(AT64/$I$1)^1+'LED Curve'!$D$17)*$F$1))</f>
        <v>31.838258559933596</v>
      </c>
      <c r="CE64">
        <f>IF($I$2=0,0,IF(AU64=0,D64-CD64,('LED Curve'!$D$14*(AU64/$I$2)^3+'LED Curve'!$D$15*(AU64/$I$2)^2+'LED Curve'!$D$16*(AU64/$I$2)^1+'LED Curve'!$D$17)*$F$2))</f>
        <v>31.838258559933596</v>
      </c>
      <c r="CF64">
        <f>IF($I$3=0,0,IF(AV64=0,D64-(CD64+CE64),('LED Curve'!$D$14*(AV64/$I$3)^3+'LED Curve'!$D$15*(AV64/$I$3)^2+'LED Curve'!$D$16*(AV64/$I$3)^1+'LED Curve'!$D$17)*$F$3))</f>
        <v>31.838258559933596</v>
      </c>
      <c r="CG64">
        <f>IF($I$4=0,0,IF(AW64=0,D64-(CD64+CE64+CF64),('LED Curve'!$D$14*(AW64/$I$4)^3+'LED Curve'!$D$15*(AW64/$I$4)^2+'LED Curve'!$D$16*(AW64/$I$4)^1+'LED Curve'!$D$17)*$F$4))</f>
        <v>9.1273958452159576</v>
      </c>
      <c r="CH64">
        <f>IF($I$1=0,0,IF(AX64=0,E64,('LED Curve'!$D$14*(AX64/$I$1)^3+'LED Curve'!$D$15*(AX64/$I$1)^2+'LED Curve'!$D$16*(AX64/$I$1)^1+'LED Curve'!$D$17)*$F$1))</f>
        <v>31.838258559933596</v>
      </c>
      <c r="CI64">
        <f>IF($I$2=0,0,IF(AY64=0,E64-CH64,('LED Curve'!$D$14*(AY64/$I$2)^3+'LED Curve'!$D$15*(AY64/$I$2)^2+'LED Curve'!$D$16*(AY64/$I$2)^1+'LED Curve'!$D$17)*$F$2))</f>
        <v>31.838258559933596</v>
      </c>
      <c r="CJ64">
        <f>IF($I$3=0,0,IF(AZ64=0,E64-(CH64+CI64),('LED Curve'!$D$14*(AZ64/$I$3)^3+'LED Curve'!$D$15*(AZ64/$I$3)^2+'LED Curve'!$D$16*(AZ64/$I$3)^1+'LED Curve'!$D$17)*$F$3))</f>
        <v>31.838258559933596</v>
      </c>
      <c r="CK64">
        <f>IF($I$4=0,0,IF(BA64=0,E64-(CH64+CI64+CJ64),('LED Curve'!$D$14*(BA64/$I$4)^3+'LED Curve'!$D$15*(BA64/$I$4)^2+'LED Curve'!$D$16*(BA64/$I$4)^1+'LED Curve'!$D$17)*$F$4))</f>
        <v>17.964243472300694</v>
      </c>
      <c r="CL64">
        <f t="shared" si="65"/>
        <v>65.58992222394312</v>
      </c>
      <c r="CM64">
        <f t="shared" si="66"/>
        <v>35.374520549954212</v>
      </c>
      <c r="CN64">
        <f t="shared" si="67"/>
        <v>5.1591188759653051</v>
      </c>
      <c r="CO64">
        <f>IF($C$6=Calculation!$I$5,0,$C64-(BZ64+CA64+CB64+CC64))</f>
        <v>0</v>
      </c>
      <c r="CP64">
        <f t="shared" si="68"/>
        <v>72.803912965083157</v>
      </c>
      <c r="CQ64">
        <f t="shared" si="69"/>
        <v>40.965654405149557</v>
      </c>
      <c r="CR64">
        <f t="shared" si="70"/>
        <v>9.1273958452159576</v>
      </c>
      <c r="CS64">
        <f>IF($C$6=Calculation!$I$5,0,$D64-(CD64+CE64+CF64+CG64))</f>
        <v>0</v>
      </c>
      <c r="CT64">
        <f t="shared" si="71"/>
        <v>81.640760592167894</v>
      </c>
      <c r="CU64">
        <f t="shared" si="72"/>
        <v>49.802502032234294</v>
      </c>
      <c r="CV64">
        <f t="shared" si="73"/>
        <v>17.964243472300694</v>
      </c>
      <c r="CW64">
        <f>IF($C$6=Calculation!$I$5,0,$E64-(CH64+CI64+CJ64+CK64))</f>
        <v>0</v>
      </c>
      <c r="CX64">
        <f t="shared" si="74"/>
        <v>4.6205028581689715</v>
      </c>
      <c r="CY64">
        <f t="shared" si="75"/>
        <v>6.1770272419501531</v>
      </c>
      <c r="CZ64">
        <f t="shared" si="76"/>
        <v>8.1342360343783806</v>
      </c>
      <c r="DA64">
        <f t="shared" si="77"/>
        <v>9.1730622716996488E-2</v>
      </c>
      <c r="DB64">
        <f t="shared" si="78"/>
        <v>0.11032075450369441</v>
      </c>
      <c r="DC64">
        <f t="shared" si="79"/>
        <v>0.13218755311939256</v>
      </c>
      <c r="DD64">
        <f t="shared" si="95"/>
        <v>1.9020479776633605</v>
      </c>
      <c r="DE64">
        <f t="shared" si="96"/>
        <v>1.4852378794527585</v>
      </c>
      <c r="DF64">
        <f t="shared" si="97"/>
        <v>0.29338148970488748</v>
      </c>
      <c r="DG64">
        <f t="shared" si="98"/>
        <v>0</v>
      </c>
      <c r="DH64">
        <f t="shared" si="99"/>
        <v>2.3310449568263358</v>
      </c>
      <c r="DI64">
        <f t="shared" si="100"/>
        <v>1.951180022286422</v>
      </c>
      <c r="DJ64">
        <f t="shared" si="101"/>
        <v>0.88519639565672414</v>
      </c>
      <c r="DK64">
        <f t="shared" si="102"/>
        <v>0</v>
      </c>
      <c r="DL64">
        <f t="shared" si="103"/>
        <v>2.8447127551315217</v>
      </c>
      <c r="DM64">
        <f t="shared" si="104"/>
        <v>2.4968987434201604</v>
      </c>
      <c r="DN64">
        <f t="shared" si="105"/>
        <v>1.5316585779604563</v>
      </c>
      <c r="DO64">
        <f t="shared" si="106"/>
        <v>0</v>
      </c>
      <c r="DP64">
        <f t="shared" si="81"/>
        <v>0.21536561656600375</v>
      </c>
      <c r="DQ64">
        <f t="shared" si="82"/>
        <v>0.5946129283434145</v>
      </c>
      <c r="DR64">
        <f t="shared" si="83"/>
        <v>3.8126343721550826E-2</v>
      </c>
      <c r="DS64">
        <f t="shared" si="84"/>
        <v>0</v>
      </c>
      <c r="DT64">
        <f t="shared" si="85"/>
        <v>0.1957421357474966</v>
      </c>
      <c r="DU64">
        <f t="shared" si="86"/>
        <v>0.52937470169145939</v>
      </c>
      <c r="DV64">
        <f t="shared" si="87"/>
        <v>0.17416827523802025</v>
      </c>
      <c r="DW64">
        <f t="shared" si="88"/>
        <v>0</v>
      </c>
      <c r="DX64">
        <f t="shared" si="89"/>
        <v>0.17943591579829735</v>
      </c>
      <c r="DY64">
        <f t="shared" si="90"/>
        <v>0.47733610924997627</v>
      </c>
      <c r="DZ64">
        <f t="shared" si="91"/>
        <v>0.47200637969857662</v>
      </c>
      <c r="EA64">
        <f t="shared" si="92"/>
        <v>0</v>
      </c>
      <c r="EB64">
        <f>IF($I$1=0,0,IF(AP64&lt;=0,0,('LED Curve'!$D$19*(AP64/$I$1)^3+'LED Curve'!$D$20*(AP64/$I$1)^2+'LED Curve'!$D$21*(AP64/$I$1)^1+'LED Curve'!$D$22)*$F$1*$I$1))</f>
        <v>302.8974195577851</v>
      </c>
      <c r="EC64">
        <f>IF($I$2=0,0,IF(AQ64&lt;=0,0,('LED Curve'!$D$19*(AQ64/$I$2)^3+'LED Curve'!$D$20*(AQ64/$I$2)^2+'LED Curve'!$D$21*(AQ64/$I$2)^1+'LED Curve'!$D$22)*$F$2*$I$2))</f>
        <v>302.8974195577851</v>
      </c>
      <c r="ED64">
        <f>IF($I$3=0,0,IF(AR64&lt;=0,0,('LED Curve'!$D$19*(AR64/$I$3)^3+'LED Curve'!$D$20*(AR64/$I$3)^2+'LED Curve'!$D$21*(AR64/$I$3)^1+'LED Curve'!$D$22)*$F$3*$I$3))</f>
        <v>302.8974195577851</v>
      </c>
      <c r="EE64">
        <f>IF($I$4=0,0,IF(AS64&lt;=0,0,('LED Curve'!$D$19*(AS64/$I$4)^3+'LED Curve'!$D$20*(AS64/$I$4)^2+'LED Curve'!$D$21*(AS64/$I$4)^1+'LED Curve'!$D$22)*$F$4*$I$4))</f>
        <v>0</v>
      </c>
      <c r="EF64">
        <f>IF($I$1=0,0,IF(AT64&lt;=0,0,('LED Curve'!$D$19*(AT64/$I$1)^3+'LED Curve'!$D$20*(AT64/$I$1)^2+'LED Curve'!$D$21*(AT64/$I$1)^1+'LED Curve'!$D$22)*$F$1*$I$1))</f>
        <v>499.45781970958944</v>
      </c>
      <c r="EG64">
        <f>IF($I$2=0,0,IF(AU64&lt;=0,0,('LED Curve'!$D$19*(AU64/$I$2)^3+'LED Curve'!$D$20*(AU64/$I$2)^2+'LED Curve'!$D$21*(AU64/$I$2)^1+'LED Curve'!$D$22)*$F$2*$I$2))</f>
        <v>499.45781970958944</v>
      </c>
      <c r="EH64">
        <f>IF($I$3=0,0,IF(AV64&lt;=0,0,('LED Curve'!$D$19*(AV64/$I$3)^3+'LED Curve'!$D$20*(AV64/$I$3)^2+'LED Curve'!$D$21*(AV64/$I$3)^1+'LED Curve'!$D$22)*$F$3*$I$3))</f>
        <v>499.45781970958944</v>
      </c>
      <c r="EI64">
        <f>IF($I$4=0,0,IF(AW64&lt;=0,0,('LED Curve'!$D$19*(AW64/$I$4)^3+'LED Curve'!$D$20*(AW64/$I$4)^2+'LED Curve'!$D$21*(AW64/$I$4)^1+'LED Curve'!$D$22)*$F$4*$I$4))</f>
        <v>0</v>
      </c>
      <c r="EJ64">
        <f>IF($I$1=0,0,IF(AX64&lt;=0,0,('LED Curve'!$D$19*(AX64/$I$1)^3+'LED Curve'!$D$20*(AX64/$I$1)^2+'LED Curve'!$D$21*(AX64/$I$1)^1+'LED Curve'!$D$22)*$F$1*$I$1))</f>
        <v>499.45781970958944</v>
      </c>
      <c r="EK64">
        <f>IF($I$2=0,0,IF(AY64&lt;=0,0,('LED Curve'!$D$19*(AY64/$I$2)^3+'LED Curve'!$D$20*(AY64/$I$2)^2+'LED Curve'!$D$21*(AY64/$I$2)^1+'LED Curve'!$D$22)*$F$2*$I$2))</f>
        <v>499.45781970958944</v>
      </c>
      <c r="EL64">
        <f>IF($I$3=0,0,IF(AZ64&lt;=0,0,('LED Curve'!$D$19*(AZ64/$I$3)^3+'LED Curve'!$D$20*(AZ64/$I$3)^2+'LED Curve'!$D$21*(AZ64/$I$3)^1+'LED Curve'!$D$22)*$F$3*$I$3))</f>
        <v>499.45781970958944</v>
      </c>
      <c r="EM64">
        <f>IF($I$4=0,0,IF(BA64&lt;=0,0,('LED Curve'!$D$19*(BA64/$I$4)^3+'LED Curve'!$D$20*(BA64/$I$4)^2+'LED Curve'!$D$21*(BA64/$I$4)^1+'LED Curve'!$D$22)*$F$4*$I$4))</f>
        <v>0</v>
      </c>
      <c r="EN64">
        <f t="shared" si="93"/>
        <v>908.69225867335535</v>
      </c>
      <c r="EO64">
        <f t="shared" si="12"/>
        <v>0</v>
      </c>
      <c r="EP64">
        <f t="shared" si="13"/>
        <v>1498.3734591287684</v>
      </c>
      <c r="EQ64">
        <f t="shared" si="14"/>
        <v>172.59529565083267</v>
      </c>
      <c r="ER64">
        <f t="shared" si="94"/>
        <v>1498.3734591287684</v>
      </c>
      <c r="ES64">
        <f t="shared" si="15"/>
        <v>96.271481817695985</v>
      </c>
    </row>
    <row r="65" spans="1:149" x14ac:dyDescent="0.3">
      <c r="A65">
        <v>56</v>
      </c>
      <c r="B65">
        <f t="shared" si="16"/>
        <v>2.1875000000000002E-3</v>
      </c>
      <c r="C65">
        <f t="shared" si="0"/>
        <v>97.288434497690005</v>
      </c>
      <c r="D65">
        <f t="shared" si="1"/>
        <v>106.26011036111638</v>
      </c>
      <c r="E65">
        <f t="shared" si="2"/>
        <v>115.23178622454273</v>
      </c>
      <c r="F65">
        <f>IF(C65&gt;Calculation!$D$72,IF((C65-Calculation!$D$72)/Calculation!$D$58&gt;Calculation!$D$28,Calculation!$D$28,(C65-Calculation!$D$72)/Calculation!$D$58),0)</f>
        <v>26.470588235294116</v>
      </c>
      <c r="G65">
        <f>IF(C65&gt;Calculation!$D$73,IF((C65-Calculation!$D$73)/Calculation!$D$59&gt;Calculation!$D$29,Calculation!$D$29,(C65-Calculation!$D$73)/Calculation!$D$59),0)</f>
        <v>54.411764705882355</v>
      </c>
      <c r="H65">
        <f>IF(C65&gt;Calculation!$D$74,IF((C65-Calculation!$D$74)/Calculation!$D$60&gt;Calculation!$D$30,Calculation!$D$30,(C65-Calculation!$D$74)/Calculation!$D$60),0)</f>
        <v>78.974189486531287</v>
      </c>
      <c r="I65">
        <f>IF(C65&gt;Calculation!$D$75,IF((C65-Calculation!$D$75)/Calculation!$D$61&gt;Calculation!$D$31,Calculation!$D$31,(C65-Calculation!$D$75)/Calculation!$D$61),0)</f>
        <v>0</v>
      </c>
      <c r="J65">
        <f>IF(D65&gt;Calculation!$D$72,IF((D65-Calculation!$D$72)/Calculation!$D$58&gt;Calculation!$D$28,Calculation!$D$28,(D65-Calculation!$D$72)/Calculation!$D$58),0)</f>
        <v>26.470588235294116</v>
      </c>
      <c r="K65">
        <f>IF(D65&gt;Calculation!$D$73,IF((D65-Calculation!$D$73)/Calculation!$D$59&gt;Calculation!$D$29,Calculation!$D$29,(D65-Calculation!$D$73)/Calculation!$D$59),0)</f>
        <v>54.411764705882355</v>
      </c>
      <c r="L65">
        <f>IF(D65&gt;Calculation!$D$74,IF((D65-Calculation!$D$74)/Calculation!$D$60&gt;Calculation!$D$30,Calculation!$D$30,(D65-Calculation!$D$74)/Calculation!$D$60),0)</f>
        <v>122.05882352941177</v>
      </c>
      <c r="M65">
        <f>IF(D65&gt;Calculation!$D$75,IF((D65-Calculation!$D$75)/Calculation!$D$61&gt;Calculation!$D$31,Calculation!$D$31,(D65-Calculation!$D$75)/Calculation!$D$61),0)</f>
        <v>0</v>
      </c>
      <c r="N65">
        <f>IF(E65&gt;Calculation!$D$72,IF((E65-Calculation!$D$72)/Calculation!$D$58&gt;Calculation!$D$28,Calculation!$D$28,(E65-Calculation!$D$72)/Calculation!$D$58),0)</f>
        <v>26.470588235294116</v>
      </c>
      <c r="O65">
        <f>IF(E65&gt;Calculation!$D$73,IF((E65-Calculation!$D$73)/Calculation!$D$59&gt;Calculation!$D$29,Calculation!$D$29,(E65-Calculation!$D$73)/Calculation!$D$59),0)</f>
        <v>54.411764705882355</v>
      </c>
      <c r="P65">
        <f>IF(E65&gt;Calculation!$D$74,IF((E65-Calculation!$D$74)/Calculation!$D$60&gt;Calculation!$D$30,Calculation!$D$30,(E65-Calculation!$D$74)/Calculation!$D$60),0)</f>
        <v>122.05882352941177</v>
      </c>
      <c r="Q65">
        <f>IF(E65&gt;Calculation!$D$75,IF((E65-Calculation!$D$75)/Calculation!$D$61&gt;Calculation!$D$31,Calculation!$D$31,(E65-Calculation!$D$75)/Calculation!$D$61),0)</f>
        <v>0</v>
      </c>
      <c r="R65">
        <f t="shared" si="17"/>
        <v>0</v>
      </c>
      <c r="S65">
        <f t="shared" si="18"/>
        <v>0</v>
      </c>
      <c r="T65">
        <f t="shared" si="19"/>
        <v>78.974189486531287</v>
      </c>
      <c r="U65">
        <f t="shared" si="20"/>
        <v>0</v>
      </c>
      <c r="V65">
        <f t="shared" si="21"/>
        <v>0</v>
      </c>
      <c r="W65">
        <f t="shared" si="22"/>
        <v>0</v>
      </c>
      <c r="X65">
        <f t="shared" si="23"/>
        <v>122.05882352941177</v>
      </c>
      <c r="Y65">
        <f t="shared" si="24"/>
        <v>0</v>
      </c>
      <c r="Z65">
        <f t="shared" si="25"/>
        <v>0</v>
      </c>
      <c r="AA65">
        <f t="shared" si="26"/>
        <v>0</v>
      </c>
      <c r="AB65">
        <f t="shared" si="27"/>
        <v>122.05882352941177</v>
      </c>
      <c r="AC65">
        <f t="shared" si="4"/>
        <v>0</v>
      </c>
      <c r="AD65">
        <f>IF(T65&gt;Calculation!$D$29,1,0)</f>
        <v>1</v>
      </c>
      <c r="AE65">
        <f>IF(X65&gt;Calculation!$D$29,1,0)</f>
        <v>1</v>
      </c>
      <c r="AF65">
        <f>IF(AB65&gt;Calculation!$D$29,1,0)</f>
        <v>1</v>
      </c>
      <c r="AG65">
        <f>IF(U65&gt;Calculation!$D$30,1,0)</f>
        <v>0</v>
      </c>
      <c r="AH65">
        <f>IF(Y65&gt;Calculation!$D$30,1,0)</f>
        <v>0</v>
      </c>
      <c r="AI65">
        <f>IF(AC65&gt;Calculation!$D$30,1,0)</f>
        <v>0</v>
      </c>
      <c r="AJ65">
        <f t="shared" si="5"/>
        <v>78.974189486531287</v>
      </c>
      <c r="AK65">
        <f t="shared" si="28"/>
        <v>122.05882352941177</v>
      </c>
      <c r="AL65">
        <f t="shared" si="29"/>
        <v>122.05882352941177</v>
      </c>
      <c r="AM65">
        <f t="shared" si="30"/>
        <v>6236.9226050545485</v>
      </c>
      <c r="AN65">
        <f t="shared" si="31"/>
        <v>14898.356401384084</v>
      </c>
      <c r="AO65">
        <f t="shared" si="32"/>
        <v>14898.356401384084</v>
      </c>
      <c r="AP65">
        <f t="shared" si="7"/>
        <v>78.974189486531287</v>
      </c>
      <c r="AQ65">
        <f t="shared" si="8"/>
        <v>78.974189486531287</v>
      </c>
      <c r="AR65">
        <f t="shared" si="9"/>
        <v>78.974189486531287</v>
      </c>
      <c r="AS65">
        <f t="shared" si="10"/>
        <v>0</v>
      </c>
      <c r="AT65">
        <f t="shared" si="33"/>
        <v>122.05882352941177</v>
      </c>
      <c r="AU65">
        <f t="shared" si="34"/>
        <v>122.05882352941177</v>
      </c>
      <c r="AV65">
        <f t="shared" si="35"/>
        <v>122.05882352941177</v>
      </c>
      <c r="AW65">
        <f t="shared" si="36"/>
        <v>0</v>
      </c>
      <c r="AX65">
        <f t="shared" si="37"/>
        <v>122.05882352941177</v>
      </c>
      <c r="AY65">
        <f t="shared" si="38"/>
        <v>122.05882352941177</v>
      </c>
      <c r="AZ65">
        <f t="shared" si="39"/>
        <v>122.05882352941177</v>
      </c>
      <c r="BA65">
        <f t="shared" si="40"/>
        <v>0</v>
      </c>
      <c r="BB65">
        <f t="shared" si="41"/>
        <v>26.324729828843761</v>
      </c>
      <c r="BC65">
        <f t="shared" si="42"/>
        <v>26.324729828843761</v>
      </c>
      <c r="BD65">
        <f t="shared" si="43"/>
        <v>26.324729828843761</v>
      </c>
      <c r="BE65">
        <f t="shared" si="44"/>
        <v>0</v>
      </c>
      <c r="BF65">
        <f t="shared" si="45"/>
        <v>40.686274509803923</v>
      </c>
      <c r="BG65">
        <f t="shared" si="46"/>
        <v>40.686274509803923</v>
      </c>
      <c r="BH65">
        <f t="shared" si="47"/>
        <v>40.686274509803923</v>
      </c>
      <c r="BI65">
        <f t="shared" si="48"/>
        <v>0</v>
      </c>
      <c r="BJ65">
        <f t="shared" si="49"/>
        <v>40.686274509803923</v>
      </c>
      <c r="BK65">
        <f t="shared" si="50"/>
        <v>40.686274509803923</v>
      </c>
      <c r="BL65">
        <f t="shared" si="51"/>
        <v>40.686274509803923</v>
      </c>
      <c r="BM65">
        <f t="shared" si="52"/>
        <v>0</v>
      </c>
      <c r="BN65">
        <f t="shared" si="53"/>
        <v>692.9914005616165</v>
      </c>
      <c r="BO65">
        <f t="shared" si="54"/>
        <v>692.9914005616165</v>
      </c>
      <c r="BP65">
        <f t="shared" si="55"/>
        <v>692.9914005616165</v>
      </c>
      <c r="BQ65">
        <f t="shared" si="56"/>
        <v>0</v>
      </c>
      <c r="BR65">
        <f t="shared" si="57"/>
        <v>1655.3729334871205</v>
      </c>
      <c r="BS65">
        <f t="shared" si="58"/>
        <v>1655.3729334871205</v>
      </c>
      <c r="BT65">
        <f t="shared" si="59"/>
        <v>1655.3729334871205</v>
      </c>
      <c r="BU65">
        <f t="shared" si="60"/>
        <v>0</v>
      </c>
      <c r="BV65">
        <f t="shared" si="61"/>
        <v>1655.3729334871205</v>
      </c>
      <c r="BW65">
        <f t="shared" si="62"/>
        <v>1655.3729334871205</v>
      </c>
      <c r="BX65">
        <f t="shared" si="63"/>
        <v>1655.3729334871205</v>
      </c>
      <c r="BY65">
        <f t="shared" si="64"/>
        <v>0</v>
      </c>
      <c r="BZ65">
        <f>IF($I$1=0,0,IF(AP65=0,C65,('LED Curve'!$D$14*(AP65/$I$1)^3+'LED Curve'!$D$15*(AP65/$I$1)^2+'LED Curve'!$D$16*(AP65/$I$1)^1+'LED Curve'!$D$17)*$F$1))</f>
        <v>30.582278978657936</v>
      </c>
      <c r="CA65">
        <f>IF($I$2=0,0,IF(AQ65=0,C65-BZ65,('LED Curve'!$D$14*(AQ65/$I$2)^3+'LED Curve'!$D$15*(AQ65/$I$2)^2+'LED Curve'!$D$16*(AQ65/$I$2)^1+'LED Curve'!$D$17)*$F$2))</f>
        <v>30.582278978657936</v>
      </c>
      <c r="CB65">
        <f>IF($I$3=0,0,IF(AR65=0,C65-(BZ65+CA65),('LED Curve'!$D$14*(AR65/$I$3)^3+'LED Curve'!$D$15*(AR65/$I$3)^2+'LED Curve'!$D$16*(AR65/$I$3)^1+'LED Curve'!$D$17)*$F$3))</f>
        <v>30.582278978657936</v>
      </c>
      <c r="CC65">
        <f>IF($I$4=0,0,IF(AS65=0,C65-(BZ65+CA65+CB65),('LED Curve'!$D$14*(AS65/$I$4)^3+'LED Curve'!$D$15*(AS65/$I$4)^2+'LED Curve'!$D$16*(AS65/$I$4)^1+'LED Curve'!$D$17)*$F$4))</f>
        <v>5.5415975617162019</v>
      </c>
      <c r="CD65">
        <f>IF($I$1=0,0,IF(AT65=0,D65,('LED Curve'!$D$14*(AT65/$I$1)^3+'LED Curve'!$D$15*(AT65/$I$1)^2+'LED Curve'!$D$16*(AT65/$I$1)^1+'LED Curve'!$D$17)*$F$1))</f>
        <v>31.838258559933596</v>
      </c>
      <c r="CE65">
        <f>IF($I$2=0,0,IF(AU65=0,D65-CD65,('LED Curve'!$D$14*(AU65/$I$2)^3+'LED Curve'!$D$15*(AU65/$I$2)^2+'LED Curve'!$D$16*(AU65/$I$2)^1+'LED Curve'!$D$17)*$F$2))</f>
        <v>31.838258559933596</v>
      </c>
      <c r="CF65">
        <f>IF($I$3=0,0,IF(AV65=0,D65-(CD65+CE65),('LED Curve'!$D$14*(AV65/$I$3)^3+'LED Curve'!$D$15*(AV65/$I$3)^2+'LED Curve'!$D$16*(AV65/$I$3)^1+'LED Curve'!$D$17)*$F$3))</f>
        <v>31.838258559933596</v>
      </c>
      <c r="CG65">
        <f>IF($I$4=0,0,IF(AW65=0,D65-(CD65+CE65+CF65),('LED Curve'!$D$14*(AW65/$I$4)^3+'LED Curve'!$D$15*(AW65/$I$4)^2+'LED Curve'!$D$16*(AW65/$I$4)^1+'LED Curve'!$D$17)*$F$4))</f>
        <v>10.745334681315583</v>
      </c>
      <c r="CH65">
        <f>IF($I$1=0,0,IF(AX65=0,E65,('LED Curve'!$D$14*(AX65/$I$1)^3+'LED Curve'!$D$15*(AX65/$I$1)^2+'LED Curve'!$D$16*(AX65/$I$1)^1+'LED Curve'!$D$17)*$F$1))</f>
        <v>31.838258559933596</v>
      </c>
      <c r="CI65">
        <f>IF($I$2=0,0,IF(AY65=0,E65-CH65,('LED Curve'!$D$14*(AY65/$I$2)^3+'LED Curve'!$D$15*(AY65/$I$2)^2+'LED Curve'!$D$16*(AY65/$I$2)^1+'LED Curve'!$D$17)*$F$2))</f>
        <v>31.838258559933596</v>
      </c>
      <c r="CJ65">
        <f>IF($I$3=0,0,IF(AZ65=0,E65-(CH65+CI65),('LED Curve'!$D$14*(AZ65/$I$3)^3+'LED Curve'!$D$15*(AZ65/$I$3)^2+'LED Curve'!$D$16*(AZ65/$I$3)^1+'LED Curve'!$D$17)*$F$3))</f>
        <v>31.838258559933596</v>
      </c>
      <c r="CK65">
        <f>IF($I$4=0,0,IF(BA65=0,E65-(CH65+CI65+CJ65),('LED Curve'!$D$14*(BA65/$I$4)^3+'LED Curve'!$D$15*(BA65/$I$4)^2+'LED Curve'!$D$16*(BA65/$I$4)^1+'LED Curve'!$D$17)*$F$4))</f>
        <v>19.717010544741939</v>
      </c>
      <c r="CL65">
        <f t="shared" si="65"/>
        <v>66.706155519032066</v>
      </c>
      <c r="CM65">
        <f t="shared" si="66"/>
        <v>36.123876540374134</v>
      </c>
      <c r="CN65">
        <f t="shared" si="67"/>
        <v>5.5415975617162019</v>
      </c>
      <c r="CO65">
        <f>IF($C$6=Calculation!$I$5,0,$C65-(BZ65+CA65+CB65+CC65))</f>
        <v>0</v>
      </c>
      <c r="CP65">
        <f t="shared" si="68"/>
        <v>74.421851801182783</v>
      </c>
      <c r="CQ65">
        <f t="shared" si="69"/>
        <v>42.583593241249183</v>
      </c>
      <c r="CR65">
        <f t="shared" si="70"/>
        <v>10.745334681315583</v>
      </c>
      <c r="CS65">
        <f>IF($C$6=Calculation!$I$5,0,$D65-(CD65+CE65+CF65+CG65))</f>
        <v>0</v>
      </c>
      <c r="CT65">
        <f t="shared" si="71"/>
        <v>83.393527664609138</v>
      </c>
      <c r="CU65">
        <f t="shared" si="72"/>
        <v>51.555269104675538</v>
      </c>
      <c r="CV65">
        <f t="shared" si="73"/>
        <v>19.717010544741939</v>
      </c>
      <c r="CW65">
        <f>IF($C$6=Calculation!$I$5,0,$E65-(CH65+CI65+CJ65+CK65))</f>
        <v>0</v>
      </c>
      <c r="CX65">
        <f t="shared" si="74"/>
        <v>4.9051266539239347</v>
      </c>
      <c r="CY65">
        <f t="shared" si="75"/>
        <v>6.6864852324300781</v>
      </c>
      <c r="CZ65">
        <f t="shared" si="76"/>
        <v>8.6861488573982992</v>
      </c>
      <c r="DA65">
        <f t="shared" si="77"/>
        <v>9.5798882138026134E-2</v>
      </c>
      <c r="DB65">
        <f t="shared" si="78"/>
        <v>0.11699584641545913</v>
      </c>
      <c r="DC65">
        <f t="shared" si="79"/>
        <v>0.13886264503115728</v>
      </c>
      <c r="DD65">
        <f t="shared" si="95"/>
        <v>1.9903839551961757</v>
      </c>
      <c r="DE65">
        <f t="shared" si="96"/>
        <v>1.5735738569855737</v>
      </c>
      <c r="DF65">
        <f t="shared" si="97"/>
        <v>0.38171746723770272</v>
      </c>
      <c r="DG65">
        <f t="shared" si="98"/>
        <v>0</v>
      </c>
      <c r="DH65">
        <f t="shared" si="99"/>
        <v>2.4828473155392548</v>
      </c>
      <c r="DI65">
        <f t="shared" si="100"/>
        <v>2.1029823809993409</v>
      </c>
      <c r="DJ65">
        <f t="shared" si="101"/>
        <v>1.0369987543696431</v>
      </c>
      <c r="DK65">
        <f t="shared" si="102"/>
        <v>0</v>
      </c>
      <c r="DL65">
        <f t="shared" si="103"/>
        <v>2.9965151138444406</v>
      </c>
      <c r="DM65">
        <f t="shared" si="104"/>
        <v>2.6487011021330793</v>
      </c>
      <c r="DN65">
        <f t="shared" si="105"/>
        <v>1.6834609366733753</v>
      </c>
      <c r="DO65">
        <f t="shared" si="106"/>
        <v>0</v>
      </c>
      <c r="DP65">
        <f t="shared" si="81"/>
        <v>0.21536561656600375</v>
      </c>
      <c r="DQ65">
        <f t="shared" si="82"/>
        <v>0.5946129283434145</v>
      </c>
      <c r="DR65">
        <f t="shared" si="83"/>
        <v>5.3673947457038199E-2</v>
      </c>
      <c r="DS65">
        <f t="shared" si="84"/>
        <v>0</v>
      </c>
      <c r="DT65">
        <f t="shared" si="85"/>
        <v>0.1957421357474966</v>
      </c>
      <c r="DU65">
        <f t="shared" si="86"/>
        <v>0.52937470169145939</v>
      </c>
      <c r="DV65">
        <f t="shared" si="87"/>
        <v>0.22154409766742394</v>
      </c>
      <c r="DW65">
        <f t="shared" si="88"/>
        <v>0</v>
      </c>
      <c r="DX65">
        <f t="shared" si="89"/>
        <v>0.17943591579829735</v>
      </c>
      <c r="DY65">
        <f t="shared" si="90"/>
        <v>0.47733610924997627</v>
      </c>
      <c r="DZ65">
        <f t="shared" si="91"/>
        <v>0.56183703466797408</v>
      </c>
      <c r="EA65">
        <f t="shared" si="92"/>
        <v>0</v>
      </c>
      <c r="EB65">
        <f>IF($I$1=0,0,IF(AP65&lt;=0,0,('LED Curve'!$D$19*(AP65/$I$1)^3+'LED Curve'!$D$20*(AP65/$I$1)^2+'LED Curve'!$D$21*(AP65/$I$1)^1+'LED Curve'!$D$22)*$F$1*$I$1))</f>
        <v>339.47249205193282</v>
      </c>
      <c r="EC65">
        <f>IF($I$2=0,0,IF(AQ65&lt;=0,0,('LED Curve'!$D$19*(AQ65/$I$2)^3+'LED Curve'!$D$20*(AQ65/$I$2)^2+'LED Curve'!$D$21*(AQ65/$I$2)^1+'LED Curve'!$D$22)*$F$2*$I$2))</f>
        <v>339.47249205193282</v>
      </c>
      <c r="ED65">
        <f>IF($I$3=0,0,IF(AR65&lt;=0,0,('LED Curve'!$D$19*(AR65/$I$3)^3+'LED Curve'!$D$20*(AR65/$I$3)^2+'LED Curve'!$D$21*(AR65/$I$3)^1+'LED Curve'!$D$22)*$F$3*$I$3))</f>
        <v>339.47249205193282</v>
      </c>
      <c r="EE65">
        <f>IF($I$4=0,0,IF(AS65&lt;=0,0,('LED Curve'!$D$19*(AS65/$I$4)^3+'LED Curve'!$D$20*(AS65/$I$4)^2+'LED Curve'!$D$21*(AS65/$I$4)^1+'LED Curve'!$D$22)*$F$4*$I$4))</f>
        <v>0</v>
      </c>
      <c r="EF65">
        <f>IF($I$1=0,0,IF(AT65&lt;=0,0,('LED Curve'!$D$19*(AT65/$I$1)^3+'LED Curve'!$D$20*(AT65/$I$1)^2+'LED Curve'!$D$21*(AT65/$I$1)^1+'LED Curve'!$D$22)*$F$1*$I$1))</f>
        <v>499.45781970958944</v>
      </c>
      <c r="EG65">
        <f>IF($I$2=0,0,IF(AU65&lt;=0,0,('LED Curve'!$D$19*(AU65/$I$2)^3+'LED Curve'!$D$20*(AU65/$I$2)^2+'LED Curve'!$D$21*(AU65/$I$2)^1+'LED Curve'!$D$22)*$F$2*$I$2))</f>
        <v>499.45781970958944</v>
      </c>
      <c r="EH65">
        <f>IF($I$3=0,0,IF(AV65&lt;=0,0,('LED Curve'!$D$19*(AV65/$I$3)^3+'LED Curve'!$D$20*(AV65/$I$3)^2+'LED Curve'!$D$21*(AV65/$I$3)^1+'LED Curve'!$D$22)*$F$3*$I$3))</f>
        <v>499.45781970958944</v>
      </c>
      <c r="EI65">
        <f>IF($I$4=0,0,IF(AW65&lt;=0,0,('LED Curve'!$D$19*(AW65/$I$4)^3+'LED Curve'!$D$20*(AW65/$I$4)^2+'LED Curve'!$D$21*(AW65/$I$4)^1+'LED Curve'!$D$22)*$F$4*$I$4))</f>
        <v>0</v>
      </c>
      <c r="EJ65">
        <f>IF($I$1=0,0,IF(AX65&lt;=0,0,('LED Curve'!$D$19*(AX65/$I$1)^3+'LED Curve'!$D$20*(AX65/$I$1)^2+'LED Curve'!$D$21*(AX65/$I$1)^1+'LED Curve'!$D$22)*$F$1*$I$1))</f>
        <v>499.45781970958944</v>
      </c>
      <c r="EK65">
        <f>IF($I$2=0,0,IF(AY65&lt;=0,0,('LED Curve'!$D$19*(AY65/$I$2)^3+'LED Curve'!$D$20*(AY65/$I$2)^2+'LED Curve'!$D$21*(AY65/$I$2)^1+'LED Curve'!$D$22)*$F$2*$I$2))</f>
        <v>499.45781970958944</v>
      </c>
      <c r="EL65">
        <f>IF($I$3=0,0,IF(AZ65&lt;=0,0,('LED Curve'!$D$19*(AZ65/$I$3)^3+'LED Curve'!$D$20*(AZ65/$I$3)^2+'LED Curve'!$D$21*(AZ65/$I$3)^1+'LED Curve'!$D$22)*$F$3*$I$3))</f>
        <v>499.45781970958944</v>
      </c>
      <c r="EM65">
        <f>IF($I$4=0,0,IF(BA65&lt;=0,0,('LED Curve'!$D$19*(BA65/$I$4)^3+'LED Curve'!$D$20*(BA65/$I$4)^2+'LED Curve'!$D$21*(BA65/$I$4)^1+'LED Curve'!$D$22)*$F$4*$I$4))</f>
        <v>0</v>
      </c>
      <c r="EN65">
        <f t="shared" si="93"/>
        <v>1018.4174761557985</v>
      </c>
      <c r="EO65">
        <f t="shared" si="12"/>
        <v>0</v>
      </c>
      <c r="EP65">
        <f t="shared" si="13"/>
        <v>1498.3734591287684</v>
      </c>
      <c r="EQ65">
        <f t="shared" si="14"/>
        <v>172.59529565083267</v>
      </c>
      <c r="ER65">
        <f t="shared" si="94"/>
        <v>1498.3734591287684</v>
      </c>
      <c r="ES65">
        <f t="shared" si="15"/>
        <v>96.271481817695985</v>
      </c>
    </row>
    <row r="66" spans="1:149" x14ac:dyDescent="0.3">
      <c r="A66">
        <v>57</v>
      </c>
      <c r="B66">
        <f t="shared" si="16"/>
        <v>2.2265624999999998E-3</v>
      </c>
      <c r="C66">
        <f t="shared" si="0"/>
        <v>98.756682982217185</v>
      </c>
      <c r="D66">
        <f t="shared" si="1"/>
        <v>107.86183598060056</v>
      </c>
      <c r="E66">
        <f t="shared" si="2"/>
        <v>116.96698897898393</v>
      </c>
      <c r="F66">
        <f>IF(C66&gt;Calculation!$D$72,IF((C66-Calculation!$D$72)/Calculation!$D$58&gt;Calculation!$D$28,Calculation!$D$28,(C66-Calculation!$D$72)/Calculation!$D$58),0)</f>
        <v>26.470588235294116</v>
      </c>
      <c r="G66">
        <f>IF(C66&gt;Calculation!$D$73,IF((C66-Calculation!$D$73)/Calculation!$D$59&gt;Calculation!$D$29,Calculation!$D$29,(C66-Calculation!$D$73)/Calculation!$D$59),0)</f>
        <v>54.411764705882355</v>
      </c>
      <c r="H66">
        <f>IF(C66&gt;Calculation!$D$74,IF((C66-Calculation!$D$74)/Calculation!$D$60&gt;Calculation!$D$30,Calculation!$D$30,(C66-Calculation!$D$74)/Calculation!$D$60),0)</f>
        <v>88.048654780271576</v>
      </c>
      <c r="I66">
        <f>IF(C66&gt;Calculation!$D$75,IF((C66-Calculation!$D$75)/Calculation!$D$61&gt;Calculation!$D$31,Calculation!$D$31,(C66-Calculation!$D$75)/Calculation!$D$61),0)</f>
        <v>0</v>
      </c>
      <c r="J66">
        <f>IF(D66&gt;Calculation!$D$72,IF((D66-Calculation!$D$72)/Calculation!$D$58&gt;Calculation!$D$28,Calculation!$D$28,(D66-Calculation!$D$72)/Calculation!$D$58),0)</f>
        <v>26.470588235294116</v>
      </c>
      <c r="K66">
        <f>IF(D66&gt;Calculation!$D$73,IF((D66-Calculation!$D$73)/Calculation!$D$59&gt;Calculation!$D$29,Calculation!$D$29,(D66-Calculation!$D$73)/Calculation!$D$59),0)</f>
        <v>54.411764705882355</v>
      </c>
      <c r="L66">
        <f>IF(D66&gt;Calculation!$D$74,IF((D66-Calculation!$D$74)/Calculation!$D$60&gt;Calculation!$D$30,Calculation!$D$30,(D66-Calculation!$D$74)/Calculation!$D$60),0)</f>
        <v>122.05882352941177</v>
      </c>
      <c r="M66">
        <f>IF(D66&gt;Calculation!$D$75,IF((D66-Calculation!$D$75)/Calculation!$D$61&gt;Calculation!$D$31,Calculation!$D$31,(D66-Calculation!$D$75)/Calculation!$D$61),0)</f>
        <v>0</v>
      </c>
      <c r="N66">
        <f>IF(E66&gt;Calculation!$D$72,IF((E66-Calculation!$D$72)/Calculation!$D$58&gt;Calculation!$D$28,Calculation!$D$28,(E66-Calculation!$D$72)/Calculation!$D$58),0)</f>
        <v>26.470588235294116</v>
      </c>
      <c r="O66">
        <f>IF(E66&gt;Calculation!$D$73,IF((E66-Calculation!$D$73)/Calculation!$D$59&gt;Calculation!$D$29,Calculation!$D$29,(E66-Calculation!$D$73)/Calculation!$D$59),0)</f>
        <v>54.411764705882355</v>
      </c>
      <c r="P66">
        <f>IF(E66&gt;Calculation!$D$74,IF((E66-Calculation!$D$74)/Calculation!$D$60&gt;Calculation!$D$30,Calculation!$D$30,(E66-Calculation!$D$74)/Calculation!$D$60),0)</f>
        <v>122.05882352941177</v>
      </c>
      <c r="Q66">
        <f>IF(E66&gt;Calculation!$D$75,IF((E66-Calculation!$D$75)/Calculation!$D$61&gt;Calculation!$D$31,Calculation!$D$31,(E66-Calculation!$D$75)/Calculation!$D$61),0)</f>
        <v>0</v>
      </c>
      <c r="R66">
        <f t="shared" si="17"/>
        <v>0</v>
      </c>
      <c r="S66">
        <f t="shared" si="18"/>
        <v>0</v>
      </c>
      <c r="T66">
        <f t="shared" si="19"/>
        <v>88.048654780271576</v>
      </c>
      <c r="U66">
        <f t="shared" si="20"/>
        <v>0</v>
      </c>
      <c r="V66">
        <f t="shared" si="21"/>
        <v>0</v>
      </c>
      <c r="W66">
        <f t="shared" si="22"/>
        <v>0</v>
      </c>
      <c r="X66">
        <f t="shared" si="23"/>
        <v>122.05882352941177</v>
      </c>
      <c r="Y66">
        <f t="shared" si="24"/>
        <v>0</v>
      </c>
      <c r="Z66">
        <f t="shared" si="25"/>
        <v>0</v>
      </c>
      <c r="AA66">
        <f t="shared" si="26"/>
        <v>0</v>
      </c>
      <c r="AB66">
        <f t="shared" si="27"/>
        <v>122.05882352941177</v>
      </c>
      <c r="AC66">
        <f t="shared" si="4"/>
        <v>0</v>
      </c>
      <c r="AD66">
        <f>IF(T66&gt;Calculation!$D$29,1,0)</f>
        <v>1</v>
      </c>
      <c r="AE66">
        <f>IF(X66&gt;Calculation!$D$29,1,0)</f>
        <v>1</v>
      </c>
      <c r="AF66">
        <f>IF(AB66&gt;Calculation!$D$29,1,0)</f>
        <v>1</v>
      </c>
      <c r="AG66">
        <f>IF(U66&gt;Calculation!$D$30,1,0)</f>
        <v>0</v>
      </c>
      <c r="AH66">
        <f>IF(Y66&gt;Calculation!$D$30,1,0)</f>
        <v>0</v>
      </c>
      <c r="AI66">
        <f>IF(AC66&gt;Calculation!$D$30,1,0)</f>
        <v>0</v>
      </c>
      <c r="AJ66">
        <f t="shared" si="5"/>
        <v>88.048654780271576</v>
      </c>
      <c r="AK66">
        <f t="shared" si="28"/>
        <v>122.05882352941177</v>
      </c>
      <c r="AL66">
        <f t="shared" si="29"/>
        <v>122.05882352941177</v>
      </c>
      <c r="AM66">
        <f t="shared" si="30"/>
        <v>7752.5656086154404</v>
      </c>
      <c r="AN66">
        <f t="shared" si="31"/>
        <v>14898.356401384084</v>
      </c>
      <c r="AO66">
        <f t="shared" si="32"/>
        <v>14898.356401384084</v>
      </c>
      <c r="AP66">
        <f t="shared" si="7"/>
        <v>88.048654780271576</v>
      </c>
      <c r="AQ66">
        <f t="shared" si="8"/>
        <v>88.048654780271576</v>
      </c>
      <c r="AR66">
        <f t="shared" si="9"/>
        <v>88.048654780271576</v>
      </c>
      <c r="AS66">
        <f t="shared" si="10"/>
        <v>0</v>
      </c>
      <c r="AT66">
        <f t="shared" si="33"/>
        <v>122.05882352941177</v>
      </c>
      <c r="AU66">
        <f t="shared" si="34"/>
        <v>122.05882352941177</v>
      </c>
      <c r="AV66">
        <f t="shared" si="35"/>
        <v>122.05882352941177</v>
      </c>
      <c r="AW66">
        <f t="shared" si="36"/>
        <v>0</v>
      </c>
      <c r="AX66">
        <f t="shared" si="37"/>
        <v>122.05882352941177</v>
      </c>
      <c r="AY66">
        <f t="shared" si="38"/>
        <v>122.05882352941177</v>
      </c>
      <c r="AZ66">
        <f t="shared" si="39"/>
        <v>122.05882352941177</v>
      </c>
      <c r="BA66">
        <f t="shared" si="40"/>
        <v>0</v>
      </c>
      <c r="BB66">
        <f t="shared" si="41"/>
        <v>29.349551593423858</v>
      </c>
      <c r="BC66">
        <f t="shared" si="42"/>
        <v>29.349551593423858</v>
      </c>
      <c r="BD66">
        <f t="shared" si="43"/>
        <v>29.349551593423858</v>
      </c>
      <c r="BE66">
        <f t="shared" si="44"/>
        <v>0</v>
      </c>
      <c r="BF66">
        <f t="shared" si="45"/>
        <v>40.686274509803923</v>
      </c>
      <c r="BG66">
        <f t="shared" si="46"/>
        <v>40.686274509803923</v>
      </c>
      <c r="BH66">
        <f t="shared" si="47"/>
        <v>40.686274509803923</v>
      </c>
      <c r="BI66">
        <f t="shared" si="48"/>
        <v>0</v>
      </c>
      <c r="BJ66">
        <f t="shared" si="49"/>
        <v>40.686274509803923</v>
      </c>
      <c r="BK66">
        <f t="shared" si="50"/>
        <v>40.686274509803923</v>
      </c>
      <c r="BL66">
        <f t="shared" si="51"/>
        <v>40.686274509803923</v>
      </c>
      <c r="BM66">
        <f t="shared" si="52"/>
        <v>0</v>
      </c>
      <c r="BN66">
        <f t="shared" si="53"/>
        <v>861.39617873504892</v>
      </c>
      <c r="BO66">
        <f t="shared" si="54"/>
        <v>861.39617873504892</v>
      </c>
      <c r="BP66">
        <f t="shared" si="55"/>
        <v>861.39617873504892</v>
      </c>
      <c r="BQ66">
        <f t="shared" si="56"/>
        <v>0</v>
      </c>
      <c r="BR66">
        <f t="shared" si="57"/>
        <v>1655.3729334871205</v>
      </c>
      <c r="BS66">
        <f t="shared" si="58"/>
        <v>1655.3729334871205</v>
      </c>
      <c r="BT66">
        <f t="shared" si="59"/>
        <v>1655.3729334871205</v>
      </c>
      <c r="BU66">
        <f t="shared" si="60"/>
        <v>0</v>
      </c>
      <c r="BV66">
        <f t="shared" si="61"/>
        <v>1655.3729334871205</v>
      </c>
      <c r="BW66">
        <f t="shared" si="62"/>
        <v>1655.3729334871205</v>
      </c>
      <c r="BX66">
        <f t="shared" si="63"/>
        <v>1655.3729334871205</v>
      </c>
      <c r="BY66">
        <f t="shared" si="64"/>
        <v>0</v>
      </c>
      <c r="BZ66">
        <f>IF($I$1=0,0,IF(AP66=0,C66,('LED Curve'!$D$14*(AP66/$I$1)^3+'LED Curve'!$D$15*(AP66/$I$1)^2+'LED Curve'!$D$16*(AP66/$I$1)^1+'LED Curve'!$D$17)*$F$1))</f>
        <v>30.904778676674006</v>
      </c>
      <c r="CA66">
        <f>IF($I$2=0,0,IF(AQ66=0,C66-BZ66,('LED Curve'!$D$14*(AQ66/$I$2)^3+'LED Curve'!$D$15*(AQ66/$I$2)^2+'LED Curve'!$D$16*(AQ66/$I$2)^1+'LED Curve'!$D$17)*$F$2))</f>
        <v>30.904778676674006</v>
      </c>
      <c r="CB66">
        <f>IF($I$3=0,0,IF(AR66=0,C66-(BZ66+CA66),('LED Curve'!$D$14*(AR66/$I$3)^3+'LED Curve'!$D$15*(AR66/$I$3)^2+'LED Curve'!$D$16*(AR66/$I$3)^1+'LED Curve'!$D$17)*$F$3))</f>
        <v>30.904778676674006</v>
      </c>
      <c r="CC66">
        <f>IF($I$4=0,0,IF(AS66=0,C66-(BZ66+CA66+CB66),('LED Curve'!$D$14*(AS66/$I$4)^3+'LED Curve'!$D$15*(AS66/$I$4)^2+'LED Curve'!$D$16*(AS66/$I$4)^1+'LED Curve'!$D$17)*$F$4))</f>
        <v>6.0423469521951603</v>
      </c>
      <c r="CD66">
        <f>IF($I$1=0,0,IF(AT66=0,D66,('LED Curve'!$D$14*(AT66/$I$1)^3+'LED Curve'!$D$15*(AT66/$I$1)^2+'LED Curve'!$D$16*(AT66/$I$1)^1+'LED Curve'!$D$17)*$F$1))</f>
        <v>31.838258559933596</v>
      </c>
      <c r="CE66">
        <f>IF($I$2=0,0,IF(AU66=0,D66-CD66,('LED Curve'!$D$14*(AU66/$I$2)^3+'LED Curve'!$D$15*(AU66/$I$2)^2+'LED Curve'!$D$16*(AU66/$I$2)^1+'LED Curve'!$D$17)*$F$2))</f>
        <v>31.838258559933596</v>
      </c>
      <c r="CF66">
        <f>IF($I$3=0,0,IF(AV66=0,D66-(CD66+CE66),('LED Curve'!$D$14*(AV66/$I$3)^3+'LED Curve'!$D$15*(AV66/$I$3)^2+'LED Curve'!$D$16*(AV66/$I$3)^1+'LED Curve'!$D$17)*$F$3))</f>
        <v>31.838258559933596</v>
      </c>
      <c r="CG66">
        <f>IF($I$4=0,0,IF(AW66=0,D66-(CD66+CE66+CF66),('LED Curve'!$D$14*(AW66/$I$4)^3+'LED Curve'!$D$15*(AW66/$I$4)^2+'LED Curve'!$D$16*(AW66/$I$4)^1+'LED Curve'!$D$17)*$F$4))</f>
        <v>12.347060300799768</v>
      </c>
      <c r="CH66">
        <f>IF($I$1=0,0,IF(AX66=0,E66,('LED Curve'!$D$14*(AX66/$I$1)^3+'LED Curve'!$D$15*(AX66/$I$1)^2+'LED Curve'!$D$16*(AX66/$I$1)^1+'LED Curve'!$D$17)*$F$1))</f>
        <v>31.838258559933596</v>
      </c>
      <c r="CI66">
        <f>IF($I$2=0,0,IF(AY66=0,E66-CH66,('LED Curve'!$D$14*(AY66/$I$2)^3+'LED Curve'!$D$15*(AY66/$I$2)^2+'LED Curve'!$D$16*(AY66/$I$2)^1+'LED Curve'!$D$17)*$F$2))</f>
        <v>31.838258559933596</v>
      </c>
      <c r="CJ66">
        <f>IF($I$3=0,0,IF(AZ66=0,E66-(CH66+CI66),('LED Curve'!$D$14*(AZ66/$I$3)^3+'LED Curve'!$D$15*(AZ66/$I$3)^2+'LED Curve'!$D$16*(AZ66/$I$3)^1+'LED Curve'!$D$17)*$F$3))</f>
        <v>31.838258559933596</v>
      </c>
      <c r="CK66">
        <f>IF($I$4=0,0,IF(BA66=0,E66-(CH66+CI66+CJ66),('LED Curve'!$D$14*(BA66/$I$4)^3+'LED Curve'!$D$15*(BA66/$I$4)^2+'LED Curve'!$D$16*(BA66/$I$4)^1+'LED Curve'!$D$17)*$F$4))</f>
        <v>21.452213299183143</v>
      </c>
      <c r="CL66">
        <f t="shared" si="65"/>
        <v>67.851904305543172</v>
      </c>
      <c r="CM66">
        <f t="shared" si="66"/>
        <v>36.947125628869173</v>
      </c>
      <c r="CN66">
        <f t="shared" si="67"/>
        <v>6.0423469521951603</v>
      </c>
      <c r="CO66">
        <f>IF($C$6=Calculation!$I$5,0,$C66-(BZ66+CA66+CB66+CC66))</f>
        <v>0</v>
      </c>
      <c r="CP66">
        <f t="shared" si="68"/>
        <v>76.023577420666967</v>
      </c>
      <c r="CQ66">
        <f t="shared" si="69"/>
        <v>44.185318860733368</v>
      </c>
      <c r="CR66">
        <f t="shared" si="70"/>
        <v>12.347060300799768</v>
      </c>
      <c r="CS66">
        <f>IF($C$6=Calculation!$I$5,0,$D66-(CD66+CE66+CF66+CG66))</f>
        <v>0</v>
      </c>
      <c r="CT66">
        <f t="shared" si="71"/>
        <v>85.128730419050342</v>
      </c>
      <c r="CU66">
        <f t="shared" si="72"/>
        <v>53.290471859116742</v>
      </c>
      <c r="CV66">
        <f t="shared" si="73"/>
        <v>21.452213299183143</v>
      </c>
      <c r="CW66">
        <f>IF($C$6=Calculation!$I$5,0,$E66-(CH66+CI66+CJ66+CK66))</f>
        <v>0</v>
      </c>
      <c r="CX66">
        <f t="shared" si="74"/>
        <v>5.2294594380065549</v>
      </c>
      <c r="CY66">
        <f t="shared" si="75"/>
        <v>7.203618778683591</v>
      </c>
      <c r="CZ66">
        <f t="shared" si="76"/>
        <v>9.2463768658396059</v>
      </c>
      <c r="DA66">
        <f t="shared" si="77"/>
        <v>0.10036591303594648</v>
      </c>
      <c r="DB66">
        <f t="shared" si="78"/>
        <v>0.12367093832722376</v>
      </c>
      <c r="DC66">
        <f t="shared" si="79"/>
        <v>0.14553773694292191</v>
      </c>
      <c r="DD66">
        <f t="shared" si="95"/>
        <v>2.0906744166726439</v>
      </c>
      <c r="DE66">
        <f t="shared" si="96"/>
        <v>1.6738643184620419</v>
      </c>
      <c r="DF66">
        <f t="shared" si="97"/>
        <v>0.48200792871417081</v>
      </c>
      <c r="DG66">
        <f t="shared" si="98"/>
        <v>0</v>
      </c>
      <c r="DH66">
        <f t="shared" si="99"/>
        <v>2.6346496742521719</v>
      </c>
      <c r="DI66">
        <f t="shared" si="100"/>
        <v>2.254784739712258</v>
      </c>
      <c r="DJ66">
        <f t="shared" si="101"/>
        <v>1.1888011130825602</v>
      </c>
      <c r="DK66">
        <f t="shared" si="102"/>
        <v>0</v>
      </c>
      <c r="DL66">
        <f t="shared" si="103"/>
        <v>3.1483174725573577</v>
      </c>
      <c r="DM66">
        <f t="shared" si="104"/>
        <v>2.8005034608459964</v>
      </c>
      <c r="DN66">
        <f t="shared" si="105"/>
        <v>1.8352632953862924</v>
      </c>
      <c r="DO66">
        <f t="shared" si="106"/>
        <v>0</v>
      </c>
      <c r="DP66">
        <f t="shared" si="81"/>
        <v>0.21536561656600375</v>
      </c>
      <c r="DQ66">
        <f t="shared" si="82"/>
        <v>0.5946129283434145</v>
      </c>
      <c r="DR66">
        <f t="shared" si="83"/>
        <v>7.2568316212333922E-2</v>
      </c>
      <c r="DS66">
        <f t="shared" si="84"/>
        <v>0</v>
      </c>
      <c r="DT66">
        <f t="shared" si="85"/>
        <v>0.1957421357474966</v>
      </c>
      <c r="DU66">
        <f t="shared" si="86"/>
        <v>0.52937470169145939</v>
      </c>
      <c r="DV66">
        <f t="shared" si="87"/>
        <v>0.27659547587042127</v>
      </c>
      <c r="DW66">
        <f t="shared" si="88"/>
        <v>0</v>
      </c>
      <c r="DX66">
        <f t="shared" si="89"/>
        <v>0.17943591579829735</v>
      </c>
      <c r="DY66">
        <f t="shared" si="90"/>
        <v>0.47733610924997627</v>
      </c>
      <c r="DZ66">
        <f t="shared" si="91"/>
        <v>0.65998287505876418</v>
      </c>
      <c r="EA66">
        <f t="shared" si="92"/>
        <v>0</v>
      </c>
      <c r="EB66">
        <f>IF($I$1=0,0,IF(AP66&lt;=0,0,('LED Curve'!$D$19*(AP66/$I$1)^3+'LED Curve'!$D$20*(AP66/$I$1)^2+'LED Curve'!$D$21*(AP66/$I$1)^1+'LED Curve'!$D$22)*$F$1*$I$1))</f>
        <v>374.85257236321536</v>
      </c>
      <c r="EC66">
        <f>IF($I$2=0,0,IF(AQ66&lt;=0,0,('LED Curve'!$D$19*(AQ66/$I$2)^3+'LED Curve'!$D$20*(AQ66/$I$2)^2+'LED Curve'!$D$21*(AQ66/$I$2)^1+'LED Curve'!$D$22)*$F$2*$I$2))</f>
        <v>374.85257236321536</v>
      </c>
      <c r="ED66">
        <f>IF($I$3=0,0,IF(AR66&lt;=0,0,('LED Curve'!$D$19*(AR66/$I$3)^3+'LED Curve'!$D$20*(AR66/$I$3)^2+'LED Curve'!$D$21*(AR66/$I$3)^1+'LED Curve'!$D$22)*$F$3*$I$3))</f>
        <v>374.85257236321536</v>
      </c>
      <c r="EE66">
        <f>IF($I$4=0,0,IF(AS66&lt;=0,0,('LED Curve'!$D$19*(AS66/$I$4)^3+'LED Curve'!$D$20*(AS66/$I$4)^2+'LED Curve'!$D$21*(AS66/$I$4)^1+'LED Curve'!$D$22)*$F$4*$I$4))</f>
        <v>0</v>
      </c>
      <c r="EF66">
        <f>IF($I$1=0,0,IF(AT66&lt;=0,0,('LED Curve'!$D$19*(AT66/$I$1)^3+'LED Curve'!$D$20*(AT66/$I$1)^2+'LED Curve'!$D$21*(AT66/$I$1)^1+'LED Curve'!$D$22)*$F$1*$I$1))</f>
        <v>499.45781970958944</v>
      </c>
      <c r="EG66">
        <f>IF($I$2=0,0,IF(AU66&lt;=0,0,('LED Curve'!$D$19*(AU66/$I$2)^3+'LED Curve'!$D$20*(AU66/$I$2)^2+'LED Curve'!$D$21*(AU66/$I$2)^1+'LED Curve'!$D$22)*$F$2*$I$2))</f>
        <v>499.45781970958944</v>
      </c>
      <c r="EH66">
        <f>IF($I$3=0,0,IF(AV66&lt;=0,0,('LED Curve'!$D$19*(AV66/$I$3)^3+'LED Curve'!$D$20*(AV66/$I$3)^2+'LED Curve'!$D$21*(AV66/$I$3)^1+'LED Curve'!$D$22)*$F$3*$I$3))</f>
        <v>499.45781970958944</v>
      </c>
      <c r="EI66">
        <f>IF($I$4=0,0,IF(AW66&lt;=0,0,('LED Curve'!$D$19*(AW66/$I$4)^3+'LED Curve'!$D$20*(AW66/$I$4)^2+'LED Curve'!$D$21*(AW66/$I$4)^1+'LED Curve'!$D$22)*$F$4*$I$4))</f>
        <v>0</v>
      </c>
      <c r="EJ66">
        <f>IF($I$1=0,0,IF(AX66&lt;=0,0,('LED Curve'!$D$19*(AX66/$I$1)^3+'LED Curve'!$D$20*(AX66/$I$1)^2+'LED Curve'!$D$21*(AX66/$I$1)^1+'LED Curve'!$D$22)*$F$1*$I$1))</f>
        <v>499.45781970958944</v>
      </c>
      <c r="EK66">
        <f>IF($I$2=0,0,IF(AY66&lt;=0,0,('LED Curve'!$D$19*(AY66/$I$2)^3+'LED Curve'!$D$20*(AY66/$I$2)^2+'LED Curve'!$D$21*(AY66/$I$2)^1+'LED Curve'!$D$22)*$F$2*$I$2))</f>
        <v>499.45781970958944</v>
      </c>
      <c r="EL66">
        <f>IF($I$3=0,0,IF(AZ66&lt;=0,0,('LED Curve'!$D$19*(AZ66/$I$3)^3+'LED Curve'!$D$20*(AZ66/$I$3)^2+'LED Curve'!$D$21*(AZ66/$I$3)^1+'LED Curve'!$D$22)*$F$3*$I$3))</f>
        <v>499.45781970958944</v>
      </c>
      <c r="EM66">
        <f>IF($I$4=0,0,IF(BA66&lt;=0,0,('LED Curve'!$D$19*(BA66/$I$4)^3+'LED Curve'!$D$20*(BA66/$I$4)^2+'LED Curve'!$D$21*(BA66/$I$4)^1+'LED Curve'!$D$22)*$F$4*$I$4))</f>
        <v>0</v>
      </c>
      <c r="EN66">
        <f t="shared" si="93"/>
        <v>1124.5577170896461</v>
      </c>
      <c r="EO66">
        <f t="shared" si="12"/>
        <v>0</v>
      </c>
      <c r="EP66">
        <f t="shared" si="13"/>
        <v>1498.3734591287684</v>
      </c>
      <c r="EQ66">
        <f t="shared" si="14"/>
        <v>172.59529565083267</v>
      </c>
      <c r="ER66">
        <f t="shared" si="94"/>
        <v>1498.3734591287684</v>
      </c>
      <c r="ES66">
        <f t="shared" si="15"/>
        <v>96.271481817695985</v>
      </c>
    </row>
    <row r="67" spans="1:149" x14ac:dyDescent="0.3">
      <c r="A67">
        <v>58</v>
      </c>
      <c r="B67">
        <f t="shared" si="16"/>
        <v>2.2656249999999998E-3</v>
      </c>
      <c r="C67">
        <f t="shared" si="0"/>
        <v>100.2098482386925</v>
      </c>
      <c r="D67">
        <f t="shared" si="1"/>
        <v>109.44710716948273</v>
      </c>
      <c r="E67">
        <f t="shared" si="2"/>
        <v>118.68436610027295</v>
      </c>
      <c r="F67">
        <f>IF(C67&gt;Calculation!$D$72,IF((C67-Calculation!$D$72)/Calculation!$D$58&gt;Calculation!$D$28,Calculation!$D$28,(C67-Calculation!$D$72)/Calculation!$D$58),0)</f>
        <v>26.470588235294116</v>
      </c>
      <c r="G67">
        <f>IF(C67&gt;Calculation!$D$73,IF((C67-Calculation!$D$73)/Calculation!$D$59&gt;Calculation!$D$29,Calculation!$D$29,(C67-Calculation!$D$73)/Calculation!$D$59),0)</f>
        <v>54.411764705882355</v>
      </c>
      <c r="H67">
        <f>IF(C67&gt;Calculation!$D$74,IF((C67-Calculation!$D$74)/Calculation!$D$60&gt;Calculation!$D$30,Calculation!$D$30,(C67-Calculation!$D$74)/Calculation!$D$60),0)</f>
        <v>97.029898639822363</v>
      </c>
      <c r="I67">
        <f>IF(C67&gt;Calculation!$D$75,IF((C67-Calculation!$D$75)/Calculation!$D$61&gt;Calculation!$D$31,Calculation!$D$31,(C67-Calculation!$D$75)/Calculation!$D$61),0)</f>
        <v>0</v>
      </c>
      <c r="J67">
        <f>IF(D67&gt;Calculation!$D$72,IF((D67-Calculation!$D$72)/Calculation!$D$58&gt;Calculation!$D$28,Calculation!$D$28,(D67-Calculation!$D$72)/Calculation!$D$58),0)</f>
        <v>26.470588235294116</v>
      </c>
      <c r="K67">
        <f>IF(D67&gt;Calculation!$D$73,IF((D67-Calculation!$D$73)/Calculation!$D$59&gt;Calculation!$D$29,Calculation!$D$29,(D67-Calculation!$D$73)/Calculation!$D$59),0)</f>
        <v>54.411764705882355</v>
      </c>
      <c r="L67">
        <f>IF(D67&gt;Calculation!$D$74,IF((D67-Calculation!$D$74)/Calculation!$D$60&gt;Calculation!$D$30,Calculation!$D$30,(D67-Calculation!$D$74)/Calculation!$D$60),0)</f>
        <v>122.05882352941177</v>
      </c>
      <c r="M67">
        <f>IF(D67&gt;Calculation!$D$75,IF((D67-Calculation!$D$75)/Calculation!$D$61&gt;Calculation!$D$31,Calculation!$D$31,(D67-Calculation!$D$75)/Calculation!$D$61),0)</f>
        <v>0</v>
      </c>
      <c r="N67">
        <f>IF(E67&gt;Calculation!$D$72,IF((E67-Calculation!$D$72)/Calculation!$D$58&gt;Calculation!$D$28,Calculation!$D$28,(E67-Calculation!$D$72)/Calculation!$D$58),0)</f>
        <v>26.470588235294116</v>
      </c>
      <c r="O67">
        <f>IF(E67&gt;Calculation!$D$73,IF((E67-Calculation!$D$73)/Calculation!$D$59&gt;Calculation!$D$29,Calculation!$D$29,(E67-Calculation!$D$73)/Calculation!$D$59),0)</f>
        <v>54.411764705882355</v>
      </c>
      <c r="P67">
        <f>IF(E67&gt;Calculation!$D$74,IF((E67-Calculation!$D$74)/Calculation!$D$60&gt;Calculation!$D$30,Calculation!$D$30,(E67-Calculation!$D$74)/Calculation!$D$60),0)</f>
        <v>122.05882352941177</v>
      </c>
      <c r="Q67">
        <f>IF(E67&gt;Calculation!$D$75,IF((E67-Calculation!$D$75)/Calculation!$D$61&gt;Calculation!$D$31,Calculation!$D$31,(E67-Calculation!$D$75)/Calculation!$D$61),0)</f>
        <v>0</v>
      </c>
      <c r="R67">
        <f t="shared" si="17"/>
        <v>0</v>
      </c>
      <c r="S67">
        <f t="shared" si="18"/>
        <v>0</v>
      </c>
      <c r="T67">
        <f t="shared" si="19"/>
        <v>97.029898639822363</v>
      </c>
      <c r="U67">
        <f t="shared" si="20"/>
        <v>0</v>
      </c>
      <c r="V67">
        <f t="shared" si="21"/>
        <v>0</v>
      </c>
      <c r="W67">
        <f t="shared" si="22"/>
        <v>0</v>
      </c>
      <c r="X67">
        <f t="shared" si="23"/>
        <v>122.05882352941177</v>
      </c>
      <c r="Y67">
        <f t="shared" si="24"/>
        <v>0</v>
      </c>
      <c r="Z67">
        <f t="shared" si="25"/>
        <v>0</v>
      </c>
      <c r="AA67">
        <f t="shared" si="26"/>
        <v>0</v>
      </c>
      <c r="AB67">
        <f t="shared" si="27"/>
        <v>122.05882352941177</v>
      </c>
      <c r="AC67">
        <f t="shared" si="4"/>
        <v>0</v>
      </c>
      <c r="AD67">
        <f>IF(T67&gt;Calculation!$D$29,1,0)</f>
        <v>1</v>
      </c>
      <c r="AE67">
        <f>IF(X67&gt;Calculation!$D$29,1,0)</f>
        <v>1</v>
      </c>
      <c r="AF67">
        <f>IF(AB67&gt;Calculation!$D$29,1,0)</f>
        <v>1</v>
      </c>
      <c r="AG67">
        <f>IF(U67&gt;Calculation!$D$30,1,0)</f>
        <v>0</v>
      </c>
      <c r="AH67">
        <f>IF(Y67&gt;Calculation!$D$30,1,0)</f>
        <v>0</v>
      </c>
      <c r="AI67">
        <f>IF(AC67&gt;Calculation!$D$30,1,0)</f>
        <v>0</v>
      </c>
      <c r="AJ67">
        <f t="shared" si="5"/>
        <v>97.029898639822363</v>
      </c>
      <c r="AK67">
        <f t="shared" si="28"/>
        <v>122.05882352941177</v>
      </c>
      <c r="AL67">
        <f t="shared" si="29"/>
        <v>122.05882352941177</v>
      </c>
      <c r="AM67">
        <f t="shared" si="30"/>
        <v>9414.8012300542014</v>
      </c>
      <c r="AN67">
        <f t="shared" si="31"/>
        <v>14898.356401384084</v>
      </c>
      <c r="AO67">
        <f t="shared" si="32"/>
        <v>14898.356401384084</v>
      </c>
      <c r="AP67">
        <f t="shared" si="7"/>
        <v>97.029898639822363</v>
      </c>
      <c r="AQ67">
        <f t="shared" si="8"/>
        <v>97.029898639822363</v>
      </c>
      <c r="AR67">
        <f t="shared" si="9"/>
        <v>97.029898639822363</v>
      </c>
      <c r="AS67">
        <f t="shared" si="10"/>
        <v>0</v>
      </c>
      <c r="AT67">
        <f t="shared" si="33"/>
        <v>122.05882352941177</v>
      </c>
      <c r="AU67">
        <f t="shared" si="34"/>
        <v>122.05882352941177</v>
      </c>
      <c r="AV67">
        <f t="shared" si="35"/>
        <v>122.05882352941177</v>
      </c>
      <c r="AW67">
        <f t="shared" si="36"/>
        <v>0</v>
      </c>
      <c r="AX67">
        <f t="shared" si="37"/>
        <v>122.05882352941177</v>
      </c>
      <c r="AY67">
        <f t="shared" si="38"/>
        <v>122.05882352941177</v>
      </c>
      <c r="AZ67">
        <f t="shared" si="39"/>
        <v>122.05882352941177</v>
      </c>
      <c r="BA67">
        <f t="shared" si="40"/>
        <v>0</v>
      </c>
      <c r="BB67">
        <f t="shared" si="41"/>
        <v>32.343299546607454</v>
      </c>
      <c r="BC67">
        <f t="shared" si="42"/>
        <v>32.343299546607454</v>
      </c>
      <c r="BD67">
        <f t="shared" si="43"/>
        <v>32.343299546607454</v>
      </c>
      <c r="BE67">
        <f t="shared" si="44"/>
        <v>0</v>
      </c>
      <c r="BF67">
        <f t="shared" si="45"/>
        <v>40.686274509803923</v>
      </c>
      <c r="BG67">
        <f t="shared" si="46"/>
        <v>40.686274509803923</v>
      </c>
      <c r="BH67">
        <f t="shared" si="47"/>
        <v>40.686274509803923</v>
      </c>
      <c r="BI67">
        <f t="shared" si="48"/>
        <v>0</v>
      </c>
      <c r="BJ67">
        <f t="shared" si="49"/>
        <v>40.686274509803923</v>
      </c>
      <c r="BK67">
        <f t="shared" si="50"/>
        <v>40.686274509803923</v>
      </c>
      <c r="BL67">
        <f t="shared" si="51"/>
        <v>40.686274509803923</v>
      </c>
      <c r="BM67">
        <f t="shared" si="52"/>
        <v>0</v>
      </c>
      <c r="BN67">
        <f t="shared" si="53"/>
        <v>1046.089025561578</v>
      </c>
      <c r="BO67">
        <f t="shared" si="54"/>
        <v>1046.089025561578</v>
      </c>
      <c r="BP67">
        <f t="shared" si="55"/>
        <v>1046.089025561578</v>
      </c>
      <c r="BQ67">
        <f t="shared" si="56"/>
        <v>0</v>
      </c>
      <c r="BR67">
        <f t="shared" si="57"/>
        <v>1655.3729334871205</v>
      </c>
      <c r="BS67">
        <f t="shared" si="58"/>
        <v>1655.3729334871205</v>
      </c>
      <c r="BT67">
        <f t="shared" si="59"/>
        <v>1655.3729334871205</v>
      </c>
      <c r="BU67">
        <f t="shared" si="60"/>
        <v>0</v>
      </c>
      <c r="BV67">
        <f t="shared" si="61"/>
        <v>1655.3729334871205</v>
      </c>
      <c r="BW67">
        <f t="shared" si="62"/>
        <v>1655.3729334871205</v>
      </c>
      <c r="BX67">
        <f t="shared" si="63"/>
        <v>1655.3729334871205</v>
      </c>
      <c r="BY67">
        <f t="shared" si="64"/>
        <v>0</v>
      </c>
      <c r="BZ67">
        <f>IF($I$1=0,0,IF(AP67=0,C67,('LED Curve'!$D$14*(AP67/$I$1)^3+'LED Curve'!$D$15*(AP67/$I$1)^2+'LED Curve'!$D$16*(AP67/$I$1)^1+'LED Curve'!$D$17)*$F$1))</f>
        <v>31.188997093899452</v>
      </c>
      <c r="CA67">
        <f>IF($I$2=0,0,IF(AQ67=0,C67-BZ67,('LED Curve'!$D$14*(AQ67/$I$2)^3+'LED Curve'!$D$15*(AQ67/$I$2)^2+'LED Curve'!$D$16*(AQ67/$I$2)^1+'LED Curve'!$D$17)*$F$2))</f>
        <v>31.188997093899452</v>
      </c>
      <c r="CB67">
        <f>IF($I$3=0,0,IF(AR67=0,C67-(BZ67+CA67),('LED Curve'!$D$14*(AR67/$I$3)^3+'LED Curve'!$D$15*(AR67/$I$3)^2+'LED Curve'!$D$16*(AR67/$I$3)^1+'LED Curve'!$D$17)*$F$3))</f>
        <v>31.188997093899452</v>
      </c>
      <c r="CC67">
        <f>IF($I$4=0,0,IF(AS67=0,C67-(BZ67+CA67+CB67),('LED Curve'!$D$14*(AS67/$I$4)^3+'LED Curve'!$D$15*(AS67/$I$4)^2+'LED Curve'!$D$16*(AS67/$I$4)^1+'LED Curve'!$D$17)*$F$4))</f>
        <v>6.6428569569941374</v>
      </c>
      <c r="CD67">
        <f>IF($I$1=0,0,IF(AT67=0,D67,('LED Curve'!$D$14*(AT67/$I$1)^3+'LED Curve'!$D$15*(AT67/$I$1)^2+'LED Curve'!$D$16*(AT67/$I$1)^1+'LED Curve'!$D$17)*$F$1))</f>
        <v>31.838258559933596</v>
      </c>
      <c r="CE67">
        <f>IF($I$2=0,0,IF(AU67=0,D67-CD67,('LED Curve'!$D$14*(AU67/$I$2)^3+'LED Curve'!$D$15*(AU67/$I$2)^2+'LED Curve'!$D$16*(AU67/$I$2)^1+'LED Curve'!$D$17)*$F$2))</f>
        <v>31.838258559933596</v>
      </c>
      <c r="CF67">
        <f>IF($I$3=0,0,IF(AV67=0,D67-(CD67+CE67),('LED Curve'!$D$14*(AV67/$I$3)^3+'LED Curve'!$D$15*(AV67/$I$3)^2+'LED Curve'!$D$16*(AV67/$I$3)^1+'LED Curve'!$D$17)*$F$3))</f>
        <v>31.838258559933596</v>
      </c>
      <c r="CG67">
        <f>IF($I$4=0,0,IF(AW67=0,D67-(CD67+CE67+CF67),('LED Curve'!$D$14*(AW67/$I$4)^3+'LED Curve'!$D$15*(AW67/$I$4)^2+'LED Curve'!$D$16*(AW67/$I$4)^1+'LED Curve'!$D$17)*$F$4))</f>
        <v>13.932331489681943</v>
      </c>
      <c r="CH67">
        <f>IF($I$1=0,0,IF(AX67=0,E67,('LED Curve'!$D$14*(AX67/$I$1)^3+'LED Curve'!$D$15*(AX67/$I$1)^2+'LED Curve'!$D$16*(AX67/$I$1)^1+'LED Curve'!$D$17)*$F$1))</f>
        <v>31.838258559933596</v>
      </c>
      <c r="CI67">
        <f>IF($I$2=0,0,IF(AY67=0,E67-CH67,('LED Curve'!$D$14*(AY67/$I$2)^3+'LED Curve'!$D$15*(AY67/$I$2)^2+'LED Curve'!$D$16*(AY67/$I$2)^1+'LED Curve'!$D$17)*$F$2))</f>
        <v>31.838258559933596</v>
      </c>
      <c r="CJ67">
        <f>IF($I$3=0,0,IF(AZ67=0,E67-(CH67+CI67),('LED Curve'!$D$14*(AZ67/$I$3)^3+'LED Curve'!$D$15*(AZ67/$I$3)^2+'LED Curve'!$D$16*(AZ67/$I$3)^1+'LED Curve'!$D$17)*$F$3))</f>
        <v>31.838258559933596</v>
      </c>
      <c r="CK67">
        <f>IF($I$4=0,0,IF(BA67=0,E67-(CH67+CI67+CJ67),('LED Curve'!$D$14*(BA67/$I$4)^3+'LED Curve'!$D$15*(BA67/$I$4)^2+'LED Curve'!$D$16*(BA67/$I$4)^1+'LED Curve'!$D$17)*$F$4))</f>
        <v>23.169590420472161</v>
      </c>
      <c r="CL67">
        <f t="shared" si="65"/>
        <v>69.020851144793056</v>
      </c>
      <c r="CM67">
        <f t="shared" si="66"/>
        <v>37.831854050893597</v>
      </c>
      <c r="CN67">
        <f t="shared" si="67"/>
        <v>6.6428569569941374</v>
      </c>
      <c r="CO67">
        <f>IF($C$6=Calculation!$I$5,0,$C67-(BZ67+CA67+CB67+CC67))</f>
        <v>0</v>
      </c>
      <c r="CP67">
        <f t="shared" si="68"/>
        <v>77.608848609549142</v>
      </c>
      <c r="CQ67">
        <f t="shared" si="69"/>
        <v>45.770590049615542</v>
      </c>
      <c r="CR67">
        <f t="shared" si="70"/>
        <v>13.932331489681943</v>
      </c>
      <c r="CS67">
        <f>IF($C$6=Calculation!$I$5,0,$D67-(CD67+CE67+CF67+CG67))</f>
        <v>0</v>
      </c>
      <c r="CT67">
        <f t="shared" si="71"/>
        <v>86.846107540339361</v>
      </c>
      <c r="CU67">
        <f t="shared" si="72"/>
        <v>55.007848980405761</v>
      </c>
      <c r="CV67">
        <f t="shared" si="73"/>
        <v>23.169590420472161</v>
      </c>
      <c r="CW67">
        <f>IF($C$6=Calculation!$I$5,0,$E67-(CH67+CI67+CJ67+CK67))</f>
        <v>0</v>
      </c>
      <c r="CX67">
        <f t="shared" si="74"/>
        <v>5.5941338298713621</v>
      </c>
      <c r="CY67">
        <f t="shared" si="75"/>
        <v>7.7283500023008056</v>
      </c>
      <c r="CZ67">
        <f t="shared" si="76"/>
        <v>9.8148356914249213</v>
      </c>
      <c r="DA67">
        <f t="shared" si="77"/>
        <v>0.10542665473102718</v>
      </c>
      <c r="DB67">
        <f t="shared" si="78"/>
        <v>0.13034603023898847</v>
      </c>
      <c r="DC67">
        <f t="shared" si="79"/>
        <v>0.15221282885468662</v>
      </c>
      <c r="DD67">
        <f t="shared" si="95"/>
        <v>2.2029031881180483</v>
      </c>
      <c r="DE67">
        <f t="shared" si="96"/>
        <v>1.7860930899074463</v>
      </c>
      <c r="DF67">
        <f t="shared" si="97"/>
        <v>0.5942367001595753</v>
      </c>
      <c r="DG67">
        <f t="shared" si="98"/>
        <v>0</v>
      </c>
      <c r="DH67">
        <f t="shared" si="99"/>
        <v>2.7864520329650908</v>
      </c>
      <c r="DI67">
        <f t="shared" si="100"/>
        <v>2.4065870984251769</v>
      </c>
      <c r="DJ67">
        <f t="shared" si="101"/>
        <v>1.3406034717954791</v>
      </c>
      <c r="DK67">
        <f t="shared" si="102"/>
        <v>0</v>
      </c>
      <c r="DL67">
        <f t="shared" si="103"/>
        <v>3.3001198312702766</v>
      </c>
      <c r="DM67">
        <f t="shared" si="104"/>
        <v>2.9523058195589154</v>
      </c>
      <c r="DN67">
        <f t="shared" si="105"/>
        <v>1.9870656540992113</v>
      </c>
      <c r="DO67">
        <f t="shared" si="106"/>
        <v>0</v>
      </c>
      <c r="DP67">
        <f t="shared" si="81"/>
        <v>0.21536561656600375</v>
      </c>
      <c r="DQ67">
        <f t="shared" si="82"/>
        <v>0.5946129283434145</v>
      </c>
      <c r="DR67">
        <f t="shared" si="83"/>
        <v>9.5495652045846396E-2</v>
      </c>
      <c r="DS67">
        <f t="shared" si="84"/>
        <v>0</v>
      </c>
      <c r="DT67">
        <f t="shared" si="85"/>
        <v>0.1957421357474966</v>
      </c>
      <c r="DU67">
        <f t="shared" si="86"/>
        <v>0.52937470169145939</v>
      </c>
      <c r="DV67">
        <f t="shared" si="87"/>
        <v>0.33924453143711431</v>
      </c>
      <c r="DW67">
        <f t="shared" si="88"/>
        <v>0</v>
      </c>
      <c r="DX67">
        <f t="shared" si="89"/>
        <v>0.17943591579829735</v>
      </c>
      <c r="DY67">
        <f t="shared" si="90"/>
        <v>0.47733610924997627</v>
      </c>
      <c r="DZ67">
        <f t="shared" si="91"/>
        <v>0.76635953259355838</v>
      </c>
      <c r="EA67">
        <f t="shared" si="92"/>
        <v>0</v>
      </c>
      <c r="EB67">
        <f>IF($I$1=0,0,IF(AP67&lt;=0,0,('LED Curve'!$D$19*(AP67/$I$1)^3+'LED Curve'!$D$20*(AP67/$I$1)^2+'LED Curve'!$D$21*(AP67/$I$1)^1+'LED Curve'!$D$22)*$F$1*$I$1))</f>
        <v>409.01940498942815</v>
      </c>
      <c r="EC67">
        <f>IF($I$2=0,0,IF(AQ67&lt;=0,0,('LED Curve'!$D$19*(AQ67/$I$2)^3+'LED Curve'!$D$20*(AQ67/$I$2)^2+'LED Curve'!$D$21*(AQ67/$I$2)^1+'LED Curve'!$D$22)*$F$2*$I$2))</f>
        <v>409.01940498942815</v>
      </c>
      <c r="ED67">
        <f>IF($I$3=0,0,IF(AR67&lt;=0,0,('LED Curve'!$D$19*(AR67/$I$3)^3+'LED Curve'!$D$20*(AR67/$I$3)^2+'LED Curve'!$D$21*(AR67/$I$3)^1+'LED Curve'!$D$22)*$F$3*$I$3))</f>
        <v>409.01940498942815</v>
      </c>
      <c r="EE67">
        <f>IF($I$4=0,0,IF(AS67&lt;=0,0,('LED Curve'!$D$19*(AS67/$I$4)^3+'LED Curve'!$D$20*(AS67/$I$4)^2+'LED Curve'!$D$21*(AS67/$I$4)^1+'LED Curve'!$D$22)*$F$4*$I$4))</f>
        <v>0</v>
      </c>
      <c r="EF67">
        <f>IF($I$1=0,0,IF(AT67&lt;=0,0,('LED Curve'!$D$19*(AT67/$I$1)^3+'LED Curve'!$D$20*(AT67/$I$1)^2+'LED Curve'!$D$21*(AT67/$I$1)^1+'LED Curve'!$D$22)*$F$1*$I$1))</f>
        <v>499.45781970958944</v>
      </c>
      <c r="EG67">
        <f>IF($I$2=0,0,IF(AU67&lt;=0,0,('LED Curve'!$D$19*(AU67/$I$2)^3+'LED Curve'!$D$20*(AU67/$I$2)^2+'LED Curve'!$D$21*(AU67/$I$2)^1+'LED Curve'!$D$22)*$F$2*$I$2))</f>
        <v>499.45781970958944</v>
      </c>
      <c r="EH67">
        <f>IF($I$3=0,0,IF(AV67&lt;=0,0,('LED Curve'!$D$19*(AV67/$I$3)^3+'LED Curve'!$D$20*(AV67/$I$3)^2+'LED Curve'!$D$21*(AV67/$I$3)^1+'LED Curve'!$D$22)*$F$3*$I$3))</f>
        <v>499.45781970958944</v>
      </c>
      <c r="EI67">
        <f>IF($I$4=0,0,IF(AW67&lt;=0,0,('LED Curve'!$D$19*(AW67/$I$4)^3+'LED Curve'!$D$20*(AW67/$I$4)^2+'LED Curve'!$D$21*(AW67/$I$4)^1+'LED Curve'!$D$22)*$F$4*$I$4))</f>
        <v>0</v>
      </c>
      <c r="EJ67">
        <f>IF($I$1=0,0,IF(AX67&lt;=0,0,('LED Curve'!$D$19*(AX67/$I$1)^3+'LED Curve'!$D$20*(AX67/$I$1)^2+'LED Curve'!$D$21*(AX67/$I$1)^1+'LED Curve'!$D$22)*$F$1*$I$1))</f>
        <v>499.45781970958944</v>
      </c>
      <c r="EK67">
        <f>IF($I$2=0,0,IF(AY67&lt;=0,0,('LED Curve'!$D$19*(AY67/$I$2)^3+'LED Curve'!$D$20*(AY67/$I$2)^2+'LED Curve'!$D$21*(AY67/$I$2)^1+'LED Curve'!$D$22)*$F$2*$I$2))</f>
        <v>499.45781970958944</v>
      </c>
      <c r="EL67">
        <f>IF($I$3=0,0,IF(AZ67&lt;=0,0,('LED Curve'!$D$19*(AZ67/$I$3)^3+'LED Curve'!$D$20*(AZ67/$I$3)^2+'LED Curve'!$D$21*(AZ67/$I$3)^1+'LED Curve'!$D$22)*$F$3*$I$3))</f>
        <v>499.45781970958944</v>
      </c>
      <c r="EM67">
        <f>IF($I$4=0,0,IF(BA67&lt;=0,0,('LED Curve'!$D$19*(BA67/$I$4)^3+'LED Curve'!$D$20*(BA67/$I$4)^2+'LED Curve'!$D$21*(BA67/$I$4)^1+'LED Curve'!$D$22)*$F$4*$I$4))</f>
        <v>0</v>
      </c>
      <c r="EN67">
        <f t="shared" si="93"/>
        <v>1227.0582149682846</v>
      </c>
      <c r="EO67">
        <f t="shared" si="12"/>
        <v>0</v>
      </c>
      <c r="EP67">
        <f t="shared" si="13"/>
        <v>1498.3734591287684</v>
      </c>
      <c r="EQ67">
        <f t="shared" si="14"/>
        <v>172.59529565083267</v>
      </c>
      <c r="ER67">
        <f t="shared" si="94"/>
        <v>1498.3734591287684</v>
      </c>
      <c r="ES67">
        <f t="shared" si="15"/>
        <v>96.271481817695985</v>
      </c>
    </row>
    <row r="68" spans="1:149" x14ac:dyDescent="0.3">
      <c r="A68">
        <v>59</v>
      </c>
      <c r="B68">
        <f t="shared" si="16"/>
        <v>2.3046874999999999E-3</v>
      </c>
      <c r="C68">
        <f t="shared" si="0"/>
        <v>101.64771142577347</v>
      </c>
      <c r="D68">
        <f t="shared" si="1"/>
        <v>111.01568519175288</v>
      </c>
      <c r="E68">
        <f t="shared" si="2"/>
        <v>120.38365895773228</v>
      </c>
      <c r="F68">
        <f>IF(C68&gt;Calculation!$D$72,IF((C68-Calculation!$D$72)/Calculation!$D$58&gt;Calculation!$D$28,Calculation!$D$28,(C68-Calculation!$D$72)/Calculation!$D$58),0)</f>
        <v>26.470588235294116</v>
      </c>
      <c r="G68">
        <f>IF(C68&gt;Calculation!$D$73,IF((C68-Calculation!$D$73)/Calculation!$D$59&gt;Calculation!$D$29,Calculation!$D$29,(C68-Calculation!$D$73)/Calculation!$D$59),0)</f>
        <v>54.411764705882355</v>
      </c>
      <c r="H68">
        <f>IF(C68&gt;Calculation!$D$74,IF((C68-Calculation!$D$74)/Calculation!$D$60&gt;Calculation!$D$30,Calculation!$D$30,(C68-Calculation!$D$74)/Calculation!$D$60),0)</f>
        <v>105.91656852289383</v>
      </c>
      <c r="I68">
        <f>IF(C68&gt;Calculation!$D$75,IF((C68-Calculation!$D$75)/Calculation!$D$61&gt;Calculation!$D$31,Calculation!$D$31,(C68-Calculation!$D$75)/Calculation!$D$61),0)</f>
        <v>0</v>
      </c>
      <c r="J68">
        <f>IF(D68&gt;Calculation!$D$72,IF((D68-Calculation!$D$72)/Calculation!$D$58&gt;Calculation!$D$28,Calculation!$D$28,(D68-Calculation!$D$72)/Calculation!$D$58),0)</f>
        <v>26.470588235294116</v>
      </c>
      <c r="K68">
        <f>IF(D68&gt;Calculation!$D$73,IF((D68-Calculation!$D$73)/Calculation!$D$59&gt;Calculation!$D$29,Calculation!$D$29,(D68-Calculation!$D$73)/Calculation!$D$59),0)</f>
        <v>54.411764705882355</v>
      </c>
      <c r="L68">
        <f>IF(D68&gt;Calculation!$D$74,IF((D68-Calculation!$D$74)/Calculation!$D$60&gt;Calculation!$D$30,Calculation!$D$30,(D68-Calculation!$D$74)/Calculation!$D$60),0)</f>
        <v>122.05882352941177</v>
      </c>
      <c r="M68">
        <f>IF(D68&gt;Calculation!$D$75,IF((D68-Calculation!$D$75)/Calculation!$D$61&gt;Calculation!$D$31,Calculation!$D$31,(D68-Calculation!$D$75)/Calculation!$D$61),0)</f>
        <v>0</v>
      </c>
      <c r="N68">
        <f>IF(E68&gt;Calculation!$D$72,IF((E68-Calculation!$D$72)/Calculation!$D$58&gt;Calculation!$D$28,Calculation!$D$28,(E68-Calculation!$D$72)/Calculation!$D$58),0)</f>
        <v>26.470588235294116</v>
      </c>
      <c r="O68">
        <f>IF(E68&gt;Calculation!$D$73,IF((E68-Calculation!$D$73)/Calculation!$D$59&gt;Calculation!$D$29,Calculation!$D$29,(E68-Calculation!$D$73)/Calculation!$D$59),0)</f>
        <v>54.411764705882355</v>
      </c>
      <c r="P68">
        <f>IF(E68&gt;Calculation!$D$74,IF((E68-Calculation!$D$74)/Calculation!$D$60&gt;Calculation!$D$30,Calculation!$D$30,(E68-Calculation!$D$74)/Calculation!$D$60),0)</f>
        <v>122.05882352941177</v>
      </c>
      <c r="Q68">
        <f>IF(E68&gt;Calculation!$D$75,IF((E68-Calculation!$D$75)/Calculation!$D$61&gt;Calculation!$D$31,Calculation!$D$31,(E68-Calculation!$D$75)/Calculation!$D$61),0)</f>
        <v>0</v>
      </c>
      <c r="R68">
        <f t="shared" si="17"/>
        <v>0</v>
      </c>
      <c r="S68">
        <f t="shared" si="18"/>
        <v>0</v>
      </c>
      <c r="T68">
        <f t="shared" si="19"/>
        <v>105.91656852289383</v>
      </c>
      <c r="U68">
        <f t="shared" si="20"/>
        <v>0</v>
      </c>
      <c r="V68">
        <f t="shared" si="21"/>
        <v>0</v>
      </c>
      <c r="W68">
        <f t="shared" si="22"/>
        <v>0</v>
      </c>
      <c r="X68">
        <f t="shared" si="23"/>
        <v>122.05882352941177</v>
      </c>
      <c r="Y68">
        <f t="shared" si="24"/>
        <v>0</v>
      </c>
      <c r="Z68">
        <f t="shared" si="25"/>
        <v>0</v>
      </c>
      <c r="AA68">
        <f t="shared" si="26"/>
        <v>0</v>
      </c>
      <c r="AB68">
        <f t="shared" si="27"/>
        <v>122.05882352941177</v>
      </c>
      <c r="AC68">
        <f t="shared" si="4"/>
        <v>0</v>
      </c>
      <c r="AD68">
        <f>IF(T68&gt;Calculation!$D$29,1,0)</f>
        <v>1</v>
      </c>
      <c r="AE68">
        <f>IF(X68&gt;Calculation!$D$29,1,0)</f>
        <v>1</v>
      </c>
      <c r="AF68">
        <f>IF(AB68&gt;Calculation!$D$29,1,0)</f>
        <v>1</v>
      </c>
      <c r="AG68">
        <f>IF(U68&gt;Calculation!$D$30,1,0)</f>
        <v>0</v>
      </c>
      <c r="AH68">
        <f>IF(Y68&gt;Calculation!$D$30,1,0)</f>
        <v>0</v>
      </c>
      <c r="AI68">
        <f>IF(AC68&gt;Calculation!$D$30,1,0)</f>
        <v>0</v>
      </c>
      <c r="AJ68">
        <f t="shared" si="5"/>
        <v>105.91656852289383</v>
      </c>
      <c r="AK68">
        <f t="shared" si="28"/>
        <v>122.05882352941177</v>
      </c>
      <c r="AL68">
        <f t="shared" si="29"/>
        <v>122.05882352941177</v>
      </c>
      <c r="AM68">
        <f t="shared" si="30"/>
        <v>11218.319487664863</v>
      </c>
      <c r="AN68">
        <f t="shared" si="31"/>
        <v>14898.356401384084</v>
      </c>
      <c r="AO68">
        <f t="shared" si="32"/>
        <v>14898.356401384084</v>
      </c>
      <c r="AP68">
        <f t="shared" si="7"/>
        <v>105.91656852289383</v>
      </c>
      <c r="AQ68">
        <f t="shared" si="8"/>
        <v>105.91656852289383</v>
      </c>
      <c r="AR68">
        <f t="shared" si="9"/>
        <v>105.91656852289383</v>
      </c>
      <c r="AS68">
        <f t="shared" si="10"/>
        <v>0</v>
      </c>
      <c r="AT68">
        <f t="shared" si="33"/>
        <v>122.05882352941177</v>
      </c>
      <c r="AU68">
        <f t="shared" si="34"/>
        <v>122.05882352941177</v>
      </c>
      <c r="AV68">
        <f t="shared" si="35"/>
        <v>122.05882352941177</v>
      </c>
      <c r="AW68">
        <f t="shared" si="36"/>
        <v>0</v>
      </c>
      <c r="AX68">
        <f t="shared" si="37"/>
        <v>122.05882352941177</v>
      </c>
      <c r="AY68">
        <f t="shared" si="38"/>
        <v>122.05882352941177</v>
      </c>
      <c r="AZ68">
        <f t="shared" si="39"/>
        <v>122.05882352941177</v>
      </c>
      <c r="BA68">
        <f t="shared" si="40"/>
        <v>0</v>
      </c>
      <c r="BB68">
        <f t="shared" si="41"/>
        <v>35.305522840964606</v>
      </c>
      <c r="BC68">
        <f t="shared" si="42"/>
        <v>35.305522840964606</v>
      </c>
      <c r="BD68">
        <f t="shared" si="43"/>
        <v>35.305522840964606</v>
      </c>
      <c r="BE68">
        <f t="shared" si="44"/>
        <v>0</v>
      </c>
      <c r="BF68">
        <f t="shared" si="45"/>
        <v>40.686274509803923</v>
      </c>
      <c r="BG68">
        <f t="shared" si="46"/>
        <v>40.686274509803923</v>
      </c>
      <c r="BH68">
        <f t="shared" si="47"/>
        <v>40.686274509803923</v>
      </c>
      <c r="BI68">
        <f t="shared" si="48"/>
        <v>0</v>
      </c>
      <c r="BJ68">
        <f t="shared" si="49"/>
        <v>40.686274509803923</v>
      </c>
      <c r="BK68">
        <f t="shared" si="50"/>
        <v>40.686274509803923</v>
      </c>
      <c r="BL68">
        <f t="shared" si="51"/>
        <v>40.686274509803923</v>
      </c>
      <c r="BM68">
        <f t="shared" si="52"/>
        <v>0</v>
      </c>
      <c r="BN68">
        <f t="shared" si="53"/>
        <v>1246.4799430738735</v>
      </c>
      <c r="BO68">
        <f t="shared" si="54"/>
        <v>1246.4799430738735</v>
      </c>
      <c r="BP68">
        <f t="shared" si="55"/>
        <v>1246.4799430738735</v>
      </c>
      <c r="BQ68">
        <f t="shared" si="56"/>
        <v>0</v>
      </c>
      <c r="BR68">
        <f t="shared" si="57"/>
        <v>1655.3729334871205</v>
      </c>
      <c r="BS68">
        <f t="shared" si="58"/>
        <v>1655.3729334871205</v>
      </c>
      <c r="BT68">
        <f t="shared" si="59"/>
        <v>1655.3729334871205</v>
      </c>
      <c r="BU68">
        <f t="shared" si="60"/>
        <v>0</v>
      </c>
      <c r="BV68">
        <f t="shared" si="61"/>
        <v>1655.3729334871205</v>
      </c>
      <c r="BW68">
        <f t="shared" si="62"/>
        <v>1655.3729334871205</v>
      </c>
      <c r="BX68">
        <f t="shared" si="63"/>
        <v>1655.3729334871205</v>
      </c>
      <c r="BY68">
        <f t="shared" si="64"/>
        <v>0</v>
      </c>
      <c r="BZ68">
        <f>IF($I$1=0,0,IF(AP68=0,C68,('LED Curve'!$D$14*(AP68/$I$1)^3+'LED Curve'!$D$15*(AP68/$I$1)^2+'LED Curve'!$D$16*(AP68/$I$1)^1+'LED Curve'!$D$17)*$F$1))</f>
        <v>31.440737032342508</v>
      </c>
      <c r="CA68">
        <f>IF($I$2=0,0,IF(AQ68=0,C68-BZ68,('LED Curve'!$D$14*(AQ68/$I$2)^3+'LED Curve'!$D$15*(AQ68/$I$2)^2+'LED Curve'!$D$16*(AQ68/$I$2)^1+'LED Curve'!$D$17)*$F$2))</f>
        <v>31.440737032342508</v>
      </c>
      <c r="CB68">
        <f>IF($I$3=0,0,IF(AR68=0,C68-(BZ68+CA68),('LED Curve'!$D$14*(AR68/$I$3)^3+'LED Curve'!$D$15*(AR68/$I$3)^2+'LED Curve'!$D$16*(AR68/$I$3)^1+'LED Curve'!$D$17)*$F$3))</f>
        <v>31.440737032342508</v>
      </c>
      <c r="CC68">
        <f>IF($I$4=0,0,IF(AS68=0,C68-(BZ68+CA68+CB68),('LED Curve'!$D$14*(AS68/$I$4)^3+'LED Curve'!$D$15*(AS68/$I$4)^2+'LED Curve'!$D$16*(AS68/$I$4)^1+'LED Curve'!$D$17)*$F$4))</f>
        <v>7.3255003287459459</v>
      </c>
      <c r="CD68">
        <f>IF($I$1=0,0,IF(AT68=0,D68,('LED Curve'!$D$14*(AT68/$I$1)^3+'LED Curve'!$D$15*(AT68/$I$1)^2+'LED Curve'!$D$16*(AT68/$I$1)^1+'LED Curve'!$D$17)*$F$1))</f>
        <v>31.838258559933596</v>
      </c>
      <c r="CE68">
        <f>IF($I$2=0,0,IF(AU68=0,D68-CD68,('LED Curve'!$D$14*(AU68/$I$2)^3+'LED Curve'!$D$15*(AU68/$I$2)^2+'LED Curve'!$D$16*(AU68/$I$2)^1+'LED Curve'!$D$17)*$F$2))</f>
        <v>31.838258559933596</v>
      </c>
      <c r="CF68">
        <f>IF($I$3=0,0,IF(AV68=0,D68-(CD68+CE68),('LED Curve'!$D$14*(AV68/$I$3)^3+'LED Curve'!$D$15*(AV68/$I$3)^2+'LED Curve'!$D$16*(AV68/$I$3)^1+'LED Curve'!$D$17)*$F$3))</f>
        <v>31.838258559933596</v>
      </c>
      <c r="CG68">
        <f>IF($I$4=0,0,IF(AW68=0,D68-(CD68+CE68+CF68),('LED Curve'!$D$14*(AW68/$I$4)^3+'LED Curve'!$D$15*(AW68/$I$4)^2+'LED Curve'!$D$16*(AW68/$I$4)^1+'LED Curve'!$D$17)*$F$4))</f>
        <v>15.500909511952088</v>
      </c>
      <c r="CH68">
        <f>IF($I$1=0,0,IF(AX68=0,E68,('LED Curve'!$D$14*(AX68/$I$1)^3+'LED Curve'!$D$15*(AX68/$I$1)^2+'LED Curve'!$D$16*(AX68/$I$1)^1+'LED Curve'!$D$17)*$F$1))</f>
        <v>31.838258559933596</v>
      </c>
      <c r="CI68">
        <f>IF($I$2=0,0,IF(AY68=0,E68-CH68,('LED Curve'!$D$14*(AY68/$I$2)^3+'LED Curve'!$D$15*(AY68/$I$2)^2+'LED Curve'!$D$16*(AY68/$I$2)^1+'LED Curve'!$D$17)*$F$2))</f>
        <v>31.838258559933596</v>
      </c>
      <c r="CJ68">
        <f>IF($I$3=0,0,IF(AZ68=0,E68-(CH68+CI68),('LED Curve'!$D$14*(AZ68/$I$3)^3+'LED Curve'!$D$15*(AZ68/$I$3)^2+'LED Curve'!$D$16*(AZ68/$I$3)^1+'LED Curve'!$D$17)*$F$3))</f>
        <v>31.838258559933596</v>
      </c>
      <c r="CK68">
        <f>IF($I$4=0,0,IF(BA68=0,E68-(CH68+CI68+CJ68),('LED Curve'!$D$14*(BA68/$I$4)^3+'LED Curve'!$D$15*(BA68/$I$4)^2+'LED Curve'!$D$16*(BA68/$I$4)^1+'LED Curve'!$D$17)*$F$4))</f>
        <v>24.868883277931488</v>
      </c>
      <c r="CL68">
        <f t="shared" si="65"/>
        <v>70.206974393430954</v>
      </c>
      <c r="CM68">
        <f t="shared" si="66"/>
        <v>38.76623736108845</v>
      </c>
      <c r="CN68">
        <f t="shared" si="67"/>
        <v>7.3255003287459459</v>
      </c>
      <c r="CO68">
        <f>IF($C$6=Calculation!$I$5,0,$C68-(BZ68+CA68+CB68+CC68))</f>
        <v>0</v>
      </c>
      <c r="CP68">
        <f t="shared" si="68"/>
        <v>79.177426631819287</v>
      </c>
      <c r="CQ68">
        <f t="shared" si="69"/>
        <v>47.339168071885688</v>
      </c>
      <c r="CR68">
        <f t="shared" si="70"/>
        <v>15.500909511952088</v>
      </c>
      <c r="CS68">
        <f>IF($C$6=Calculation!$I$5,0,$D68-(CD68+CE68+CF68+CG68))</f>
        <v>0</v>
      </c>
      <c r="CT68">
        <f t="shared" si="71"/>
        <v>88.545400397798687</v>
      </c>
      <c r="CU68">
        <f t="shared" si="72"/>
        <v>56.707141837865088</v>
      </c>
      <c r="CV68">
        <f t="shared" si="73"/>
        <v>24.868883277931488</v>
      </c>
      <c r="CW68">
        <f>IF($C$6=Calculation!$I$5,0,$E68-(CH68+CI68+CJ68+CK68))</f>
        <v>0</v>
      </c>
      <c r="CX68">
        <f t="shared" si="74"/>
        <v>5.999744461824938</v>
      </c>
      <c r="CY68">
        <f t="shared" si="75"/>
        <v>8.2605998806895506</v>
      </c>
      <c r="CZ68">
        <f t="shared" si="76"/>
        <v>10.391439726346062</v>
      </c>
      <c r="DA68">
        <f t="shared" si="77"/>
        <v>0.11097597219250771</v>
      </c>
      <c r="DB68">
        <f t="shared" si="78"/>
        <v>0.13702112215075318</v>
      </c>
      <c r="DC68">
        <f t="shared" si="79"/>
        <v>0.15888792076645133</v>
      </c>
      <c r="DD68">
        <f t="shared" si="95"/>
        <v>2.3270290014018475</v>
      </c>
      <c r="DE68">
        <f t="shared" si="96"/>
        <v>1.9102189031912453</v>
      </c>
      <c r="DF68">
        <f t="shared" si="97"/>
        <v>0.71836251344337432</v>
      </c>
      <c r="DG68">
        <f t="shared" si="98"/>
        <v>0</v>
      </c>
      <c r="DH68">
        <f t="shared" si="99"/>
        <v>2.9382543916780097</v>
      </c>
      <c r="DI68">
        <f t="shared" si="100"/>
        <v>2.5583894571380958</v>
      </c>
      <c r="DJ68">
        <f t="shared" si="101"/>
        <v>1.492405830508398</v>
      </c>
      <c r="DK68">
        <f t="shared" si="102"/>
        <v>0</v>
      </c>
      <c r="DL68">
        <f t="shared" si="103"/>
        <v>3.4519221899831956</v>
      </c>
      <c r="DM68">
        <f t="shared" si="104"/>
        <v>3.1041081782718343</v>
      </c>
      <c r="DN68">
        <f t="shared" si="105"/>
        <v>2.13886801281213</v>
      </c>
      <c r="DO68">
        <f t="shared" si="106"/>
        <v>0</v>
      </c>
      <c r="DP68">
        <f t="shared" si="81"/>
        <v>0.21536561656600375</v>
      </c>
      <c r="DQ68">
        <f t="shared" si="82"/>
        <v>0.5946129283434145</v>
      </c>
      <c r="DR68">
        <f t="shared" si="83"/>
        <v>0.12317952668654503</v>
      </c>
      <c r="DS68">
        <f t="shared" si="84"/>
        <v>0</v>
      </c>
      <c r="DT68">
        <f t="shared" si="85"/>
        <v>0.1957421357474966</v>
      </c>
      <c r="DU68">
        <f t="shared" si="86"/>
        <v>0.52937470169145939</v>
      </c>
      <c r="DV68">
        <f t="shared" si="87"/>
        <v>0.40941224177533886</v>
      </c>
      <c r="DW68">
        <f t="shared" si="88"/>
        <v>0</v>
      </c>
      <c r="DX68">
        <f t="shared" si="89"/>
        <v>0.17943591579829735</v>
      </c>
      <c r="DY68">
        <f t="shared" si="90"/>
        <v>0.47733610924997627</v>
      </c>
      <c r="DZ68">
        <f t="shared" si="91"/>
        <v>0.88088139946417843</v>
      </c>
      <c r="EA68">
        <f t="shared" si="92"/>
        <v>0</v>
      </c>
      <c r="EB68">
        <f>IF($I$1=0,0,IF(AP68&lt;=0,0,('LED Curve'!$D$19*(AP68/$I$1)^3+'LED Curve'!$D$20*(AP68/$I$1)^2+'LED Curve'!$D$21*(AP68/$I$1)^1+'LED Curve'!$D$22)*$F$1*$I$1))</f>
        <v>441.95739280896134</v>
      </c>
      <c r="EC68">
        <f>IF($I$2=0,0,IF(AQ68&lt;=0,0,('LED Curve'!$D$19*(AQ68/$I$2)^3+'LED Curve'!$D$20*(AQ68/$I$2)^2+'LED Curve'!$D$21*(AQ68/$I$2)^1+'LED Curve'!$D$22)*$F$2*$I$2))</f>
        <v>441.95739280896134</v>
      </c>
      <c r="ED68">
        <f>IF($I$3=0,0,IF(AR68&lt;=0,0,('LED Curve'!$D$19*(AR68/$I$3)^3+'LED Curve'!$D$20*(AR68/$I$3)^2+'LED Curve'!$D$21*(AR68/$I$3)^1+'LED Curve'!$D$22)*$F$3*$I$3))</f>
        <v>441.95739280896134</v>
      </c>
      <c r="EE68">
        <f>IF($I$4=0,0,IF(AS68&lt;=0,0,('LED Curve'!$D$19*(AS68/$I$4)^3+'LED Curve'!$D$20*(AS68/$I$4)^2+'LED Curve'!$D$21*(AS68/$I$4)^1+'LED Curve'!$D$22)*$F$4*$I$4))</f>
        <v>0</v>
      </c>
      <c r="EF68">
        <f>IF($I$1=0,0,IF(AT68&lt;=0,0,('LED Curve'!$D$19*(AT68/$I$1)^3+'LED Curve'!$D$20*(AT68/$I$1)^2+'LED Curve'!$D$21*(AT68/$I$1)^1+'LED Curve'!$D$22)*$F$1*$I$1))</f>
        <v>499.45781970958944</v>
      </c>
      <c r="EG68">
        <f>IF($I$2=0,0,IF(AU68&lt;=0,0,('LED Curve'!$D$19*(AU68/$I$2)^3+'LED Curve'!$D$20*(AU68/$I$2)^2+'LED Curve'!$D$21*(AU68/$I$2)^1+'LED Curve'!$D$22)*$F$2*$I$2))</f>
        <v>499.45781970958944</v>
      </c>
      <c r="EH68">
        <f>IF($I$3=0,0,IF(AV68&lt;=0,0,('LED Curve'!$D$19*(AV68/$I$3)^3+'LED Curve'!$D$20*(AV68/$I$3)^2+'LED Curve'!$D$21*(AV68/$I$3)^1+'LED Curve'!$D$22)*$F$3*$I$3))</f>
        <v>499.45781970958944</v>
      </c>
      <c r="EI68">
        <f>IF($I$4=0,0,IF(AW68&lt;=0,0,('LED Curve'!$D$19*(AW68/$I$4)^3+'LED Curve'!$D$20*(AW68/$I$4)^2+'LED Curve'!$D$21*(AW68/$I$4)^1+'LED Curve'!$D$22)*$F$4*$I$4))</f>
        <v>0</v>
      </c>
      <c r="EJ68">
        <f>IF($I$1=0,0,IF(AX68&lt;=0,0,('LED Curve'!$D$19*(AX68/$I$1)^3+'LED Curve'!$D$20*(AX68/$I$1)^2+'LED Curve'!$D$21*(AX68/$I$1)^1+'LED Curve'!$D$22)*$F$1*$I$1))</f>
        <v>499.45781970958944</v>
      </c>
      <c r="EK68">
        <f>IF($I$2=0,0,IF(AY68&lt;=0,0,('LED Curve'!$D$19*(AY68/$I$2)^3+'LED Curve'!$D$20*(AY68/$I$2)^2+'LED Curve'!$D$21*(AY68/$I$2)^1+'LED Curve'!$D$22)*$F$2*$I$2))</f>
        <v>499.45781970958944</v>
      </c>
      <c r="EL68">
        <f>IF($I$3=0,0,IF(AZ68&lt;=0,0,('LED Curve'!$D$19*(AZ68/$I$3)^3+'LED Curve'!$D$20*(AZ68/$I$3)^2+'LED Curve'!$D$21*(AZ68/$I$3)^1+'LED Curve'!$D$22)*$F$3*$I$3))</f>
        <v>499.45781970958944</v>
      </c>
      <c r="EM68">
        <f>IF($I$4=0,0,IF(BA68&lt;=0,0,('LED Curve'!$D$19*(BA68/$I$4)^3+'LED Curve'!$D$20*(BA68/$I$4)^2+'LED Curve'!$D$21*(BA68/$I$4)^1+'LED Curve'!$D$22)*$F$4*$I$4))</f>
        <v>0</v>
      </c>
      <c r="EN68">
        <f t="shared" si="93"/>
        <v>1325.8721784268841</v>
      </c>
      <c r="EO68">
        <f t="shared" si="12"/>
        <v>97.555903033589857</v>
      </c>
      <c r="EP68">
        <f t="shared" si="13"/>
        <v>1498.3734591287684</v>
      </c>
      <c r="EQ68">
        <f t="shared" si="14"/>
        <v>172.59529565083267</v>
      </c>
      <c r="ER68">
        <f t="shared" si="94"/>
        <v>1498.3734591287684</v>
      </c>
      <c r="ES68">
        <f t="shared" si="15"/>
        <v>96.271481817695985</v>
      </c>
    </row>
    <row r="69" spans="1:149" x14ac:dyDescent="0.3">
      <c r="A69">
        <v>60</v>
      </c>
      <c r="B69">
        <f t="shared" si="16"/>
        <v>2.3437499999999999E-3</v>
      </c>
      <c r="C69">
        <f t="shared" si="0"/>
        <v>103.07005600655299</v>
      </c>
      <c r="D69">
        <f t="shared" si="1"/>
        <v>112.56733382533054</v>
      </c>
      <c r="E69">
        <f t="shared" si="2"/>
        <v>122.06461164410807</v>
      </c>
      <c r="F69">
        <f>IF(C69&gt;Calculation!$D$72,IF((C69-Calculation!$D$72)/Calculation!$D$58&gt;Calculation!$D$28,Calculation!$D$28,(C69-Calculation!$D$72)/Calculation!$D$58),0)</f>
        <v>26.470588235294116</v>
      </c>
      <c r="G69">
        <f>IF(C69&gt;Calculation!$D$73,IF((C69-Calculation!$D$73)/Calculation!$D$59&gt;Calculation!$D$29,Calculation!$D$29,(C69-Calculation!$D$73)/Calculation!$D$59),0)</f>
        <v>54.411764705882355</v>
      </c>
      <c r="H69">
        <f>IF(C69&gt;Calculation!$D$74,IF((C69-Calculation!$D$74)/Calculation!$D$60&gt;Calculation!$D$30,Calculation!$D$30,(C69-Calculation!$D$74)/Calculation!$D$60),0)</f>
        <v>114.70732612968939</v>
      </c>
      <c r="I69">
        <f>IF(C69&gt;Calculation!$D$75,IF((C69-Calculation!$D$75)/Calculation!$D$61&gt;Calculation!$D$31,Calculation!$D$31,(C69-Calculation!$D$75)/Calculation!$D$61),0)</f>
        <v>0</v>
      </c>
      <c r="J69">
        <f>IF(D69&gt;Calculation!$D$72,IF((D69-Calculation!$D$72)/Calculation!$D$58&gt;Calculation!$D$28,Calculation!$D$28,(D69-Calculation!$D$72)/Calculation!$D$58),0)</f>
        <v>26.470588235294116</v>
      </c>
      <c r="K69">
        <f>IF(D69&gt;Calculation!$D$73,IF((D69-Calculation!$D$73)/Calculation!$D$59&gt;Calculation!$D$29,Calculation!$D$29,(D69-Calculation!$D$73)/Calculation!$D$59),0)</f>
        <v>54.411764705882355</v>
      </c>
      <c r="L69">
        <f>IF(D69&gt;Calculation!$D$74,IF((D69-Calculation!$D$74)/Calculation!$D$60&gt;Calculation!$D$30,Calculation!$D$30,(D69-Calculation!$D$74)/Calculation!$D$60),0)</f>
        <v>122.05882352941177</v>
      </c>
      <c r="M69">
        <f>IF(D69&gt;Calculation!$D$75,IF((D69-Calculation!$D$75)/Calculation!$D$61&gt;Calculation!$D$31,Calculation!$D$31,(D69-Calculation!$D$75)/Calculation!$D$61),0)</f>
        <v>0</v>
      </c>
      <c r="N69">
        <f>IF(E69&gt;Calculation!$D$72,IF((E69-Calculation!$D$72)/Calculation!$D$58&gt;Calculation!$D$28,Calculation!$D$28,(E69-Calculation!$D$72)/Calculation!$D$58),0)</f>
        <v>26.470588235294116</v>
      </c>
      <c r="O69">
        <f>IF(E69&gt;Calculation!$D$73,IF((E69-Calculation!$D$73)/Calculation!$D$59&gt;Calculation!$D$29,Calculation!$D$29,(E69-Calculation!$D$73)/Calculation!$D$59),0)</f>
        <v>54.411764705882355</v>
      </c>
      <c r="P69">
        <f>IF(E69&gt;Calculation!$D$74,IF((E69-Calculation!$D$74)/Calculation!$D$60&gt;Calculation!$D$30,Calculation!$D$30,(E69-Calculation!$D$74)/Calculation!$D$60),0)</f>
        <v>122.05882352941177</v>
      </c>
      <c r="Q69">
        <f>IF(E69&gt;Calculation!$D$75,IF((E69-Calculation!$D$75)/Calculation!$D$61&gt;Calculation!$D$31,Calculation!$D$31,(E69-Calculation!$D$75)/Calculation!$D$61),0)</f>
        <v>29.411986628499953</v>
      </c>
      <c r="R69">
        <f t="shared" si="17"/>
        <v>0</v>
      </c>
      <c r="S69">
        <f t="shared" si="18"/>
        <v>0</v>
      </c>
      <c r="T69">
        <f t="shared" si="19"/>
        <v>114.70732612968939</v>
      </c>
      <c r="U69">
        <f t="shared" si="20"/>
        <v>0</v>
      </c>
      <c r="V69">
        <f t="shared" si="21"/>
        <v>0</v>
      </c>
      <c r="W69">
        <f t="shared" si="22"/>
        <v>0</v>
      </c>
      <c r="X69">
        <f t="shared" si="23"/>
        <v>122.05882352941177</v>
      </c>
      <c r="Y69">
        <f t="shared" si="24"/>
        <v>0</v>
      </c>
      <c r="Z69">
        <f t="shared" si="25"/>
        <v>0</v>
      </c>
      <c r="AA69">
        <f t="shared" si="26"/>
        <v>0</v>
      </c>
      <c r="AB69">
        <f t="shared" si="27"/>
        <v>92.646836900911808</v>
      </c>
      <c r="AC69">
        <f t="shared" si="4"/>
        <v>29.411986628499953</v>
      </c>
      <c r="AD69">
        <f>IF(T69&gt;Calculation!$D$29,1,0)</f>
        <v>1</v>
      </c>
      <c r="AE69">
        <f>IF(X69&gt;Calculation!$D$29,1,0)</f>
        <v>1</v>
      </c>
      <c r="AF69">
        <f>IF(AB69&gt;Calculation!$D$29,1,0)</f>
        <v>1</v>
      </c>
      <c r="AG69">
        <f>IF(U69&gt;Calculation!$D$30,1,0)</f>
        <v>0</v>
      </c>
      <c r="AH69">
        <f>IF(Y69&gt;Calculation!$D$30,1,0)</f>
        <v>0</v>
      </c>
      <c r="AI69">
        <f>IF(AC69&gt;Calculation!$D$30,1,0)</f>
        <v>0</v>
      </c>
      <c r="AJ69">
        <f t="shared" si="5"/>
        <v>114.70732612968939</v>
      </c>
      <c r="AK69">
        <f t="shared" si="28"/>
        <v>122.05882352941177</v>
      </c>
      <c r="AL69">
        <f t="shared" si="29"/>
        <v>122.05882352941177</v>
      </c>
      <c r="AM69">
        <f t="shared" si="30"/>
        <v>13157.770667822922</v>
      </c>
      <c r="AN69">
        <f t="shared" si="31"/>
        <v>14898.356401384084</v>
      </c>
      <c r="AO69">
        <f t="shared" si="32"/>
        <v>14898.356401384084</v>
      </c>
      <c r="AP69">
        <f t="shared" si="7"/>
        <v>114.70732612968939</v>
      </c>
      <c r="AQ69">
        <f t="shared" si="8"/>
        <v>114.70732612968939</v>
      </c>
      <c r="AR69">
        <f t="shared" si="9"/>
        <v>114.70732612968939</v>
      </c>
      <c r="AS69">
        <f t="shared" si="10"/>
        <v>0</v>
      </c>
      <c r="AT69">
        <f t="shared" si="33"/>
        <v>122.05882352941177</v>
      </c>
      <c r="AU69">
        <f t="shared" si="34"/>
        <v>122.05882352941177</v>
      </c>
      <c r="AV69">
        <f t="shared" si="35"/>
        <v>122.05882352941177</v>
      </c>
      <c r="AW69">
        <f t="shared" si="36"/>
        <v>0</v>
      </c>
      <c r="AX69">
        <f t="shared" si="37"/>
        <v>122.05882352941177</v>
      </c>
      <c r="AY69">
        <f t="shared" si="38"/>
        <v>122.05882352941177</v>
      </c>
      <c r="AZ69">
        <f t="shared" si="39"/>
        <v>122.05882352941177</v>
      </c>
      <c r="BA69">
        <f t="shared" si="40"/>
        <v>29.411986628499953</v>
      </c>
      <c r="BB69">
        <f t="shared" si="41"/>
        <v>38.235775376563133</v>
      </c>
      <c r="BC69">
        <f t="shared" si="42"/>
        <v>38.235775376563133</v>
      </c>
      <c r="BD69">
        <f t="shared" si="43"/>
        <v>38.235775376563133</v>
      </c>
      <c r="BE69">
        <f t="shared" si="44"/>
        <v>0</v>
      </c>
      <c r="BF69">
        <f t="shared" si="45"/>
        <v>40.686274509803923</v>
      </c>
      <c r="BG69">
        <f t="shared" si="46"/>
        <v>40.686274509803923</v>
      </c>
      <c r="BH69">
        <f t="shared" si="47"/>
        <v>40.686274509803923</v>
      </c>
      <c r="BI69">
        <f t="shared" si="48"/>
        <v>0</v>
      </c>
      <c r="BJ69">
        <f t="shared" si="49"/>
        <v>40.686274509803923</v>
      </c>
      <c r="BK69">
        <f t="shared" si="50"/>
        <v>40.686274509803923</v>
      </c>
      <c r="BL69">
        <f t="shared" si="51"/>
        <v>40.686274509803923</v>
      </c>
      <c r="BM69">
        <f t="shared" si="52"/>
        <v>9.8039955428333183</v>
      </c>
      <c r="BN69">
        <f t="shared" si="53"/>
        <v>1461.9745186469916</v>
      </c>
      <c r="BO69">
        <f t="shared" si="54"/>
        <v>1461.9745186469916</v>
      </c>
      <c r="BP69">
        <f t="shared" si="55"/>
        <v>1461.9745186469916</v>
      </c>
      <c r="BQ69">
        <f t="shared" si="56"/>
        <v>0</v>
      </c>
      <c r="BR69">
        <f t="shared" si="57"/>
        <v>1655.3729334871205</v>
      </c>
      <c r="BS69">
        <f t="shared" si="58"/>
        <v>1655.3729334871205</v>
      </c>
      <c r="BT69">
        <f t="shared" si="59"/>
        <v>1655.3729334871205</v>
      </c>
      <c r="BU69">
        <f t="shared" si="60"/>
        <v>0</v>
      </c>
      <c r="BV69">
        <f t="shared" si="61"/>
        <v>1655.3729334871205</v>
      </c>
      <c r="BW69">
        <f t="shared" si="62"/>
        <v>1655.3729334871205</v>
      </c>
      <c r="BX69">
        <f t="shared" si="63"/>
        <v>1655.3729334871205</v>
      </c>
      <c r="BY69">
        <f t="shared" si="64"/>
        <v>96.118328603895577</v>
      </c>
      <c r="BZ69">
        <f>IF($I$1=0,0,IF(AP69=0,C69,('LED Curve'!$D$14*(AP69/$I$1)^3+'LED Curve'!$D$15*(AP69/$I$1)^2+'LED Curve'!$D$16*(AP69/$I$1)^1+'LED Curve'!$D$17)*$F$1))</f>
        <v>31.665507656985206</v>
      </c>
      <c r="CA69">
        <f>IF($I$2=0,0,IF(AQ69=0,C69-BZ69,('LED Curve'!$D$14*(AQ69/$I$2)^3+'LED Curve'!$D$15*(AQ69/$I$2)^2+'LED Curve'!$D$16*(AQ69/$I$2)^1+'LED Curve'!$D$17)*$F$2))</f>
        <v>31.665507656985206</v>
      </c>
      <c r="CB69">
        <f>IF($I$3=0,0,IF(AR69=0,C69-(BZ69+CA69),('LED Curve'!$D$14*(AR69/$I$3)^3+'LED Curve'!$D$15*(AR69/$I$3)^2+'LED Curve'!$D$16*(AR69/$I$3)^1+'LED Curve'!$D$17)*$F$3))</f>
        <v>31.665507656985206</v>
      </c>
      <c r="CC69">
        <f>IF($I$4=0,0,IF(AS69=0,C69-(BZ69+CA69+CB69),('LED Curve'!$D$14*(AS69/$I$4)^3+'LED Curve'!$D$15*(AS69/$I$4)^2+'LED Curve'!$D$16*(AS69/$I$4)^1+'LED Curve'!$D$17)*$F$4))</f>
        <v>8.0735330355973645</v>
      </c>
      <c r="CD69">
        <f>IF($I$1=0,0,IF(AT69=0,D69,('LED Curve'!$D$14*(AT69/$I$1)^3+'LED Curve'!$D$15*(AT69/$I$1)^2+'LED Curve'!$D$16*(AT69/$I$1)^1+'LED Curve'!$D$17)*$F$1))</f>
        <v>31.838258559933596</v>
      </c>
      <c r="CE69">
        <f>IF($I$2=0,0,IF(AU69=0,D69-CD69,('LED Curve'!$D$14*(AU69/$I$2)^3+'LED Curve'!$D$15*(AU69/$I$2)^2+'LED Curve'!$D$16*(AU69/$I$2)^1+'LED Curve'!$D$17)*$F$2))</f>
        <v>31.838258559933596</v>
      </c>
      <c r="CF69">
        <f>IF($I$3=0,0,IF(AV69=0,D69-(CD69+CE69),('LED Curve'!$D$14*(AV69/$I$3)^3+'LED Curve'!$D$15*(AV69/$I$3)^2+'LED Curve'!$D$16*(AV69/$I$3)^1+'LED Curve'!$D$17)*$F$3))</f>
        <v>31.838258559933596</v>
      </c>
      <c r="CG69">
        <f>IF($I$4=0,0,IF(AW69=0,D69-(CD69+CE69+CF69),('LED Curve'!$D$14*(AW69/$I$4)^3+'LED Curve'!$D$15*(AW69/$I$4)^2+'LED Curve'!$D$16*(AW69/$I$4)^1+'LED Curve'!$D$17)*$F$4))</f>
        <v>17.052558145529744</v>
      </c>
      <c r="CH69">
        <f>IF($I$1=0,0,IF(AX69=0,E69,('LED Curve'!$D$14*(AX69/$I$1)^3+'LED Curve'!$D$15*(AX69/$I$1)^2+'LED Curve'!$D$16*(AX69/$I$1)^1+'LED Curve'!$D$17)*$F$1))</f>
        <v>31.838258559933596</v>
      </c>
      <c r="CI69">
        <f>IF($I$2=0,0,IF(AY69=0,E69-CH69,('LED Curve'!$D$14*(AY69/$I$2)^3+'LED Curve'!$D$15*(AY69/$I$2)^2+'LED Curve'!$D$16*(AY69/$I$2)^1+'LED Curve'!$D$17)*$F$2))</f>
        <v>31.838258559933596</v>
      </c>
      <c r="CJ69">
        <f>IF($I$3=0,0,IF(AZ69=0,E69-(CH69+CI69),('LED Curve'!$D$14*(AZ69/$I$3)^3+'LED Curve'!$D$15*(AZ69/$I$3)^2+'LED Curve'!$D$16*(AZ69/$I$3)^1+'LED Curve'!$D$17)*$F$3))</f>
        <v>31.838258559933596</v>
      </c>
      <c r="CK69">
        <f>IF($I$4=0,0,IF(BA69=0,E69-(CH69+CI69+CJ69),('LED Curve'!$D$14*(BA69/$I$4)^3+'LED Curve'!$D$15*(BA69/$I$4)^2+'LED Curve'!$D$16*(BA69/$I$4)^1+'LED Curve'!$D$17)*$F$4))</f>
        <v>27.975804637764217</v>
      </c>
      <c r="CL69">
        <f t="shared" si="65"/>
        <v>71.40454834956779</v>
      </c>
      <c r="CM69">
        <f t="shared" si="66"/>
        <v>39.739040692582577</v>
      </c>
      <c r="CN69">
        <f t="shared" si="67"/>
        <v>8.0735330355973645</v>
      </c>
      <c r="CO69">
        <f>IF($C$6=Calculation!$I$5,0,$C69-(BZ69+CA69+CB69+CC69))</f>
        <v>0</v>
      </c>
      <c r="CP69">
        <f t="shared" si="68"/>
        <v>80.729075265396943</v>
      </c>
      <c r="CQ69">
        <f t="shared" si="69"/>
        <v>48.890816705463344</v>
      </c>
      <c r="CR69">
        <f t="shared" si="70"/>
        <v>17.052558145529744</v>
      </c>
      <c r="CS69">
        <f>IF($C$6=Calculation!$I$5,0,$D69-(CD69+CE69+CF69+CG69))</f>
        <v>0</v>
      </c>
      <c r="CT69">
        <f t="shared" si="71"/>
        <v>90.226353084174477</v>
      </c>
      <c r="CU69">
        <f t="shared" si="72"/>
        <v>58.388094524240877</v>
      </c>
      <c r="CV69">
        <f t="shared" si="73"/>
        <v>26.549835964307277</v>
      </c>
      <c r="CW69">
        <f>IF($C$6=Calculation!$I$5,0,$E69-(CH69+CI69+CJ69+CK69))</f>
        <v>-1.4259686734569357</v>
      </c>
      <c r="CX69">
        <f t="shared" si="74"/>
        <v>6.4468477631972902</v>
      </c>
      <c r="CY69">
        <f t="shared" si="75"/>
        <v>8.800288258975911</v>
      </c>
      <c r="CZ69">
        <f t="shared" si="76"/>
        <v>10.976102136156287</v>
      </c>
      <c r="DA69">
        <f t="shared" si="77"/>
        <v>0.11700865681191429</v>
      </c>
      <c r="DB69">
        <f t="shared" si="78"/>
        <v>0.1436962140625179</v>
      </c>
      <c r="DC69">
        <f t="shared" si="79"/>
        <v>0.16556301267821605</v>
      </c>
      <c r="DD69">
        <f t="shared" si="95"/>
        <v>2.4629933127324959</v>
      </c>
      <c r="DE69">
        <f t="shared" si="96"/>
        <v>2.0461832145218937</v>
      </c>
      <c r="DF69">
        <f t="shared" si="97"/>
        <v>0.85432682477402266</v>
      </c>
      <c r="DG69">
        <f t="shared" si="98"/>
        <v>0</v>
      </c>
      <c r="DH69">
        <f t="shared" si="99"/>
        <v>3.0900567503909286</v>
      </c>
      <c r="DI69">
        <f t="shared" si="100"/>
        <v>2.7101918158510148</v>
      </c>
      <c r="DJ69">
        <f t="shared" si="101"/>
        <v>1.644208189221317</v>
      </c>
      <c r="DK69">
        <f t="shared" si="102"/>
        <v>0</v>
      </c>
      <c r="DL69">
        <f t="shared" si="103"/>
        <v>3.6037245486961145</v>
      </c>
      <c r="DM69">
        <f t="shared" si="104"/>
        <v>3.2559105369847532</v>
      </c>
      <c r="DN69">
        <f t="shared" si="105"/>
        <v>2.2906703715250489</v>
      </c>
      <c r="DO69">
        <f t="shared" si="106"/>
        <v>1.5178391155895473E-2</v>
      </c>
      <c r="DP69">
        <f t="shared" si="81"/>
        <v>0.21536561656600375</v>
      </c>
      <c r="DQ69">
        <f t="shared" si="82"/>
        <v>0.5946129283434145</v>
      </c>
      <c r="DR69">
        <f t="shared" si="83"/>
        <v>0.15635720944754597</v>
      </c>
      <c r="DS69">
        <f t="shared" si="84"/>
        <v>0</v>
      </c>
      <c r="DT69">
        <f t="shared" si="85"/>
        <v>0.1957421357474966</v>
      </c>
      <c r="DU69">
        <f t="shared" si="86"/>
        <v>0.52937470169145939</v>
      </c>
      <c r="DV69">
        <f t="shared" si="87"/>
        <v>0.48701845201117855</v>
      </c>
      <c r="DW69">
        <f t="shared" si="88"/>
        <v>0</v>
      </c>
      <c r="DX69">
        <f t="shared" si="89"/>
        <v>0.17943591579829735</v>
      </c>
      <c r="DY69">
        <f t="shared" si="90"/>
        <v>0.47733610924997627</v>
      </c>
      <c r="DZ69">
        <f t="shared" si="91"/>
        <v>0.98869282596209118</v>
      </c>
      <c r="EA69">
        <f t="shared" si="92"/>
        <v>-4.0957589410522705E-4</v>
      </c>
      <c r="EB69">
        <f>IF($I$1=0,0,IF(AP69&lt;=0,0,('LED Curve'!$D$19*(AP69/$I$1)^3+'LED Curve'!$D$20*(AP69/$I$1)^2+'LED Curve'!$D$21*(AP69/$I$1)^1+'LED Curve'!$D$22)*$F$1*$I$1))</f>
        <v>473.65357243427445</v>
      </c>
      <c r="EC69">
        <f>IF($I$2=0,0,IF(AQ69&lt;=0,0,('LED Curve'!$D$19*(AQ69/$I$2)^3+'LED Curve'!$D$20*(AQ69/$I$2)^2+'LED Curve'!$D$21*(AQ69/$I$2)^1+'LED Curve'!$D$22)*$F$2*$I$2))</f>
        <v>473.65357243427445</v>
      </c>
      <c r="ED69">
        <f>IF($I$3=0,0,IF(AR69&lt;=0,0,('LED Curve'!$D$19*(AR69/$I$3)^3+'LED Curve'!$D$20*(AR69/$I$3)^2+'LED Curve'!$D$21*(AR69/$I$3)^1+'LED Curve'!$D$22)*$F$3*$I$3))</f>
        <v>473.65357243427445</v>
      </c>
      <c r="EE69">
        <f>IF($I$4=0,0,IF(AS69&lt;=0,0,('LED Curve'!$D$19*(AS69/$I$4)^3+'LED Curve'!$D$20*(AS69/$I$4)^2+'LED Curve'!$D$21*(AS69/$I$4)^1+'LED Curve'!$D$22)*$F$4*$I$4))</f>
        <v>0</v>
      </c>
      <c r="EF69">
        <f>IF($I$1=0,0,IF(AT69&lt;=0,0,('LED Curve'!$D$19*(AT69/$I$1)^3+'LED Curve'!$D$20*(AT69/$I$1)^2+'LED Curve'!$D$21*(AT69/$I$1)^1+'LED Curve'!$D$22)*$F$1*$I$1))</f>
        <v>499.45781970958944</v>
      </c>
      <c r="EG69">
        <f>IF($I$2=0,0,IF(AU69&lt;=0,0,('LED Curve'!$D$19*(AU69/$I$2)^3+'LED Curve'!$D$20*(AU69/$I$2)^2+'LED Curve'!$D$21*(AU69/$I$2)^1+'LED Curve'!$D$22)*$F$2*$I$2))</f>
        <v>499.45781970958944</v>
      </c>
      <c r="EH69">
        <f>IF($I$3=0,0,IF(AV69&lt;=0,0,('LED Curve'!$D$19*(AV69/$I$3)^3+'LED Curve'!$D$20*(AV69/$I$3)^2+'LED Curve'!$D$21*(AV69/$I$3)^1+'LED Curve'!$D$22)*$F$3*$I$3))</f>
        <v>499.45781970958944</v>
      </c>
      <c r="EI69">
        <f>IF($I$4=0,0,IF(AW69&lt;=0,0,('LED Curve'!$D$19*(AW69/$I$4)^3+'LED Curve'!$D$20*(AW69/$I$4)^2+'LED Curve'!$D$21*(AW69/$I$4)^1+'LED Curve'!$D$22)*$F$4*$I$4))</f>
        <v>0</v>
      </c>
      <c r="EJ69">
        <f>IF($I$1=0,0,IF(AX69&lt;=0,0,('LED Curve'!$D$19*(AX69/$I$1)^3+'LED Curve'!$D$20*(AX69/$I$1)^2+'LED Curve'!$D$21*(AX69/$I$1)^1+'LED Curve'!$D$22)*$F$1*$I$1))</f>
        <v>499.45781970958944</v>
      </c>
      <c r="EK69">
        <f>IF($I$2=0,0,IF(AY69&lt;=0,0,('LED Curve'!$D$19*(AY69/$I$2)^3+'LED Curve'!$D$20*(AY69/$I$2)^2+'LED Curve'!$D$21*(AY69/$I$2)^1+'LED Curve'!$D$22)*$F$2*$I$2))</f>
        <v>499.45781970958944</v>
      </c>
      <c r="EL69">
        <f>IF($I$3=0,0,IF(AZ69&lt;=0,0,('LED Curve'!$D$19*(AZ69/$I$3)^3+'LED Curve'!$D$20*(AZ69/$I$3)^2+'LED Curve'!$D$21*(AZ69/$I$3)^1+'LED Curve'!$D$22)*$F$3*$I$3))</f>
        <v>499.45781970958944</v>
      </c>
      <c r="EM69">
        <f>IF($I$4=0,0,IF(BA69&lt;=0,0,('LED Curve'!$D$19*(BA69/$I$4)^3+'LED Curve'!$D$20*(BA69/$I$4)^2+'LED Curve'!$D$21*(BA69/$I$4)^1+'LED Curve'!$D$22)*$F$4*$I$4))</f>
        <v>132.70501694997793</v>
      </c>
      <c r="EN69">
        <f t="shared" si="93"/>
        <v>1420.9607173028235</v>
      </c>
      <c r="EO69">
        <f t="shared" si="12"/>
        <v>192.64444190952918</v>
      </c>
      <c r="EP69">
        <f t="shared" si="13"/>
        <v>1498.3734591287684</v>
      </c>
      <c r="EQ69">
        <f t="shared" si="14"/>
        <v>172.59529565083267</v>
      </c>
      <c r="ER69">
        <f t="shared" si="94"/>
        <v>1631.0784760787465</v>
      </c>
      <c r="ES69">
        <f t="shared" si="15"/>
        <v>228.976498767674</v>
      </c>
    </row>
    <row r="70" spans="1:149" x14ac:dyDescent="0.3">
      <c r="A70">
        <v>61</v>
      </c>
      <c r="B70">
        <f t="shared" si="16"/>
        <v>2.3828124999999999E-3</v>
      </c>
      <c r="C70">
        <f t="shared" si="0"/>
        <v>104.47666778116897</v>
      </c>
      <c r="D70">
        <f t="shared" si="1"/>
        <v>114.10181939763888</v>
      </c>
      <c r="E70">
        <f t="shared" si="2"/>
        <v>123.72697101410878</v>
      </c>
      <c r="F70">
        <f>IF(C70&gt;Calculation!$D$72,IF((C70-Calculation!$D$72)/Calculation!$D$58&gt;Calculation!$D$28,Calculation!$D$28,(C70-Calculation!$D$72)/Calculation!$D$58),0)</f>
        <v>26.470588235294116</v>
      </c>
      <c r="G70">
        <f>IF(C70&gt;Calculation!$D$73,IF((C70-Calculation!$D$73)/Calculation!$D$59&gt;Calculation!$D$29,Calculation!$D$29,(C70-Calculation!$D$73)/Calculation!$D$59),0)</f>
        <v>54.411764705882355</v>
      </c>
      <c r="H70">
        <f>IF(C70&gt;Calculation!$D$74,IF((C70-Calculation!$D$74)/Calculation!$D$60&gt;Calculation!$D$30,Calculation!$D$30,(C70-Calculation!$D$74)/Calculation!$D$60),0)</f>
        <v>122.05882352941177</v>
      </c>
      <c r="I70">
        <f>IF(C70&gt;Calculation!$D$75,IF((C70-Calculation!$D$75)/Calculation!$D$61&gt;Calculation!$D$31,Calculation!$D$31,(C70-Calculation!$D$75)/Calculation!$D$61),0)</f>
        <v>0</v>
      </c>
      <c r="J70">
        <f>IF(D70&gt;Calculation!$D$72,IF((D70-Calculation!$D$72)/Calculation!$D$58&gt;Calculation!$D$28,Calculation!$D$28,(D70-Calculation!$D$72)/Calculation!$D$58),0)</f>
        <v>26.470588235294116</v>
      </c>
      <c r="K70">
        <f>IF(D70&gt;Calculation!$D$73,IF((D70-Calculation!$D$73)/Calculation!$D$59&gt;Calculation!$D$29,Calculation!$D$29,(D70-Calculation!$D$73)/Calculation!$D$59),0)</f>
        <v>54.411764705882355</v>
      </c>
      <c r="L70">
        <f>IF(D70&gt;Calculation!$D$74,IF((D70-Calculation!$D$74)/Calculation!$D$60&gt;Calculation!$D$30,Calculation!$D$30,(D70-Calculation!$D$74)/Calculation!$D$60),0)</f>
        <v>122.05882352941177</v>
      </c>
      <c r="M70">
        <f>IF(D70&gt;Calculation!$D$75,IF((D70-Calculation!$D$75)/Calculation!$D$61&gt;Calculation!$D$31,Calculation!$D$31,(D70-Calculation!$D$75)/Calculation!$D$61),0)</f>
        <v>0</v>
      </c>
      <c r="N70">
        <f>IF(E70&gt;Calculation!$D$72,IF((E70-Calculation!$D$72)/Calculation!$D$58&gt;Calculation!$D$28,Calculation!$D$28,(E70-Calculation!$D$72)/Calculation!$D$58),0)</f>
        <v>26.470588235294116</v>
      </c>
      <c r="O70">
        <f>IF(E70&gt;Calculation!$D$73,IF((E70-Calculation!$D$73)/Calculation!$D$59&gt;Calculation!$D$29,Calculation!$D$29,(E70-Calculation!$D$73)/Calculation!$D$59),0)</f>
        <v>54.411764705882355</v>
      </c>
      <c r="P70">
        <f>IF(E70&gt;Calculation!$D$74,IF((E70-Calculation!$D$74)/Calculation!$D$60&gt;Calculation!$D$30,Calculation!$D$30,(E70-Calculation!$D$74)/Calculation!$D$60),0)</f>
        <v>122.05882352941177</v>
      </c>
      <c r="Q70">
        <f>IF(E70&gt;Calculation!$D$75,IF((E70-Calculation!$D$75)/Calculation!$D$61&gt;Calculation!$D$31,Calculation!$D$31,(E70-Calculation!$D$75)/Calculation!$D$61),0)</f>
        <v>77.180934042313609</v>
      </c>
      <c r="R70">
        <f t="shared" si="17"/>
        <v>0</v>
      </c>
      <c r="S70">
        <f t="shared" si="18"/>
        <v>0</v>
      </c>
      <c r="T70">
        <f t="shared" si="19"/>
        <v>122.05882352941177</v>
      </c>
      <c r="U70">
        <f t="shared" si="20"/>
        <v>0</v>
      </c>
      <c r="V70">
        <f t="shared" si="21"/>
        <v>0</v>
      </c>
      <c r="W70">
        <f t="shared" si="22"/>
        <v>0</v>
      </c>
      <c r="X70">
        <f t="shared" si="23"/>
        <v>122.05882352941177</v>
      </c>
      <c r="Y70">
        <f t="shared" si="24"/>
        <v>0</v>
      </c>
      <c r="Z70">
        <f t="shared" si="25"/>
        <v>0</v>
      </c>
      <c r="AA70">
        <f t="shared" si="26"/>
        <v>0</v>
      </c>
      <c r="AB70">
        <f t="shared" si="27"/>
        <v>44.877889487098159</v>
      </c>
      <c r="AC70">
        <f t="shared" si="4"/>
        <v>77.180934042313609</v>
      </c>
      <c r="AD70">
        <f>IF(T70&gt;Calculation!$D$29,1,0)</f>
        <v>1</v>
      </c>
      <c r="AE70">
        <f>IF(X70&gt;Calculation!$D$29,1,0)</f>
        <v>1</v>
      </c>
      <c r="AF70">
        <f>IF(AB70&gt;Calculation!$D$29,1,0)</f>
        <v>0</v>
      </c>
      <c r="AG70">
        <f>IF(U70&gt;Calculation!$D$30,1,0)</f>
        <v>0</v>
      </c>
      <c r="AH70">
        <f>IF(Y70&gt;Calculation!$D$30,1,0)</f>
        <v>0</v>
      </c>
      <c r="AI70">
        <f>IF(AC70&gt;Calculation!$D$30,1,0)</f>
        <v>0</v>
      </c>
      <c r="AJ70">
        <f t="shared" si="5"/>
        <v>122.05882352941177</v>
      </c>
      <c r="AK70">
        <f t="shared" si="28"/>
        <v>122.05882352941177</v>
      </c>
      <c r="AL70">
        <f t="shared" si="29"/>
        <v>122.05882352941177</v>
      </c>
      <c r="AM70">
        <f t="shared" si="30"/>
        <v>14898.356401384084</v>
      </c>
      <c r="AN70">
        <f t="shared" si="31"/>
        <v>14898.356401384084</v>
      </c>
      <c r="AO70">
        <f t="shared" si="32"/>
        <v>14898.356401384084</v>
      </c>
      <c r="AP70">
        <f t="shared" si="7"/>
        <v>122.05882352941177</v>
      </c>
      <c r="AQ70">
        <f t="shared" si="8"/>
        <v>122.05882352941177</v>
      </c>
      <c r="AR70">
        <f t="shared" si="9"/>
        <v>122.05882352941177</v>
      </c>
      <c r="AS70">
        <f t="shared" si="10"/>
        <v>0</v>
      </c>
      <c r="AT70">
        <f t="shared" si="33"/>
        <v>122.05882352941177</v>
      </c>
      <c r="AU70">
        <f t="shared" si="34"/>
        <v>122.05882352941177</v>
      </c>
      <c r="AV70">
        <f t="shared" si="35"/>
        <v>122.05882352941177</v>
      </c>
      <c r="AW70">
        <f t="shared" si="36"/>
        <v>0</v>
      </c>
      <c r="AX70">
        <f t="shared" si="37"/>
        <v>122.05882352941177</v>
      </c>
      <c r="AY70">
        <f t="shared" si="38"/>
        <v>122.05882352941177</v>
      </c>
      <c r="AZ70">
        <f t="shared" si="39"/>
        <v>122.05882352941177</v>
      </c>
      <c r="BA70">
        <f t="shared" si="40"/>
        <v>77.180934042313609</v>
      </c>
      <c r="BB70">
        <f t="shared" si="41"/>
        <v>40.686274509803923</v>
      </c>
      <c r="BC70">
        <f t="shared" si="42"/>
        <v>40.686274509803923</v>
      </c>
      <c r="BD70">
        <f t="shared" si="43"/>
        <v>40.686274509803923</v>
      </c>
      <c r="BE70">
        <f t="shared" si="44"/>
        <v>0</v>
      </c>
      <c r="BF70">
        <f t="shared" si="45"/>
        <v>40.686274509803923</v>
      </c>
      <c r="BG70">
        <f t="shared" si="46"/>
        <v>40.686274509803923</v>
      </c>
      <c r="BH70">
        <f t="shared" si="47"/>
        <v>40.686274509803923</v>
      </c>
      <c r="BI70">
        <f t="shared" si="48"/>
        <v>0</v>
      </c>
      <c r="BJ70">
        <f t="shared" si="49"/>
        <v>40.686274509803923</v>
      </c>
      <c r="BK70">
        <f t="shared" si="50"/>
        <v>40.686274509803923</v>
      </c>
      <c r="BL70">
        <f t="shared" si="51"/>
        <v>40.686274509803923</v>
      </c>
      <c r="BM70">
        <f t="shared" si="52"/>
        <v>25.726978014104535</v>
      </c>
      <c r="BN70">
        <f t="shared" si="53"/>
        <v>1655.3729334871205</v>
      </c>
      <c r="BO70">
        <f t="shared" si="54"/>
        <v>1655.3729334871205</v>
      </c>
      <c r="BP70">
        <f t="shared" si="55"/>
        <v>1655.3729334871205</v>
      </c>
      <c r="BQ70">
        <f t="shared" si="56"/>
        <v>0</v>
      </c>
      <c r="BR70">
        <f t="shared" si="57"/>
        <v>1655.3729334871205</v>
      </c>
      <c r="BS70">
        <f t="shared" si="58"/>
        <v>1655.3729334871205</v>
      </c>
      <c r="BT70">
        <f t="shared" si="59"/>
        <v>1655.3729334871205</v>
      </c>
      <c r="BU70">
        <f t="shared" si="60"/>
        <v>0</v>
      </c>
      <c r="BV70">
        <f t="shared" si="61"/>
        <v>1655.3729334871205</v>
      </c>
      <c r="BW70">
        <f t="shared" si="62"/>
        <v>1655.3729334871205</v>
      </c>
      <c r="BX70">
        <f t="shared" si="63"/>
        <v>1655.3729334871205</v>
      </c>
      <c r="BY70">
        <f t="shared" si="64"/>
        <v>661.87739773821818</v>
      </c>
      <c r="BZ70">
        <f>IF($I$1=0,0,IF(AP70=0,C70,('LED Curve'!$D$14*(AP70/$I$1)^3+'LED Curve'!$D$15*(AP70/$I$1)^2+'LED Curve'!$D$16*(AP70/$I$1)^1+'LED Curve'!$D$17)*$F$1))</f>
        <v>31.838258559933596</v>
      </c>
      <c r="CA70">
        <f>IF($I$2=0,0,IF(AQ70=0,C70-BZ70,('LED Curve'!$D$14*(AQ70/$I$2)^3+'LED Curve'!$D$15*(AQ70/$I$2)^2+'LED Curve'!$D$16*(AQ70/$I$2)^1+'LED Curve'!$D$17)*$F$2))</f>
        <v>31.838258559933596</v>
      </c>
      <c r="CB70">
        <f>IF($I$3=0,0,IF(AR70=0,C70-(BZ70+CA70),('LED Curve'!$D$14*(AR70/$I$3)^3+'LED Curve'!$D$15*(AR70/$I$3)^2+'LED Curve'!$D$16*(AR70/$I$3)^1+'LED Curve'!$D$17)*$F$3))</f>
        <v>31.838258559933596</v>
      </c>
      <c r="CC70">
        <f>IF($I$4=0,0,IF(AS70=0,C70-(BZ70+CA70+CB70),('LED Curve'!$D$14*(AS70/$I$4)^3+'LED Curve'!$D$15*(AS70/$I$4)^2+'LED Curve'!$D$16*(AS70/$I$4)^1+'LED Curve'!$D$17)*$F$4))</f>
        <v>8.9618921013681785</v>
      </c>
      <c r="CD70">
        <f>IF($I$1=0,0,IF(AT70=0,D70,('LED Curve'!$D$14*(AT70/$I$1)^3+'LED Curve'!$D$15*(AT70/$I$1)^2+'LED Curve'!$D$16*(AT70/$I$1)^1+'LED Curve'!$D$17)*$F$1))</f>
        <v>31.838258559933596</v>
      </c>
      <c r="CE70">
        <f>IF($I$2=0,0,IF(AU70=0,D70-CD70,('LED Curve'!$D$14*(AU70/$I$2)^3+'LED Curve'!$D$15*(AU70/$I$2)^2+'LED Curve'!$D$16*(AU70/$I$2)^1+'LED Curve'!$D$17)*$F$2))</f>
        <v>31.838258559933596</v>
      </c>
      <c r="CF70">
        <f>IF($I$3=0,0,IF(AV70=0,D70-(CD70+CE70),('LED Curve'!$D$14*(AV70/$I$3)^3+'LED Curve'!$D$15*(AV70/$I$3)^2+'LED Curve'!$D$16*(AV70/$I$3)^1+'LED Curve'!$D$17)*$F$3))</f>
        <v>31.838258559933596</v>
      </c>
      <c r="CG70">
        <f>IF($I$4=0,0,IF(AW70=0,D70-(CD70+CE70+CF70),('LED Curve'!$D$14*(AW70/$I$4)^3+'LED Curve'!$D$15*(AW70/$I$4)^2+'LED Curve'!$D$16*(AW70/$I$4)^1+'LED Curve'!$D$17)*$F$4))</f>
        <v>18.587043717838085</v>
      </c>
      <c r="CH70">
        <f>IF($I$1=0,0,IF(AX70=0,E70,('LED Curve'!$D$14*(AX70/$I$1)^3+'LED Curve'!$D$15*(AX70/$I$1)^2+'LED Curve'!$D$16*(AX70/$I$1)^1+'LED Curve'!$D$17)*$F$1))</f>
        <v>31.838258559933596</v>
      </c>
      <c r="CI70">
        <f>IF($I$2=0,0,IF(AY70=0,E70-CH70,('LED Curve'!$D$14*(AY70/$I$2)^3+'LED Curve'!$D$15*(AY70/$I$2)^2+'LED Curve'!$D$16*(AY70/$I$2)^1+'LED Curve'!$D$17)*$F$2))</f>
        <v>31.838258559933596</v>
      </c>
      <c r="CJ70">
        <f>IF($I$3=0,0,IF(AZ70=0,E70-(CH70+CI70),('LED Curve'!$D$14*(AZ70/$I$3)^3+'LED Curve'!$D$15*(AZ70/$I$3)^2+'LED Curve'!$D$16*(AZ70/$I$3)^1+'LED Curve'!$D$17)*$F$3))</f>
        <v>31.838258559933596</v>
      </c>
      <c r="CK70">
        <f>IF($I$4=0,0,IF(BA70=0,E70-(CH70+CI70+CJ70),('LED Curve'!$D$14*(BA70/$I$4)^3+'LED Curve'!$D$15*(BA70/$I$4)^2+'LED Curve'!$D$16*(BA70/$I$4)^1+'LED Curve'!$D$17)*$F$4))</f>
        <v>30.513915651276701</v>
      </c>
      <c r="CL70">
        <f t="shared" si="65"/>
        <v>72.638409221235378</v>
      </c>
      <c r="CM70">
        <f t="shared" si="66"/>
        <v>40.800150661301778</v>
      </c>
      <c r="CN70">
        <f t="shared" si="67"/>
        <v>8.9618921013681785</v>
      </c>
      <c r="CO70">
        <f>IF($C$6=Calculation!$I$5,0,$C70-(BZ70+CA70+CB70+CC70))</f>
        <v>0</v>
      </c>
      <c r="CP70">
        <f t="shared" si="68"/>
        <v>82.263560837705285</v>
      </c>
      <c r="CQ70">
        <f t="shared" si="69"/>
        <v>50.425302277771685</v>
      </c>
      <c r="CR70">
        <f t="shared" si="70"/>
        <v>18.587043717838085</v>
      </c>
      <c r="CS70">
        <f>IF($C$6=Calculation!$I$5,0,$D70-(CD70+CE70+CF70+CG70))</f>
        <v>0</v>
      </c>
      <c r="CT70">
        <f t="shared" si="71"/>
        <v>91.888712454175192</v>
      </c>
      <c r="CU70">
        <f t="shared" si="72"/>
        <v>60.050453894241592</v>
      </c>
      <c r="CV70">
        <f t="shared" si="73"/>
        <v>28.212195334307992</v>
      </c>
      <c r="CW70">
        <f>IF($C$6=Calculation!$I$5,0,$E70-(CH70+CI70+CJ70+CK70))</f>
        <v>-2.3017203169687122</v>
      </c>
      <c r="CX70">
        <f t="shared" si="74"/>
        <v>6.9332050276955854</v>
      </c>
      <c r="CY70">
        <f t="shared" si="75"/>
        <v>9.3473338620752475</v>
      </c>
      <c r="CZ70">
        <f t="shared" si="76"/>
        <v>11.568734872847234</v>
      </c>
      <c r="DA70">
        <f t="shared" si="77"/>
        <v>0.12348273121665534</v>
      </c>
      <c r="DB70">
        <f t="shared" si="78"/>
        <v>0.15037130597428261</v>
      </c>
      <c r="DC70">
        <f t="shared" si="79"/>
        <v>0.17223810458998076</v>
      </c>
      <c r="DD70">
        <f t="shared" si="95"/>
        <v>2.6098247796859293</v>
      </c>
      <c r="DE70">
        <f t="shared" si="96"/>
        <v>2.1930146814753271</v>
      </c>
      <c r="DF70">
        <f t="shared" si="97"/>
        <v>1.0011582917274562</v>
      </c>
      <c r="DG70">
        <f t="shared" si="98"/>
        <v>0</v>
      </c>
      <c r="DH70">
        <f t="shared" si="99"/>
        <v>3.2418591091038476</v>
      </c>
      <c r="DI70">
        <f t="shared" si="100"/>
        <v>2.8619941745639337</v>
      </c>
      <c r="DJ70">
        <f t="shared" si="101"/>
        <v>1.7960105479342359</v>
      </c>
      <c r="DK70">
        <f t="shared" si="102"/>
        <v>0</v>
      </c>
      <c r="DL70">
        <f t="shared" si="103"/>
        <v>3.7555269074090334</v>
      </c>
      <c r="DM70">
        <f t="shared" si="104"/>
        <v>3.4077128956976721</v>
      </c>
      <c r="DN70">
        <f t="shared" si="105"/>
        <v>2.4424727302379678</v>
      </c>
      <c r="DO70">
        <f t="shared" si="106"/>
        <v>7.606306024601088E-2</v>
      </c>
      <c r="DP70">
        <f t="shared" si="81"/>
        <v>0.21536561656600375</v>
      </c>
      <c r="DQ70">
        <f t="shared" si="82"/>
        <v>0.5946129283434145</v>
      </c>
      <c r="DR70">
        <f t="shared" si="83"/>
        <v>0.19574599868079989</v>
      </c>
      <c r="DS70">
        <f t="shared" si="84"/>
        <v>0</v>
      </c>
      <c r="DT70">
        <f t="shared" si="85"/>
        <v>0.1957421357474966</v>
      </c>
      <c r="DU70">
        <f t="shared" si="86"/>
        <v>0.52937470169145939</v>
      </c>
      <c r="DV70">
        <f t="shared" si="87"/>
        <v>0.57198188705999331</v>
      </c>
      <c r="DW70">
        <f t="shared" si="88"/>
        <v>0</v>
      </c>
      <c r="DX70">
        <f t="shared" si="89"/>
        <v>0.17943591579829735</v>
      </c>
      <c r="DY70">
        <f t="shared" si="90"/>
        <v>0.47733610924997627</v>
      </c>
      <c r="DZ70">
        <f t="shared" si="91"/>
        <v>1.0622390502862484</v>
      </c>
      <c r="EA70">
        <f t="shared" si="92"/>
        <v>-4.2899006679519708E-3</v>
      </c>
      <c r="EB70">
        <f>IF($I$1=0,0,IF(AP70&lt;=0,0,('LED Curve'!$D$19*(AP70/$I$1)^3+'LED Curve'!$D$20*(AP70/$I$1)^2+'LED Curve'!$D$21*(AP70/$I$1)^1+'LED Curve'!$D$22)*$F$1*$I$1))</f>
        <v>499.45781970958944</v>
      </c>
      <c r="EC70">
        <f>IF($I$2=0,0,IF(AQ70&lt;=0,0,('LED Curve'!$D$19*(AQ70/$I$2)^3+'LED Curve'!$D$20*(AQ70/$I$2)^2+'LED Curve'!$D$21*(AQ70/$I$2)^1+'LED Curve'!$D$22)*$F$2*$I$2))</f>
        <v>499.45781970958944</v>
      </c>
      <c r="ED70">
        <f>IF($I$3=0,0,IF(AR70&lt;=0,0,('LED Curve'!$D$19*(AR70/$I$3)^3+'LED Curve'!$D$20*(AR70/$I$3)^2+'LED Curve'!$D$21*(AR70/$I$3)^1+'LED Curve'!$D$22)*$F$3*$I$3))</f>
        <v>499.45781970958944</v>
      </c>
      <c r="EE70">
        <f>IF($I$4=0,0,IF(AS70&lt;=0,0,('LED Curve'!$D$19*(AS70/$I$4)^3+'LED Curve'!$D$20*(AS70/$I$4)^2+'LED Curve'!$D$21*(AS70/$I$4)^1+'LED Curve'!$D$22)*$F$4*$I$4))</f>
        <v>0</v>
      </c>
      <c r="EF70">
        <f>IF($I$1=0,0,IF(AT70&lt;=0,0,('LED Curve'!$D$19*(AT70/$I$1)^3+'LED Curve'!$D$20*(AT70/$I$1)^2+'LED Curve'!$D$21*(AT70/$I$1)^1+'LED Curve'!$D$22)*$F$1*$I$1))</f>
        <v>499.45781970958944</v>
      </c>
      <c r="EG70">
        <f>IF($I$2=0,0,IF(AU70&lt;=0,0,('LED Curve'!$D$19*(AU70/$I$2)^3+'LED Curve'!$D$20*(AU70/$I$2)^2+'LED Curve'!$D$21*(AU70/$I$2)^1+'LED Curve'!$D$22)*$F$2*$I$2))</f>
        <v>499.45781970958944</v>
      </c>
      <c r="EH70">
        <f>IF($I$3=0,0,IF(AV70&lt;=0,0,('LED Curve'!$D$19*(AV70/$I$3)^3+'LED Curve'!$D$20*(AV70/$I$3)^2+'LED Curve'!$D$21*(AV70/$I$3)^1+'LED Curve'!$D$22)*$F$3*$I$3))</f>
        <v>499.45781970958944</v>
      </c>
      <c r="EI70">
        <f>IF($I$4=0,0,IF(AW70&lt;=0,0,('LED Curve'!$D$19*(AW70/$I$4)^3+'LED Curve'!$D$20*(AW70/$I$4)^2+'LED Curve'!$D$21*(AW70/$I$4)^1+'LED Curve'!$D$22)*$F$4*$I$4))</f>
        <v>0</v>
      </c>
      <c r="EJ70">
        <f>IF($I$1=0,0,IF(AX70&lt;=0,0,('LED Curve'!$D$19*(AX70/$I$1)^3+'LED Curve'!$D$20*(AX70/$I$1)^2+'LED Curve'!$D$21*(AX70/$I$1)^1+'LED Curve'!$D$22)*$F$1*$I$1))</f>
        <v>499.45781970958944</v>
      </c>
      <c r="EK70">
        <f>IF($I$2=0,0,IF(AY70&lt;=0,0,('LED Curve'!$D$19*(AY70/$I$2)^3+'LED Curve'!$D$20*(AY70/$I$2)^2+'LED Curve'!$D$21*(AY70/$I$2)^1+'LED Curve'!$D$22)*$F$2*$I$2))</f>
        <v>499.45781970958944</v>
      </c>
      <c r="EL70">
        <f>IF($I$3=0,0,IF(AZ70&lt;=0,0,('LED Curve'!$D$19*(AZ70/$I$3)^3+'LED Curve'!$D$20*(AZ70/$I$3)^2+'LED Curve'!$D$21*(AZ70/$I$3)^1+'LED Curve'!$D$22)*$F$3*$I$3))</f>
        <v>499.45781970958944</v>
      </c>
      <c r="EM70">
        <f>IF($I$4=0,0,IF(BA70&lt;=0,0,('LED Curve'!$D$19*(BA70/$I$4)^3+'LED Curve'!$D$20*(BA70/$I$4)^2+'LED Curve'!$D$21*(BA70/$I$4)^1+'LED Curve'!$D$22)*$F$4*$I$4))</f>
        <v>332.38205338098572</v>
      </c>
      <c r="EN70">
        <f t="shared" si="93"/>
        <v>1498.3734591287684</v>
      </c>
      <c r="EO70">
        <f t="shared" si="12"/>
        <v>270.05718373547415</v>
      </c>
      <c r="EP70">
        <f t="shared" si="13"/>
        <v>1498.3734591287684</v>
      </c>
      <c r="EQ70">
        <f t="shared" si="14"/>
        <v>172.59529565083267</v>
      </c>
      <c r="ER70">
        <f t="shared" si="94"/>
        <v>1830.7555125097542</v>
      </c>
      <c r="ES70">
        <f t="shared" si="15"/>
        <v>428.65353519868177</v>
      </c>
    </row>
    <row r="71" spans="1:149" x14ac:dyDescent="0.3">
      <c r="A71">
        <v>62</v>
      </c>
      <c r="B71">
        <f t="shared" si="16"/>
        <v>2.421875E-3</v>
      </c>
      <c r="C71">
        <f t="shared" si="0"/>
        <v>105.86733491906212</v>
      </c>
      <c r="D71">
        <f t="shared" si="1"/>
        <v>115.61891082079504</v>
      </c>
      <c r="E71">
        <f t="shared" si="2"/>
        <v>125.37048672252796</v>
      </c>
      <c r="F71">
        <f>IF(C71&gt;Calculation!$D$72,IF((C71-Calculation!$D$72)/Calculation!$D$58&gt;Calculation!$D$28,Calculation!$D$28,(C71-Calculation!$D$72)/Calculation!$D$58),0)</f>
        <v>26.470588235294116</v>
      </c>
      <c r="G71">
        <f>IF(C71&gt;Calculation!$D$73,IF((C71-Calculation!$D$73)/Calculation!$D$59&gt;Calculation!$D$29,Calculation!$D$29,(C71-Calculation!$D$73)/Calculation!$D$59),0)</f>
        <v>54.411764705882355</v>
      </c>
      <c r="H71">
        <f>IF(C71&gt;Calculation!$D$74,IF((C71-Calculation!$D$74)/Calculation!$D$60&gt;Calculation!$D$30,Calculation!$D$30,(C71-Calculation!$D$74)/Calculation!$D$60),0)</f>
        <v>122.05882352941177</v>
      </c>
      <c r="I71">
        <f>IF(C71&gt;Calculation!$D$75,IF((C71-Calculation!$D$75)/Calculation!$D$61&gt;Calculation!$D$31,Calculation!$D$31,(C71-Calculation!$D$75)/Calculation!$D$61),0)</f>
        <v>0</v>
      </c>
      <c r="J71">
        <f>IF(D71&gt;Calculation!$D$72,IF((D71-Calculation!$D$72)/Calculation!$D$58&gt;Calculation!$D$28,Calculation!$D$28,(D71-Calculation!$D$72)/Calculation!$D$58),0)</f>
        <v>26.470588235294116</v>
      </c>
      <c r="K71">
        <f>IF(D71&gt;Calculation!$D$73,IF((D71-Calculation!$D$73)/Calculation!$D$59&gt;Calculation!$D$29,Calculation!$D$29,(D71-Calculation!$D$73)/Calculation!$D$59),0)</f>
        <v>54.411764705882355</v>
      </c>
      <c r="L71">
        <f>IF(D71&gt;Calculation!$D$74,IF((D71-Calculation!$D$74)/Calculation!$D$60&gt;Calculation!$D$30,Calculation!$D$30,(D71-Calculation!$D$74)/Calculation!$D$60),0)</f>
        <v>122.05882352941177</v>
      </c>
      <c r="M71">
        <f>IF(D71&gt;Calculation!$D$75,IF((D71-Calculation!$D$75)/Calculation!$D$61&gt;Calculation!$D$31,Calculation!$D$31,(D71-Calculation!$D$75)/Calculation!$D$61),0)</f>
        <v>0</v>
      </c>
      <c r="N71">
        <f>IF(E71&gt;Calculation!$D$72,IF((E71-Calculation!$D$72)/Calculation!$D$58&gt;Calculation!$D$28,Calculation!$D$28,(E71-Calculation!$D$72)/Calculation!$D$58),0)</f>
        <v>26.470588235294116</v>
      </c>
      <c r="O71">
        <f>IF(E71&gt;Calculation!$D$73,IF((E71-Calculation!$D$73)/Calculation!$D$59&gt;Calculation!$D$29,Calculation!$D$29,(E71-Calculation!$D$73)/Calculation!$D$59),0)</f>
        <v>54.411764705882355</v>
      </c>
      <c r="P71">
        <f>IF(E71&gt;Calculation!$D$74,IF((E71-Calculation!$D$74)/Calculation!$D$60&gt;Calculation!$D$30,Calculation!$D$30,(E71-Calculation!$D$74)/Calculation!$D$60),0)</f>
        <v>122.05882352941177</v>
      </c>
      <c r="Q71">
        <f>IF(E71&gt;Calculation!$D$75,IF((E71-Calculation!$D$75)/Calculation!$D$61&gt;Calculation!$D$31,Calculation!$D$31,(E71-Calculation!$D$75)/Calculation!$D$61),0)</f>
        <v>124.40839692792203</v>
      </c>
      <c r="R71">
        <f t="shared" si="17"/>
        <v>0</v>
      </c>
      <c r="S71">
        <f t="shared" si="18"/>
        <v>0</v>
      </c>
      <c r="T71">
        <f t="shared" si="19"/>
        <v>122.05882352941177</v>
      </c>
      <c r="U71">
        <f t="shared" si="20"/>
        <v>0</v>
      </c>
      <c r="V71">
        <f t="shared" si="21"/>
        <v>0</v>
      </c>
      <c r="W71">
        <f t="shared" si="22"/>
        <v>0</v>
      </c>
      <c r="X71">
        <f t="shared" si="23"/>
        <v>122.05882352941177</v>
      </c>
      <c r="Y71">
        <f t="shared" si="24"/>
        <v>0</v>
      </c>
      <c r="Z71">
        <f t="shared" si="25"/>
        <v>0</v>
      </c>
      <c r="AA71">
        <f t="shared" si="26"/>
        <v>0</v>
      </c>
      <c r="AB71">
        <f t="shared" si="27"/>
        <v>0</v>
      </c>
      <c r="AC71">
        <f t="shared" si="4"/>
        <v>124.40839692792203</v>
      </c>
      <c r="AD71">
        <f>IF(T71&gt;Calculation!$D$29,1,0)</f>
        <v>1</v>
      </c>
      <c r="AE71">
        <f>IF(X71&gt;Calculation!$D$29,1,0)</f>
        <v>1</v>
      </c>
      <c r="AF71">
        <f>IF(AB71&gt;Calculation!$D$29,1,0)</f>
        <v>0</v>
      </c>
      <c r="AG71">
        <f>IF(U71&gt;Calculation!$D$30,1,0)</f>
        <v>0</v>
      </c>
      <c r="AH71">
        <f>IF(Y71&gt;Calculation!$D$30,1,0)</f>
        <v>0</v>
      </c>
      <c r="AI71">
        <f>IF(AC71&gt;Calculation!$D$30,1,0)</f>
        <v>1</v>
      </c>
      <c r="AJ71">
        <f t="shared" si="5"/>
        <v>122.05882352941177</v>
      </c>
      <c r="AK71">
        <f t="shared" si="28"/>
        <v>122.05882352941177</v>
      </c>
      <c r="AL71">
        <f t="shared" si="29"/>
        <v>124.40839692792203</v>
      </c>
      <c r="AM71">
        <f t="shared" si="30"/>
        <v>14898.356401384084</v>
      </c>
      <c r="AN71">
        <f t="shared" si="31"/>
        <v>14898.356401384084</v>
      </c>
      <c r="AO71">
        <f t="shared" si="32"/>
        <v>15477.449226175399</v>
      </c>
      <c r="AP71">
        <f t="shared" si="7"/>
        <v>122.05882352941177</v>
      </c>
      <c r="AQ71">
        <f t="shared" si="8"/>
        <v>122.05882352941177</v>
      </c>
      <c r="AR71">
        <f t="shared" si="9"/>
        <v>122.05882352941177</v>
      </c>
      <c r="AS71">
        <f t="shared" si="10"/>
        <v>0</v>
      </c>
      <c r="AT71">
        <f t="shared" si="33"/>
        <v>122.05882352941177</v>
      </c>
      <c r="AU71">
        <f t="shared" si="34"/>
        <v>122.05882352941177</v>
      </c>
      <c r="AV71">
        <f t="shared" si="35"/>
        <v>122.05882352941177</v>
      </c>
      <c r="AW71">
        <f t="shared" si="36"/>
        <v>0</v>
      </c>
      <c r="AX71">
        <f t="shared" si="37"/>
        <v>124.40839692792203</v>
      </c>
      <c r="AY71">
        <f t="shared" si="38"/>
        <v>124.40839692792203</v>
      </c>
      <c r="AZ71">
        <f t="shared" si="39"/>
        <v>124.40839692792203</v>
      </c>
      <c r="BA71">
        <f t="shared" si="40"/>
        <v>124.40839692792203</v>
      </c>
      <c r="BB71">
        <f t="shared" si="41"/>
        <v>40.686274509803923</v>
      </c>
      <c r="BC71">
        <f t="shared" si="42"/>
        <v>40.686274509803923</v>
      </c>
      <c r="BD71">
        <f t="shared" si="43"/>
        <v>40.686274509803923</v>
      </c>
      <c r="BE71">
        <f t="shared" si="44"/>
        <v>0</v>
      </c>
      <c r="BF71">
        <f t="shared" si="45"/>
        <v>40.686274509803923</v>
      </c>
      <c r="BG71">
        <f t="shared" si="46"/>
        <v>40.686274509803923</v>
      </c>
      <c r="BH71">
        <f t="shared" si="47"/>
        <v>40.686274509803923</v>
      </c>
      <c r="BI71">
        <f t="shared" si="48"/>
        <v>0</v>
      </c>
      <c r="BJ71">
        <f t="shared" si="49"/>
        <v>41.469465642640678</v>
      </c>
      <c r="BK71">
        <f t="shared" si="50"/>
        <v>41.469465642640678</v>
      </c>
      <c r="BL71">
        <f t="shared" si="51"/>
        <v>41.469465642640678</v>
      </c>
      <c r="BM71">
        <f t="shared" si="52"/>
        <v>41.469465642640678</v>
      </c>
      <c r="BN71">
        <f t="shared" si="53"/>
        <v>1655.3729334871205</v>
      </c>
      <c r="BO71">
        <f t="shared" si="54"/>
        <v>1655.3729334871205</v>
      </c>
      <c r="BP71">
        <f t="shared" si="55"/>
        <v>1655.3729334871205</v>
      </c>
      <c r="BQ71">
        <f t="shared" si="56"/>
        <v>0</v>
      </c>
      <c r="BR71">
        <f t="shared" si="57"/>
        <v>1655.3729334871205</v>
      </c>
      <c r="BS71">
        <f t="shared" si="58"/>
        <v>1655.3729334871205</v>
      </c>
      <c r="BT71">
        <f t="shared" si="59"/>
        <v>1655.3729334871205</v>
      </c>
      <c r="BU71">
        <f t="shared" si="60"/>
        <v>0</v>
      </c>
      <c r="BV71">
        <f t="shared" si="61"/>
        <v>1719.7165806861556</v>
      </c>
      <c r="BW71">
        <f t="shared" si="62"/>
        <v>1719.7165806861556</v>
      </c>
      <c r="BX71">
        <f t="shared" si="63"/>
        <v>1719.7165806861556</v>
      </c>
      <c r="BY71">
        <f t="shared" si="64"/>
        <v>1719.7165806861556</v>
      </c>
      <c r="BZ71">
        <f>IF($I$1=0,0,IF(AP71=0,C71,('LED Curve'!$D$14*(AP71/$I$1)^3+'LED Curve'!$D$15*(AP71/$I$1)^2+'LED Curve'!$D$16*(AP71/$I$1)^1+'LED Curve'!$D$17)*$F$1))</f>
        <v>31.838258559933596</v>
      </c>
      <c r="CA71">
        <f>IF($I$2=0,0,IF(AQ71=0,C71-BZ71,('LED Curve'!$D$14*(AQ71/$I$2)^3+'LED Curve'!$D$15*(AQ71/$I$2)^2+'LED Curve'!$D$16*(AQ71/$I$2)^1+'LED Curve'!$D$17)*$F$2))</f>
        <v>31.838258559933596</v>
      </c>
      <c r="CB71">
        <f>IF($I$3=0,0,IF(AR71=0,C71-(BZ71+CA71),('LED Curve'!$D$14*(AR71/$I$3)^3+'LED Curve'!$D$15*(AR71/$I$3)^2+'LED Curve'!$D$16*(AR71/$I$3)^1+'LED Curve'!$D$17)*$F$3))</f>
        <v>31.838258559933596</v>
      </c>
      <c r="CC71">
        <f>IF($I$4=0,0,IF(AS71=0,C71-(BZ71+CA71+CB71),('LED Curve'!$D$14*(AS71/$I$4)^3+'LED Curve'!$D$15*(AS71/$I$4)^2+'LED Curve'!$D$16*(AS71/$I$4)^1+'LED Curve'!$D$17)*$F$4))</f>
        <v>10.352559239261325</v>
      </c>
      <c r="CD71">
        <f>IF($I$1=0,0,IF(AT71=0,D71,('LED Curve'!$D$14*(AT71/$I$1)^3+'LED Curve'!$D$15*(AT71/$I$1)^2+'LED Curve'!$D$16*(AT71/$I$1)^1+'LED Curve'!$D$17)*$F$1))</f>
        <v>31.838258559933596</v>
      </c>
      <c r="CE71">
        <f>IF($I$2=0,0,IF(AU71=0,D71-CD71,('LED Curve'!$D$14*(AU71/$I$2)^3+'LED Curve'!$D$15*(AU71/$I$2)^2+'LED Curve'!$D$16*(AU71/$I$2)^1+'LED Curve'!$D$17)*$F$2))</f>
        <v>31.838258559933596</v>
      </c>
      <c r="CF71">
        <f>IF($I$3=0,0,IF(AV71=0,D71-(CD71+CE71),('LED Curve'!$D$14*(AV71/$I$3)^3+'LED Curve'!$D$15*(AV71/$I$3)^2+'LED Curve'!$D$16*(AV71/$I$3)^1+'LED Curve'!$D$17)*$F$3))</f>
        <v>31.838258559933596</v>
      </c>
      <c r="CG71">
        <f>IF($I$4=0,0,IF(AW71=0,D71-(CD71+CE71+CF71),('LED Curve'!$D$14*(AW71/$I$4)^3+'LED Curve'!$D$15*(AW71/$I$4)^2+'LED Curve'!$D$16*(AW71/$I$4)^1+'LED Curve'!$D$17)*$F$4))</f>
        <v>20.104135140994245</v>
      </c>
      <c r="CH71">
        <f>IF($I$1=0,0,IF(AX71=0,E71,('LED Curve'!$D$14*(AX71/$I$1)^3+'LED Curve'!$D$15*(AX71/$I$1)^2+'LED Curve'!$D$16*(AX71/$I$1)^1+'LED Curve'!$D$17)*$F$1))</f>
        <v>31.891015766115871</v>
      </c>
      <c r="CI71">
        <f>IF($I$2=0,0,IF(AY71=0,E71-CH71,('LED Curve'!$D$14*(AY71/$I$2)^3+'LED Curve'!$D$15*(AY71/$I$2)^2+'LED Curve'!$D$16*(AY71/$I$2)^1+'LED Curve'!$D$17)*$F$2))</f>
        <v>31.891015766115871</v>
      </c>
      <c r="CJ71">
        <f>IF($I$3=0,0,IF(AZ71=0,E71-(CH71+CI71),('LED Curve'!$D$14*(AZ71/$I$3)^3+'LED Curve'!$D$15*(AZ71/$I$3)^2+'LED Curve'!$D$16*(AZ71/$I$3)^1+'LED Curve'!$D$17)*$F$3))</f>
        <v>31.891015766115871</v>
      </c>
      <c r="CK71">
        <f>IF($I$4=0,0,IF(BA71=0,E71-(CH71+CI71+CJ71),('LED Curve'!$D$14*(BA71/$I$4)^3+'LED Curve'!$D$15*(BA71/$I$4)^2+'LED Curve'!$D$16*(BA71/$I$4)^1+'LED Curve'!$D$17)*$F$4))</f>
        <v>31.891015766115871</v>
      </c>
      <c r="CL71">
        <f t="shared" si="65"/>
        <v>74.029076359128524</v>
      </c>
      <c r="CM71">
        <f t="shared" si="66"/>
        <v>42.190817799194924</v>
      </c>
      <c r="CN71">
        <f t="shared" si="67"/>
        <v>10.352559239261325</v>
      </c>
      <c r="CO71">
        <f>IF($C$6=Calculation!$I$5,0,$C71-(BZ71+CA71+CB71+CC71))</f>
        <v>0</v>
      </c>
      <c r="CP71">
        <f t="shared" si="68"/>
        <v>83.780652260861444</v>
      </c>
      <c r="CQ71">
        <f t="shared" si="69"/>
        <v>51.942393700927845</v>
      </c>
      <c r="CR71">
        <f t="shared" si="70"/>
        <v>20.104135140994245</v>
      </c>
      <c r="CS71">
        <f>IF($C$6=Calculation!$I$5,0,$D71-(CD71+CE71+CF71+CG71))</f>
        <v>0</v>
      </c>
      <c r="CT71">
        <f t="shared" si="71"/>
        <v>93.479470956412086</v>
      </c>
      <c r="CU71">
        <f t="shared" si="72"/>
        <v>61.588455190296216</v>
      </c>
      <c r="CV71">
        <f t="shared" si="73"/>
        <v>29.697439424180345</v>
      </c>
      <c r="CW71">
        <f>IF($C$6=Calculation!$I$5,0,$E71-(CH71+CI71+CJ71+CK71))</f>
        <v>-2.1935763419355254</v>
      </c>
      <c r="CX71">
        <f t="shared" si="74"/>
        <v>7.4413321021475385</v>
      </c>
      <c r="CY71">
        <f t="shared" si="75"/>
        <v>9.9016543069319241</v>
      </c>
      <c r="CZ71">
        <f t="shared" si="76"/>
        <v>12.175028488556389</v>
      </c>
      <c r="DA71">
        <f t="shared" si="77"/>
        <v>0.13015782312842006</v>
      </c>
      <c r="DB71">
        <f t="shared" si="78"/>
        <v>0.15704639788604732</v>
      </c>
      <c r="DC71">
        <f t="shared" si="79"/>
        <v>0.178977442649361</v>
      </c>
      <c r="DD71">
        <f t="shared" si="95"/>
        <v>2.7616271383988482</v>
      </c>
      <c r="DE71">
        <f t="shared" si="96"/>
        <v>2.344817040188246</v>
      </c>
      <c r="DF71">
        <f t="shared" si="97"/>
        <v>1.1529606504403751</v>
      </c>
      <c r="DG71">
        <f t="shared" si="98"/>
        <v>0</v>
      </c>
      <c r="DH71">
        <f t="shared" si="99"/>
        <v>3.3936614678167665</v>
      </c>
      <c r="DI71">
        <f t="shared" si="100"/>
        <v>3.0137965332768526</v>
      </c>
      <c r="DJ71">
        <f t="shared" si="101"/>
        <v>1.9478129066471548</v>
      </c>
      <c r="DK71">
        <f t="shared" si="102"/>
        <v>0</v>
      </c>
      <c r="DL71">
        <f t="shared" si="103"/>
        <v>3.9089173088241149</v>
      </c>
      <c r="DM71">
        <f t="shared" si="104"/>
        <v>3.5611032971127536</v>
      </c>
      <c r="DN71">
        <f t="shared" si="105"/>
        <v>2.5958631316530494</v>
      </c>
      <c r="DO71">
        <f t="shared" si="106"/>
        <v>0.19891626702018683</v>
      </c>
      <c r="DP71">
        <f t="shared" si="81"/>
        <v>0.21536561656600375</v>
      </c>
      <c r="DQ71">
        <f t="shared" si="82"/>
        <v>0.5946129283434145</v>
      </c>
      <c r="DR71">
        <f t="shared" si="83"/>
        <v>0.24179090508223172</v>
      </c>
      <c r="DS71">
        <f t="shared" si="84"/>
        <v>0</v>
      </c>
      <c r="DT71">
        <f t="shared" si="85"/>
        <v>0.1957421357474966</v>
      </c>
      <c r="DU71">
        <f t="shared" si="86"/>
        <v>0.52937470169145939</v>
      </c>
      <c r="DV71">
        <f t="shared" si="87"/>
        <v>0.66422016386614813</v>
      </c>
      <c r="DW71">
        <f t="shared" si="88"/>
        <v>0</v>
      </c>
      <c r="DX71">
        <f t="shared" si="89"/>
        <v>0.17943591579829735</v>
      </c>
      <c r="DY71">
        <f t="shared" si="90"/>
        <v>0.47733610924997627</v>
      </c>
      <c r="DZ71">
        <f t="shared" si="91"/>
        <v>1.0876185638500147</v>
      </c>
      <c r="EA71">
        <f t="shared" si="92"/>
        <v>-1.3139547601362532E-2</v>
      </c>
      <c r="EB71">
        <f>IF($I$1=0,0,IF(AP71&lt;=0,0,('LED Curve'!$D$19*(AP71/$I$1)^3+'LED Curve'!$D$20*(AP71/$I$1)^2+'LED Curve'!$D$21*(AP71/$I$1)^1+'LED Curve'!$D$22)*$F$1*$I$1))</f>
        <v>499.45781970958944</v>
      </c>
      <c r="EC71">
        <f>IF($I$2=0,0,IF(AQ71&lt;=0,0,('LED Curve'!$D$19*(AQ71/$I$2)^3+'LED Curve'!$D$20*(AQ71/$I$2)^2+'LED Curve'!$D$21*(AQ71/$I$2)^1+'LED Curve'!$D$22)*$F$2*$I$2))</f>
        <v>499.45781970958944</v>
      </c>
      <c r="ED71">
        <f>IF($I$3=0,0,IF(AR71&lt;=0,0,('LED Curve'!$D$19*(AR71/$I$3)^3+'LED Curve'!$D$20*(AR71/$I$3)^2+'LED Curve'!$D$21*(AR71/$I$3)^1+'LED Curve'!$D$22)*$F$3*$I$3))</f>
        <v>499.45781970958944</v>
      </c>
      <c r="EE71">
        <f>IF($I$4=0,0,IF(AS71&lt;=0,0,('LED Curve'!$D$19*(AS71/$I$4)^3+'LED Curve'!$D$20*(AS71/$I$4)^2+'LED Curve'!$D$21*(AS71/$I$4)^1+'LED Curve'!$D$22)*$F$4*$I$4))</f>
        <v>0</v>
      </c>
      <c r="EF71">
        <f>IF($I$1=0,0,IF(AT71&lt;=0,0,('LED Curve'!$D$19*(AT71/$I$1)^3+'LED Curve'!$D$20*(AT71/$I$1)^2+'LED Curve'!$D$21*(AT71/$I$1)^1+'LED Curve'!$D$22)*$F$1*$I$1))</f>
        <v>499.45781970958944</v>
      </c>
      <c r="EG71">
        <f>IF($I$2=0,0,IF(AU71&lt;=0,0,('LED Curve'!$D$19*(AU71/$I$2)^3+'LED Curve'!$D$20*(AU71/$I$2)^2+'LED Curve'!$D$21*(AU71/$I$2)^1+'LED Curve'!$D$22)*$F$2*$I$2))</f>
        <v>499.45781970958944</v>
      </c>
      <c r="EH71">
        <f>IF($I$3=0,0,IF(AV71&lt;=0,0,('LED Curve'!$D$19*(AV71/$I$3)^3+'LED Curve'!$D$20*(AV71/$I$3)^2+'LED Curve'!$D$21*(AV71/$I$3)^1+'LED Curve'!$D$22)*$F$3*$I$3))</f>
        <v>499.45781970958944</v>
      </c>
      <c r="EI71">
        <f>IF($I$4=0,0,IF(AW71&lt;=0,0,('LED Curve'!$D$19*(AW71/$I$4)^3+'LED Curve'!$D$20*(AW71/$I$4)^2+'LED Curve'!$D$21*(AW71/$I$4)^1+'LED Curve'!$D$22)*$F$4*$I$4))</f>
        <v>0</v>
      </c>
      <c r="EJ71">
        <f>IF($I$1=0,0,IF(AX71&lt;=0,0,('LED Curve'!$D$19*(AX71/$I$1)^3+'LED Curve'!$D$20*(AX71/$I$1)^2+'LED Curve'!$D$21*(AX71/$I$1)^1+'LED Curve'!$D$22)*$F$1*$I$1))</f>
        <v>507.56640552571463</v>
      </c>
      <c r="EK71">
        <f>IF($I$2=0,0,IF(AY71&lt;=0,0,('LED Curve'!$D$19*(AY71/$I$2)^3+'LED Curve'!$D$20*(AY71/$I$2)^2+'LED Curve'!$D$21*(AY71/$I$2)^1+'LED Curve'!$D$22)*$F$2*$I$2))</f>
        <v>507.56640552571463</v>
      </c>
      <c r="EL71">
        <f>IF($I$3=0,0,IF(AZ71&lt;=0,0,('LED Curve'!$D$19*(AZ71/$I$3)^3+'LED Curve'!$D$20*(AZ71/$I$3)^2+'LED Curve'!$D$21*(AZ71/$I$3)^1+'LED Curve'!$D$22)*$F$3*$I$3))</f>
        <v>507.56640552571463</v>
      </c>
      <c r="EM71">
        <f>IF($I$4=0,0,IF(BA71&lt;=0,0,('LED Curve'!$D$19*(BA71/$I$4)^3+'LED Curve'!$D$20*(BA71/$I$4)^2+'LED Curve'!$D$21*(BA71/$I$4)^1+'LED Curve'!$D$22)*$F$4*$I$4))</f>
        <v>507.56640552571463</v>
      </c>
      <c r="EN71">
        <f t="shared" si="93"/>
        <v>1498.3734591287684</v>
      </c>
      <c r="EO71">
        <f t="shared" si="12"/>
        <v>270.05718373547415</v>
      </c>
      <c r="EP71">
        <f t="shared" si="13"/>
        <v>1498.3734591287684</v>
      </c>
      <c r="EQ71">
        <f t="shared" si="14"/>
        <v>172.59529565083267</v>
      </c>
      <c r="ER71">
        <f t="shared" si="94"/>
        <v>2030.2656221028585</v>
      </c>
      <c r="ES71">
        <f t="shared" si="15"/>
        <v>628.16364479178606</v>
      </c>
    </row>
    <row r="72" spans="1:149" x14ac:dyDescent="0.3">
      <c r="A72">
        <v>63</v>
      </c>
      <c r="B72">
        <f t="shared" si="16"/>
        <v>2.4609375E-3</v>
      </c>
      <c r="C72">
        <f t="shared" si="0"/>
        <v>107.24184799087672</v>
      </c>
      <c r="D72">
        <f t="shared" si="1"/>
        <v>117.11837962641096</v>
      </c>
      <c r="E72">
        <f t="shared" si="2"/>
        <v>126.99491126194522</v>
      </c>
      <c r="F72">
        <f>IF(C72&gt;Calculation!$D$72,IF((C72-Calculation!$D$72)/Calculation!$D$58&gt;Calculation!$D$28,Calculation!$D$28,(C72-Calculation!$D$72)/Calculation!$D$58),0)</f>
        <v>26.470588235294116</v>
      </c>
      <c r="G72">
        <f>IF(C72&gt;Calculation!$D$73,IF((C72-Calculation!$D$73)/Calculation!$D$59&gt;Calculation!$D$29,Calculation!$D$29,(C72-Calculation!$D$73)/Calculation!$D$59),0)</f>
        <v>54.411764705882355</v>
      </c>
      <c r="H72">
        <f>IF(C72&gt;Calculation!$D$74,IF((C72-Calculation!$D$74)/Calculation!$D$60&gt;Calculation!$D$30,Calculation!$D$30,(C72-Calculation!$D$74)/Calculation!$D$60),0)</f>
        <v>122.05882352941177</v>
      </c>
      <c r="I72">
        <f>IF(C72&gt;Calculation!$D$75,IF((C72-Calculation!$D$75)/Calculation!$D$61&gt;Calculation!$D$31,Calculation!$D$31,(C72-Calculation!$D$75)/Calculation!$D$61),0)</f>
        <v>0</v>
      </c>
      <c r="J72">
        <f>IF(D72&gt;Calculation!$D$72,IF((D72-Calculation!$D$72)/Calculation!$D$58&gt;Calculation!$D$28,Calculation!$D$28,(D72-Calculation!$D$72)/Calculation!$D$58),0)</f>
        <v>26.470588235294116</v>
      </c>
      <c r="K72">
        <f>IF(D72&gt;Calculation!$D$73,IF((D72-Calculation!$D$73)/Calculation!$D$59&gt;Calculation!$D$29,Calculation!$D$29,(D72-Calculation!$D$73)/Calculation!$D$59),0)</f>
        <v>54.411764705882355</v>
      </c>
      <c r="L72">
        <f>IF(D72&gt;Calculation!$D$74,IF((D72-Calculation!$D$74)/Calculation!$D$60&gt;Calculation!$D$30,Calculation!$D$30,(D72-Calculation!$D$74)/Calculation!$D$60),0)</f>
        <v>122.05882352941177</v>
      </c>
      <c r="M72">
        <f>IF(D72&gt;Calculation!$D$75,IF((D72-Calculation!$D$75)/Calculation!$D$61&gt;Calculation!$D$31,Calculation!$D$31,(D72-Calculation!$D$75)/Calculation!$D$61),0)</f>
        <v>0</v>
      </c>
      <c r="N72">
        <f>IF(E72&gt;Calculation!$D$72,IF((E72-Calculation!$D$72)/Calculation!$D$58&gt;Calculation!$D$28,Calculation!$D$28,(E72-Calculation!$D$72)/Calculation!$D$58),0)</f>
        <v>26.470588235294116</v>
      </c>
      <c r="O72">
        <f>IF(E72&gt;Calculation!$D$73,IF((E72-Calculation!$D$73)/Calculation!$D$59&gt;Calculation!$D$29,Calculation!$D$29,(E72-Calculation!$D$73)/Calculation!$D$59),0)</f>
        <v>54.411764705882355</v>
      </c>
      <c r="P72">
        <f>IF(E72&gt;Calculation!$D$74,IF((E72-Calculation!$D$74)/Calculation!$D$60&gt;Calculation!$D$30,Calculation!$D$30,(E72-Calculation!$D$74)/Calculation!$D$60),0)</f>
        <v>122.05882352941177</v>
      </c>
      <c r="Q72">
        <f>IF(E72&gt;Calculation!$D$75,IF((E72-Calculation!$D$75)/Calculation!$D$61&gt;Calculation!$D$31,Calculation!$D$31,(E72-Calculation!$D$75)/Calculation!$D$61),0)</f>
        <v>135.29411764705884</v>
      </c>
      <c r="R72">
        <f t="shared" si="17"/>
        <v>0</v>
      </c>
      <c r="S72">
        <f t="shared" si="18"/>
        <v>0</v>
      </c>
      <c r="T72">
        <f t="shared" si="19"/>
        <v>122.05882352941177</v>
      </c>
      <c r="U72">
        <f t="shared" si="20"/>
        <v>0</v>
      </c>
      <c r="V72">
        <f t="shared" si="21"/>
        <v>0</v>
      </c>
      <c r="W72">
        <f t="shared" si="22"/>
        <v>0</v>
      </c>
      <c r="X72">
        <f t="shared" si="23"/>
        <v>122.05882352941177</v>
      </c>
      <c r="Y72">
        <f t="shared" si="24"/>
        <v>0</v>
      </c>
      <c r="Z72">
        <f t="shared" si="25"/>
        <v>0</v>
      </c>
      <c r="AA72">
        <f t="shared" si="26"/>
        <v>0</v>
      </c>
      <c r="AB72">
        <f t="shared" si="27"/>
        <v>0</v>
      </c>
      <c r="AC72">
        <f t="shared" si="4"/>
        <v>135.29411764705884</v>
      </c>
      <c r="AD72">
        <f>IF(T72&gt;Calculation!$D$29,1,0)</f>
        <v>1</v>
      </c>
      <c r="AE72">
        <f>IF(X72&gt;Calculation!$D$29,1,0)</f>
        <v>1</v>
      </c>
      <c r="AF72">
        <f>IF(AB72&gt;Calculation!$D$29,1,0)</f>
        <v>0</v>
      </c>
      <c r="AG72">
        <f>IF(U72&gt;Calculation!$D$30,1,0)</f>
        <v>0</v>
      </c>
      <c r="AH72">
        <f>IF(Y72&gt;Calculation!$D$30,1,0)</f>
        <v>0</v>
      </c>
      <c r="AI72">
        <f>IF(AC72&gt;Calculation!$D$30,1,0)</f>
        <v>1</v>
      </c>
      <c r="AJ72">
        <f t="shared" si="5"/>
        <v>122.05882352941177</v>
      </c>
      <c r="AK72">
        <f t="shared" si="28"/>
        <v>122.05882352941177</v>
      </c>
      <c r="AL72">
        <f t="shared" si="29"/>
        <v>135.29411764705884</v>
      </c>
      <c r="AM72">
        <f t="shared" si="30"/>
        <v>14898.356401384084</v>
      </c>
      <c r="AN72">
        <f t="shared" si="31"/>
        <v>14898.356401384084</v>
      </c>
      <c r="AO72">
        <f t="shared" si="32"/>
        <v>18304.498269896198</v>
      </c>
      <c r="AP72">
        <f t="shared" si="7"/>
        <v>122.05882352941177</v>
      </c>
      <c r="AQ72">
        <f t="shared" si="8"/>
        <v>122.05882352941177</v>
      </c>
      <c r="AR72">
        <f t="shared" si="9"/>
        <v>122.05882352941177</v>
      </c>
      <c r="AS72">
        <f t="shared" si="10"/>
        <v>0</v>
      </c>
      <c r="AT72">
        <f t="shared" si="33"/>
        <v>122.05882352941177</v>
      </c>
      <c r="AU72">
        <f t="shared" si="34"/>
        <v>122.05882352941177</v>
      </c>
      <c r="AV72">
        <f t="shared" si="35"/>
        <v>122.05882352941177</v>
      </c>
      <c r="AW72">
        <f t="shared" si="36"/>
        <v>0</v>
      </c>
      <c r="AX72">
        <f t="shared" si="37"/>
        <v>135.29411764705884</v>
      </c>
      <c r="AY72">
        <f t="shared" si="38"/>
        <v>135.29411764705884</v>
      </c>
      <c r="AZ72">
        <f t="shared" si="39"/>
        <v>135.29411764705884</v>
      </c>
      <c r="BA72">
        <f t="shared" si="40"/>
        <v>135.29411764705884</v>
      </c>
      <c r="BB72">
        <f t="shared" si="41"/>
        <v>40.686274509803923</v>
      </c>
      <c r="BC72">
        <f t="shared" si="42"/>
        <v>40.686274509803923</v>
      </c>
      <c r="BD72">
        <f t="shared" si="43"/>
        <v>40.686274509803923</v>
      </c>
      <c r="BE72">
        <f t="shared" si="44"/>
        <v>0</v>
      </c>
      <c r="BF72">
        <f t="shared" si="45"/>
        <v>40.686274509803923</v>
      </c>
      <c r="BG72">
        <f t="shared" si="46"/>
        <v>40.686274509803923</v>
      </c>
      <c r="BH72">
        <f t="shared" si="47"/>
        <v>40.686274509803923</v>
      </c>
      <c r="BI72">
        <f t="shared" si="48"/>
        <v>0</v>
      </c>
      <c r="BJ72">
        <f t="shared" si="49"/>
        <v>45.098039215686278</v>
      </c>
      <c r="BK72">
        <f t="shared" si="50"/>
        <v>45.098039215686278</v>
      </c>
      <c r="BL72">
        <f t="shared" si="51"/>
        <v>45.098039215686278</v>
      </c>
      <c r="BM72">
        <f t="shared" si="52"/>
        <v>45.098039215686278</v>
      </c>
      <c r="BN72">
        <f t="shared" si="53"/>
        <v>1655.3729334871205</v>
      </c>
      <c r="BO72">
        <f t="shared" si="54"/>
        <v>1655.3729334871205</v>
      </c>
      <c r="BP72">
        <f t="shared" si="55"/>
        <v>1655.3729334871205</v>
      </c>
      <c r="BQ72">
        <f t="shared" si="56"/>
        <v>0</v>
      </c>
      <c r="BR72">
        <f t="shared" si="57"/>
        <v>1655.3729334871205</v>
      </c>
      <c r="BS72">
        <f t="shared" si="58"/>
        <v>1655.3729334871205</v>
      </c>
      <c r="BT72">
        <f t="shared" si="59"/>
        <v>1655.3729334871205</v>
      </c>
      <c r="BU72">
        <f t="shared" si="60"/>
        <v>0</v>
      </c>
      <c r="BV72">
        <f t="shared" si="61"/>
        <v>2033.8331410995775</v>
      </c>
      <c r="BW72">
        <f t="shared" si="62"/>
        <v>2033.8331410995775</v>
      </c>
      <c r="BX72">
        <f t="shared" si="63"/>
        <v>2033.8331410995775</v>
      </c>
      <c r="BY72">
        <f t="shared" si="64"/>
        <v>2033.8331410995775</v>
      </c>
      <c r="BZ72">
        <f>IF($I$1=0,0,IF(AP72=0,C72,('LED Curve'!$D$14*(AP72/$I$1)^3+'LED Curve'!$D$15*(AP72/$I$1)^2+'LED Curve'!$D$16*(AP72/$I$1)^1+'LED Curve'!$D$17)*$F$1))</f>
        <v>31.838258559933596</v>
      </c>
      <c r="CA72">
        <f>IF($I$2=0,0,IF(AQ72=0,C72-BZ72,('LED Curve'!$D$14*(AQ72/$I$2)^3+'LED Curve'!$D$15*(AQ72/$I$2)^2+'LED Curve'!$D$16*(AQ72/$I$2)^1+'LED Curve'!$D$17)*$F$2))</f>
        <v>31.838258559933596</v>
      </c>
      <c r="CB72">
        <f>IF($I$3=0,0,IF(AR72=0,C72-(BZ72+CA72),('LED Curve'!$D$14*(AR72/$I$3)^3+'LED Curve'!$D$15*(AR72/$I$3)^2+'LED Curve'!$D$16*(AR72/$I$3)^1+'LED Curve'!$D$17)*$F$3))</f>
        <v>31.838258559933596</v>
      </c>
      <c r="CC72">
        <f>IF($I$4=0,0,IF(AS72=0,C72-(BZ72+CA72+CB72),('LED Curve'!$D$14*(AS72/$I$4)^3+'LED Curve'!$D$15*(AS72/$I$4)^2+'LED Curve'!$D$16*(AS72/$I$4)^1+'LED Curve'!$D$17)*$F$4))</f>
        <v>11.727072311075929</v>
      </c>
      <c r="CD72">
        <f>IF($I$1=0,0,IF(AT72=0,D72,('LED Curve'!$D$14*(AT72/$I$1)^3+'LED Curve'!$D$15*(AT72/$I$1)^2+'LED Curve'!$D$16*(AT72/$I$1)^1+'LED Curve'!$D$17)*$F$1))</f>
        <v>31.838258559933596</v>
      </c>
      <c r="CE72">
        <f>IF($I$2=0,0,IF(AU72=0,D72-CD72,('LED Curve'!$D$14*(AU72/$I$2)^3+'LED Curve'!$D$15*(AU72/$I$2)^2+'LED Curve'!$D$16*(AU72/$I$2)^1+'LED Curve'!$D$17)*$F$2))</f>
        <v>31.838258559933596</v>
      </c>
      <c r="CF72">
        <f>IF($I$3=0,0,IF(AV72=0,D72-(CD72+CE72),('LED Curve'!$D$14*(AV72/$I$3)^3+'LED Curve'!$D$15*(AV72/$I$3)^2+'LED Curve'!$D$16*(AV72/$I$3)^1+'LED Curve'!$D$17)*$F$3))</f>
        <v>31.838258559933596</v>
      </c>
      <c r="CG72">
        <f>IF($I$4=0,0,IF(AW72=0,D72-(CD72+CE72+CF72),('LED Curve'!$D$14*(AW72/$I$4)^3+'LED Curve'!$D$15*(AW72/$I$4)^2+'LED Curve'!$D$16*(AW72/$I$4)^1+'LED Curve'!$D$17)*$F$4))</f>
        <v>21.603603946610164</v>
      </c>
      <c r="CH72">
        <f>IF($I$1=0,0,IF(AX72=0,E72,('LED Curve'!$D$14*(AX72/$I$1)^3+'LED Curve'!$D$15*(AX72/$I$1)^2+'LED Curve'!$D$16*(AX72/$I$1)^1+'LED Curve'!$D$17)*$F$1))</f>
        <v>32.123222947868399</v>
      </c>
      <c r="CI72">
        <f>IF($I$2=0,0,IF(AY72=0,E72-CH72,('LED Curve'!$D$14*(AY72/$I$2)^3+'LED Curve'!$D$15*(AY72/$I$2)^2+'LED Curve'!$D$16*(AY72/$I$2)^1+'LED Curve'!$D$17)*$F$2))</f>
        <v>32.123222947868399</v>
      </c>
      <c r="CJ72">
        <f>IF($I$3=0,0,IF(AZ72=0,E72-(CH72+CI72),('LED Curve'!$D$14*(AZ72/$I$3)^3+'LED Curve'!$D$15*(AZ72/$I$3)^2+'LED Curve'!$D$16*(AZ72/$I$3)^1+'LED Curve'!$D$17)*$F$3))</f>
        <v>32.123222947868399</v>
      </c>
      <c r="CK72">
        <f>IF($I$4=0,0,IF(BA72=0,E72-(CH72+CI72+CJ72),('LED Curve'!$D$14*(BA72/$I$4)^3+'LED Curve'!$D$15*(BA72/$I$4)^2+'LED Curve'!$D$16*(BA72/$I$4)^1+'LED Curve'!$D$17)*$F$4))</f>
        <v>32.123222947868399</v>
      </c>
      <c r="CL72">
        <f t="shared" si="65"/>
        <v>75.403589430943128</v>
      </c>
      <c r="CM72">
        <f t="shared" si="66"/>
        <v>43.565330871009529</v>
      </c>
      <c r="CN72">
        <f t="shared" si="67"/>
        <v>11.727072311075929</v>
      </c>
      <c r="CO72">
        <f>IF($C$6=Calculation!$I$5,0,$C72-(BZ72+CA72+CB72+CC72))</f>
        <v>0</v>
      </c>
      <c r="CP72">
        <f t="shared" si="68"/>
        <v>85.280121066477363</v>
      </c>
      <c r="CQ72">
        <f t="shared" si="69"/>
        <v>53.441862506543764</v>
      </c>
      <c r="CR72">
        <f t="shared" si="70"/>
        <v>21.603603946610164</v>
      </c>
      <c r="CS72">
        <f>IF($C$6=Calculation!$I$5,0,$D72-(CD72+CE72+CF72+CG72))</f>
        <v>0</v>
      </c>
      <c r="CT72">
        <f t="shared" si="71"/>
        <v>94.87168831407682</v>
      </c>
      <c r="CU72">
        <f t="shared" si="72"/>
        <v>62.748465366208421</v>
      </c>
      <c r="CV72">
        <f t="shared" si="73"/>
        <v>30.625242418340022</v>
      </c>
      <c r="CW72">
        <f>IF($C$6=Calculation!$I$5,0,$E72-(CH72+CI72+CJ72+CK72))</f>
        <v>-1.4979805295283768</v>
      </c>
      <c r="CX72">
        <f t="shared" si="74"/>
        <v>7.9560512594753456</v>
      </c>
      <c r="CY72">
        <f t="shared" si="75"/>
        <v>10.463166114925896</v>
      </c>
      <c r="CZ72">
        <f t="shared" si="76"/>
        <v>12.822168092942068</v>
      </c>
      <c r="DA72">
        <f t="shared" si="77"/>
        <v>0.13683291504018477</v>
      </c>
      <c r="DB72">
        <f t="shared" si="78"/>
        <v>0.16372148979781204</v>
      </c>
      <c r="DC72">
        <f t="shared" si="79"/>
        <v>0.18607868328227065</v>
      </c>
      <c r="DD72">
        <f t="shared" si="95"/>
        <v>2.9134294971117671</v>
      </c>
      <c r="DE72">
        <f t="shared" si="96"/>
        <v>2.4966193989011649</v>
      </c>
      <c r="DF72">
        <f t="shared" si="97"/>
        <v>1.304763009153294</v>
      </c>
      <c r="DG72">
        <f t="shared" si="98"/>
        <v>0</v>
      </c>
      <c r="DH72">
        <f t="shared" si="99"/>
        <v>3.5454638265296854</v>
      </c>
      <c r="DI72">
        <f t="shared" si="100"/>
        <v>3.1655988919897715</v>
      </c>
      <c r="DJ72">
        <f t="shared" si="101"/>
        <v>2.0996152653600735</v>
      </c>
      <c r="DK72">
        <f t="shared" si="102"/>
        <v>0</v>
      </c>
      <c r="DL72">
        <f t="shared" si="103"/>
        <v>4.0712674920528729</v>
      </c>
      <c r="DM72">
        <f t="shared" si="104"/>
        <v>3.7234534803415116</v>
      </c>
      <c r="DN72">
        <f t="shared" si="105"/>
        <v>2.7582133148818073</v>
      </c>
      <c r="DO72">
        <f t="shared" si="106"/>
        <v>0.36126645024894483</v>
      </c>
      <c r="DP72">
        <f t="shared" si="81"/>
        <v>0.21536561656600375</v>
      </c>
      <c r="DQ72">
        <f t="shared" si="82"/>
        <v>0.5946129283434145</v>
      </c>
      <c r="DR72">
        <f t="shared" si="83"/>
        <v>0.29442789435951783</v>
      </c>
      <c r="DS72">
        <f t="shared" si="84"/>
        <v>0</v>
      </c>
      <c r="DT72">
        <f t="shared" si="85"/>
        <v>0.1957421357474966</v>
      </c>
      <c r="DU72">
        <f t="shared" si="86"/>
        <v>0.52937470169145939</v>
      </c>
      <c r="DV72">
        <f t="shared" si="87"/>
        <v>0.76364980380959857</v>
      </c>
      <c r="DW72">
        <f t="shared" si="88"/>
        <v>0</v>
      </c>
      <c r="DX72">
        <f t="shared" si="89"/>
        <v>0.17943591579829735</v>
      </c>
      <c r="DY72">
        <f t="shared" si="90"/>
        <v>0.47733610924997627</v>
      </c>
      <c r="DZ72">
        <f t="shared" si="91"/>
        <v>1.0876185638500147</v>
      </c>
      <c r="EA72">
        <f t="shared" si="92"/>
        <v>-2.2501916763625479E-2</v>
      </c>
      <c r="EB72">
        <f>IF($I$1=0,0,IF(AP72&lt;=0,0,('LED Curve'!$D$19*(AP72/$I$1)^3+'LED Curve'!$D$20*(AP72/$I$1)^2+'LED Curve'!$D$21*(AP72/$I$1)^1+'LED Curve'!$D$22)*$F$1*$I$1))</f>
        <v>499.45781970958944</v>
      </c>
      <c r="EC72">
        <f>IF($I$2=0,0,IF(AQ72&lt;=0,0,('LED Curve'!$D$19*(AQ72/$I$2)^3+'LED Curve'!$D$20*(AQ72/$I$2)^2+'LED Curve'!$D$21*(AQ72/$I$2)^1+'LED Curve'!$D$22)*$F$2*$I$2))</f>
        <v>499.45781970958944</v>
      </c>
      <c r="ED72">
        <f>IF($I$3=0,0,IF(AR72&lt;=0,0,('LED Curve'!$D$19*(AR72/$I$3)^3+'LED Curve'!$D$20*(AR72/$I$3)^2+'LED Curve'!$D$21*(AR72/$I$3)^1+'LED Curve'!$D$22)*$F$3*$I$3))</f>
        <v>499.45781970958944</v>
      </c>
      <c r="EE72">
        <f>IF($I$4=0,0,IF(AS72&lt;=0,0,('LED Curve'!$D$19*(AS72/$I$4)^3+'LED Curve'!$D$20*(AS72/$I$4)^2+'LED Curve'!$D$21*(AS72/$I$4)^1+'LED Curve'!$D$22)*$F$4*$I$4))</f>
        <v>0</v>
      </c>
      <c r="EF72">
        <f>IF($I$1=0,0,IF(AT72&lt;=0,0,('LED Curve'!$D$19*(AT72/$I$1)^3+'LED Curve'!$D$20*(AT72/$I$1)^2+'LED Curve'!$D$21*(AT72/$I$1)^1+'LED Curve'!$D$22)*$F$1*$I$1))</f>
        <v>499.45781970958944</v>
      </c>
      <c r="EG72">
        <f>IF($I$2=0,0,IF(AU72&lt;=0,0,('LED Curve'!$D$19*(AU72/$I$2)^3+'LED Curve'!$D$20*(AU72/$I$2)^2+'LED Curve'!$D$21*(AU72/$I$2)^1+'LED Curve'!$D$22)*$F$2*$I$2))</f>
        <v>499.45781970958944</v>
      </c>
      <c r="EH72">
        <f>IF($I$3=0,0,IF(AV72&lt;=0,0,('LED Curve'!$D$19*(AV72/$I$3)^3+'LED Curve'!$D$20*(AV72/$I$3)^2+'LED Curve'!$D$21*(AV72/$I$3)^1+'LED Curve'!$D$22)*$F$3*$I$3))</f>
        <v>499.45781970958944</v>
      </c>
      <c r="EI72">
        <f>IF($I$4=0,0,IF(AW72&lt;=0,0,('LED Curve'!$D$19*(AW72/$I$4)^3+'LED Curve'!$D$20*(AW72/$I$4)^2+'LED Curve'!$D$21*(AW72/$I$4)^1+'LED Curve'!$D$22)*$F$4*$I$4))</f>
        <v>0</v>
      </c>
      <c r="EJ72">
        <f>IF($I$1=0,0,IF(AX72&lt;=0,0,('LED Curve'!$D$19*(AX72/$I$1)^3+'LED Curve'!$D$20*(AX72/$I$1)^2+'LED Curve'!$D$21*(AX72/$I$1)^1+'LED Curve'!$D$22)*$F$1*$I$1))</f>
        <v>544.2324443672818</v>
      </c>
      <c r="EK72">
        <f>IF($I$2=0,0,IF(AY72&lt;=0,0,('LED Curve'!$D$19*(AY72/$I$2)^3+'LED Curve'!$D$20*(AY72/$I$2)^2+'LED Curve'!$D$21*(AY72/$I$2)^1+'LED Curve'!$D$22)*$F$2*$I$2))</f>
        <v>544.2324443672818</v>
      </c>
      <c r="EL72">
        <f>IF($I$3=0,0,IF(AZ72&lt;=0,0,('LED Curve'!$D$19*(AZ72/$I$3)^3+'LED Curve'!$D$20*(AZ72/$I$3)^2+'LED Curve'!$D$21*(AZ72/$I$3)^1+'LED Curve'!$D$22)*$F$3*$I$3))</f>
        <v>544.2324443672818</v>
      </c>
      <c r="EM72">
        <f>IF($I$4=0,0,IF(BA72&lt;=0,0,('LED Curve'!$D$19*(BA72/$I$4)^3+'LED Curve'!$D$20*(BA72/$I$4)^2+'LED Curve'!$D$21*(BA72/$I$4)^1+'LED Curve'!$D$22)*$F$4*$I$4))</f>
        <v>544.2324443672818</v>
      </c>
      <c r="EN72">
        <f t="shared" si="93"/>
        <v>1498.3734591287684</v>
      </c>
      <c r="EO72">
        <f t="shared" si="12"/>
        <v>270.05718373547415</v>
      </c>
      <c r="EP72">
        <f t="shared" si="13"/>
        <v>1498.3734591287684</v>
      </c>
      <c r="EQ72">
        <f t="shared" si="14"/>
        <v>172.59529565083267</v>
      </c>
      <c r="ER72">
        <f t="shared" si="94"/>
        <v>2176.9297774691272</v>
      </c>
      <c r="ES72">
        <f t="shared" si="15"/>
        <v>774.82780015805474</v>
      </c>
    </row>
    <row r="73" spans="1:149" x14ac:dyDescent="0.3">
      <c r="A73">
        <v>64</v>
      </c>
      <c r="B73">
        <f t="shared" si="16"/>
        <v>2.5000000000000001E-3</v>
      </c>
      <c r="C73">
        <f t="shared" ref="C73:C136" si="107">IF(($C$2*SQRT(2)*SIN(2*PI()*$C$1*B73)-$C$5)&gt;0,($C$2*SQRT(2)*SIN(2*PI()*$C$1*B73)-$C$5),0)</f>
        <v>108.6</v>
      </c>
      <c r="D73">
        <f t="shared" ref="D73:D136" si="108">IF(($C$3*SQRT(2)*SIN(2*PI()*$C$1*B73)-$C$5)&gt;0,($C$3*SQRT(2)*SIN(2*PI()*$C$1*B73)-$C$5),0)</f>
        <v>118.6</v>
      </c>
      <c r="E73">
        <f t="shared" ref="E73:E136" si="109">IF(($C$4*SQRT(2)*SIN(2*PI()*$C$1*B73)-$C$5)&gt;0,($C$4*SQRT(2)*SIN(2*PI()*$C$1*B73)-$C$5),0)</f>
        <v>128.6</v>
      </c>
      <c r="F73">
        <f>IF(C73&gt;Calculation!$D$72,IF((C73-Calculation!$D$72)/Calculation!$D$58&gt;Calculation!$D$28,Calculation!$D$28,(C73-Calculation!$D$72)/Calculation!$D$58),0)</f>
        <v>26.470588235294116</v>
      </c>
      <c r="G73">
        <f>IF(C73&gt;Calculation!$D$73,IF((C73-Calculation!$D$73)/Calculation!$D$59&gt;Calculation!$D$29,Calculation!$D$29,(C73-Calculation!$D$73)/Calculation!$D$59),0)</f>
        <v>54.411764705882355</v>
      </c>
      <c r="H73">
        <f>IF(C73&gt;Calculation!$D$74,IF((C73-Calculation!$D$74)/Calculation!$D$60&gt;Calculation!$D$30,Calculation!$D$30,(C73-Calculation!$D$74)/Calculation!$D$60),0)</f>
        <v>122.05882352941177</v>
      </c>
      <c r="I73">
        <f>IF(C73&gt;Calculation!$D$75,IF((C73-Calculation!$D$75)/Calculation!$D$61&gt;Calculation!$D$31,Calculation!$D$31,(C73-Calculation!$D$75)/Calculation!$D$61),0)</f>
        <v>0</v>
      </c>
      <c r="J73">
        <f>IF(D73&gt;Calculation!$D$72,IF((D73-Calculation!$D$72)/Calculation!$D$58&gt;Calculation!$D$28,Calculation!$D$28,(D73-Calculation!$D$72)/Calculation!$D$58),0)</f>
        <v>26.470588235294116</v>
      </c>
      <c r="K73">
        <f>IF(D73&gt;Calculation!$D$73,IF((D73-Calculation!$D$73)/Calculation!$D$59&gt;Calculation!$D$29,Calculation!$D$29,(D73-Calculation!$D$73)/Calculation!$D$59),0)</f>
        <v>54.411764705882355</v>
      </c>
      <c r="L73">
        <f>IF(D73&gt;Calculation!$D$74,IF((D73-Calculation!$D$74)/Calculation!$D$60&gt;Calculation!$D$30,Calculation!$D$30,(D73-Calculation!$D$74)/Calculation!$D$60),0)</f>
        <v>122.05882352941177</v>
      </c>
      <c r="M73">
        <f>IF(D73&gt;Calculation!$D$75,IF((D73-Calculation!$D$75)/Calculation!$D$61&gt;Calculation!$D$31,Calculation!$D$31,(D73-Calculation!$D$75)/Calculation!$D$61),0)</f>
        <v>0</v>
      </c>
      <c r="N73">
        <f>IF(E73&gt;Calculation!$D$72,IF((E73-Calculation!$D$72)/Calculation!$D$58&gt;Calculation!$D$28,Calculation!$D$28,(E73-Calculation!$D$72)/Calculation!$D$58),0)</f>
        <v>26.470588235294116</v>
      </c>
      <c r="O73">
        <f>IF(E73&gt;Calculation!$D$73,IF((E73-Calculation!$D$73)/Calculation!$D$59&gt;Calculation!$D$29,Calculation!$D$29,(E73-Calculation!$D$73)/Calculation!$D$59),0)</f>
        <v>54.411764705882355</v>
      </c>
      <c r="P73">
        <f>IF(E73&gt;Calculation!$D$74,IF((E73-Calculation!$D$74)/Calculation!$D$60&gt;Calculation!$D$30,Calculation!$D$30,(E73-Calculation!$D$74)/Calculation!$D$60),0)</f>
        <v>122.05882352941177</v>
      </c>
      <c r="Q73">
        <f>IF(E73&gt;Calculation!$D$75,IF((E73-Calculation!$D$75)/Calculation!$D$61&gt;Calculation!$D$31,Calculation!$D$31,(E73-Calculation!$D$75)/Calculation!$D$61),0)</f>
        <v>135.29411764705884</v>
      </c>
      <c r="R73">
        <f t="shared" si="17"/>
        <v>0</v>
      </c>
      <c r="S73">
        <f t="shared" si="18"/>
        <v>0</v>
      </c>
      <c r="T73">
        <f t="shared" si="19"/>
        <v>122.05882352941177</v>
      </c>
      <c r="U73">
        <f t="shared" si="20"/>
        <v>0</v>
      </c>
      <c r="V73">
        <f t="shared" si="21"/>
        <v>0</v>
      </c>
      <c r="W73">
        <f t="shared" si="22"/>
        <v>0</v>
      </c>
      <c r="X73">
        <f t="shared" si="23"/>
        <v>122.05882352941177</v>
      </c>
      <c r="Y73">
        <f t="shared" si="24"/>
        <v>0</v>
      </c>
      <c r="Z73">
        <f t="shared" si="25"/>
        <v>0</v>
      </c>
      <c r="AA73">
        <f t="shared" si="26"/>
        <v>0</v>
      </c>
      <c r="AB73">
        <f t="shared" si="27"/>
        <v>0</v>
      </c>
      <c r="AC73">
        <f t="shared" ref="AC73:AC136" si="110">Q73</f>
        <v>135.29411764705884</v>
      </c>
      <c r="AD73">
        <f>IF(T73&gt;Calculation!$D$29,1,0)</f>
        <v>1</v>
      </c>
      <c r="AE73">
        <f>IF(X73&gt;Calculation!$D$29,1,0)</f>
        <v>1</v>
      </c>
      <c r="AF73">
        <f>IF(AB73&gt;Calculation!$D$29,1,0)</f>
        <v>0</v>
      </c>
      <c r="AG73">
        <f>IF(U73&gt;Calculation!$D$30,1,0)</f>
        <v>0</v>
      </c>
      <c r="AH73">
        <f>IF(Y73&gt;Calculation!$D$30,1,0)</f>
        <v>0</v>
      </c>
      <c r="AI73">
        <f>IF(AC73&gt;Calculation!$D$30,1,0)</f>
        <v>1</v>
      </c>
      <c r="AJ73">
        <f t="shared" ref="AJ73:AJ136" si="111">SUM(R73:U73)</f>
        <v>122.05882352941177</v>
      </c>
      <c r="AK73">
        <f t="shared" si="28"/>
        <v>122.05882352941177</v>
      </c>
      <c r="AL73">
        <f t="shared" si="29"/>
        <v>135.29411764705884</v>
      </c>
      <c r="AM73">
        <f t="shared" si="30"/>
        <v>14898.356401384084</v>
      </c>
      <c r="AN73">
        <f t="shared" si="31"/>
        <v>14898.356401384084</v>
      </c>
      <c r="AO73">
        <f t="shared" si="32"/>
        <v>18304.498269896198</v>
      </c>
      <c r="AP73">
        <f t="shared" ref="AP73:AP136" si="112">SUM(R73:U73)</f>
        <v>122.05882352941177</v>
      </c>
      <c r="AQ73">
        <f t="shared" ref="AQ73:AQ136" si="113">SUM(S73:U73)</f>
        <v>122.05882352941177</v>
      </c>
      <c r="AR73">
        <f t="shared" ref="AR73:AR136" si="114">SUM(T73:U73)</f>
        <v>122.05882352941177</v>
      </c>
      <c r="AS73">
        <f t="shared" ref="AS73:AS136" si="115">SUM(U73)</f>
        <v>0</v>
      </c>
      <c r="AT73">
        <f t="shared" si="33"/>
        <v>122.05882352941177</v>
      </c>
      <c r="AU73">
        <f t="shared" si="34"/>
        <v>122.05882352941177</v>
      </c>
      <c r="AV73">
        <f t="shared" si="35"/>
        <v>122.05882352941177</v>
      </c>
      <c r="AW73">
        <f t="shared" si="36"/>
        <v>0</v>
      </c>
      <c r="AX73">
        <f t="shared" si="37"/>
        <v>135.29411764705884</v>
      </c>
      <c r="AY73">
        <f t="shared" si="38"/>
        <v>135.29411764705884</v>
      </c>
      <c r="AZ73">
        <f t="shared" si="39"/>
        <v>135.29411764705884</v>
      </c>
      <c r="BA73">
        <f t="shared" si="40"/>
        <v>135.29411764705884</v>
      </c>
      <c r="BB73">
        <f t="shared" si="41"/>
        <v>40.686274509803923</v>
      </c>
      <c r="BC73">
        <f t="shared" si="42"/>
        <v>40.686274509803923</v>
      </c>
      <c r="BD73">
        <f t="shared" si="43"/>
        <v>40.686274509803923</v>
      </c>
      <c r="BE73">
        <f t="shared" si="44"/>
        <v>0</v>
      </c>
      <c r="BF73">
        <f t="shared" si="45"/>
        <v>40.686274509803923</v>
      </c>
      <c r="BG73">
        <f t="shared" si="46"/>
        <v>40.686274509803923</v>
      </c>
      <c r="BH73">
        <f t="shared" si="47"/>
        <v>40.686274509803923</v>
      </c>
      <c r="BI73">
        <f t="shared" si="48"/>
        <v>0</v>
      </c>
      <c r="BJ73">
        <f t="shared" si="49"/>
        <v>45.098039215686278</v>
      </c>
      <c r="BK73">
        <f t="shared" si="50"/>
        <v>45.098039215686278</v>
      </c>
      <c r="BL73">
        <f t="shared" si="51"/>
        <v>45.098039215686278</v>
      </c>
      <c r="BM73">
        <f t="shared" si="52"/>
        <v>45.098039215686278</v>
      </c>
      <c r="BN73">
        <f t="shared" si="53"/>
        <v>1655.3729334871205</v>
      </c>
      <c r="BO73">
        <f t="shared" si="54"/>
        <v>1655.3729334871205</v>
      </c>
      <c r="BP73">
        <f t="shared" si="55"/>
        <v>1655.3729334871205</v>
      </c>
      <c r="BQ73">
        <f t="shared" si="56"/>
        <v>0</v>
      </c>
      <c r="BR73">
        <f t="shared" si="57"/>
        <v>1655.3729334871205</v>
      </c>
      <c r="BS73">
        <f t="shared" si="58"/>
        <v>1655.3729334871205</v>
      </c>
      <c r="BT73">
        <f t="shared" si="59"/>
        <v>1655.3729334871205</v>
      </c>
      <c r="BU73">
        <f t="shared" si="60"/>
        <v>0</v>
      </c>
      <c r="BV73">
        <f t="shared" si="61"/>
        <v>2033.8331410995775</v>
      </c>
      <c r="BW73">
        <f t="shared" si="62"/>
        <v>2033.8331410995775</v>
      </c>
      <c r="BX73">
        <f t="shared" si="63"/>
        <v>2033.8331410995775</v>
      </c>
      <c r="BY73">
        <f t="shared" si="64"/>
        <v>2033.8331410995775</v>
      </c>
      <c r="BZ73">
        <f>IF($I$1=0,0,IF(AP73=0,C73,('LED Curve'!$D$14*(AP73/$I$1)^3+'LED Curve'!$D$15*(AP73/$I$1)^2+'LED Curve'!$D$16*(AP73/$I$1)^1+'LED Curve'!$D$17)*$F$1))</f>
        <v>31.838258559933596</v>
      </c>
      <c r="CA73">
        <f>IF($I$2=0,0,IF(AQ73=0,C73-BZ73,('LED Curve'!$D$14*(AQ73/$I$2)^3+'LED Curve'!$D$15*(AQ73/$I$2)^2+'LED Curve'!$D$16*(AQ73/$I$2)^1+'LED Curve'!$D$17)*$F$2))</f>
        <v>31.838258559933596</v>
      </c>
      <c r="CB73">
        <f>IF($I$3=0,0,IF(AR73=0,C73-(BZ73+CA73),('LED Curve'!$D$14*(AR73/$I$3)^3+'LED Curve'!$D$15*(AR73/$I$3)^2+'LED Curve'!$D$16*(AR73/$I$3)^1+'LED Curve'!$D$17)*$F$3))</f>
        <v>31.838258559933596</v>
      </c>
      <c r="CC73">
        <f>IF($I$4=0,0,IF(AS73=0,C73-(BZ73+CA73+CB73),('LED Curve'!$D$14*(AS73/$I$4)^3+'LED Curve'!$D$15*(AS73/$I$4)^2+'LED Curve'!$D$16*(AS73/$I$4)^1+'LED Curve'!$D$17)*$F$4))</f>
        <v>13.085224320199202</v>
      </c>
      <c r="CD73">
        <f>IF($I$1=0,0,IF(AT73=0,D73,('LED Curve'!$D$14*(AT73/$I$1)^3+'LED Curve'!$D$15*(AT73/$I$1)^2+'LED Curve'!$D$16*(AT73/$I$1)^1+'LED Curve'!$D$17)*$F$1))</f>
        <v>31.838258559933596</v>
      </c>
      <c r="CE73">
        <f>IF($I$2=0,0,IF(AU73=0,D73-CD73,('LED Curve'!$D$14*(AU73/$I$2)^3+'LED Curve'!$D$15*(AU73/$I$2)^2+'LED Curve'!$D$16*(AU73/$I$2)^1+'LED Curve'!$D$17)*$F$2))</f>
        <v>31.838258559933596</v>
      </c>
      <c r="CF73">
        <f>IF($I$3=0,0,IF(AV73=0,D73-(CD73+CE73),('LED Curve'!$D$14*(AV73/$I$3)^3+'LED Curve'!$D$15*(AV73/$I$3)^2+'LED Curve'!$D$16*(AV73/$I$3)^1+'LED Curve'!$D$17)*$F$3))</f>
        <v>31.838258559933596</v>
      </c>
      <c r="CG73">
        <f>IF($I$4=0,0,IF(AW73=0,D73-(CD73+CE73+CF73),('LED Curve'!$D$14*(AW73/$I$4)^3+'LED Curve'!$D$15*(AW73/$I$4)^2+'LED Curve'!$D$16*(AW73/$I$4)^1+'LED Curve'!$D$17)*$F$4))</f>
        <v>23.085224320199202</v>
      </c>
      <c r="CH73">
        <f>IF($I$1=0,0,IF(AX73=0,E73,('LED Curve'!$D$14*(AX73/$I$1)^3+'LED Curve'!$D$15*(AX73/$I$1)^2+'LED Curve'!$D$16*(AX73/$I$1)^1+'LED Curve'!$D$17)*$F$1))</f>
        <v>32.123222947868399</v>
      </c>
      <c r="CI73">
        <f>IF($I$2=0,0,IF(AY73=0,E73-CH73,('LED Curve'!$D$14*(AY73/$I$2)^3+'LED Curve'!$D$15*(AY73/$I$2)^2+'LED Curve'!$D$16*(AY73/$I$2)^1+'LED Curve'!$D$17)*$F$2))</f>
        <v>32.123222947868399</v>
      </c>
      <c r="CJ73">
        <f>IF($I$3=0,0,IF(AZ73=0,E73-(CH73+CI73),('LED Curve'!$D$14*(AZ73/$I$3)^3+'LED Curve'!$D$15*(AZ73/$I$3)^2+'LED Curve'!$D$16*(AZ73/$I$3)^1+'LED Curve'!$D$17)*$F$3))</f>
        <v>32.123222947868399</v>
      </c>
      <c r="CK73">
        <f>IF($I$4=0,0,IF(BA73=0,E73-(CH73+CI73+CJ73),('LED Curve'!$D$14*(BA73/$I$4)^3+'LED Curve'!$D$15*(BA73/$I$4)^2+'LED Curve'!$D$16*(BA73/$I$4)^1+'LED Curve'!$D$17)*$F$4))</f>
        <v>32.123222947868399</v>
      </c>
      <c r="CL73">
        <f t="shared" si="65"/>
        <v>76.761741440066402</v>
      </c>
      <c r="CM73">
        <f t="shared" si="66"/>
        <v>44.923482880132802</v>
      </c>
      <c r="CN73">
        <f t="shared" si="67"/>
        <v>13.085224320199202</v>
      </c>
      <c r="CO73">
        <f>IF($C$6=Calculation!$I$5,0,$C73-(BZ73+CA73+CB73+CC73))</f>
        <v>0</v>
      </c>
      <c r="CP73">
        <f t="shared" si="68"/>
        <v>86.761741440066402</v>
      </c>
      <c r="CQ73">
        <f t="shared" si="69"/>
        <v>54.923482880132802</v>
      </c>
      <c r="CR73">
        <f t="shared" si="70"/>
        <v>23.085224320199202</v>
      </c>
      <c r="CS73">
        <f>IF($C$6=Calculation!$I$5,0,$D73-(CD73+CE73+CF73+CG73))</f>
        <v>0</v>
      </c>
      <c r="CT73">
        <f t="shared" si="71"/>
        <v>96.476777052131595</v>
      </c>
      <c r="CU73">
        <f t="shared" si="72"/>
        <v>64.353554104263196</v>
      </c>
      <c r="CV73">
        <f t="shared" si="73"/>
        <v>32.230331156394797</v>
      </c>
      <c r="CW73">
        <f>IF($C$6=Calculation!$I$5,0,$E73-(CH73+CI73+CJ73+CK73))</f>
        <v>0.10710820852639813</v>
      </c>
      <c r="CX73">
        <f t="shared" si="74"/>
        <v>8.4772849848672003</v>
      </c>
      <c r="CY73">
        <f t="shared" si="75"/>
        <v>11.031784724444282</v>
      </c>
      <c r="CZ73">
        <f t="shared" si="76"/>
        <v>13.504967146138844</v>
      </c>
      <c r="DA73">
        <f t="shared" si="77"/>
        <v>0.14350800695194948</v>
      </c>
      <c r="DB73">
        <f t="shared" si="78"/>
        <v>0.17039658170957675</v>
      </c>
      <c r="DC73">
        <f t="shared" si="79"/>
        <v>0.19347758034109419</v>
      </c>
      <c r="DD73">
        <f t="shared" si="95"/>
        <v>3.065231855824686</v>
      </c>
      <c r="DE73">
        <f t="shared" si="96"/>
        <v>2.6484217576140838</v>
      </c>
      <c r="DF73">
        <f t="shared" si="97"/>
        <v>1.4565653678662129</v>
      </c>
      <c r="DG73">
        <f t="shared" si="98"/>
        <v>0</v>
      </c>
      <c r="DH73">
        <f t="shared" si="99"/>
        <v>3.6972661852426043</v>
      </c>
      <c r="DI73">
        <f t="shared" si="100"/>
        <v>3.3174012507026904</v>
      </c>
      <c r="DJ73">
        <f t="shared" si="101"/>
        <v>2.2514176240729924</v>
      </c>
      <c r="DK73">
        <f t="shared" si="102"/>
        <v>0</v>
      </c>
      <c r="DL73">
        <f t="shared" si="103"/>
        <v>4.2410363633306698</v>
      </c>
      <c r="DM73">
        <f t="shared" si="104"/>
        <v>3.893222351619309</v>
      </c>
      <c r="DN73">
        <f t="shared" si="105"/>
        <v>2.9279821861596047</v>
      </c>
      <c r="DO73">
        <f t="shared" si="106"/>
        <v>0.53103532152674215</v>
      </c>
      <c r="DP73">
        <f t="shared" si="81"/>
        <v>0.21536561656600375</v>
      </c>
      <c r="DQ73">
        <f t="shared" si="82"/>
        <v>0.5946129283434145</v>
      </c>
      <c r="DR73">
        <f t="shared" si="83"/>
        <v>0.35357945170085048</v>
      </c>
      <c r="DS73">
        <f t="shared" si="84"/>
        <v>0</v>
      </c>
      <c r="DT73">
        <f t="shared" si="85"/>
        <v>0.1957421357474966</v>
      </c>
      <c r="DU73">
        <f t="shared" si="86"/>
        <v>0.52937470169145939</v>
      </c>
      <c r="DV73">
        <f t="shared" si="87"/>
        <v>0.87018624527746335</v>
      </c>
      <c r="DW73">
        <f t="shared" si="88"/>
        <v>0</v>
      </c>
      <c r="DX73">
        <f t="shared" si="89"/>
        <v>0.17943591579829735</v>
      </c>
      <c r="DY73">
        <f t="shared" si="90"/>
        <v>0.47733610924997627</v>
      </c>
      <c r="DZ73">
        <f t="shared" si="91"/>
        <v>1.0876185638500147</v>
      </c>
      <c r="EA73">
        <f t="shared" si="92"/>
        <v>-2.617724573686141E-2</v>
      </c>
      <c r="EB73">
        <f>IF($I$1=0,0,IF(AP73&lt;=0,0,('LED Curve'!$D$19*(AP73/$I$1)^3+'LED Curve'!$D$20*(AP73/$I$1)^2+'LED Curve'!$D$21*(AP73/$I$1)^1+'LED Curve'!$D$22)*$F$1*$I$1))</f>
        <v>499.45781970958944</v>
      </c>
      <c r="EC73">
        <f>IF($I$2=0,0,IF(AQ73&lt;=0,0,('LED Curve'!$D$19*(AQ73/$I$2)^3+'LED Curve'!$D$20*(AQ73/$I$2)^2+'LED Curve'!$D$21*(AQ73/$I$2)^1+'LED Curve'!$D$22)*$F$2*$I$2))</f>
        <v>499.45781970958944</v>
      </c>
      <c r="ED73">
        <f>IF($I$3=0,0,IF(AR73&lt;=0,0,('LED Curve'!$D$19*(AR73/$I$3)^3+'LED Curve'!$D$20*(AR73/$I$3)^2+'LED Curve'!$D$21*(AR73/$I$3)^1+'LED Curve'!$D$22)*$F$3*$I$3))</f>
        <v>499.45781970958944</v>
      </c>
      <c r="EE73">
        <f>IF($I$4=0,0,IF(AS73&lt;=0,0,('LED Curve'!$D$19*(AS73/$I$4)^3+'LED Curve'!$D$20*(AS73/$I$4)^2+'LED Curve'!$D$21*(AS73/$I$4)^1+'LED Curve'!$D$22)*$F$4*$I$4))</f>
        <v>0</v>
      </c>
      <c r="EF73">
        <f>IF($I$1=0,0,IF(AT73&lt;=0,0,('LED Curve'!$D$19*(AT73/$I$1)^3+'LED Curve'!$D$20*(AT73/$I$1)^2+'LED Curve'!$D$21*(AT73/$I$1)^1+'LED Curve'!$D$22)*$F$1*$I$1))</f>
        <v>499.45781970958944</v>
      </c>
      <c r="EG73">
        <f>IF($I$2=0,0,IF(AU73&lt;=0,0,('LED Curve'!$D$19*(AU73/$I$2)^3+'LED Curve'!$D$20*(AU73/$I$2)^2+'LED Curve'!$D$21*(AU73/$I$2)^1+'LED Curve'!$D$22)*$F$2*$I$2))</f>
        <v>499.45781970958944</v>
      </c>
      <c r="EH73">
        <f>IF($I$3=0,0,IF(AV73&lt;=0,0,('LED Curve'!$D$19*(AV73/$I$3)^3+'LED Curve'!$D$20*(AV73/$I$3)^2+'LED Curve'!$D$21*(AV73/$I$3)^1+'LED Curve'!$D$22)*$F$3*$I$3))</f>
        <v>499.45781970958944</v>
      </c>
      <c r="EI73">
        <f>IF($I$4=0,0,IF(AW73&lt;=0,0,('LED Curve'!$D$19*(AW73/$I$4)^3+'LED Curve'!$D$20*(AW73/$I$4)^2+'LED Curve'!$D$21*(AW73/$I$4)^1+'LED Curve'!$D$22)*$F$4*$I$4))</f>
        <v>0</v>
      </c>
      <c r="EJ73">
        <f>IF($I$1=0,0,IF(AX73&lt;=0,0,('LED Curve'!$D$19*(AX73/$I$1)^3+'LED Curve'!$D$20*(AX73/$I$1)^2+'LED Curve'!$D$21*(AX73/$I$1)^1+'LED Curve'!$D$22)*$F$1*$I$1))</f>
        <v>544.2324443672818</v>
      </c>
      <c r="EK73">
        <f>IF($I$2=0,0,IF(AY73&lt;=0,0,('LED Curve'!$D$19*(AY73/$I$2)^3+'LED Curve'!$D$20*(AY73/$I$2)^2+'LED Curve'!$D$21*(AY73/$I$2)^1+'LED Curve'!$D$22)*$F$2*$I$2))</f>
        <v>544.2324443672818</v>
      </c>
      <c r="EL73">
        <f>IF($I$3=0,0,IF(AZ73&lt;=0,0,('LED Curve'!$D$19*(AZ73/$I$3)^3+'LED Curve'!$D$20*(AZ73/$I$3)^2+'LED Curve'!$D$21*(AZ73/$I$3)^1+'LED Curve'!$D$22)*$F$3*$I$3))</f>
        <v>544.2324443672818</v>
      </c>
      <c r="EM73">
        <f>IF($I$4=0,0,IF(BA73&lt;=0,0,('LED Curve'!$D$19*(BA73/$I$4)^3+'LED Curve'!$D$20*(BA73/$I$4)^2+'LED Curve'!$D$21*(BA73/$I$4)^1+'LED Curve'!$D$22)*$F$4*$I$4))</f>
        <v>544.2324443672818</v>
      </c>
      <c r="EN73">
        <f t="shared" si="93"/>
        <v>1498.3734591287684</v>
      </c>
      <c r="EO73">
        <f t="shared" ref="EO73:EO136" si="116">IF(EN73&lt;$EO$2,0,EN73-$EO$2)</f>
        <v>270.05718373547415</v>
      </c>
      <c r="EP73">
        <f t="shared" ref="EP73:EP136" si="117">SUM(EF73:EI73)</f>
        <v>1498.3734591287684</v>
      </c>
      <c r="EQ73">
        <f t="shared" ref="EQ73:EQ136" si="118">IF(EP73&lt;$EP$2,0,EP73-$EP$2)</f>
        <v>172.59529565083267</v>
      </c>
      <c r="ER73">
        <f t="shared" si="94"/>
        <v>2176.9297774691272</v>
      </c>
      <c r="ES73">
        <f t="shared" ref="ES73:ES136" si="119">IF(ER73&lt;$EQ$2,0,ER73-$EQ$2)</f>
        <v>774.82780015805474</v>
      </c>
    </row>
    <row r="74" spans="1:149" x14ac:dyDescent="0.3">
      <c r="A74">
        <v>65</v>
      </c>
      <c r="B74">
        <f t="shared" ref="B74:B137" si="120">A74/256/(2*$C$1)</f>
        <v>2.5390625000000001E-3</v>
      </c>
      <c r="C74">
        <f t="shared" si="107"/>
        <v>109.9415864137351</v>
      </c>
      <c r="D74">
        <f t="shared" si="108"/>
        <v>120.06354881498375</v>
      </c>
      <c r="E74">
        <f t="shared" si="109"/>
        <v>130.18551121623238</v>
      </c>
      <c r="F74">
        <f>IF(C74&gt;Calculation!$D$72,IF((C74-Calculation!$D$72)/Calculation!$D$58&gt;Calculation!$D$28,Calculation!$D$28,(C74-Calculation!$D$72)/Calculation!$D$58),0)</f>
        <v>26.470588235294116</v>
      </c>
      <c r="G74">
        <f>IF(C74&gt;Calculation!$D$73,IF((C74-Calculation!$D$73)/Calculation!$D$59&gt;Calculation!$D$29,Calculation!$D$29,(C74-Calculation!$D$73)/Calculation!$D$59),0)</f>
        <v>54.411764705882355</v>
      </c>
      <c r="H74">
        <f>IF(C74&gt;Calculation!$D$74,IF((C74-Calculation!$D$74)/Calculation!$D$60&gt;Calculation!$D$30,Calculation!$D$30,(C74-Calculation!$D$74)/Calculation!$D$60),0)</f>
        <v>122.05882352941177</v>
      </c>
      <c r="I74">
        <f>IF(C74&gt;Calculation!$D$75,IF((C74-Calculation!$D$75)/Calculation!$D$61&gt;Calculation!$D$31,Calculation!$D$31,(C74-Calculation!$D$75)/Calculation!$D$61),0)</f>
        <v>0</v>
      </c>
      <c r="J74">
        <f>IF(D74&gt;Calculation!$D$72,IF((D74-Calculation!$D$72)/Calculation!$D$58&gt;Calculation!$D$28,Calculation!$D$28,(D74-Calculation!$D$72)/Calculation!$D$58),0)</f>
        <v>26.470588235294116</v>
      </c>
      <c r="K74">
        <f>IF(D74&gt;Calculation!$D$73,IF((D74-Calculation!$D$73)/Calculation!$D$59&gt;Calculation!$D$29,Calculation!$D$29,(D74-Calculation!$D$73)/Calculation!$D$59),0)</f>
        <v>54.411764705882355</v>
      </c>
      <c r="L74">
        <f>IF(D74&gt;Calculation!$D$74,IF((D74-Calculation!$D$74)/Calculation!$D$60&gt;Calculation!$D$30,Calculation!$D$30,(D74-Calculation!$D$74)/Calculation!$D$60),0)</f>
        <v>122.05882352941177</v>
      </c>
      <c r="M74">
        <f>IF(D74&gt;Calculation!$D$75,IF((D74-Calculation!$D$75)/Calculation!$D$61&gt;Calculation!$D$31,Calculation!$D$31,(D74-Calculation!$D$75)/Calculation!$D$61),0)</f>
        <v>0</v>
      </c>
      <c r="N74">
        <f>IF(E74&gt;Calculation!$D$72,IF((E74-Calculation!$D$72)/Calculation!$D$58&gt;Calculation!$D$28,Calculation!$D$28,(E74-Calculation!$D$72)/Calculation!$D$58),0)</f>
        <v>26.470588235294116</v>
      </c>
      <c r="O74">
        <f>IF(E74&gt;Calculation!$D$73,IF((E74-Calculation!$D$73)/Calculation!$D$59&gt;Calculation!$D$29,Calculation!$D$29,(E74-Calculation!$D$73)/Calculation!$D$59),0)</f>
        <v>54.411764705882355</v>
      </c>
      <c r="P74">
        <f>IF(E74&gt;Calculation!$D$74,IF((E74-Calculation!$D$74)/Calculation!$D$60&gt;Calculation!$D$30,Calculation!$D$30,(E74-Calculation!$D$74)/Calculation!$D$60),0)</f>
        <v>122.05882352941177</v>
      </c>
      <c r="Q74">
        <f>IF(E74&gt;Calculation!$D$75,IF((E74-Calculation!$D$75)/Calculation!$D$61&gt;Calculation!$D$31,Calculation!$D$31,(E74-Calculation!$D$75)/Calculation!$D$61),0)</f>
        <v>135.29411764705884</v>
      </c>
      <c r="R74">
        <f t="shared" ref="R74:R137" si="121">IF(SUM(G74:I74)&gt;F74,0,F74-SUM(G74:I74))</f>
        <v>0</v>
      </c>
      <c r="S74">
        <f t="shared" ref="S74:S137" si="122">IF(SUM(H74:I74)&gt;G74,0,G74-SUM(H74:I74))</f>
        <v>0</v>
      </c>
      <c r="T74">
        <f t="shared" ref="T74:T137" si="123">IF(I74&gt;H74,0,H74-I74)</f>
        <v>122.05882352941177</v>
      </c>
      <c r="U74">
        <f t="shared" ref="U74:U137" si="124">I74</f>
        <v>0</v>
      </c>
      <c r="V74">
        <f t="shared" ref="V74:V137" si="125">IF(SUM(K74:M74)&gt;J74,0,J74-SUM(K74:M74))</f>
        <v>0</v>
      </c>
      <c r="W74">
        <f t="shared" ref="W74:W137" si="126">IF(SUM(L74:M74)&gt;K74,0,K74-SUM(L74:M74))</f>
        <v>0</v>
      </c>
      <c r="X74">
        <f t="shared" ref="X74:X137" si="127">IF(M74&gt;L74,0,L74-M74)</f>
        <v>122.05882352941177</v>
      </c>
      <c r="Y74">
        <f t="shared" ref="Y74:Y137" si="128">IF(V74&gt;M74,0,IF((M74-V74)&gt;0,M74-V74,0))</f>
        <v>0</v>
      </c>
      <c r="Z74">
        <f t="shared" ref="Z74:Z137" si="129">IF(SUM(O74:Q74)&gt;N74,0,N74-SUM(O74:Q74))</f>
        <v>0</v>
      </c>
      <c r="AA74">
        <f t="shared" ref="AA74:AA137" si="130">IF(SUM(P74:Q74)&gt;O74,0,O74-SUM(P74:Q74))</f>
        <v>0</v>
      </c>
      <c r="AB74">
        <f t="shared" ref="AB74:AB137" si="131">IF(Q74&gt;P74,0,P74-Q74)</f>
        <v>0</v>
      </c>
      <c r="AC74">
        <f t="shared" si="110"/>
        <v>135.29411764705884</v>
      </c>
      <c r="AD74">
        <f>IF(T74&gt;Calculation!$D$29,1,0)</f>
        <v>1</v>
      </c>
      <c r="AE74">
        <f>IF(X74&gt;Calculation!$D$29,1,0)</f>
        <v>1</v>
      </c>
      <c r="AF74">
        <f>IF(AB74&gt;Calculation!$D$29,1,0)</f>
        <v>0</v>
      </c>
      <c r="AG74">
        <f>IF(U74&gt;Calculation!$D$30,1,0)</f>
        <v>0</v>
      </c>
      <c r="AH74">
        <f>IF(Y74&gt;Calculation!$D$30,1,0)</f>
        <v>0</v>
      </c>
      <c r="AI74">
        <f>IF(AC74&gt;Calculation!$D$30,1,0)</f>
        <v>1</v>
      </c>
      <c r="AJ74">
        <f t="shared" si="111"/>
        <v>122.05882352941177</v>
      </c>
      <c r="AK74">
        <f t="shared" ref="AK74:AK137" si="132">AT74</f>
        <v>122.05882352941177</v>
      </c>
      <c r="AL74">
        <f t="shared" ref="AL74:AL137" si="133">SUM(Z74:AC74)</f>
        <v>135.29411764705884</v>
      </c>
      <c r="AM74">
        <f t="shared" ref="AM74:AM137" si="134">AJ74^2</f>
        <v>14898.356401384084</v>
      </c>
      <c r="AN74">
        <f t="shared" ref="AN74:AN137" si="135">AK74^2</f>
        <v>14898.356401384084</v>
      </c>
      <c r="AO74">
        <f t="shared" ref="AO74:AO137" si="136">AL74^2</f>
        <v>18304.498269896198</v>
      </c>
      <c r="AP74">
        <f t="shared" si="112"/>
        <v>122.05882352941177</v>
      </c>
      <c r="AQ74">
        <f t="shared" si="113"/>
        <v>122.05882352941177</v>
      </c>
      <c r="AR74">
        <f t="shared" si="114"/>
        <v>122.05882352941177</v>
      </c>
      <c r="AS74">
        <f t="shared" si="115"/>
        <v>0</v>
      </c>
      <c r="AT74">
        <f t="shared" ref="AT74:AT137" si="137">SUM(V74:Y74)</f>
        <v>122.05882352941177</v>
      </c>
      <c r="AU74">
        <f t="shared" ref="AU74:AU137" si="138">SUM(W74:Y74)</f>
        <v>122.05882352941177</v>
      </c>
      <c r="AV74">
        <f t="shared" ref="AV74:AV137" si="139">SUM(X74:Y74)</f>
        <v>122.05882352941177</v>
      </c>
      <c r="AW74">
        <f t="shared" ref="AW74:AW137" si="140">SUM(Y74)</f>
        <v>0</v>
      </c>
      <c r="AX74">
        <f t="shared" ref="AX74:AX137" si="141">SUM(Z74:AC74)</f>
        <v>135.29411764705884</v>
      </c>
      <c r="AY74">
        <f t="shared" ref="AY74:AY137" si="142">SUM(AA74:AC74)</f>
        <v>135.29411764705884</v>
      </c>
      <c r="AZ74">
        <f t="shared" ref="AZ74:AZ137" si="143">SUM(AB74:AC74)</f>
        <v>135.29411764705884</v>
      </c>
      <c r="BA74">
        <f t="shared" ref="BA74:BA137" si="144">SUM(AC74)</f>
        <v>135.29411764705884</v>
      </c>
      <c r="BB74">
        <f t="shared" ref="BB74:BB137" si="145">IF(OR($F$1=0,$I$1=0),0,AP74/$I$1)</f>
        <v>40.686274509803923</v>
      </c>
      <c r="BC74">
        <f t="shared" ref="BC74:BC137" si="146">IF(OR($F$2=0,$I$2=0),0,AQ74/$I$2)</f>
        <v>40.686274509803923</v>
      </c>
      <c r="BD74">
        <f t="shared" ref="BD74:BD137" si="147">IF(OR($F$3=0,$I$3=0),0,AR74/$I$3)</f>
        <v>40.686274509803923</v>
      </c>
      <c r="BE74">
        <f t="shared" ref="BE74:BE137" si="148">IF(OR($F$4=0,$I$4=0),0,AS74/$I$4)</f>
        <v>0</v>
      </c>
      <c r="BF74">
        <f t="shared" ref="BF74:BF137" si="149">IF(OR($F$1=0,$I$1=0),0,AT74/$I$1)</f>
        <v>40.686274509803923</v>
      </c>
      <c r="BG74">
        <f t="shared" ref="BG74:BG137" si="150">IF(OR($F$2=0,$I$2=0),0,AU74/$I$2)</f>
        <v>40.686274509803923</v>
      </c>
      <c r="BH74">
        <f t="shared" ref="BH74:BH137" si="151">IF(OR($F$3=0,$I$3=0),0,AV74/$I$3)</f>
        <v>40.686274509803923</v>
      </c>
      <c r="BI74">
        <f t="shared" ref="BI74:BI137" si="152">IF(OR($F$4=0,$I$4=0),0,AW74/$I$4)</f>
        <v>0</v>
      </c>
      <c r="BJ74">
        <f t="shared" ref="BJ74:BJ137" si="153">IF(OR($F$1=0,$I$1=0),0,AX74/$I$1)</f>
        <v>45.098039215686278</v>
      </c>
      <c r="BK74">
        <f t="shared" ref="BK74:BK137" si="154">IF(OR($F$2=0,$I$2=0),0,AY74/$I$2)</f>
        <v>45.098039215686278</v>
      </c>
      <c r="BL74">
        <f t="shared" ref="BL74:BL137" si="155">IF(OR($F$3=0,$I$3=0),0,AZ74/$I$3)</f>
        <v>45.098039215686278</v>
      </c>
      <c r="BM74">
        <f t="shared" ref="BM74:BM137" si="156">IF(OR($F$4=0,$I$4=0),0,BA74/$I$4)</f>
        <v>45.098039215686278</v>
      </c>
      <c r="BN74">
        <f t="shared" ref="BN74:BN137" si="157">BB74^2</f>
        <v>1655.3729334871205</v>
      </c>
      <c r="BO74">
        <f t="shared" ref="BO74:BO137" si="158">BC74^2</f>
        <v>1655.3729334871205</v>
      </c>
      <c r="BP74">
        <f t="shared" ref="BP74:BP137" si="159">BD74^2</f>
        <v>1655.3729334871205</v>
      </c>
      <c r="BQ74">
        <f t="shared" ref="BQ74:BQ137" si="160">BE74^2</f>
        <v>0</v>
      </c>
      <c r="BR74">
        <f t="shared" ref="BR74:BR137" si="161">BF74^2</f>
        <v>1655.3729334871205</v>
      </c>
      <c r="BS74">
        <f t="shared" ref="BS74:BS137" si="162">BG74^2</f>
        <v>1655.3729334871205</v>
      </c>
      <c r="BT74">
        <f t="shared" ref="BT74:BT137" si="163">BH74^2</f>
        <v>1655.3729334871205</v>
      </c>
      <c r="BU74">
        <f t="shared" ref="BU74:BU137" si="164">BI74^2</f>
        <v>0</v>
      </c>
      <c r="BV74">
        <f t="shared" ref="BV74:BV137" si="165">BJ74^2</f>
        <v>2033.8331410995775</v>
      </c>
      <c r="BW74">
        <f t="shared" ref="BW74:BW137" si="166">BK74^2</f>
        <v>2033.8331410995775</v>
      </c>
      <c r="BX74">
        <f t="shared" ref="BX74:BX137" si="167">BL74^2</f>
        <v>2033.8331410995775</v>
      </c>
      <c r="BY74">
        <f t="shared" ref="BY74:BY137" si="168">BM74^2</f>
        <v>2033.8331410995775</v>
      </c>
      <c r="BZ74">
        <f>IF($I$1=0,0,IF(AP74=0,C74,('LED Curve'!$D$14*(AP74/$I$1)^3+'LED Curve'!$D$15*(AP74/$I$1)^2+'LED Curve'!$D$16*(AP74/$I$1)^1+'LED Curve'!$D$17)*$F$1))</f>
        <v>31.838258559933596</v>
      </c>
      <c r="CA74">
        <f>IF($I$2=0,0,IF(AQ74=0,C74-BZ74,('LED Curve'!$D$14*(AQ74/$I$2)^3+'LED Curve'!$D$15*(AQ74/$I$2)^2+'LED Curve'!$D$16*(AQ74/$I$2)^1+'LED Curve'!$D$17)*$F$2))</f>
        <v>31.838258559933596</v>
      </c>
      <c r="CB74">
        <f>IF($I$3=0,0,IF(AR74=0,C74-(BZ74+CA74),('LED Curve'!$D$14*(AR74/$I$3)^3+'LED Curve'!$D$15*(AR74/$I$3)^2+'LED Curve'!$D$16*(AR74/$I$3)^1+'LED Curve'!$D$17)*$F$3))</f>
        <v>31.838258559933596</v>
      </c>
      <c r="CC74">
        <f>IF($I$4=0,0,IF(AS74=0,C74-(BZ74+CA74+CB74),('LED Curve'!$D$14*(AS74/$I$4)^3+'LED Curve'!$D$15*(AS74/$I$4)^2+'LED Curve'!$D$16*(AS74/$I$4)^1+'LED Curve'!$D$17)*$F$4))</f>
        <v>14.426810733934303</v>
      </c>
      <c r="CD74">
        <f>IF($I$1=0,0,IF(AT74=0,D74,('LED Curve'!$D$14*(AT74/$I$1)^3+'LED Curve'!$D$15*(AT74/$I$1)^2+'LED Curve'!$D$16*(AT74/$I$1)^1+'LED Curve'!$D$17)*$F$1))</f>
        <v>31.838258559933596</v>
      </c>
      <c r="CE74">
        <f>IF($I$2=0,0,IF(AU74=0,D74-CD74,('LED Curve'!$D$14*(AU74/$I$2)^3+'LED Curve'!$D$15*(AU74/$I$2)^2+'LED Curve'!$D$16*(AU74/$I$2)^1+'LED Curve'!$D$17)*$F$2))</f>
        <v>31.838258559933596</v>
      </c>
      <c r="CF74">
        <f>IF($I$3=0,0,IF(AV74=0,D74-(CD74+CE74),('LED Curve'!$D$14*(AV74/$I$3)^3+'LED Curve'!$D$15*(AV74/$I$3)^2+'LED Curve'!$D$16*(AV74/$I$3)^1+'LED Curve'!$D$17)*$F$3))</f>
        <v>31.838258559933596</v>
      </c>
      <c r="CG74">
        <f>IF($I$4=0,0,IF(AW74=0,D74-(CD74+CE74+CF74),('LED Curve'!$D$14*(AW74/$I$4)^3+'LED Curve'!$D$15*(AW74/$I$4)^2+'LED Curve'!$D$16*(AW74/$I$4)^1+'LED Curve'!$D$17)*$F$4))</f>
        <v>24.548773135182955</v>
      </c>
      <c r="CH74">
        <f>IF($I$1=0,0,IF(AX74=0,E74,('LED Curve'!$D$14*(AX74/$I$1)^3+'LED Curve'!$D$15*(AX74/$I$1)^2+'LED Curve'!$D$16*(AX74/$I$1)^1+'LED Curve'!$D$17)*$F$1))</f>
        <v>32.123222947868399</v>
      </c>
      <c r="CI74">
        <f>IF($I$2=0,0,IF(AY74=0,E74-CH74,('LED Curve'!$D$14*(AY74/$I$2)^3+'LED Curve'!$D$15*(AY74/$I$2)^2+'LED Curve'!$D$16*(AY74/$I$2)^1+'LED Curve'!$D$17)*$F$2))</f>
        <v>32.123222947868399</v>
      </c>
      <c r="CJ74">
        <f>IF($I$3=0,0,IF(AZ74=0,E74-(CH74+CI74),('LED Curve'!$D$14*(AZ74/$I$3)^3+'LED Curve'!$D$15*(AZ74/$I$3)^2+'LED Curve'!$D$16*(AZ74/$I$3)^1+'LED Curve'!$D$17)*$F$3))</f>
        <v>32.123222947868399</v>
      </c>
      <c r="CK74">
        <f>IF($I$4=0,0,IF(BA74=0,E74-(CH74+CI74+CJ74),('LED Curve'!$D$14*(BA74/$I$4)^3+'LED Curve'!$D$15*(BA74/$I$4)^2+'LED Curve'!$D$16*(BA74/$I$4)^1+'LED Curve'!$D$17)*$F$4))</f>
        <v>32.123222947868399</v>
      </c>
      <c r="CL74">
        <f t="shared" ref="CL74:CL137" si="169">$C74-BZ74</f>
        <v>78.103327853801503</v>
      </c>
      <c r="CM74">
        <f t="shared" ref="CM74:CM137" si="170">$C74-(BZ74+CA74)</f>
        <v>46.265069293867903</v>
      </c>
      <c r="CN74">
        <f t="shared" ref="CN74:CN137" si="171">$C74-(BZ74+CA74+CB74)</f>
        <v>14.426810733934303</v>
      </c>
      <c r="CO74">
        <f>IF($C$6=Calculation!$I$5,0,$C74-(BZ74+CA74+CB74+CC74))</f>
        <v>0</v>
      </c>
      <c r="CP74">
        <f t="shared" ref="CP74:CP137" si="172">D74-CD74</f>
        <v>88.225290255050155</v>
      </c>
      <c r="CQ74">
        <f t="shared" ref="CQ74:CQ137" si="173">D74-(CD74+CE74)</f>
        <v>56.387031695116555</v>
      </c>
      <c r="CR74">
        <f t="shared" ref="CR74:CR137" si="174">D74-(CD74+CE74+CF74)</f>
        <v>24.548773135182955</v>
      </c>
      <c r="CS74">
        <f>IF($C$6=Calculation!$I$5,0,$D74-(CD74+CE74+CF74+CG74))</f>
        <v>0</v>
      </c>
      <c r="CT74">
        <f t="shared" ref="CT74:CT137" si="175">$E74-CH74</f>
        <v>98.062288268363986</v>
      </c>
      <c r="CU74">
        <f t="shared" ref="CU74:CU137" si="176">$E74-(CH74+CI74)</f>
        <v>65.939065320495587</v>
      </c>
      <c r="CV74">
        <f t="shared" ref="CV74:CV137" si="177">$E74-(CH74+CI74+CJ74)</f>
        <v>33.815842372627188</v>
      </c>
      <c r="CW74">
        <f>IF($C$6=Calculation!$I$5,0,$E74-(CH74+CI74+CJ74+CK74))</f>
        <v>1.6926194247587887</v>
      </c>
      <c r="CX74">
        <f t="shared" ref="CX74:CX137" si="178">CX73+((C74+C73)/2+$C$5)*(AJ74+AJ73)/2*($B74-$B73)</f>
        <v>9.0049547824413043</v>
      </c>
      <c r="CY74">
        <f t="shared" ref="CY74:CY137" si="179">CY73+((D74+D73)/2+$C$5)*(AK74+AK73)/2*($B74-$B73)</f>
        <v>11.607424503616032</v>
      </c>
      <c r="CZ74">
        <f t="shared" ref="CZ74:CZ137" si="180">CZ73+((E74+E73)/2+$C$5)*(AL74+AL73)/2*($B74-$B73)</f>
        <v>14.196197242413355</v>
      </c>
      <c r="DA74">
        <f t="shared" ref="DA74:DA137" si="181">DA73+$C$5*(AJ74+AJ73)/2*($B74-$B73)</f>
        <v>0.1501830988637142</v>
      </c>
      <c r="DB74">
        <f t="shared" ref="DB74:DB137" si="182">DB73+$C$5*(AK74+AK73)/2*($B74-$B73)</f>
        <v>0.17707167362134146</v>
      </c>
      <c r="DC74">
        <f t="shared" ref="DC74:DC137" si="183">DC73+$C$5*(AL74+AL73)/2*($B74-$B73)</f>
        <v>0.20087647739991774</v>
      </c>
      <c r="DD74">
        <f t="shared" si="95"/>
        <v>3.217034214537605</v>
      </c>
      <c r="DE74">
        <f t="shared" si="96"/>
        <v>2.8002241163270027</v>
      </c>
      <c r="DF74">
        <f t="shared" si="97"/>
        <v>1.6083677265791319</v>
      </c>
      <c r="DG74">
        <f t="shared" si="98"/>
        <v>0</v>
      </c>
      <c r="DH74">
        <f t="shared" si="99"/>
        <v>3.8490685439555232</v>
      </c>
      <c r="DI74">
        <f t="shared" si="100"/>
        <v>3.4692036094156093</v>
      </c>
      <c r="DJ74">
        <f t="shared" si="101"/>
        <v>2.4032199827859113</v>
      </c>
      <c r="DK74">
        <f t="shared" si="102"/>
        <v>0</v>
      </c>
      <c r="DL74">
        <f t="shared" si="103"/>
        <v>4.4108052346084667</v>
      </c>
      <c r="DM74">
        <f t="shared" si="104"/>
        <v>4.0629912228971063</v>
      </c>
      <c r="DN74">
        <f t="shared" si="105"/>
        <v>3.0977510574374021</v>
      </c>
      <c r="DO74">
        <f t="shared" si="106"/>
        <v>0.70080419280453943</v>
      </c>
      <c r="DP74">
        <f t="shared" ref="DP74:DP137" si="184">DP73+(CL73+CL74)/2*(R73+R74)/2*($B74-$B73)</f>
        <v>0.21536561656600375</v>
      </c>
      <c r="DQ74">
        <f t="shared" ref="DQ74:DQ137" si="185">DQ73+(CM73+CM74)/2*(S73+S74)/2*($B74-$B73)</f>
        <v>0.5946129283434145</v>
      </c>
      <c r="DR74">
        <f t="shared" ref="DR74:DR137" si="186">DR73+(CN73+CN74)/2*(T73+T74)/2*($B74-$B73)</f>
        <v>0.41916708122443397</v>
      </c>
      <c r="DS74">
        <f t="shared" ref="DS74:DS137" si="187">DS73+(CO73+CO74)/2*(U73+U74)/2*($B74-$B73)</f>
        <v>0</v>
      </c>
      <c r="DT74">
        <f t="shared" ref="DT74:DT137" si="188">DT73+(CP73+CP74)/2*(V73+V74)/2*($B74-$B73)</f>
        <v>0.1957421357474966</v>
      </c>
      <c r="DU74">
        <f t="shared" ref="DU74:DU137" si="189">DU73+(CQ73+CQ74)/2*(W73+W74)/2*($B74-$B73)</f>
        <v>0.52937470169145939</v>
      </c>
      <c r="DV74">
        <f t="shared" ref="DV74:DV137" si="190">DV73+(CR73+CR74)/2*(X73+X74)/2*($B74-$B73)</f>
        <v>0.98374385639869277</v>
      </c>
      <c r="DW74">
        <f t="shared" ref="DW74:DW137" si="191">DW73+(CS73+CS74)/2*(Y73+Y74)/2*($B74-$B73)</f>
        <v>0</v>
      </c>
      <c r="DX74">
        <f t="shared" ref="DX74:DX137" si="192">DX73+(CT73+CT74)/2*(Z73+Z74)/2*($B74-$B73)</f>
        <v>0.17943591579829735</v>
      </c>
      <c r="DY74">
        <f t="shared" ref="DY74:DY137" si="193">DY73+(CU73+CU74)/2*(AA73+AA74)/2*($B74-$B73)</f>
        <v>0.47733610924997627</v>
      </c>
      <c r="DZ74">
        <f t="shared" ref="DZ74:DZ137" si="194">DZ73+(CV73+CV74)/2*(AB73+AB74)/2*($B74-$B73)</f>
        <v>1.0876185638500147</v>
      </c>
      <c r="EA74">
        <f t="shared" ref="EA74:EA137" si="195">EA73+(CW73+CW74)/2*(AC73+AC74)/2*($B74-$B73)</f>
        <v>-2.1421531632362406E-2</v>
      </c>
      <c r="EB74">
        <f>IF($I$1=0,0,IF(AP74&lt;=0,0,('LED Curve'!$D$19*(AP74/$I$1)^3+'LED Curve'!$D$20*(AP74/$I$1)^2+'LED Curve'!$D$21*(AP74/$I$1)^1+'LED Curve'!$D$22)*$F$1*$I$1))</f>
        <v>499.45781970958944</v>
      </c>
      <c r="EC74">
        <f>IF($I$2=0,0,IF(AQ74&lt;=0,0,('LED Curve'!$D$19*(AQ74/$I$2)^3+'LED Curve'!$D$20*(AQ74/$I$2)^2+'LED Curve'!$D$21*(AQ74/$I$2)^1+'LED Curve'!$D$22)*$F$2*$I$2))</f>
        <v>499.45781970958944</v>
      </c>
      <c r="ED74">
        <f>IF($I$3=0,0,IF(AR74&lt;=0,0,('LED Curve'!$D$19*(AR74/$I$3)^3+'LED Curve'!$D$20*(AR74/$I$3)^2+'LED Curve'!$D$21*(AR74/$I$3)^1+'LED Curve'!$D$22)*$F$3*$I$3))</f>
        <v>499.45781970958944</v>
      </c>
      <c r="EE74">
        <f>IF($I$4=0,0,IF(AS74&lt;=0,0,('LED Curve'!$D$19*(AS74/$I$4)^3+'LED Curve'!$D$20*(AS74/$I$4)^2+'LED Curve'!$D$21*(AS74/$I$4)^1+'LED Curve'!$D$22)*$F$4*$I$4))</f>
        <v>0</v>
      </c>
      <c r="EF74">
        <f>IF($I$1=0,0,IF(AT74&lt;=0,0,('LED Curve'!$D$19*(AT74/$I$1)^3+'LED Curve'!$D$20*(AT74/$I$1)^2+'LED Curve'!$D$21*(AT74/$I$1)^1+'LED Curve'!$D$22)*$F$1*$I$1))</f>
        <v>499.45781970958944</v>
      </c>
      <c r="EG74">
        <f>IF($I$2=0,0,IF(AU74&lt;=0,0,('LED Curve'!$D$19*(AU74/$I$2)^3+'LED Curve'!$D$20*(AU74/$I$2)^2+'LED Curve'!$D$21*(AU74/$I$2)^1+'LED Curve'!$D$22)*$F$2*$I$2))</f>
        <v>499.45781970958944</v>
      </c>
      <c r="EH74">
        <f>IF($I$3=0,0,IF(AV74&lt;=0,0,('LED Curve'!$D$19*(AV74/$I$3)^3+'LED Curve'!$D$20*(AV74/$I$3)^2+'LED Curve'!$D$21*(AV74/$I$3)^1+'LED Curve'!$D$22)*$F$3*$I$3))</f>
        <v>499.45781970958944</v>
      </c>
      <c r="EI74">
        <f>IF($I$4=0,0,IF(AW74&lt;=0,0,('LED Curve'!$D$19*(AW74/$I$4)^3+'LED Curve'!$D$20*(AW74/$I$4)^2+'LED Curve'!$D$21*(AW74/$I$4)^1+'LED Curve'!$D$22)*$F$4*$I$4))</f>
        <v>0</v>
      </c>
      <c r="EJ74">
        <f>IF($I$1=0,0,IF(AX74&lt;=0,0,('LED Curve'!$D$19*(AX74/$I$1)^3+'LED Curve'!$D$20*(AX74/$I$1)^2+'LED Curve'!$D$21*(AX74/$I$1)^1+'LED Curve'!$D$22)*$F$1*$I$1))</f>
        <v>544.2324443672818</v>
      </c>
      <c r="EK74">
        <f>IF($I$2=0,0,IF(AY74&lt;=0,0,('LED Curve'!$D$19*(AY74/$I$2)^3+'LED Curve'!$D$20*(AY74/$I$2)^2+'LED Curve'!$D$21*(AY74/$I$2)^1+'LED Curve'!$D$22)*$F$2*$I$2))</f>
        <v>544.2324443672818</v>
      </c>
      <c r="EL74">
        <f>IF($I$3=0,0,IF(AZ74&lt;=0,0,('LED Curve'!$D$19*(AZ74/$I$3)^3+'LED Curve'!$D$20*(AZ74/$I$3)^2+'LED Curve'!$D$21*(AZ74/$I$3)^1+'LED Curve'!$D$22)*$F$3*$I$3))</f>
        <v>544.2324443672818</v>
      </c>
      <c r="EM74">
        <f>IF($I$4=0,0,IF(BA74&lt;=0,0,('LED Curve'!$D$19*(BA74/$I$4)^3+'LED Curve'!$D$20*(BA74/$I$4)^2+'LED Curve'!$D$21*(BA74/$I$4)^1+'LED Curve'!$D$22)*$F$4*$I$4))</f>
        <v>544.2324443672818</v>
      </c>
      <c r="EN74">
        <f t="shared" ref="EN74:EN137" si="196">SUM(EB74:EE74)</f>
        <v>1498.3734591287684</v>
      </c>
      <c r="EO74">
        <f t="shared" si="116"/>
        <v>270.05718373547415</v>
      </c>
      <c r="EP74">
        <f t="shared" si="117"/>
        <v>1498.3734591287684</v>
      </c>
      <c r="EQ74">
        <f t="shared" si="118"/>
        <v>172.59529565083267</v>
      </c>
      <c r="ER74">
        <f t="shared" ref="ER74:ER137" si="197">SUM(EJ74:EM74)</f>
        <v>2176.9297774691272</v>
      </c>
      <c r="ES74">
        <f t="shared" si="119"/>
        <v>774.82780015805474</v>
      </c>
    </row>
    <row r="75" spans="1:149" x14ac:dyDescent="0.3">
      <c r="A75">
        <v>66</v>
      </c>
      <c r="B75">
        <f t="shared" si="120"/>
        <v>2.5781250000000001E-3</v>
      </c>
      <c r="C75">
        <f t="shared" si="107"/>
        <v>111.26640519410282</v>
      </c>
      <c r="D75">
        <f t="shared" si="108"/>
        <v>121.50880566629398</v>
      </c>
      <c r="E75">
        <f t="shared" si="109"/>
        <v>131.75120613848514</v>
      </c>
      <c r="F75">
        <f>IF(C75&gt;Calculation!$D$72,IF((C75-Calculation!$D$72)/Calculation!$D$58&gt;Calculation!$D$28,Calculation!$D$28,(C75-Calculation!$D$72)/Calculation!$D$58),0)</f>
        <v>26.470588235294116</v>
      </c>
      <c r="G75">
        <f>IF(C75&gt;Calculation!$D$73,IF((C75-Calculation!$D$73)/Calculation!$D$59&gt;Calculation!$D$29,Calculation!$D$29,(C75-Calculation!$D$73)/Calculation!$D$59),0)</f>
        <v>54.411764705882355</v>
      </c>
      <c r="H75">
        <f>IF(C75&gt;Calculation!$D$74,IF((C75-Calculation!$D$74)/Calculation!$D$60&gt;Calculation!$D$30,Calculation!$D$30,(C75-Calculation!$D$74)/Calculation!$D$60),0)</f>
        <v>122.05882352941177</v>
      </c>
      <c r="I75">
        <f>IF(C75&gt;Calculation!$D$75,IF((C75-Calculation!$D$75)/Calculation!$D$61&gt;Calculation!$D$31,Calculation!$D$31,(C75-Calculation!$D$75)/Calculation!$D$61),0)</f>
        <v>0</v>
      </c>
      <c r="J75">
        <f>IF(D75&gt;Calculation!$D$72,IF((D75-Calculation!$D$72)/Calculation!$D$58&gt;Calculation!$D$28,Calculation!$D$28,(D75-Calculation!$D$72)/Calculation!$D$58),0)</f>
        <v>26.470588235294116</v>
      </c>
      <c r="K75">
        <f>IF(D75&gt;Calculation!$D$73,IF((D75-Calculation!$D$73)/Calculation!$D$59&gt;Calculation!$D$29,Calculation!$D$29,(D75-Calculation!$D$73)/Calculation!$D$59),0)</f>
        <v>54.411764705882355</v>
      </c>
      <c r="L75">
        <f>IF(D75&gt;Calculation!$D$74,IF((D75-Calculation!$D$74)/Calculation!$D$60&gt;Calculation!$D$30,Calculation!$D$30,(D75-Calculation!$D$74)/Calculation!$D$60),0)</f>
        <v>122.05882352941177</v>
      </c>
      <c r="M75">
        <f>IF(D75&gt;Calculation!$D$75,IF((D75-Calculation!$D$75)/Calculation!$D$61&gt;Calculation!$D$31,Calculation!$D$31,(D75-Calculation!$D$75)/Calculation!$D$61),0)</f>
        <v>13.440550484416944</v>
      </c>
      <c r="N75">
        <f>IF(E75&gt;Calculation!$D$72,IF((E75-Calculation!$D$72)/Calculation!$D$58&gt;Calculation!$D$28,Calculation!$D$28,(E75-Calculation!$D$72)/Calculation!$D$58),0)</f>
        <v>26.470588235294116</v>
      </c>
      <c r="O75">
        <f>IF(E75&gt;Calculation!$D$73,IF((E75-Calculation!$D$73)/Calculation!$D$59&gt;Calculation!$D$29,Calculation!$D$29,(E75-Calculation!$D$73)/Calculation!$D$59),0)</f>
        <v>54.411764705882355</v>
      </c>
      <c r="P75">
        <f>IF(E75&gt;Calculation!$D$74,IF((E75-Calculation!$D$74)/Calculation!$D$60&gt;Calculation!$D$30,Calculation!$D$30,(E75-Calculation!$D$74)/Calculation!$D$60),0)</f>
        <v>122.05882352941177</v>
      </c>
      <c r="Q75">
        <f>IF(E75&gt;Calculation!$D$75,IF((E75-Calculation!$D$75)/Calculation!$D$61&gt;Calculation!$D$31,Calculation!$D$31,(E75-Calculation!$D$75)/Calculation!$D$61),0)</f>
        <v>135.29411764705884</v>
      </c>
      <c r="R75">
        <f t="shared" si="121"/>
        <v>0</v>
      </c>
      <c r="S75">
        <f t="shared" si="122"/>
        <v>0</v>
      </c>
      <c r="T75">
        <f t="shared" si="123"/>
        <v>122.05882352941177</v>
      </c>
      <c r="U75">
        <f t="shared" si="124"/>
        <v>0</v>
      </c>
      <c r="V75">
        <f t="shared" si="125"/>
        <v>0</v>
      </c>
      <c r="W75">
        <f t="shared" si="126"/>
        <v>0</v>
      </c>
      <c r="X75">
        <f t="shared" si="127"/>
        <v>108.61827304499482</v>
      </c>
      <c r="Y75">
        <f t="shared" si="128"/>
        <v>13.440550484416944</v>
      </c>
      <c r="Z75">
        <f t="shared" si="129"/>
        <v>0</v>
      </c>
      <c r="AA75">
        <f t="shared" si="130"/>
        <v>0</v>
      </c>
      <c r="AB75">
        <f t="shared" si="131"/>
        <v>0</v>
      </c>
      <c r="AC75">
        <f t="shared" si="110"/>
        <v>135.29411764705884</v>
      </c>
      <c r="AD75">
        <f>IF(T75&gt;Calculation!$D$29,1,0)</f>
        <v>1</v>
      </c>
      <c r="AE75">
        <f>IF(X75&gt;Calculation!$D$29,1,0)</f>
        <v>1</v>
      </c>
      <c r="AF75">
        <f>IF(AB75&gt;Calculation!$D$29,1,0)</f>
        <v>0</v>
      </c>
      <c r="AG75">
        <f>IF(U75&gt;Calculation!$D$30,1,0)</f>
        <v>0</v>
      </c>
      <c r="AH75">
        <f>IF(Y75&gt;Calculation!$D$30,1,0)</f>
        <v>0</v>
      </c>
      <c r="AI75">
        <f>IF(AC75&gt;Calculation!$D$30,1,0)</f>
        <v>1</v>
      </c>
      <c r="AJ75">
        <f t="shared" si="111"/>
        <v>122.05882352941177</v>
      </c>
      <c r="AK75">
        <f t="shared" si="132"/>
        <v>122.05882352941177</v>
      </c>
      <c r="AL75">
        <f t="shared" si="133"/>
        <v>135.29411764705884</v>
      </c>
      <c r="AM75">
        <f t="shared" si="134"/>
        <v>14898.356401384084</v>
      </c>
      <c r="AN75">
        <f t="shared" si="135"/>
        <v>14898.356401384084</v>
      </c>
      <c r="AO75">
        <f t="shared" si="136"/>
        <v>18304.498269896198</v>
      </c>
      <c r="AP75">
        <f t="shared" si="112"/>
        <v>122.05882352941177</v>
      </c>
      <c r="AQ75">
        <f t="shared" si="113"/>
        <v>122.05882352941177</v>
      </c>
      <c r="AR75">
        <f t="shared" si="114"/>
        <v>122.05882352941177</v>
      </c>
      <c r="AS75">
        <f t="shared" si="115"/>
        <v>0</v>
      </c>
      <c r="AT75">
        <f t="shared" si="137"/>
        <v>122.05882352941177</v>
      </c>
      <c r="AU75">
        <f t="shared" si="138"/>
        <v>122.05882352941177</v>
      </c>
      <c r="AV75">
        <f t="shared" si="139"/>
        <v>122.05882352941177</v>
      </c>
      <c r="AW75">
        <f t="shared" si="140"/>
        <v>13.440550484416944</v>
      </c>
      <c r="AX75">
        <f t="shared" si="141"/>
        <v>135.29411764705884</v>
      </c>
      <c r="AY75">
        <f t="shared" si="142"/>
        <v>135.29411764705884</v>
      </c>
      <c r="AZ75">
        <f t="shared" si="143"/>
        <v>135.29411764705884</v>
      </c>
      <c r="BA75">
        <f t="shared" si="144"/>
        <v>135.29411764705884</v>
      </c>
      <c r="BB75">
        <f t="shared" si="145"/>
        <v>40.686274509803923</v>
      </c>
      <c r="BC75">
        <f t="shared" si="146"/>
        <v>40.686274509803923</v>
      </c>
      <c r="BD75">
        <f t="shared" si="147"/>
        <v>40.686274509803923</v>
      </c>
      <c r="BE75">
        <f t="shared" si="148"/>
        <v>0</v>
      </c>
      <c r="BF75">
        <f t="shared" si="149"/>
        <v>40.686274509803923</v>
      </c>
      <c r="BG75">
        <f t="shared" si="150"/>
        <v>40.686274509803923</v>
      </c>
      <c r="BH75">
        <f t="shared" si="151"/>
        <v>40.686274509803923</v>
      </c>
      <c r="BI75">
        <f t="shared" si="152"/>
        <v>4.4801834948056483</v>
      </c>
      <c r="BJ75">
        <f t="shared" si="153"/>
        <v>45.098039215686278</v>
      </c>
      <c r="BK75">
        <f t="shared" si="154"/>
        <v>45.098039215686278</v>
      </c>
      <c r="BL75">
        <f t="shared" si="155"/>
        <v>45.098039215686278</v>
      </c>
      <c r="BM75">
        <f t="shared" si="156"/>
        <v>45.098039215686278</v>
      </c>
      <c r="BN75">
        <f t="shared" si="157"/>
        <v>1655.3729334871205</v>
      </c>
      <c r="BO75">
        <f t="shared" si="158"/>
        <v>1655.3729334871205</v>
      </c>
      <c r="BP75">
        <f t="shared" si="159"/>
        <v>1655.3729334871205</v>
      </c>
      <c r="BQ75">
        <f t="shared" si="160"/>
        <v>0</v>
      </c>
      <c r="BR75">
        <f t="shared" si="161"/>
        <v>1655.3729334871205</v>
      </c>
      <c r="BS75">
        <f t="shared" si="162"/>
        <v>1655.3729334871205</v>
      </c>
      <c r="BT75">
        <f t="shared" si="163"/>
        <v>1655.3729334871205</v>
      </c>
      <c r="BU75">
        <f t="shared" si="164"/>
        <v>20.072044147128953</v>
      </c>
      <c r="BV75">
        <f t="shared" si="165"/>
        <v>2033.8331410995775</v>
      </c>
      <c r="BW75">
        <f t="shared" si="166"/>
        <v>2033.8331410995775</v>
      </c>
      <c r="BX75">
        <f t="shared" si="167"/>
        <v>2033.8331410995775</v>
      </c>
      <c r="BY75">
        <f t="shared" si="168"/>
        <v>2033.8331410995775</v>
      </c>
      <c r="BZ75">
        <f>IF($I$1=0,0,IF(AP75=0,C75,('LED Curve'!$D$14*(AP75/$I$1)^3+'LED Curve'!$D$15*(AP75/$I$1)^2+'LED Curve'!$D$16*(AP75/$I$1)^1+'LED Curve'!$D$17)*$F$1))</f>
        <v>31.838258559933596</v>
      </c>
      <c r="CA75">
        <f>IF($I$2=0,0,IF(AQ75=0,C75-BZ75,('LED Curve'!$D$14*(AQ75/$I$2)^3+'LED Curve'!$D$15*(AQ75/$I$2)^2+'LED Curve'!$D$16*(AQ75/$I$2)^1+'LED Curve'!$D$17)*$F$2))</f>
        <v>31.838258559933596</v>
      </c>
      <c r="CB75">
        <f>IF($I$3=0,0,IF(AR75=0,C75-(BZ75+CA75),('LED Curve'!$D$14*(AR75/$I$3)^3+'LED Curve'!$D$15*(AR75/$I$3)^2+'LED Curve'!$D$16*(AR75/$I$3)^1+'LED Curve'!$D$17)*$F$3))</f>
        <v>31.838258559933596</v>
      </c>
      <c r="CC75">
        <f>IF($I$4=0,0,IF(AS75=0,C75-(BZ75+CA75+CB75),('LED Curve'!$D$14*(AS75/$I$4)^3+'LED Curve'!$D$15*(AS75/$I$4)^2+'LED Curve'!$D$16*(AS75/$I$4)^1+'LED Curve'!$D$17)*$F$4))</f>
        <v>15.751629514302024</v>
      </c>
      <c r="CD75">
        <f>IF($I$1=0,0,IF(AT75=0,D75,('LED Curve'!$D$14*(AT75/$I$1)^3+'LED Curve'!$D$15*(AT75/$I$1)^2+'LED Curve'!$D$16*(AT75/$I$1)^1+'LED Curve'!$D$17)*$F$1))</f>
        <v>31.838258559933596</v>
      </c>
      <c r="CE75">
        <f>IF($I$2=0,0,IF(AU75=0,D75-CD75,('LED Curve'!$D$14*(AU75/$I$2)^3+'LED Curve'!$D$15*(AU75/$I$2)^2+'LED Curve'!$D$16*(AU75/$I$2)^1+'LED Curve'!$D$17)*$F$2))</f>
        <v>31.838258559933596</v>
      </c>
      <c r="CF75">
        <f>IF($I$3=0,0,IF(AV75=0,D75-(CD75+CE75),('LED Curve'!$D$14*(AV75/$I$3)^3+'LED Curve'!$D$15*(AV75/$I$3)^2+'LED Curve'!$D$16*(AV75/$I$3)^1+'LED Curve'!$D$17)*$F$3))</f>
        <v>31.838258559933596</v>
      </c>
      <c r="CG75">
        <f>IF($I$4=0,0,IF(AW75=0,D75-(CD75+CE75+CF75),('LED Curve'!$D$14*(AW75/$I$4)^3+'LED Curve'!$D$15*(AW75/$I$4)^2+'LED Curve'!$D$16*(AW75/$I$4)^1+'LED Curve'!$D$17)*$F$4))</f>
        <v>26.744724570069543</v>
      </c>
      <c r="CH75">
        <f>IF($I$1=0,0,IF(AX75=0,E75,('LED Curve'!$D$14*(AX75/$I$1)^3+'LED Curve'!$D$15*(AX75/$I$1)^2+'LED Curve'!$D$16*(AX75/$I$1)^1+'LED Curve'!$D$17)*$F$1))</f>
        <v>32.123222947868399</v>
      </c>
      <c r="CI75">
        <f>IF($I$2=0,0,IF(AY75=0,E75-CH75,('LED Curve'!$D$14*(AY75/$I$2)^3+'LED Curve'!$D$15*(AY75/$I$2)^2+'LED Curve'!$D$16*(AY75/$I$2)^1+'LED Curve'!$D$17)*$F$2))</f>
        <v>32.123222947868399</v>
      </c>
      <c r="CJ75">
        <f>IF($I$3=0,0,IF(AZ75=0,E75-(CH75+CI75),('LED Curve'!$D$14*(AZ75/$I$3)^3+'LED Curve'!$D$15*(AZ75/$I$3)^2+'LED Curve'!$D$16*(AZ75/$I$3)^1+'LED Curve'!$D$17)*$F$3))</f>
        <v>32.123222947868399</v>
      </c>
      <c r="CK75">
        <f>IF($I$4=0,0,IF(BA75=0,E75-(CH75+CI75+CJ75),('LED Curve'!$D$14*(BA75/$I$4)^3+'LED Curve'!$D$15*(BA75/$I$4)^2+'LED Curve'!$D$16*(BA75/$I$4)^1+'LED Curve'!$D$17)*$F$4))</f>
        <v>32.123222947868399</v>
      </c>
      <c r="CL75">
        <f t="shared" si="169"/>
        <v>79.428146634169224</v>
      </c>
      <c r="CM75">
        <f t="shared" si="170"/>
        <v>47.589888074235624</v>
      </c>
      <c r="CN75">
        <f t="shared" si="171"/>
        <v>15.751629514302024</v>
      </c>
      <c r="CO75">
        <f>IF($C$6=Calculation!$I$5,0,$C75-(BZ75+CA75+CB75+CC75))</f>
        <v>0</v>
      </c>
      <c r="CP75">
        <f t="shared" si="172"/>
        <v>89.670547106360388</v>
      </c>
      <c r="CQ75">
        <f t="shared" si="173"/>
        <v>57.832288546426788</v>
      </c>
      <c r="CR75">
        <f t="shared" si="174"/>
        <v>25.994029986493189</v>
      </c>
      <c r="CS75">
        <f>IF($C$6=Calculation!$I$5,0,$D75-(CD75+CE75+CF75+CG75))</f>
        <v>-0.75069458357636165</v>
      </c>
      <c r="CT75">
        <f t="shared" si="175"/>
        <v>99.627983190616746</v>
      </c>
      <c r="CU75">
        <f t="shared" si="176"/>
        <v>67.504760242748347</v>
      </c>
      <c r="CV75">
        <f t="shared" si="177"/>
        <v>35.381537294879948</v>
      </c>
      <c r="CW75">
        <f>IF($C$6=Calculation!$I$5,0,$E75-(CH75+CI75+CJ75+CK75))</f>
        <v>3.2583143470115488</v>
      </c>
      <c r="CX75">
        <f t="shared" si="178"/>
        <v>9.5389811870670673</v>
      </c>
      <c r="CY75">
        <f t="shared" si="179"/>
        <v>12.189998763207774</v>
      </c>
      <c r="CZ75">
        <f t="shared" si="180"/>
        <v>14.895754285055647</v>
      </c>
      <c r="DA75">
        <f t="shared" si="181"/>
        <v>0.15685819077547891</v>
      </c>
      <c r="DB75">
        <f t="shared" si="182"/>
        <v>0.18374676553310618</v>
      </c>
      <c r="DC75">
        <f t="shared" si="183"/>
        <v>0.20827537445874128</v>
      </c>
      <c r="DD75">
        <f t="shared" ref="DD75:DD138" si="198">DD74+(BZ74+BZ75)/2*(AP74+AP75)/2*($B75-$B74)</f>
        <v>3.3688365732505239</v>
      </c>
      <c r="DE75">
        <f t="shared" ref="DE75:DE138" si="199">DE74+(CA74+CA75)/2*(AQ74+AQ75)/2*($B75-$B74)</f>
        <v>2.9520264750399217</v>
      </c>
      <c r="DF75">
        <f t="shared" ref="DF75:DF138" si="200">DF74+(CB74+CB75)/2*(AR74+AR75)/2*($B75-$B74)</f>
        <v>1.7601700852920508</v>
      </c>
      <c r="DG75">
        <f t="shared" ref="DG75:DG138" si="201">DG74+(CC74+CC75)/2*(AS74+AS75)/2*($B75-$B74)</f>
        <v>0</v>
      </c>
      <c r="DH75">
        <f t="shared" ref="DH75:DH138" si="202">DH74+(CD74+CD75)/2*(AT74+AT75)/2*(B75-B74)</f>
        <v>4.0008709026684421</v>
      </c>
      <c r="DI75">
        <f t="shared" ref="DI75:DI138" si="203">DI74+(CE74+CE75)/2*(AU74+AU75)/2*(B75-B74)</f>
        <v>3.6210059681285283</v>
      </c>
      <c r="DJ75">
        <f t="shared" ref="DJ75:DJ138" si="204">DJ74+(CF74+CF75)/2*(AV74+AV75)/2*(B75-B74)</f>
        <v>2.5550223414988302</v>
      </c>
      <c r="DK75">
        <f t="shared" ref="DK75:DK138" si="205">DK74+(CG74+CG75)/2*(AW74+AW75)/2*(B75-B74)</f>
        <v>6.7325473186501117E-3</v>
      </c>
      <c r="DL75">
        <f t="shared" ref="DL75:DL138" si="206">DL74+(CH74+CH75)/2*(AX74+AX75)/2*($B75-$B74)</f>
        <v>4.5805741058862637</v>
      </c>
      <c r="DM75">
        <f t="shared" ref="DM75:DM138" si="207">DM74+(CI74+CI75)/2*(AY74+AY75)/2*($B75-$B74)</f>
        <v>4.2327600941749033</v>
      </c>
      <c r="DN75">
        <f t="shared" ref="DN75:DN138" si="208">DN74+(CJ74+CJ75)/2*(AZ74+AZ75)/2*($B75-$B74)</f>
        <v>3.2675199287151995</v>
      </c>
      <c r="DO75">
        <f t="shared" ref="DO75:DO138" si="209">DO74+(CK74+CK75)/2*(BA74+BA75)/2*($B75-$B74)</f>
        <v>0.8705730640823367</v>
      </c>
      <c r="DP75">
        <f t="shared" si="184"/>
        <v>0.21536561656600375</v>
      </c>
      <c r="DQ75">
        <f t="shared" si="185"/>
        <v>0.5946129283434145</v>
      </c>
      <c r="DR75">
        <f t="shared" si="186"/>
        <v>0.49111131779967576</v>
      </c>
      <c r="DS75">
        <f t="shared" si="187"/>
        <v>0</v>
      </c>
      <c r="DT75">
        <f t="shared" si="188"/>
        <v>0.1957421357474966</v>
      </c>
      <c r="DU75">
        <f t="shared" si="189"/>
        <v>0.52937470169145939</v>
      </c>
      <c r="DV75">
        <f t="shared" si="190"/>
        <v>1.0976019333209595</v>
      </c>
      <c r="DW75">
        <f t="shared" si="191"/>
        <v>-9.8532699696645049E-5</v>
      </c>
      <c r="DX75">
        <f t="shared" si="192"/>
        <v>0.17943591579829735</v>
      </c>
      <c r="DY75">
        <f t="shared" si="193"/>
        <v>0.47733610924997627</v>
      </c>
      <c r="DZ75">
        <f t="shared" si="194"/>
        <v>1.0876185638500147</v>
      </c>
      <c r="EA75">
        <f t="shared" si="195"/>
        <v>-8.3388711600832395E-3</v>
      </c>
      <c r="EB75">
        <f>IF($I$1=0,0,IF(AP75&lt;=0,0,('LED Curve'!$D$19*(AP75/$I$1)^3+'LED Curve'!$D$20*(AP75/$I$1)^2+'LED Curve'!$D$21*(AP75/$I$1)^1+'LED Curve'!$D$22)*$F$1*$I$1))</f>
        <v>499.45781970958944</v>
      </c>
      <c r="EC75">
        <f>IF($I$2=0,0,IF(AQ75&lt;=0,0,('LED Curve'!$D$19*(AQ75/$I$2)^3+'LED Curve'!$D$20*(AQ75/$I$2)^2+'LED Curve'!$D$21*(AQ75/$I$2)^1+'LED Curve'!$D$22)*$F$2*$I$2))</f>
        <v>499.45781970958944</v>
      </c>
      <c r="ED75">
        <f>IF($I$3=0,0,IF(AR75&lt;=0,0,('LED Curve'!$D$19*(AR75/$I$3)^3+'LED Curve'!$D$20*(AR75/$I$3)^2+'LED Curve'!$D$21*(AR75/$I$3)^1+'LED Curve'!$D$22)*$F$3*$I$3))</f>
        <v>499.45781970958944</v>
      </c>
      <c r="EE75">
        <f>IF($I$4=0,0,IF(AS75&lt;=0,0,('LED Curve'!$D$19*(AS75/$I$4)^3+'LED Curve'!$D$20*(AS75/$I$4)^2+'LED Curve'!$D$21*(AS75/$I$4)^1+'LED Curve'!$D$22)*$F$4*$I$4))</f>
        <v>0</v>
      </c>
      <c r="EF75">
        <f>IF($I$1=0,0,IF(AT75&lt;=0,0,('LED Curve'!$D$19*(AT75/$I$1)^3+'LED Curve'!$D$20*(AT75/$I$1)^2+'LED Curve'!$D$21*(AT75/$I$1)^1+'LED Curve'!$D$22)*$F$1*$I$1))</f>
        <v>499.45781970958944</v>
      </c>
      <c r="EG75">
        <f>IF($I$2=0,0,IF(AU75&lt;=0,0,('LED Curve'!$D$19*(AU75/$I$2)^3+'LED Curve'!$D$20*(AU75/$I$2)^2+'LED Curve'!$D$21*(AU75/$I$2)^1+'LED Curve'!$D$22)*$F$2*$I$2))</f>
        <v>499.45781970958944</v>
      </c>
      <c r="EH75">
        <f>IF($I$3=0,0,IF(AV75&lt;=0,0,('LED Curve'!$D$19*(AV75/$I$3)^3+'LED Curve'!$D$20*(AV75/$I$3)^2+'LED Curve'!$D$21*(AV75/$I$3)^1+'LED Curve'!$D$22)*$F$3*$I$3))</f>
        <v>499.45781970958944</v>
      </c>
      <c r="EI75">
        <f>IF($I$4=0,0,IF(AW75&lt;=0,0,('LED Curve'!$D$19*(AW75/$I$4)^3+'LED Curve'!$D$20*(AW75/$I$4)^2+'LED Curve'!$D$21*(AW75/$I$4)^1+'LED Curve'!$D$22)*$F$4*$I$4))</f>
        <v>61.875526962653119</v>
      </c>
      <c r="EJ75">
        <f>IF($I$1=0,0,IF(AX75&lt;=0,0,('LED Curve'!$D$19*(AX75/$I$1)^3+'LED Curve'!$D$20*(AX75/$I$1)^2+'LED Curve'!$D$21*(AX75/$I$1)^1+'LED Curve'!$D$22)*$F$1*$I$1))</f>
        <v>544.2324443672818</v>
      </c>
      <c r="EK75">
        <f>IF($I$2=0,0,IF(AY75&lt;=0,0,('LED Curve'!$D$19*(AY75/$I$2)^3+'LED Curve'!$D$20*(AY75/$I$2)^2+'LED Curve'!$D$21*(AY75/$I$2)^1+'LED Curve'!$D$22)*$F$2*$I$2))</f>
        <v>544.2324443672818</v>
      </c>
      <c r="EL75">
        <f>IF($I$3=0,0,IF(AZ75&lt;=0,0,('LED Curve'!$D$19*(AZ75/$I$3)^3+'LED Curve'!$D$20*(AZ75/$I$3)^2+'LED Curve'!$D$21*(AZ75/$I$3)^1+'LED Curve'!$D$22)*$F$3*$I$3))</f>
        <v>544.2324443672818</v>
      </c>
      <c r="EM75">
        <f>IF($I$4=0,0,IF(BA75&lt;=0,0,('LED Curve'!$D$19*(BA75/$I$4)^3+'LED Curve'!$D$20*(BA75/$I$4)^2+'LED Curve'!$D$21*(BA75/$I$4)^1+'LED Curve'!$D$22)*$F$4*$I$4))</f>
        <v>544.2324443672818</v>
      </c>
      <c r="EN75">
        <f t="shared" si="196"/>
        <v>1498.3734591287684</v>
      </c>
      <c r="EO75">
        <f t="shared" si="116"/>
        <v>270.05718373547415</v>
      </c>
      <c r="EP75">
        <f t="shared" si="117"/>
        <v>1560.2489860914216</v>
      </c>
      <c r="EQ75">
        <f t="shared" si="118"/>
        <v>234.47082261348578</v>
      </c>
      <c r="ER75">
        <f t="shared" si="197"/>
        <v>2176.9297774691272</v>
      </c>
      <c r="ES75">
        <f t="shared" si="119"/>
        <v>774.82780015805474</v>
      </c>
    </row>
    <row r="76" spans="1:149" x14ac:dyDescent="0.3">
      <c r="A76">
        <v>67</v>
      </c>
      <c r="B76">
        <f t="shared" si="120"/>
        <v>2.6171875000000002E-3</v>
      </c>
      <c r="C76">
        <f t="shared" si="107"/>
        <v>112.57425682826793</v>
      </c>
      <c r="D76">
        <f t="shared" si="108"/>
        <v>122.93555290356501</v>
      </c>
      <c r="E76">
        <f t="shared" si="109"/>
        <v>133.2968489788621</v>
      </c>
      <c r="F76">
        <f>IF(C76&gt;Calculation!$D$72,IF((C76-Calculation!$D$72)/Calculation!$D$58&gt;Calculation!$D$28,Calculation!$D$28,(C76-Calculation!$D$72)/Calculation!$D$58),0)</f>
        <v>26.470588235294116</v>
      </c>
      <c r="G76">
        <f>IF(C76&gt;Calculation!$D$73,IF((C76-Calculation!$D$73)/Calculation!$D$59&gt;Calculation!$D$29,Calculation!$D$29,(C76-Calculation!$D$73)/Calculation!$D$59),0)</f>
        <v>54.411764705882355</v>
      </c>
      <c r="H76">
        <f>IF(C76&gt;Calculation!$D$74,IF((C76-Calculation!$D$74)/Calculation!$D$60&gt;Calculation!$D$30,Calculation!$D$30,(C76-Calculation!$D$74)/Calculation!$D$60),0)</f>
        <v>122.05882352941177</v>
      </c>
      <c r="I76">
        <f>IF(C76&gt;Calculation!$D$75,IF((C76-Calculation!$D$75)/Calculation!$D$61&gt;Calculation!$D$31,Calculation!$D$31,(C76-Calculation!$D$75)/Calculation!$D$61),0)</f>
        <v>0</v>
      </c>
      <c r="J76">
        <f>IF(D76&gt;Calculation!$D$72,IF((D76-Calculation!$D$72)/Calculation!$D$58&gt;Calculation!$D$28,Calculation!$D$28,(D76-Calculation!$D$72)/Calculation!$D$58),0)</f>
        <v>26.470588235294116</v>
      </c>
      <c r="K76">
        <f>IF(D76&gt;Calculation!$D$73,IF((D76-Calculation!$D$73)/Calculation!$D$59&gt;Calculation!$D$29,Calculation!$D$29,(D76-Calculation!$D$73)/Calculation!$D$59),0)</f>
        <v>54.411764705882355</v>
      </c>
      <c r="L76">
        <f>IF(D76&gt;Calculation!$D$74,IF((D76-Calculation!$D$74)/Calculation!$D$60&gt;Calculation!$D$30,Calculation!$D$30,(D76-Calculation!$D$74)/Calculation!$D$60),0)</f>
        <v>122.05882352941177</v>
      </c>
      <c r="M76">
        <f>IF(D76&gt;Calculation!$D$75,IF((D76-Calculation!$D$75)/Calculation!$D$61&gt;Calculation!$D$31,Calculation!$D$31,(D76-Calculation!$D$75)/Calculation!$D$61),0)</f>
        <v>54.43903431404425</v>
      </c>
      <c r="N76">
        <f>IF(E76&gt;Calculation!$D$72,IF((E76-Calculation!$D$72)/Calculation!$D$58&gt;Calculation!$D$28,Calculation!$D$28,(E76-Calculation!$D$72)/Calculation!$D$58),0)</f>
        <v>26.470588235294116</v>
      </c>
      <c r="O76">
        <f>IF(E76&gt;Calculation!$D$73,IF((E76-Calculation!$D$73)/Calculation!$D$59&gt;Calculation!$D$29,Calculation!$D$29,(E76-Calculation!$D$73)/Calculation!$D$59),0)</f>
        <v>54.411764705882355</v>
      </c>
      <c r="P76">
        <f>IF(E76&gt;Calculation!$D$74,IF((E76-Calculation!$D$74)/Calculation!$D$60&gt;Calculation!$D$30,Calculation!$D$30,(E76-Calculation!$D$74)/Calculation!$D$60),0)</f>
        <v>122.05882352941177</v>
      </c>
      <c r="Q76">
        <f>IF(E76&gt;Calculation!$D$75,IF((E76-Calculation!$D$75)/Calculation!$D$61&gt;Calculation!$D$31,Calculation!$D$31,(E76-Calculation!$D$75)/Calculation!$D$61),0)</f>
        <v>135.29411764705884</v>
      </c>
      <c r="R76">
        <f t="shared" si="121"/>
        <v>0</v>
      </c>
      <c r="S76">
        <f t="shared" si="122"/>
        <v>0</v>
      </c>
      <c r="T76">
        <f t="shared" si="123"/>
        <v>122.05882352941177</v>
      </c>
      <c r="U76">
        <f t="shared" si="124"/>
        <v>0</v>
      </c>
      <c r="V76">
        <f t="shared" si="125"/>
        <v>0</v>
      </c>
      <c r="W76">
        <f t="shared" si="126"/>
        <v>0</v>
      </c>
      <c r="X76">
        <f t="shared" si="127"/>
        <v>67.619789215367518</v>
      </c>
      <c r="Y76">
        <f t="shared" si="128"/>
        <v>54.43903431404425</v>
      </c>
      <c r="Z76">
        <f t="shared" si="129"/>
        <v>0</v>
      </c>
      <c r="AA76">
        <f t="shared" si="130"/>
        <v>0</v>
      </c>
      <c r="AB76">
        <f t="shared" si="131"/>
        <v>0</v>
      </c>
      <c r="AC76">
        <f t="shared" si="110"/>
        <v>135.29411764705884</v>
      </c>
      <c r="AD76">
        <f>IF(T76&gt;Calculation!$D$29,1,0)</f>
        <v>1</v>
      </c>
      <c r="AE76">
        <f>IF(X76&gt;Calculation!$D$29,1,0)</f>
        <v>1</v>
      </c>
      <c r="AF76">
        <f>IF(AB76&gt;Calculation!$D$29,1,0)</f>
        <v>0</v>
      </c>
      <c r="AG76">
        <f>IF(U76&gt;Calculation!$D$30,1,0)</f>
        <v>0</v>
      </c>
      <c r="AH76">
        <f>IF(Y76&gt;Calculation!$D$30,1,0)</f>
        <v>0</v>
      </c>
      <c r="AI76">
        <f>IF(AC76&gt;Calculation!$D$30,1,0)</f>
        <v>1</v>
      </c>
      <c r="AJ76">
        <f t="shared" si="111"/>
        <v>122.05882352941177</v>
      </c>
      <c r="AK76">
        <f t="shared" si="132"/>
        <v>122.05882352941177</v>
      </c>
      <c r="AL76">
        <f t="shared" si="133"/>
        <v>135.29411764705884</v>
      </c>
      <c r="AM76">
        <f t="shared" si="134"/>
        <v>14898.356401384084</v>
      </c>
      <c r="AN76">
        <f t="shared" si="135"/>
        <v>14898.356401384084</v>
      </c>
      <c r="AO76">
        <f t="shared" si="136"/>
        <v>18304.498269896198</v>
      </c>
      <c r="AP76">
        <f t="shared" si="112"/>
        <v>122.05882352941177</v>
      </c>
      <c r="AQ76">
        <f t="shared" si="113"/>
        <v>122.05882352941177</v>
      </c>
      <c r="AR76">
        <f t="shared" si="114"/>
        <v>122.05882352941177</v>
      </c>
      <c r="AS76">
        <f t="shared" si="115"/>
        <v>0</v>
      </c>
      <c r="AT76">
        <f t="shared" si="137"/>
        <v>122.05882352941177</v>
      </c>
      <c r="AU76">
        <f t="shared" si="138"/>
        <v>122.05882352941177</v>
      </c>
      <c r="AV76">
        <f t="shared" si="139"/>
        <v>122.05882352941177</v>
      </c>
      <c r="AW76">
        <f t="shared" si="140"/>
        <v>54.43903431404425</v>
      </c>
      <c r="AX76">
        <f t="shared" si="141"/>
        <v>135.29411764705884</v>
      </c>
      <c r="AY76">
        <f t="shared" si="142"/>
        <v>135.29411764705884</v>
      </c>
      <c r="AZ76">
        <f t="shared" si="143"/>
        <v>135.29411764705884</v>
      </c>
      <c r="BA76">
        <f t="shared" si="144"/>
        <v>135.29411764705884</v>
      </c>
      <c r="BB76">
        <f t="shared" si="145"/>
        <v>40.686274509803923</v>
      </c>
      <c r="BC76">
        <f t="shared" si="146"/>
        <v>40.686274509803923</v>
      </c>
      <c r="BD76">
        <f t="shared" si="147"/>
        <v>40.686274509803923</v>
      </c>
      <c r="BE76">
        <f t="shared" si="148"/>
        <v>0</v>
      </c>
      <c r="BF76">
        <f t="shared" si="149"/>
        <v>40.686274509803923</v>
      </c>
      <c r="BG76">
        <f t="shared" si="150"/>
        <v>40.686274509803923</v>
      </c>
      <c r="BH76">
        <f t="shared" si="151"/>
        <v>40.686274509803923</v>
      </c>
      <c r="BI76">
        <f t="shared" si="152"/>
        <v>18.146344771348083</v>
      </c>
      <c r="BJ76">
        <f t="shared" si="153"/>
        <v>45.098039215686278</v>
      </c>
      <c r="BK76">
        <f t="shared" si="154"/>
        <v>45.098039215686278</v>
      </c>
      <c r="BL76">
        <f t="shared" si="155"/>
        <v>45.098039215686278</v>
      </c>
      <c r="BM76">
        <f t="shared" si="156"/>
        <v>45.098039215686278</v>
      </c>
      <c r="BN76">
        <f t="shared" si="157"/>
        <v>1655.3729334871205</v>
      </c>
      <c r="BO76">
        <f t="shared" si="158"/>
        <v>1655.3729334871205</v>
      </c>
      <c r="BP76">
        <f t="shared" si="159"/>
        <v>1655.3729334871205</v>
      </c>
      <c r="BQ76">
        <f t="shared" si="160"/>
        <v>0</v>
      </c>
      <c r="BR76">
        <f t="shared" si="161"/>
        <v>1655.3729334871205</v>
      </c>
      <c r="BS76">
        <f t="shared" si="162"/>
        <v>1655.3729334871205</v>
      </c>
      <c r="BT76">
        <f t="shared" si="163"/>
        <v>1655.3729334871205</v>
      </c>
      <c r="BU76">
        <f t="shared" si="164"/>
        <v>329.28982856063192</v>
      </c>
      <c r="BV76">
        <f t="shared" si="165"/>
        <v>2033.8331410995775</v>
      </c>
      <c r="BW76">
        <f t="shared" si="166"/>
        <v>2033.8331410995775</v>
      </c>
      <c r="BX76">
        <f t="shared" si="167"/>
        <v>2033.8331410995775</v>
      </c>
      <c r="BY76">
        <f t="shared" si="168"/>
        <v>2033.8331410995775</v>
      </c>
      <c r="BZ76">
        <f>IF($I$1=0,0,IF(AP76=0,C76,('LED Curve'!$D$14*(AP76/$I$1)^3+'LED Curve'!$D$15*(AP76/$I$1)^2+'LED Curve'!$D$16*(AP76/$I$1)^1+'LED Curve'!$D$17)*$F$1))</f>
        <v>31.838258559933596</v>
      </c>
      <c r="CA76">
        <f>IF($I$2=0,0,IF(AQ76=0,C76-BZ76,('LED Curve'!$D$14*(AQ76/$I$2)^3+'LED Curve'!$D$15*(AQ76/$I$2)^2+'LED Curve'!$D$16*(AQ76/$I$2)^1+'LED Curve'!$D$17)*$F$2))</f>
        <v>31.838258559933596</v>
      </c>
      <c r="CB76">
        <f>IF($I$3=0,0,IF(AR76=0,C76-(BZ76+CA76),('LED Curve'!$D$14*(AR76/$I$3)^3+'LED Curve'!$D$15*(AR76/$I$3)^2+'LED Curve'!$D$16*(AR76/$I$3)^1+'LED Curve'!$D$17)*$F$3))</f>
        <v>31.838258559933596</v>
      </c>
      <c r="CC76">
        <f>IF($I$4=0,0,IF(AS76=0,C76-(BZ76+CA76+CB76),('LED Curve'!$D$14*(AS76/$I$4)^3+'LED Curve'!$D$15*(AS76/$I$4)^2+'LED Curve'!$D$16*(AS76/$I$4)^1+'LED Curve'!$D$17)*$F$4))</f>
        <v>17.059481148467142</v>
      </c>
      <c r="CD76">
        <f>IF($I$1=0,0,IF(AT76=0,D76,('LED Curve'!$D$14*(AT76/$I$1)^3+'LED Curve'!$D$15*(AT76/$I$1)^2+'LED Curve'!$D$16*(AT76/$I$1)^1+'LED Curve'!$D$17)*$F$1))</f>
        <v>31.838258559933596</v>
      </c>
      <c r="CE76">
        <f>IF($I$2=0,0,IF(AU76=0,D76-CD76,('LED Curve'!$D$14*(AU76/$I$2)^3+'LED Curve'!$D$15*(AU76/$I$2)^2+'LED Curve'!$D$16*(AU76/$I$2)^1+'LED Curve'!$D$17)*$F$2))</f>
        <v>31.838258559933596</v>
      </c>
      <c r="CF76">
        <f>IF($I$3=0,0,IF(AV76=0,D76-(CD76+CE76),('LED Curve'!$D$14*(AV76/$I$3)^3+'LED Curve'!$D$15*(AV76/$I$3)^2+'LED Curve'!$D$16*(AV76/$I$3)^1+'LED Curve'!$D$17)*$F$3))</f>
        <v>31.838258559933596</v>
      </c>
      <c r="CG76">
        <f>IF($I$4=0,0,IF(AW76=0,D76-(CD76+CE76+CF76),('LED Curve'!$D$14*(AW76/$I$4)^3+'LED Curve'!$D$15*(AW76/$I$4)^2+'LED Curve'!$D$16*(AW76/$I$4)^1+'LED Curve'!$D$17)*$F$4))</f>
        <v>29.493467244619737</v>
      </c>
      <c r="CH76">
        <f>IF($I$1=0,0,IF(AX76=0,E76,('LED Curve'!$D$14*(AX76/$I$1)^3+'LED Curve'!$D$15*(AX76/$I$1)^2+'LED Curve'!$D$16*(AX76/$I$1)^1+'LED Curve'!$D$17)*$F$1))</f>
        <v>32.123222947868399</v>
      </c>
      <c r="CI76">
        <f>IF($I$2=0,0,IF(AY76=0,E76-CH76,('LED Curve'!$D$14*(AY76/$I$2)^3+'LED Curve'!$D$15*(AY76/$I$2)^2+'LED Curve'!$D$16*(AY76/$I$2)^1+'LED Curve'!$D$17)*$F$2))</f>
        <v>32.123222947868399</v>
      </c>
      <c r="CJ76">
        <f>IF($I$3=0,0,IF(AZ76=0,E76-(CH76+CI76),('LED Curve'!$D$14*(AZ76/$I$3)^3+'LED Curve'!$D$15*(AZ76/$I$3)^2+'LED Curve'!$D$16*(AZ76/$I$3)^1+'LED Curve'!$D$17)*$F$3))</f>
        <v>32.123222947868399</v>
      </c>
      <c r="CK76">
        <f>IF($I$4=0,0,IF(BA76=0,E76-(CH76+CI76+CJ76),('LED Curve'!$D$14*(BA76/$I$4)^3+'LED Curve'!$D$15*(BA76/$I$4)^2+'LED Curve'!$D$16*(BA76/$I$4)^1+'LED Curve'!$D$17)*$F$4))</f>
        <v>32.123222947868399</v>
      </c>
      <c r="CL76">
        <f t="shared" si="169"/>
        <v>80.735998268334342</v>
      </c>
      <c r="CM76">
        <f t="shared" si="170"/>
        <v>48.897739708400742</v>
      </c>
      <c r="CN76">
        <f t="shared" si="171"/>
        <v>17.059481148467142</v>
      </c>
      <c r="CO76">
        <f>IF($C$6=Calculation!$I$5,0,$C76-(BZ76+CA76+CB76+CC76))</f>
        <v>0</v>
      </c>
      <c r="CP76">
        <f t="shared" si="172"/>
        <v>91.097294343631418</v>
      </c>
      <c r="CQ76">
        <f t="shared" si="173"/>
        <v>59.259035783697819</v>
      </c>
      <c r="CR76">
        <f t="shared" si="174"/>
        <v>27.420777223764219</v>
      </c>
      <c r="CS76">
        <f>IF($C$6=Calculation!$I$5,0,$D76-(CD76+CE76+CF76+CG76))</f>
        <v>-2.0726900208555179</v>
      </c>
      <c r="CT76">
        <f t="shared" si="175"/>
        <v>101.1736260309937</v>
      </c>
      <c r="CU76">
        <f t="shared" si="176"/>
        <v>69.050403083125303</v>
      </c>
      <c r="CV76">
        <f t="shared" si="177"/>
        <v>36.927180135256904</v>
      </c>
      <c r="CW76">
        <f>IF($C$6=Calculation!$I$5,0,$E76-(CH76+CI76+CJ76+CK76))</f>
        <v>4.8039571873885052</v>
      </c>
      <c r="CX76">
        <f t="shared" si="178"/>
        <v>10.079283776332256</v>
      </c>
      <c r="CY76">
        <f t="shared" si="179"/>
        <v>12.779419769678888</v>
      </c>
      <c r="CZ76">
        <f t="shared" si="180"/>
        <v>15.60353292334827</v>
      </c>
      <c r="DA76">
        <f t="shared" si="181"/>
        <v>0.16353328268724363</v>
      </c>
      <c r="DB76">
        <f t="shared" si="182"/>
        <v>0.19042185744487089</v>
      </c>
      <c r="DC76">
        <f t="shared" si="183"/>
        <v>0.21567427151756483</v>
      </c>
      <c r="DD76">
        <f t="shared" si="198"/>
        <v>3.5206389319634428</v>
      </c>
      <c r="DE76">
        <f t="shared" si="199"/>
        <v>3.1038288337528406</v>
      </c>
      <c r="DF76">
        <f t="shared" si="200"/>
        <v>1.9119724440049697</v>
      </c>
      <c r="DG76">
        <f t="shared" si="201"/>
        <v>0</v>
      </c>
      <c r="DH76">
        <f t="shared" si="202"/>
        <v>4.1526732613813611</v>
      </c>
      <c r="DI76">
        <f t="shared" si="203"/>
        <v>3.7728083268414472</v>
      </c>
      <c r="DJ76">
        <f t="shared" si="204"/>
        <v>2.7068247002117491</v>
      </c>
      <c r="DK76">
        <f t="shared" si="205"/>
        <v>4.4012089410420917E-2</v>
      </c>
      <c r="DL76">
        <f t="shared" si="206"/>
        <v>4.7503429771640606</v>
      </c>
      <c r="DM76">
        <f t="shared" si="207"/>
        <v>4.4025289654527002</v>
      </c>
      <c r="DN76">
        <f t="shared" si="208"/>
        <v>3.4372887999929969</v>
      </c>
      <c r="DO76">
        <f t="shared" si="209"/>
        <v>1.040341935360134</v>
      </c>
      <c r="DP76">
        <f t="shared" si="184"/>
        <v>0.21536561656600375</v>
      </c>
      <c r="DQ76">
        <f t="shared" si="185"/>
        <v>0.5946129283434145</v>
      </c>
      <c r="DR76">
        <f t="shared" si="186"/>
        <v>0.56933173901434264</v>
      </c>
      <c r="DS76">
        <f t="shared" si="187"/>
        <v>0</v>
      </c>
      <c r="DT76">
        <f t="shared" si="188"/>
        <v>0.1957421357474966</v>
      </c>
      <c r="DU76">
        <f t="shared" si="189"/>
        <v>0.52937470169145939</v>
      </c>
      <c r="DV76">
        <f t="shared" si="190"/>
        <v>1.1895328133868444</v>
      </c>
      <c r="DW76">
        <f t="shared" si="191"/>
        <v>-1.9701164367591814E-3</v>
      </c>
      <c r="DX76">
        <f t="shared" si="192"/>
        <v>0.17943591579829735</v>
      </c>
      <c r="DY76">
        <f t="shared" si="193"/>
        <v>0.47733610924997627</v>
      </c>
      <c r="DZ76">
        <f t="shared" si="194"/>
        <v>1.0876185638500147</v>
      </c>
      <c r="EA76">
        <f t="shared" si="195"/>
        <v>1.2965384962527218E-2</v>
      </c>
      <c r="EB76">
        <f>IF($I$1=0,0,IF(AP76&lt;=0,0,('LED Curve'!$D$19*(AP76/$I$1)^3+'LED Curve'!$D$20*(AP76/$I$1)^2+'LED Curve'!$D$21*(AP76/$I$1)^1+'LED Curve'!$D$22)*$F$1*$I$1))</f>
        <v>499.45781970958944</v>
      </c>
      <c r="EC76">
        <f>IF($I$2=0,0,IF(AQ76&lt;=0,0,('LED Curve'!$D$19*(AQ76/$I$2)^3+'LED Curve'!$D$20*(AQ76/$I$2)^2+'LED Curve'!$D$21*(AQ76/$I$2)^1+'LED Curve'!$D$22)*$F$2*$I$2))</f>
        <v>499.45781970958944</v>
      </c>
      <c r="ED76">
        <f>IF($I$3=0,0,IF(AR76&lt;=0,0,('LED Curve'!$D$19*(AR76/$I$3)^3+'LED Curve'!$D$20*(AR76/$I$3)^2+'LED Curve'!$D$21*(AR76/$I$3)^1+'LED Curve'!$D$22)*$F$3*$I$3))</f>
        <v>499.45781970958944</v>
      </c>
      <c r="EE76">
        <f>IF($I$4=0,0,IF(AS76&lt;=0,0,('LED Curve'!$D$19*(AS76/$I$4)^3+'LED Curve'!$D$20*(AS76/$I$4)^2+'LED Curve'!$D$21*(AS76/$I$4)^1+'LED Curve'!$D$22)*$F$4*$I$4))</f>
        <v>0</v>
      </c>
      <c r="EF76">
        <f>IF($I$1=0,0,IF(AT76&lt;=0,0,('LED Curve'!$D$19*(AT76/$I$1)^3+'LED Curve'!$D$20*(AT76/$I$1)^2+'LED Curve'!$D$21*(AT76/$I$1)^1+'LED Curve'!$D$22)*$F$1*$I$1))</f>
        <v>499.45781970958944</v>
      </c>
      <c r="EG76">
        <f>IF($I$2=0,0,IF(AU76&lt;=0,0,('LED Curve'!$D$19*(AU76/$I$2)^3+'LED Curve'!$D$20*(AU76/$I$2)^2+'LED Curve'!$D$21*(AU76/$I$2)^1+'LED Curve'!$D$22)*$F$2*$I$2))</f>
        <v>499.45781970958944</v>
      </c>
      <c r="EH76">
        <f>IF($I$3=0,0,IF(AV76&lt;=0,0,('LED Curve'!$D$19*(AV76/$I$3)^3+'LED Curve'!$D$20*(AV76/$I$3)^2+'LED Curve'!$D$21*(AV76/$I$3)^1+'LED Curve'!$D$22)*$F$3*$I$3))</f>
        <v>499.45781970958944</v>
      </c>
      <c r="EI76">
        <f>IF($I$4=0,0,IF(AW76&lt;=0,0,('LED Curve'!$D$19*(AW76/$I$4)^3+'LED Curve'!$D$20*(AW76/$I$4)^2+'LED Curve'!$D$21*(AW76/$I$4)^1+'LED Curve'!$D$22)*$F$4*$I$4))</f>
        <v>239.79551689059272</v>
      </c>
      <c r="EJ76">
        <f>IF($I$1=0,0,IF(AX76&lt;=0,0,('LED Curve'!$D$19*(AX76/$I$1)^3+'LED Curve'!$D$20*(AX76/$I$1)^2+'LED Curve'!$D$21*(AX76/$I$1)^1+'LED Curve'!$D$22)*$F$1*$I$1))</f>
        <v>544.2324443672818</v>
      </c>
      <c r="EK76">
        <f>IF($I$2=0,0,IF(AY76&lt;=0,0,('LED Curve'!$D$19*(AY76/$I$2)^3+'LED Curve'!$D$20*(AY76/$I$2)^2+'LED Curve'!$D$21*(AY76/$I$2)^1+'LED Curve'!$D$22)*$F$2*$I$2))</f>
        <v>544.2324443672818</v>
      </c>
      <c r="EL76">
        <f>IF($I$3=0,0,IF(AZ76&lt;=0,0,('LED Curve'!$D$19*(AZ76/$I$3)^3+'LED Curve'!$D$20*(AZ76/$I$3)^2+'LED Curve'!$D$21*(AZ76/$I$3)^1+'LED Curve'!$D$22)*$F$3*$I$3))</f>
        <v>544.2324443672818</v>
      </c>
      <c r="EM76">
        <f>IF($I$4=0,0,IF(BA76&lt;=0,0,('LED Curve'!$D$19*(BA76/$I$4)^3+'LED Curve'!$D$20*(BA76/$I$4)^2+'LED Curve'!$D$21*(BA76/$I$4)^1+'LED Curve'!$D$22)*$F$4*$I$4))</f>
        <v>544.2324443672818</v>
      </c>
      <c r="EN76">
        <f t="shared" si="196"/>
        <v>1498.3734591287684</v>
      </c>
      <c r="EO76">
        <f t="shared" si="116"/>
        <v>270.05718373547415</v>
      </c>
      <c r="EP76">
        <f t="shared" si="117"/>
        <v>1738.1689760193613</v>
      </c>
      <c r="EQ76">
        <f t="shared" si="118"/>
        <v>412.39081254142548</v>
      </c>
      <c r="ER76">
        <f t="shared" si="197"/>
        <v>2176.9297774691272</v>
      </c>
      <c r="ES76">
        <f t="shared" si="119"/>
        <v>774.82780015805474</v>
      </c>
    </row>
    <row r="77" spans="1:149" x14ac:dyDescent="0.3">
      <c r="A77">
        <v>68</v>
      </c>
      <c r="B77">
        <f t="shared" si="120"/>
        <v>2.6562500000000002E-3</v>
      </c>
      <c r="C77">
        <f t="shared" si="107"/>
        <v>113.86494435858495</v>
      </c>
      <c r="D77">
        <f t="shared" si="108"/>
        <v>124.34357566391085</v>
      </c>
      <c r="E77">
        <f t="shared" si="109"/>
        <v>134.82220696923676</v>
      </c>
      <c r="F77">
        <f>IF(C77&gt;Calculation!$D$72,IF((C77-Calculation!$D$72)/Calculation!$D$58&gt;Calculation!$D$28,Calculation!$D$28,(C77-Calculation!$D$72)/Calculation!$D$58),0)</f>
        <v>26.470588235294116</v>
      </c>
      <c r="G77">
        <f>IF(C77&gt;Calculation!$D$73,IF((C77-Calculation!$D$73)/Calculation!$D$59&gt;Calculation!$D$29,Calculation!$D$29,(C77-Calculation!$D$73)/Calculation!$D$59),0)</f>
        <v>54.411764705882355</v>
      </c>
      <c r="H77">
        <f>IF(C77&gt;Calculation!$D$74,IF((C77-Calculation!$D$74)/Calculation!$D$60&gt;Calculation!$D$30,Calculation!$D$30,(C77-Calculation!$D$74)/Calculation!$D$60),0)</f>
        <v>122.05882352941177</v>
      </c>
      <c r="I77">
        <f>IF(C77&gt;Calculation!$D$75,IF((C77-Calculation!$D$75)/Calculation!$D$61&gt;Calculation!$D$31,Calculation!$D$31,(C77-Calculation!$D$75)/Calculation!$D$61),0)</f>
        <v>0</v>
      </c>
      <c r="J77">
        <f>IF(D77&gt;Calculation!$D$72,IF((D77-Calculation!$D$72)/Calculation!$D$58&gt;Calculation!$D$28,Calculation!$D$28,(D77-Calculation!$D$72)/Calculation!$D$58),0)</f>
        <v>26.470588235294116</v>
      </c>
      <c r="K77">
        <f>IF(D77&gt;Calculation!$D$73,IF((D77-Calculation!$D$73)/Calculation!$D$59&gt;Calculation!$D$29,Calculation!$D$29,(D77-Calculation!$D$73)/Calculation!$D$59),0)</f>
        <v>54.411764705882355</v>
      </c>
      <c r="L77">
        <f>IF(D77&gt;Calculation!$D$74,IF((D77-Calculation!$D$74)/Calculation!$D$60&gt;Calculation!$D$30,Calculation!$D$30,(D77-Calculation!$D$74)/Calculation!$D$60),0)</f>
        <v>122.05882352941177</v>
      </c>
      <c r="M77">
        <f>IF(D77&gt;Calculation!$D$75,IF((D77-Calculation!$D$75)/Calculation!$D$61&gt;Calculation!$D$31,Calculation!$D$31,(D77-Calculation!$D$75)/Calculation!$D$61),0)</f>
        <v>94.899458461913326</v>
      </c>
      <c r="N77">
        <f>IF(E77&gt;Calculation!$D$72,IF((E77-Calculation!$D$72)/Calculation!$D$58&gt;Calculation!$D$28,Calculation!$D$28,(E77-Calculation!$D$72)/Calculation!$D$58),0)</f>
        <v>26.470588235294116</v>
      </c>
      <c r="O77">
        <f>IF(E77&gt;Calculation!$D$73,IF((E77-Calculation!$D$73)/Calculation!$D$59&gt;Calculation!$D$29,Calculation!$D$29,(E77-Calculation!$D$73)/Calculation!$D$59),0)</f>
        <v>54.411764705882355</v>
      </c>
      <c r="P77">
        <f>IF(E77&gt;Calculation!$D$74,IF((E77-Calculation!$D$74)/Calculation!$D$60&gt;Calculation!$D$30,Calculation!$D$30,(E77-Calculation!$D$74)/Calculation!$D$60),0)</f>
        <v>122.05882352941177</v>
      </c>
      <c r="Q77">
        <f>IF(E77&gt;Calculation!$D$75,IF((E77-Calculation!$D$75)/Calculation!$D$61&gt;Calculation!$D$31,Calculation!$D$31,(E77-Calculation!$D$75)/Calculation!$D$61),0)</f>
        <v>135.29411764705884</v>
      </c>
      <c r="R77">
        <f t="shared" si="121"/>
        <v>0</v>
      </c>
      <c r="S77">
        <f t="shared" si="122"/>
        <v>0</v>
      </c>
      <c r="T77">
        <f t="shared" si="123"/>
        <v>122.05882352941177</v>
      </c>
      <c r="U77">
        <f t="shared" si="124"/>
        <v>0</v>
      </c>
      <c r="V77">
        <f t="shared" si="125"/>
        <v>0</v>
      </c>
      <c r="W77">
        <f t="shared" si="126"/>
        <v>0</v>
      </c>
      <c r="X77">
        <f t="shared" si="127"/>
        <v>27.159365067498442</v>
      </c>
      <c r="Y77">
        <f t="shared" si="128"/>
        <v>94.899458461913326</v>
      </c>
      <c r="Z77">
        <f t="shared" si="129"/>
        <v>0</v>
      </c>
      <c r="AA77">
        <f t="shared" si="130"/>
        <v>0</v>
      </c>
      <c r="AB77">
        <f t="shared" si="131"/>
        <v>0</v>
      </c>
      <c r="AC77">
        <f t="shared" si="110"/>
        <v>135.29411764705884</v>
      </c>
      <c r="AD77">
        <f>IF(T77&gt;Calculation!$D$29,1,0)</f>
        <v>1</v>
      </c>
      <c r="AE77">
        <f>IF(X77&gt;Calculation!$D$29,1,0)</f>
        <v>0</v>
      </c>
      <c r="AF77">
        <f>IF(AB77&gt;Calculation!$D$29,1,0)</f>
        <v>0</v>
      </c>
      <c r="AG77">
        <f>IF(U77&gt;Calculation!$D$30,1,0)</f>
        <v>0</v>
      </c>
      <c r="AH77">
        <f>IF(Y77&gt;Calculation!$D$30,1,0)</f>
        <v>0</v>
      </c>
      <c r="AI77">
        <f>IF(AC77&gt;Calculation!$D$30,1,0)</f>
        <v>1</v>
      </c>
      <c r="AJ77">
        <f t="shared" si="111"/>
        <v>122.05882352941177</v>
      </c>
      <c r="AK77">
        <f t="shared" si="132"/>
        <v>122.05882352941177</v>
      </c>
      <c r="AL77">
        <f t="shared" si="133"/>
        <v>135.29411764705884</v>
      </c>
      <c r="AM77">
        <f t="shared" si="134"/>
        <v>14898.356401384084</v>
      </c>
      <c r="AN77">
        <f t="shared" si="135"/>
        <v>14898.356401384084</v>
      </c>
      <c r="AO77">
        <f t="shared" si="136"/>
        <v>18304.498269896198</v>
      </c>
      <c r="AP77">
        <f t="shared" si="112"/>
        <v>122.05882352941177</v>
      </c>
      <c r="AQ77">
        <f t="shared" si="113"/>
        <v>122.05882352941177</v>
      </c>
      <c r="AR77">
        <f t="shared" si="114"/>
        <v>122.05882352941177</v>
      </c>
      <c r="AS77">
        <f t="shared" si="115"/>
        <v>0</v>
      </c>
      <c r="AT77">
        <f t="shared" si="137"/>
        <v>122.05882352941177</v>
      </c>
      <c r="AU77">
        <f t="shared" si="138"/>
        <v>122.05882352941177</v>
      </c>
      <c r="AV77">
        <f t="shared" si="139"/>
        <v>122.05882352941177</v>
      </c>
      <c r="AW77">
        <f t="shared" si="140"/>
        <v>94.899458461913326</v>
      </c>
      <c r="AX77">
        <f t="shared" si="141"/>
        <v>135.29411764705884</v>
      </c>
      <c r="AY77">
        <f t="shared" si="142"/>
        <v>135.29411764705884</v>
      </c>
      <c r="AZ77">
        <f t="shared" si="143"/>
        <v>135.29411764705884</v>
      </c>
      <c r="BA77">
        <f t="shared" si="144"/>
        <v>135.29411764705884</v>
      </c>
      <c r="BB77">
        <f t="shared" si="145"/>
        <v>40.686274509803923</v>
      </c>
      <c r="BC77">
        <f t="shared" si="146"/>
        <v>40.686274509803923</v>
      </c>
      <c r="BD77">
        <f t="shared" si="147"/>
        <v>40.686274509803923</v>
      </c>
      <c r="BE77">
        <f t="shared" si="148"/>
        <v>0</v>
      </c>
      <c r="BF77">
        <f t="shared" si="149"/>
        <v>40.686274509803923</v>
      </c>
      <c r="BG77">
        <f t="shared" si="150"/>
        <v>40.686274509803923</v>
      </c>
      <c r="BH77">
        <f t="shared" si="151"/>
        <v>40.686274509803923</v>
      </c>
      <c r="BI77">
        <f t="shared" si="152"/>
        <v>31.633152820637775</v>
      </c>
      <c r="BJ77">
        <f t="shared" si="153"/>
        <v>45.098039215686278</v>
      </c>
      <c r="BK77">
        <f t="shared" si="154"/>
        <v>45.098039215686278</v>
      </c>
      <c r="BL77">
        <f t="shared" si="155"/>
        <v>45.098039215686278</v>
      </c>
      <c r="BM77">
        <f t="shared" si="156"/>
        <v>45.098039215686278</v>
      </c>
      <c r="BN77">
        <f t="shared" si="157"/>
        <v>1655.3729334871205</v>
      </c>
      <c r="BO77">
        <f t="shared" si="158"/>
        <v>1655.3729334871205</v>
      </c>
      <c r="BP77">
        <f t="shared" si="159"/>
        <v>1655.3729334871205</v>
      </c>
      <c r="BQ77">
        <f t="shared" si="160"/>
        <v>0</v>
      </c>
      <c r="BR77">
        <f t="shared" si="161"/>
        <v>1655.3729334871205</v>
      </c>
      <c r="BS77">
        <f t="shared" si="162"/>
        <v>1655.3729334871205</v>
      </c>
      <c r="BT77">
        <f t="shared" si="163"/>
        <v>1655.3729334871205</v>
      </c>
      <c r="BU77">
        <f t="shared" si="164"/>
        <v>1000.6563573738237</v>
      </c>
      <c r="BV77">
        <f t="shared" si="165"/>
        <v>2033.8331410995775</v>
      </c>
      <c r="BW77">
        <f t="shared" si="166"/>
        <v>2033.8331410995775</v>
      </c>
      <c r="BX77">
        <f t="shared" si="167"/>
        <v>2033.8331410995775</v>
      </c>
      <c r="BY77">
        <f t="shared" si="168"/>
        <v>2033.8331410995775</v>
      </c>
      <c r="BZ77">
        <f>IF($I$1=0,0,IF(AP77=0,C77,('LED Curve'!$D$14*(AP77/$I$1)^3+'LED Curve'!$D$15*(AP77/$I$1)^2+'LED Curve'!$D$16*(AP77/$I$1)^1+'LED Curve'!$D$17)*$F$1))</f>
        <v>31.838258559933596</v>
      </c>
      <c r="CA77">
        <f>IF($I$2=0,0,IF(AQ77=0,C77-BZ77,('LED Curve'!$D$14*(AQ77/$I$2)^3+'LED Curve'!$D$15*(AQ77/$I$2)^2+'LED Curve'!$D$16*(AQ77/$I$2)^1+'LED Curve'!$D$17)*$F$2))</f>
        <v>31.838258559933596</v>
      </c>
      <c r="CB77">
        <f>IF($I$3=0,0,IF(AR77=0,C77-(BZ77+CA77),('LED Curve'!$D$14*(AR77/$I$3)^3+'LED Curve'!$D$15*(AR77/$I$3)^2+'LED Curve'!$D$16*(AR77/$I$3)^1+'LED Curve'!$D$17)*$F$3))</f>
        <v>31.838258559933596</v>
      </c>
      <c r="CC77">
        <f>IF($I$4=0,0,IF(AS77=0,C77-(BZ77+CA77+CB77),('LED Curve'!$D$14*(AS77/$I$4)^3+'LED Curve'!$D$15*(AS77/$I$4)^2+'LED Curve'!$D$16*(AS77/$I$4)^1+'LED Curve'!$D$17)*$F$4))</f>
        <v>18.350168678784158</v>
      </c>
      <c r="CD77">
        <f>IF($I$1=0,0,IF(AT77=0,D77,('LED Curve'!$D$14*(AT77/$I$1)^3+'LED Curve'!$D$15*(AT77/$I$1)^2+'LED Curve'!$D$16*(AT77/$I$1)^1+'LED Curve'!$D$17)*$F$1))</f>
        <v>31.838258559933596</v>
      </c>
      <c r="CE77">
        <f>IF($I$2=0,0,IF(AU77=0,D77-CD77,('LED Curve'!$D$14*(AU77/$I$2)^3+'LED Curve'!$D$15*(AU77/$I$2)^2+'LED Curve'!$D$16*(AU77/$I$2)^1+'LED Curve'!$D$17)*$F$2))</f>
        <v>31.838258559933596</v>
      </c>
      <c r="CF77">
        <f>IF($I$3=0,0,IF(AV77=0,D77-(CD77+CE77),('LED Curve'!$D$14*(AV77/$I$3)^3+'LED Curve'!$D$15*(AV77/$I$3)^2+'LED Curve'!$D$16*(AV77/$I$3)^1+'LED Curve'!$D$17)*$F$3))</f>
        <v>31.838258559933596</v>
      </c>
      <c r="CG77">
        <f>IF($I$4=0,0,IF(AW77=0,D77-(CD77+CE77+CF77),('LED Curve'!$D$14*(AW77/$I$4)^3+'LED Curve'!$D$15*(AW77/$I$4)^2+'LED Curve'!$D$16*(AW77/$I$4)^1+'LED Curve'!$D$17)*$F$4))</f>
        <v>31.12446661313372</v>
      </c>
      <c r="CH77">
        <f>IF($I$1=0,0,IF(AX77=0,E77,('LED Curve'!$D$14*(AX77/$I$1)^3+'LED Curve'!$D$15*(AX77/$I$1)^2+'LED Curve'!$D$16*(AX77/$I$1)^1+'LED Curve'!$D$17)*$F$1))</f>
        <v>32.123222947868399</v>
      </c>
      <c r="CI77">
        <f>IF($I$2=0,0,IF(AY77=0,E77-CH77,('LED Curve'!$D$14*(AY77/$I$2)^3+'LED Curve'!$D$15*(AY77/$I$2)^2+'LED Curve'!$D$16*(AY77/$I$2)^1+'LED Curve'!$D$17)*$F$2))</f>
        <v>32.123222947868399</v>
      </c>
      <c r="CJ77">
        <f>IF($I$3=0,0,IF(AZ77=0,E77-(CH77+CI77),('LED Curve'!$D$14*(AZ77/$I$3)^3+'LED Curve'!$D$15*(AZ77/$I$3)^2+'LED Curve'!$D$16*(AZ77/$I$3)^1+'LED Curve'!$D$17)*$F$3))</f>
        <v>32.123222947868399</v>
      </c>
      <c r="CK77">
        <f>IF($I$4=0,0,IF(BA77=0,E77-(CH77+CI77+CJ77),('LED Curve'!$D$14*(BA77/$I$4)^3+'LED Curve'!$D$15*(BA77/$I$4)^2+'LED Curve'!$D$16*(BA77/$I$4)^1+'LED Curve'!$D$17)*$F$4))</f>
        <v>32.123222947868399</v>
      </c>
      <c r="CL77">
        <f t="shared" si="169"/>
        <v>82.026685798651357</v>
      </c>
      <c r="CM77">
        <f t="shared" si="170"/>
        <v>50.188427238717757</v>
      </c>
      <c r="CN77">
        <f t="shared" si="171"/>
        <v>18.350168678784158</v>
      </c>
      <c r="CO77">
        <f>IF($C$6=Calculation!$I$5,0,$C77-(BZ77+CA77+CB77+CC77))</f>
        <v>0</v>
      </c>
      <c r="CP77">
        <f t="shared" si="172"/>
        <v>92.505317103977262</v>
      </c>
      <c r="CQ77">
        <f t="shared" si="173"/>
        <v>60.667058544043662</v>
      </c>
      <c r="CR77">
        <f t="shared" si="174"/>
        <v>28.828799984110063</v>
      </c>
      <c r="CS77">
        <f>IF($C$6=Calculation!$I$5,0,$D77-(CD77+CE77+CF77+CG77))</f>
        <v>-2.2956666290236569</v>
      </c>
      <c r="CT77">
        <f t="shared" si="175"/>
        <v>102.69898402136836</v>
      </c>
      <c r="CU77">
        <f t="shared" si="176"/>
        <v>70.575761073499962</v>
      </c>
      <c r="CV77">
        <f t="shared" si="177"/>
        <v>38.452538125631563</v>
      </c>
      <c r="CW77">
        <f>IF($C$6=Calculation!$I$5,0,$E77-(CH77+CI77+CJ77+CK77))</f>
        <v>6.3293151777631635</v>
      </c>
      <c r="CX77">
        <f t="shared" si="178"/>
        <v>10.625781182654315</v>
      </c>
      <c r="CY77">
        <f t="shared" si="179"/>
        <v>13.375598758393862</v>
      </c>
      <c r="CZ77">
        <f t="shared" si="180"/>
        <v>16.319426568431712</v>
      </c>
      <c r="DA77">
        <f t="shared" si="181"/>
        <v>0.17020837459900834</v>
      </c>
      <c r="DB77">
        <f t="shared" si="182"/>
        <v>0.1970969493566356</v>
      </c>
      <c r="DC77">
        <f t="shared" si="183"/>
        <v>0.22307316857638837</v>
      </c>
      <c r="DD77">
        <f t="shared" si="198"/>
        <v>3.6724412906763617</v>
      </c>
      <c r="DE77">
        <f t="shared" si="199"/>
        <v>3.2556311924657595</v>
      </c>
      <c r="DF77">
        <f t="shared" si="200"/>
        <v>2.0637748027178886</v>
      </c>
      <c r="DG77">
        <f t="shared" si="201"/>
        <v>0</v>
      </c>
      <c r="DH77">
        <f t="shared" si="202"/>
        <v>4.30447562009428</v>
      </c>
      <c r="DI77">
        <f t="shared" si="203"/>
        <v>3.9246106855543661</v>
      </c>
      <c r="DJ77">
        <f t="shared" si="204"/>
        <v>2.8586270589246681</v>
      </c>
      <c r="DK77">
        <f t="shared" si="205"/>
        <v>0.13241629719860057</v>
      </c>
      <c r="DL77">
        <f t="shared" si="206"/>
        <v>4.9201118484418576</v>
      </c>
      <c r="DM77">
        <f t="shared" si="207"/>
        <v>4.5722978367304972</v>
      </c>
      <c r="DN77">
        <f t="shared" si="208"/>
        <v>3.6070576712707942</v>
      </c>
      <c r="DO77">
        <f t="shared" si="209"/>
        <v>1.2101108066379314</v>
      </c>
      <c r="DP77">
        <f t="shared" si="184"/>
        <v>0.21536561656600375</v>
      </c>
      <c r="DQ77">
        <f t="shared" si="185"/>
        <v>0.5946129283434145</v>
      </c>
      <c r="DR77">
        <f t="shared" si="186"/>
        <v>0.65374697728588049</v>
      </c>
      <c r="DS77">
        <f t="shared" si="187"/>
        <v>0</v>
      </c>
      <c r="DT77">
        <f t="shared" si="188"/>
        <v>0.1957421357474966</v>
      </c>
      <c r="DU77">
        <f t="shared" si="189"/>
        <v>0.52937470169145939</v>
      </c>
      <c r="DV77">
        <f t="shared" si="190"/>
        <v>1.2415961664779684</v>
      </c>
      <c r="DW77">
        <f t="shared" si="191"/>
        <v>-8.3408566516106255E-3</v>
      </c>
      <c r="DX77">
        <f t="shared" si="192"/>
        <v>0.17943591579829735</v>
      </c>
      <c r="DY77">
        <f t="shared" si="193"/>
        <v>0.47733610924997627</v>
      </c>
      <c r="DZ77">
        <f t="shared" si="194"/>
        <v>1.0876185638500147</v>
      </c>
      <c r="EA77">
        <f t="shared" si="195"/>
        <v>4.238464787595652E-2</v>
      </c>
      <c r="EB77">
        <f>IF($I$1=0,0,IF(AP77&lt;=0,0,('LED Curve'!$D$19*(AP77/$I$1)^3+'LED Curve'!$D$20*(AP77/$I$1)^2+'LED Curve'!$D$21*(AP77/$I$1)^1+'LED Curve'!$D$22)*$F$1*$I$1))</f>
        <v>499.45781970958944</v>
      </c>
      <c r="EC77">
        <f>IF($I$2=0,0,IF(AQ77&lt;=0,0,('LED Curve'!$D$19*(AQ77/$I$2)^3+'LED Curve'!$D$20*(AQ77/$I$2)^2+'LED Curve'!$D$21*(AQ77/$I$2)^1+'LED Curve'!$D$22)*$F$2*$I$2))</f>
        <v>499.45781970958944</v>
      </c>
      <c r="ED77">
        <f>IF($I$3=0,0,IF(AR77&lt;=0,0,('LED Curve'!$D$19*(AR77/$I$3)^3+'LED Curve'!$D$20*(AR77/$I$3)^2+'LED Curve'!$D$21*(AR77/$I$3)^1+'LED Curve'!$D$22)*$F$3*$I$3))</f>
        <v>499.45781970958944</v>
      </c>
      <c r="EE77">
        <f>IF($I$4=0,0,IF(AS77&lt;=0,0,('LED Curve'!$D$19*(AS77/$I$4)^3+'LED Curve'!$D$20*(AS77/$I$4)^2+'LED Curve'!$D$21*(AS77/$I$4)^1+'LED Curve'!$D$22)*$F$4*$I$4))</f>
        <v>0</v>
      </c>
      <c r="EF77">
        <f>IF($I$1=0,0,IF(AT77&lt;=0,0,('LED Curve'!$D$19*(AT77/$I$1)^3+'LED Curve'!$D$20*(AT77/$I$1)^2+'LED Curve'!$D$21*(AT77/$I$1)^1+'LED Curve'!$D$22)*$F$1*$I$1))</f>
        <v>499.45781970958944</v>
      </c>
      <c r="EG77">
        <f>IF($I$2=0,0,IF(AU77&lt;=0,0,('LED Curve'!$D$19*(AU77/$I$2)^3+'LED Curve'!$D$20*(AU77/$I$2)^2+'LED Curve'!$D$21*(AU77/$I$2)^1+'LED Curve'!$D$22)*$F$2*$I$2))</f>
        <v>499.45781970958944</v>
      </c>
      <c r="EH77">
        <f>IF($I$3=0,0,IF(AV77&lt;=0,0,('LED Curve'!$D$19*(AV77/$I$3)^3+'LED Curve'!$D$20*(AV77/$I$3)^2+'LED Curve'!$D$21*(AV77/$I$3)^1+'LED Curve'!$D$22)*$F$3*$I$3))</f>
        <v>499.45781970958944</v>
      </c>
      <c r="EI77">
        <f>IF($I$4=0,0,IF(AW77&lt;=0,0,('LED Curve'!$D$19*(AW77/$I$4)^3+'LED Curve'!$D$20*(AW77/$I$4)^2+'LED Curve'!$D$21*(AW77/$I$4)^1+'LED Curve'!$D$22)*$F$4*$I$4))</f>
        <v>400.99318578525174</v>
      </c>
      <c r="EJ77">
        <f>IF($I$1=0,0,IF(AX77&lt;=0,0,('LED Curve'!$D$19*(AX77/$I$1)^3+'LED Curve'!$D$20*(AX77/$I$1)^2+'LED Curve'!$D$21*(AX77/$I$1)^1+'LED Curve'!$D$22)*$F$1*$I$1))</f>
        <v>544.2324443672818</v>
      </c>
      <c r="EK77">
        <f>IF($I$2=0,0,IF(AY77&lt;=0,0,('LED Curve'!$D$19*(AY77/$I$2)^3+'LED Curve'!$D$20*(AY77/$I$2)^2+'LED Curve'!$D$21*(AY77/$I$2)^1+'LED Curve'!$D$22)*$F$2*$I$2))</f>
        <v>544.2324443672818</v>
      </c>
      <c r="EL77">
        <f>IF($I$3=0,0,IF(AZ77&lt;=0,0,('LED Curve'!$D$19*(AZ77/$I$3)^3+'LED Curve'!$D$20*(AZ77/$I$3)^2+'LED Curve'!$D$21*(AZ77/$I$3)^1+'LED Curve'!$D$22)*$F$3*$I$3))</f>
        <v>544.2324443672818</v>
      </c>
      <c r="EM77">
        <f>IF($I$4=0,0,IF(BA77&lt;=0,0,('LED Curve'!$D$19*(BA77/$I$4)^3+'LED Curve'!$D$20*(BA77/$I$4)^2+'LED Curve'!$D$21*(BA77/$I$4)^1+'LED Curve'!$D$22)*$F$4*$I$4))</f>
        <v>544.2324443672818</v>
      </c>
      <c r="EN77">
        <f t="shared" si="196"/>
        <v>1498.3734591287684</v>
      </c>
      <c r="EO77">
        <f t="shared" si="116"/>
        <v>270.05718373547415</v>
      </c>
      <c r="EP77">
        <f t="shared" si="117"/>
        <v>1899.3666449140201</v>
      </c>
      <c r="EQ77">
        <f t="shared" si="118"/>
        <v>573.58848143608429</v>
      </c>
      <c r="ER77">
        <f t="shared" si="197"/>
        <v>2176.9297774691272</v>
      </c>
      <c r="ES77">
        <f t="shared" si="119"/>
        <v>774.82780015805474</v>
      </c>
    </row>
    <row r="78" spans="1:149" x14ac:dyDescent="0.3">
      <c r="A78">
        <v>69</v>
      </c>
      <c r="B78">
        <f t="shared" si="120"/>
        <v>2.6953124999999998E-3</v>
      </c>
      <c r="C78">
        <f t="shared" si="107"/>
        <v>115.13827341225934</v>
      </c>
      <c r="D78">
        <f t="shared" si="108"/>
        <v>125.73266190428292</v>
      </c>
      <c r="E78">
        <f t="shared" si="109"/>
        <v>136.3270503963065</v>
      </c>
      <c r="F78">
        <f>IF(C78&gt;Calculation!$D$72,IF((C78-Calculation!$D$72)/Calculation!$D$58&gt;Calculation!$D$28,Calculation!$D$28,(C78-Calculation!$D$72)/Calculation!$D$58),0)</f>
        <v>26.470588235294116</v>
      </c>
      <c r="G78">
        <f>IF(C78&gt;Calculation!$D$73,IF((C78-Calculation!$D$73)/Calculation!$D$59&gt;Calculation!$D$29,Calculation!$D$29,(C78-Calculation!$D$73)/Calculation!$D$59),0)</f>
        <v>54.411764705882355</v>
      </c>
      <c r="H78">
        <f>IF(C78&gt;Calculation!$D$74,IF((C78-Calculation!$D$74)/Calculation!$D$60&gt;Calculation!$D$30,Calculation!$D$30,(C78-Calculation!$D$74)/Calculation!$D$60),0)</f>
        <v>122.05882352941177</v>
      </c>
      <c r="I78">
        <f>IF(C78&gt;Calculation!$D$75,IF((C78-Calculation!$D$75)/Calculation!$D$61&gt;Calculation!$D$31,Calculation!$D$31,(C78-Calculation!$D$75)/Calculation!$D$61),0)</f>
        <v>0</v>
      </c>
      <c r="J78">
        <f>IF(D78&gt;Calculation!$D$72,IF((D78-Calculation!$D$72)/Calculation!$D$58&gt;Calculation!$D$28,Calculation!$D$28,(D78-Calculation!$D$72)/Calculation!$D$58),0)</f>
        <v>26.470588235294116</v>
      </c>
      <c r="K78">
        <f>IF(D78&gt;Calculation!$D$73,IF((D78-Calculation!$D$73)/Calculation!$D$59&gt;Calculation!$D$29,Calculation!$D$29,(D78-Calculation!$D$73)/Calculation!$D$59),0)</f>
        <v>54.411764705882355</v>
      </c>
      <c r="L78">
        <f>IF(D78&gt;Calculation!$D$74,IF((D78-Calculation!$D$74)/Calculation!$D$60&gt;Calculation!$D$30,Calculation!$D$30,(D78-Calculation!$D$74)/Calculation!$D$60),0)</f>
        <v>122.05882352941177</v>
      </c>
      <c r="M78">
        <f>IF(D78&gt;Calculation!$D$75,IF((D78-Calculation!$D$75)/Calculation!$D$61&gt;Calculation!$D$31,Calculation!$D$31,(D78-Calculation!$D$75)/Calculation!$D$61),0)</f>
        <v>134.81572973697271</v>
      </c>
      <c r="N78">
        <f>IF(E78&gt;Calculation!$D$72,IF((E78-Calculation!$D$72)/Calculation!$D$58&gt;Calculation!$D$28,Calculation!$D$28,(E78-Calculation!$D$72)/Calculation!$D$58),0)</f>
        <v>26.470588235294116</v>
      </c>
      <c r="O78">
        <f>IF(E78&gt;Calculation!$D$73,IF((E78-Calculation!$D$73)/Calculation!$D$59&gt;Calculation!$D$29,Calculation!$D$29,(E78-Calculation!$D$73)/Calculation!$D$59),0)</f>
        <v>54.411764705882355</v>
      </c>
      <c r="P78">
        <f>IF(E78&gt;Calculation!$D$74,IF((E78-Calculation!$D$74)/Calculation!$D$60&gt;Calculation!$D$30,Calculation!$D$30,(E78-Calculation!$D$74)/Calculation!$D$60),0)</f>
        <v>122.05882352941177</v>
      </c>
      <c r="Q78">
        <f>IF(E78&gt;Calculation!$D$75,IF((E78-Calculation!$D$75)/Calculation!$D$61&gt;Calculation!$D$31,Calculation!$D$31,(E78-Calculation!$D$75)/Calculation!$D$61),0)</f>
        <v>135.29411764705884</v>
      </c>
      <c r="R78">
        <f t="shared" si="121"/>
        <v>0</v>
      </c>
      <c r="S78">
        <f t="shared" si="122"/>
        <v>0</v>
      </c>
      <c r="T78">
        <f t="shared" si="123"/>
        <v>122.05882352941177</v>
      </c>
      <c r="U78">
        <f t="shared" si="124"/>
        <v>0</v>
      </c>
      <c r="V78">
        <f t="shared" si="125"/>
        <v>0</v>
      </c>
      <c r="W78">
        <f t="shared" si="126"/>
        <v>0</v>
      </c>
      <c r="X78">
        <f t="shared" si="127"/>
        <v>0</v>
      </c>
      <c r="Y78">
        <f t="shared" si="128"/>
        <v>134.81572973697271</v>
      </c>
      <c r="Z78">
        <f t="shared" si="129"/>
        <v>0</v>
      </c>
      <c r="AA78">
        <f t="shared" si="130"/>
        <v>0</v>
      </c>
      <c r="AB78">
        <f t="shared" si="131"/>
        <v>0</v>
      </c>
      <c r="AC78">
        <f t="shared" si="110"/>
        <v>135.29411764705884</v>
      </c>
      <c r="AD78">
        <f>IF(T78&gt;Calculation!$D$29,1,0)</f>
        <v>1</v>
      </c>
      <c r="AE78">
        <f>IF(X78&gt;Calculation!$D$29,1,0)</f>
        <v>0</v>
      </c>
      <c r="AF78">
        <f>IF(AB78&gt;Calculation!$D$29,1,0)</f>
        <v>0</v>
      </c>
      <c r="AG78">
        <f>IF(U78&gt;Calculation!$D$30,1,0)</f>
        <v>0</v>
      </c>
      <c r="AH78">
        <f>IF(Y78&gt;Calculation!$D$30,1,0)</f>
        <v>1</v>
      </c>
      <c r="AI78">
        <f>IF(AC78&gt;Calculation!$D$30,1,0)</f>
        <v>1</v>
      </c>
      <c r="AJ78">
        <f t="shared" si="111"/>
        <v>122.05882352941177</v>
      </c>
      <c r="AK78">
        <f t="shared" si="132"/>
        <v>134.81572973697271</v>
      </c>
      <c r="AL78">
        <f t="shared" si="133"/>
        <v>135.29411764705884</v>
      </c>
      <c r="AM78">
        <f t="shared" si="134"/>
        <v>14898.356401384084</v>
      </c>
      <c r="AN78">
        <f t="shared" si="135"/>
        <v>18175.280984512468</v>
      </c>
      <c r="AO78">
        <f t="shared" si="136"/>
        <v>18304.498269896198</v>
      </c>
      <c r="AP78">
        <f t="shared" si="112"/>
        <v>122.05882352941177</v>
      </c>
      <c r="AQ78">
        <f t="shared" si="113"/>
        <v>122.05882352941177</v>
      </c>
      <c r="AR78">
        <f t="shared" si="114"/>
        <v>122.05882352941177</v>
      </c>
      <c r="AS78">
        <f t="shared" si="115"/>
        <v>0</v>
      </c>
      <c r="AT78">
        <f t="shared" si="137"/>
        <v>134.81572973697271</v>
      </c>
      <c r="AU78">
        <f t="shared" si="138"/>
        <v>134.81572973697271</v>
      </c>
      <c r="AV78">
        <f t="shared" si="139"/>
        <v>134.81572973697271</v>
      </c>
      <c r="AW78">
        <f t="shared" si="140"/>
        <v>134.81572973697271</v>
      </c>
      <c r="AX78">
        <f t="shared" si="141"/>
        <v>135.29411764705884</v>
      </c>
      <c r="AY78">
        <f t="shared" si="142"/>
        <v>135.29411764705884</v>
      </c>
      <c r="AZ78">
        <f t="shared" si="143"/>
        <v>135.29411764705884</v>
      </c>
      <c r="BA78">
        <f t="shared" si="144"/>
        <v>135.29411764705884</v>
      </c>
      <c r="BB78">
        <f t="shared" si="145"/>
        <v>40.686274509803923</v>
      </c>
      <c r="BC78">
        <f t="shared" si="146"/>
        <v>40.686274509803923</v>
      </c>
      <c r="BD78">
        <f t="shared" si="147"/>
        <v>40.686274509803923</v>
      </c>
      <c r="BE78">
        <f t="shared" si="148"/>
        <v>0</v>
      </c>
      <c r="BF78">
        <f t="shared" si="149"/>
        <v>44.938576578990904</v>
      </c>
      <c r="BG78">
        <f t="shared" si="150"/>
        <v>44.938576578990904</v>
      </c>
      <c r="BH78">
        <f t="shared" si="151"/>
        <v>44.938576578990904</v>
      </c>
      <c r="BI78">
        <f t="shared" si="152"/>
        <v>44.938576578990904</v>
      </c>
      <c r="BJ78">
        <f t="shared" si="153"/>
        <v>45.098039215686278</v>
      </c>
      <c r="BK78">
        <f t="shared" si="154"/>
        <v>45.098039215686278</v>
      </c>
      <c r="BL78">
        <f t="shared" si="155"/>
        <v>45.098039215686278</v>
      </c>
      <c r="BM78">
        <f t="shared" si="156"/>
        <v>45.098039215686278</v>
      </c>
      <c r="BN78">
        <f t="shared" si="157"/>
        <v>1655.3729334871205</v>
      </c>
      <c r="BO78">
        <f t="shared" si="158"/>
        <v>1655.3729334871205</v>
      </c>
      <c r="BP78">
        <f t="shared" si="159"/>
        <v>1655.3729334871205</v>
      </c>
      <c r="BQ78">
        <f t="shared" si="160"/>
        <v>0</v>
      </c>
      <c r="BR78">
        <f t="shared" si="161"/>
        <v>2019.4756649458297</v>
      </c>
      <c r="BS78">
        <f t="shared" si="162"/>
        <v>2019.4756649458297</v>
      </c>
      <c r="BT78">
        <f t="shared" si="163"/>
        <v>2019.4756649458297</v>
      </c>
      <c r="BU78">
        <f t="shared" si="164"/>
        <v>2019.4756649458297</v>
      </c>
      <c r="BV78">
        <f t="shared" si="165"/>
        <v>2033.8331410995775</v>
      </c>
      <c r="BW78">
        <f t="shared" si="166"/>
        <v>2033.8331410995775</v>
      </c>
      <c r="BX78">
        <f t="shared" si="167"/>
        <v>2033.8331410995775</v>
      </c>
      <c r="BY78">
        <f t="shared" si="168"/>
        <v>2033.8331410995775</v>
      </c>
      <c r="BZ78">
        <f>IF($I$1=0,0,IF(AP78=0,C78,('LED Curve'!$D$14*(AP78/$I$1)^3+'LED Curve'!$D$15*(AP78/$I$1)^2+'LED Curve'!$D$16*(AP78/$I$1)^1+'LED Curve'!$D$17)*$F$1))</f>
        <v>31.838258559933596</v>
      </c>
      <c r="CA78">
        <f>IF($I$2=0,0,IF(AQ78=0,C78-BZ78,('LED Curve'!$D$14*(AQ78/$I$2)^3+'LED Curve'!$D$15*(AQ78/$I$2)^2+'LED Curve'!$D$16*(AQ78/$I$2)^1+'LED Curve'!$D$17)*$F$2))</f>
        <v>31.838258559933596</v>
      </c>
      <c r="CB78">
        <f>IF($I$3=0,0,IF(AR78=0,C78-(BZ78+CA78),('LED Curve'!$D$14*(AR78/$I$3)^3+'LED Curve'!$D$15*(AR78/$I$3)^2+'LED Curve'!$D$16*(AR78/$I$3)^1+'LED Curve'!$D$17)*$F$3))</f>
        <v>31.838258559933596</v>
      </c>
      <c r="CC78">
        <f>IF($I$4=0,0,IF(AS78=0,C78-(BZ78+CA78+CB78),('LED Curve'!$D$14*(AS78/$I$4)^3+'LED Curve'!$D$15*(AS78/$I$4)^2+'LED Curve'!$D$16*(AS78/$I$4)^1+'LED Curve'!$D$17)*$F$4))</f>
        <v>19.623497732458546</v>
      </c>
      <c r="CD78">
        <f>IF($I$1=0,0,IF(AT78=0,D78,('LED Curve'!$D$14*(AT78/$I$1)^3+'LED Curve'!$D$15*(AT78/$I$1)^2+'LED Curve'!$D$16*(AT78/$I$1)^1+'LED Curve'!$D$17)*$F$1))</f>
        <v>32.113369986425333</v>
      </c>
      <c r="CE78">
        <f>IF($I$2=0,0,IF(AU78=0,D78-CD78,('LED Curve'!$D$14*(AU78/$I$2)^3+'LED Curve'!$D$15*(AU78/$I$2)^2+'LED Curve'!$D$16*(AU78/$I$2)^1+'LED Curve'!$D$17)*$F$2))</f>
        <v>32.113369986425333</v>
      </c>
      <c r="CF78">
        <f>IF($I$3=0,0,IF(AV78=0,D78-(CD78+CE78),('LED Curve'!$D$14*(AV78/$I$3)^3+'LED Curve'!$D$15*(AV78/$I$3)^2+'LED Curve'!$D$16*(AV78/$I$3)^1+'LED Curve'!$D$17)*$F$3))</f>
        <v>32.113369986425333</v>
      </c>
      <c r="CG78">
        <f>IF($I$4=0,0,IF(AW78=0,D78-(CD78+CE78+CF78),('LED Curve'!$D$14*(AW78/$I$4)^3+'LED Curve'!$D$15*(AW78/$I$4)^2+'LED Curve'!$D$16*(AW78/$I$4)^1+'LED Curve'!$D$17)*$F$4))</f>
        <v>32.113369986425333</v>
      </c>
      <c r="CH78">
        <f>IF($I$1=0,0,IF(AX78=0,E78,('LED Curve'!$D$14*(AX78/$I$1)^3+'LED Curve'!$D$15*(AX78/$I$1)^2+'LED Curve'!$D$16*(AX78/$I$1)^1+'LED Curve'!$D$17)*$F$1))</f>
        <v>32.123222947868399</v>
      </c>
      <c r="CI78">
        <f>IF($I$2=0,0,IF(AY78=0,E78-CH78,('LED Curve'!$D$14*(AY78/$I$2)^3+'LED Curve'!$D$15*(AY78/$I$2)^2+'LED Curve'!$D$16*(AY78/$I$2)^1+'LED Curve'!$D$17)*$F$2))</f>
        <v>32.123222947868399</v>
      </c>
      <c r="CJ78">
        <f>IF($I$3=0,0,IF(AZ78=0,E78-(CH78+CI78),('LED Curve'!$D$14*(AZ78/$I$3)^3+'LED Curve'!$D$15*(AZ78/$I$3)^2+'LED Curve'!$D$16*(AZ78/$I$3)^1+'LED Curve'!$D$17)*$F$3))</f>
        <v>32.123222947868399</v>
      </c>
      <c r="CK78">
        <f>IF($I$4=0,0,IF(BA78=0,E78-(CH78+CI78+CJ78),('LED Curve'!$D$14*(BA78/$I$4)^3+'LED Curve'!$D$15*(BA78/$I$4)^2+'LED Curve'!$D$16*(BA78/$I$4)^1+'LED Curve'!$D$17)*$F$4))</f>
        <v>32.123222947868399</v>
      </c>
      <c r="CL78">
        <f t="shared" si="169"/>
        <v>83.300014852325745</v>
      </c>
      <c r="CM78">
        <f t="shared" si="170"/>
        <v>51.461756292392145</v>
      </c>
      <c r="CN78">
        <f t="shared" si="171"/>
        <v>19.623497732458546</v>
      </c>
      <c r="CO78">
        <f>IF($C$6=Calculation!$I$5,0,$C78-(BZ78+CA78+CB78+CC78))</f>
        <v>0</v>
      </c>
      <c r="CP78">
        <f t="shared" si="172"/>
        <v>93.619291917857595</v>
      </c>
      <c r="CQ78">
        <f t="shared" si="173"/>
        <v>61.505921931432255</v>
      </c>
      <c r="CR78">
        <f t="shared" si="174"/>
        <v>29.392551945006929</v>
      </c>
      <c r="CS78">
        <f>IF($C$6=Calculation!$I$5,0,$D78-(CD78+CE78+CF78+CG78))</f>
        <v>-2.7208180414184113</v>
      </c>
      <c r="CT78">
        <f t="shared" si="175"/>
        <v>104.2038274484381</v>
      </c>
      <c r="CU78">
        <f t="shared" si="176"/>
        <v>72.080604500569706</v>
      </c>
      <c r="CV78">
        <f t="shared" si="177"/>
        <v>39.957381552701307</v>
      </c>
      <c r="CW78">
        <f>IF($C$6=Calculation!$I$5,0,$E78-(CH78+CI78+CJ78+CK78))</f>
        <v>7.8341586048329077</v>
      </c>
      <c r="CX78">
        <f t="shared" si="178"/>
        <v>11.178391105534022</v>
      </c>
      <c r="CY78">
        <f t="shared" si="179"/>
        <v>14.009949056802194</v>
      </c>
      <c r="CZ78">
        <f t="shared" si="180"/>
        <v>17.04332740935628</v>
      </c>
      <c r="DA78">
        <f t="shared" si="181"/>
        <v>0.17688346651077297</v>
      </c>
      <c r="DB78">
        <f t="shared" si="182"/>
        <v>0.20412086292251325</v>
      </c>
      <c r="DC78">
        <f t="shared" si="183"/>
        <v>0.23047206563521183</v>
      </c>
      <c r="DD78">
        <f t="shared" si="198"/>
        <v>3.8242436493892789</v>
      </c>
      <c r="DE78">
        <f t="shared" si="199"/>
        <v>3.4074335511786766</v>
      </c>
      <c r="DF78">
        <f t="shared" si="200"/>
        <v>2.2155771614308057</v>
      </c>
      <c r="DG78">
        <f t="shared" si="201"/>
        <v>0</v>
      </c>
      <c r="DH78">
        <f t="shared" si="202"/>
        <v>4.4649008741324003</v>
      </c>
      <c r="DI78">
        <f t="shared" si="203"/>
        <v>4.0850359395924869</v>
      </c>
      <c r="DJ78">
        <f t="shared" si="204"/>
        <v>3.0190523129627884</v>
      </c>
      <c r="DK78">
        <f t="shared" si="205"/>
        <v>0.27427851922748692</v>
      </c>
      <c r="DL78">
        <f t="shared" si="206"/>
        <v>5.0898807197196527</v>
      </c>
      <c r="DM78">
        <f t="shared" si="207"/>
        <v>4.7420667080082923</v>
      </c>
      <c r="DN78">
        <f t="shared" si="208"/>
        <v>3.7768265425485898</v>
      </c>
      <c r="DO78">
        <f t="shared" si="209"/>
        <v>1.3798796779157267</v>
      </c>
      <c r="DP78">
        <f t="shared" si="184"/>
        <v>0.21536561656600375</v>
      </c>
      <c r="DQ78">
        <f t="shared" si="185"/>
        <v>0.5946129283434145</v>
      </c>
      <c r="DR78">
        <f t="shared" si="186"/>
        <v>0.74427473211507145</v>
      </c>
      <c r="DS78">
        <f t="shared" si="187"/>
        <v>0</v>
      </c>
      <c r="DT78">
        <f t="shared" si="188"/>
        <v>0.1957421357474966</v>
      </c>
      <c r="DU78">
        <f t="shared" si="189"/>
        <v>0.52937470169145939</v>
      </c>
      <c r="DV78">
        <f t="shared" si="190"/>
        <v>1.2570381093663101</v>
      </c>
      <c r="DW78">
        <f t="shared" si="191"/>
        <v>-1.9594398840745535E-2</v>
      </c>
      <c r="DX78">
        <f t="shared" si="192"/>
        <v>0.17943591579829735</v>
      </c>
      <c r="DY78">
        <f t="shared" si="193"/>
        <v>0.47733610924997627</v>
      </c>
      <c r="DZ78">
        <f t="shared" si="194"/>
        <v>1.0876185638500147</v>
      </c>
      <c r="EA78">
        <f t="shared" si="195"/>
        <v>7.981110663051838E-2</v>
      </c>
      <c r="EB78">
        <f>IF($I$1=0,0,IF(AP78&lt;=0,0,('LED Curve'!$D$19*(AP78/$I$1)^3+'LED Curve'!$D$20*(AP78/$I$1)^2+'LED Curve'!$D$21*(AP78/$I$1)^1+'LED Curve'!$D$22)*$F$1*$I$1))</f>
        <v>499.45781970958944</v>
      </c>
      <c r="EC78">
        <f>IF($I$2=0,0,IF(AQ78&lt;=0,0,('LED Curve'!$D$19*(AQ78/$I$2)^3+'LED Curve'!$D$20*(AQ78/$I$2)^2+'LED Curve'!$D$21*(AQ78/$I$2)^1+'LED Curve'!$D$22)*$F$2*$I$2))</f>
        <v>499.45781970958944</v>
      </c>
      <c r="ED78">
        <f>IF($I$3=0,0,IF(AR78&lt;=0,0,('LED Curve'!$D$19*(AR78/$I$3)^3+'LED Curve'!$D$20*(AR78/$I$3)^2+'LED Curve'!$D$21*(AR78/$I$3)^1+'LED Curve'!$D$22)*$F$3*$I$3))</f>
        <v>499.45781970958944</v>
      </c>
      <c r="EE78">
        <f>IF($I$4=0,0,IF(AS78&lt;=0,0,('LED Curve'!$D$19*(AS78/$I$4)^3+'LED Curve'!$D$20*(AS78/$I$4)^2+'LED Curve'!$D$21*(AS78/$I$4)^1+'LED Curve'!$D$22)*$F$4*$I$4))</f>
        <v>0</v>
      </c>
      <c r="EF78">
        <f>IF($I$1=0,0,IF(AT78&lt;=0,0,('LED Curve'!$D$19*(AT78/$I$1)^3+'LED Curve'!$D$20*(AT78/$I$1)^2+'LED Curve'!$D$21*(AT78/$I$1)^1+'LED Curve'!$D$22)*$F$1*$I$1))</f>
        <v>542.65280811527862</v>
      </c>
      <c r="EG78">
        <f>IF($I$2=0,0,IF(AU78&lt;=0,0,('LED Curve'!$D$19*(AU78/$I$2)^3+'LED Curve'!$D$20*(AU78/$I$2)^2+'LED Curve'!$D$21*(AU78/$I$2)^1+'LED Curve'!$D$22)*$F$2*$I$2))</f>
        <v>542.65280811527862</v>
      </c>
      <c r="EH78">
        <f>IF($I$3=0,0,IF(AV78&lt;=0,0,('LED Curve'!$D$19*(AV78/$I$3)^3+'LED Curve'!$D$20*(AV78/$I$3)^2+'LED Curve'!$D$21*(AV78/$I$3)^1+'LED Curve'!$D$22)*$F$3*$I$3))</f>
        <v>542.65280811527862</v>
      </c>
      <c r="EI78">
        <f>IF($I$4=0,0,IF(AW78&lt;=0,0,('LED Curve'!$D$19*(AW78/$I$4)^3+'LED Curve'!$D$20*(AW78/$I$4)^2+'LED Curve'!$D$21*(AW78/$I$4)^1+'LED Curve'!$D$22)*$F$4*$I$4))</f>
        <v>542.65280811527862</v>
      </c>
      <c r="EJ78">
        <f>IF($I$1=0,0,IF(AX78&lt;=0,0,('LED Curve'!$D$19*(AX78/$I$1)^3+'LED Curve'!$D$20*(AX78/$I$1)^2+'LED Curve'!$D$21*(AX78/$I$1)^1+'LED Curve'!$D$22)*$F$1*$I$1))</f>
        <v>544.2324443672818</v>
      </c>
      <c r="EK78">
        <f>IF($I$2=0,0,IF(AY78&lt;=0,0,('LED Curve'!$D$19*(AY78/$I$2)^3+'LED Curve'!$D$20*(AY78/$I$2)^2+'LED Curve'!$D$21*(AY78/$I$2)^1+'LED Curve'!$D$22)*$F$2*$I$2))</f>
        <v>544.2324443672818</v>
      </c>
      <c r="EL78">
        <f>IF($I$3=0,0,IF(AZ78&lt;=0,0,('LED Curve'!$D$19*(AZ78/$I$3)^3+'LED Curve'!$D$20*(AZ78/$I$3)^2+'LED Curve'!$D$21*(AZ78/$I$3)^1+'LED Curve'!$D$22)*$F$3*$I$3))</f>
        <v>544.2324443672818</v>
      </c>
      <c r="EM78">
        <f>IF($I$4=0,0,IF(BA78&lt;=0,0,('LED Curve'!$D$19*(BA78/$I$4)^3+'LED Curve'!$D$20*(BA78/$I$4)^2+'LED Curve'!$D$21*(BA78/$I$4)^1+'LED Curve'!$D$22)*$F$4*$I$4))</f>
        <v>544.2324443672818</v>
      </c>
      <c r="EN78">
        <f t="shared" si="196"/>
        <v>1498.3734591287684</v>
      </c>
      <c r="EO78">
        <f t="shared" si="116"/>
        <v>270.05718373547415</v>
      </c>
      <c r="EP78">
        <f t="shared" si="117"/>
        <v>2170.6112324611145</v>
      </c>
      <c r="EQ78">
        <f t="shared" si="118"/>
        <v>844.83306898317869</v>
      </c>
      <c r="ER78">
        <f t="shared" si="197"/>
        <v>2176.9297774691272</v>
      </c>
      <c r="ES78">
        <f t="shared" si="119"/>
        <v>774.82780015805474</v>
      </c>
    </row>
    <row r="79" spans="1:149" x14ac:dyDescent="0.3">
      <c r="A79">
        <v>70</v>
      </c>
      <c r="B79">
        <f t="shared" si="120"/>
        <v>2.7343749999999998E-3</v>
      </c>
      <c r="C79">
        <f t="shared" si="107"/>
        <v>116.39405223061932</v>
      </c>
      <c r="D79">
        <f t="shared" si="108"/>
        <v>127.10260243340289</v>
      </c>
      <c r="E79">
        <f t="shared" si="109"/>
        <v>137.81115263618648</v>
      </c>
      <c r="F79">
        <f>IF(C79&gt;Calculation!$D$72,IF((C79-Calculation!$D$72)/Calculation!$D$58&gt;Calculation!$D$28,Calculation!$D$28,(C79-Calculation!$D$72)/Calculation!$D$58),0)</f>
        <v>26.470588235294116</v>
      </c>
      <c r="G79">
        <f>IF(C79&gt;Calculation!$D$73,IF((C79-Calculation!$D$73)/Calculation!$D$59&gt;Calculation!$D$29,Calculation!$D$29,(C79-Calculation!$D$73)/Calculation!$D$59),0)</f>
        <v>54.411764705882355</v>
      </c>
      <c r="H79">
        <f>IF(C79&gt;Calculation!$D$74,IF((C79-Calculation!$D$74)/Calculation!$D$60&gt;Calculation!$D$30,Calculation!$D$30,(C79-Calculation!$D$74)/Calculation!$D$60),0)</f>
        <v>122.05882352941177</v>
      </c>
      <c r="I79">
        <f>IF(C79&gt;Calculation!$D$75,IF((C79-Calculation!$D$75)/Calculation!$D$61&gt;Calculation!$D$31,Calculation!$D$31,(C79-Calculation!$D$75)/Calculation!$D$61),0)</f>
        <v>0</v>
      </c>
      <c r="J79">
        <f>IF(D79&gt;Calculation!$D$72,IF((D79-Calculation!$D$72)/Calculation!$D$58&gt;Calculation!$D$28,Calculation!$D$28,(D79-Calculation!$D$72)/Calculation!$D$58),0)</f>
        <v>26.470588235294116</v>
      </c>
      <c r="K79">
        <f>IF(D79&gt;Calculation!$D$73,IF((D79-Calculation!$D$73)/Calculation!$D$59&gt;Calculation!$D$29,Calculation!$D$29,(D79-Calculation!$D$73)/Calculation!$D$59),0)</f>
        <v>54.411764705882355</v>
      </c>
      <c r="L79">
        <f>IF(D79&gt;Calculation!$D$74,IF((D79-Calculation!$D$74)/Calculation!$D$60&gt;Calculation!$D$30,Calculation!$D$30,(D79-Calculation!$D$74)/Calculation!$D$60),0)</f>
        <v>122.05882352941177</v>
      </c>
      <c r="M79">
        <f>IF(D79&gt;Calculation!$D$75,IF((D79-Calculation!$D$75)/Calculation!$D$61&gt;Calculation!$D$31,Calculation!$D$31,(D79-Calculation!$D$75)/Calculation!$D$61),0)</f>
        <v>135.29411764705884</v>
      </c>
      <c r="N79">
        <f>IF(E79&gt;Calculation!$D$72,IF((E79-Calculation!$D$72)/Calculation!$D$58&gt;Calculation!$D$28,Calculation!$D$28,(E79-Calculation!$D$72)/Calculation!$D$58),0)</f>
        <v>26.470588235294116</v>
      </c>
      <c r="O79">
        <f>IF(E79&gt;Calculation!$D$73,IF((E79-Calculation!$D$73)/Calculation!$D$59&gt;Calculation!$D$29,Calculation!$D$29,(E79-Calculation!$D$73)/Calculation!$D$59),0)</f>
        <v>54.411764705882355</v>
      </c>
      <c r="P79">
        <f>IF(E79&gt;Calculation!$D$74,IF((E79-Calculation!$D$74)/Calculation!$D$60&gt;Calculation!$D$30,Calculation!$D$30,(E79-Calculation!$D$74)/Calculation!$D$60),0)</f>
        <v>122.05882352941177</v>
      </c>
      <c r="Q79">
        <f>IF(E79&gt;Calculation!$D$75,IF((E79-Calculation!$D$75)/Calculation!$D$61&gt;Calculation!$D$31,Calculation!$D$31,(E79-Calculation!$D$75)/Calculation!$D$61),0)</f>
        <v>135.29411764705884</v>
      </c>
      <c r="R79">
        <f t="shared" si="121"/>
        <v>0</v>
      </c>
      <c r="S79">
        <f t="shared" si="122"/>
        <v>0</v>
      </c>
      <c r="T79">
        <f t="shared" si="123"/>
        <v>122.05882352941177</v>
      </c>
      <c r="U79">
        <f t="shared" si="124"/>
        <v>0</v>
      </c>
      <c r="V79">
        <f t="shared" si="125"/>
        <v>0</v>
      </c>
      <c r="W79">
        <f t="shared" si="126"/>
        <v>0</v>
      </c>
      <c r="X79">
        <f t="shared" si="127"/>
        <v>0</v>
      </c>
      <c r="Y79">
        <f t="shared" si="128"/>
        <v>135.29411764705884</v>
      </c>
      <c r="Z79">
        <f t="shared" si="129"/>
        <v>0</v>
      </c>
      <c r="AA79">
        <f t="shared" si="130"/>
        <v>0</v>
      </c>
      <c r="AB79">
        <f t="shared" si="131"/>
        <v>0</v>
      </c>
      <c r="AC79">
        <f t="shared" si="110"/>
        <v>135.29411764705884</v>
      </c>
      <c r="AD79">
        <f>IF(T79&gt;Calculation!$D$29,1,0)</f>
        <v>1</v>
      </c>
      <c r="AE79">
        <f>IF(X79&gt;Calculation!$D$29,1,0)</f>
        <v>0</v>
      </c>
      <c r="AF79">
        <f>IF(AB79&gt;Calculation!$D$29,1,0)</f>
        <v>0</v>
      </c>
      <c r="AG79">
        <f>IF(U79&gt;Calculation!$D$30,1,0)</f>
        <v>0</v>
      </c>
      <c r="AH79">
        <f>IF(Y79&gt;Calculation!$D$30,1,0)</f>
        <v>1</v>
      </c>
      <c r="AI79">
        <f>IF(AC79&gt;Calculation!$D$30,1,0)</f>
        <v>1</v>
      </c>
      <c r="AJ79">
        <f t="shared" si="111"/>
        <v>122.05882352941177</v>
      </c>
      <c r="AK79">
        <f t="shared" si="132"/>
        <v>135.29411764705884</v>
      </c>
      <c r="AL79">
        <f t="shared" si="133"/>
        <v>135.29411764705884</v>
      </c>
      <c r="AM79">
        <f t="shared" si="134"/>
        <v>14898.356401384084</v>
      </c>
      <c r="AN79">
        <f t="shared" si="135"/>
        <v>18304.498269896198</v>
      </c>
      <c r="AO79">
        <f t="shared" si="136"/>
        <v>18304.498269896198</v>
      </c>
      <c r="AP79">
        <f t="shared" si="112"/>
        <v>122.05882352941177</v>
      </c>
      <c r="AQ79">
        <f t="shared" si="113"/>
        <v>122.05882352941177</v>
      </c>
      <c r="AR79">
        <f t="shared" si="114"/>
        <v>122.05882352941177</v>
      </c>
      <c r="AS79">
        <f t="shared" si="115"/>
        <v>0</v>
      </c>
      <c r="AT79">
        <f t="shared" si="137"/>
        <v>135.29411764705884</v>
      </c>
      <c r="AU79">
        <f t="shared" si="138"/>
        <v>135.29411764705884</v>
      </c>
      <c r="AV79">
        <f t="shared" si="139"/>
        <v>135.29411764705884</v>
      </c>
      <c r="AW79">
        <f t="shared" si="140"/>
        <v>135.29411764705884</v>
      </c>
      <c r="AX79">
        <f t="shared" si="141"/>
        <v>135.29411764705884</v>
      </c>
      <c r="AY79">
        <f t="shared" si="142"/>
        <v>135.29411764705884</v>
      </c>
      <c r="AZ79">
        <f t="shared" si="143"/>
        <v>135.29411764705884</v>
      </c>
      <c r="BA79">
        <f t="shared" si="144"/>
        <v>135.29411764705884</v>
      </c>
      <c r="BB79">
        <f t="shared" si="145"/>
        <v>40.686274509803923</v>
      </c>
      <c r="BC79">
        <f t="shared" si="146"/>
        <v>40.686274509803923</v>
      </c>
      <c r="BD79">
        <f t="shared" si="147"/>
        <v>40.686274509803923</v>
      </c>
      <c r="BE79">
        <f t="shared" si="148"/>
        <v>0</v>
      </c>
      <c r="BF79">
        <f t="shared" si="149"/>
        <v>45.098039215686278</v>
      </c>
      <c r="BG79">
        <f t="shared" si="150"/>
        <v>45.098039215686278</v>
      </c>
      <c r="BH79">
        <f t="shared" si="151"/>
        <v>45.098039215686278</v>
      </c>
      <c r="BI79">
        <f t="shared" si="152"/>
        <v>45.098039215686278</v>
      </c>
      <c r="BJ79">
        <f t="shared" si="153"/>
        <v>45.098039215686278</v>
      </c>
      <c r="BK79">
        <f t="shared" si="154"/>
        <v>45.098039215686278</v>
      </c>
      <c r="BL79">
        <f t="shared" si="155"/>
        <v>45.098039215686278</v>
      </c>
      <c r="BM79">
        <f t="shared" si="156"/>
        <v>45.098039215686278</v>
      </c>
      <c r="BN79">
        <f t="shared" si="157"/>
        <v>1655.3729334871205</v>
      </c>
      <c r="BO79">
        <f t="shared" si="158"/>
        <v>1655.3729334871205</v>
      </c>
      <c r="BP79">
        <f t="shared" si="159"/>
        <v>1655.3729334871205</v>
      </c>
      <c r="BQ79">
        <f t="shared" si="160"/>
        <v>0</v>
      </c>
      <c r="BR79">
        <f t="shared" si="161"/>
        <v>2033.8331410995775</v>
      </c>
      <c r="BS79">
        <f t="shared" si="162"/>
        <v>2033.8331410995775</v>
      </c>
      <c r="BT79">
        <f t="shared" si="163"/>
        <v>2033.8331410995775</v>
      </c>
      <c r="BU79">
        <f t="shared" si="164"/>
        <v>2033.8331410995775</v>
      </c>
      <c r="BV79">
        <f t="shared" si="165"/>
        <v>2033.8331410995775</v>
      </c>
      <c r="BW79">
        <f t="shared" si="166"/>
        <v>2033.8331410995775</v>
      </c>
      <c r="BX79">
        <f t="shared" si="167"/>
        <v>2033.8331410995775</v>
      </c>
      <c r="BY79">
        <f t="shared" si="168"/>
        <v>2033.8331410995775</v>
      </c>
      <c r="BZ79">
        <f>IF($I$1=0,0,IF(AP79=0,C79,('LED Curve'!$D$14*(AP79/$I$1)^3+'LED Curve'!$D$15*(AP79/$I$1)^2+'LED Curve'!$D$16*(AP79/$I$1)^1+'LED Curve'!$D$17)*$F$1))</f>
        <v>31.838258559933596</v>
      </c>
      <c r="CA79">
        <f>IF($I$2=0,0,IF(AQ79=0,C79-BZ79,('LED Curve'!$D$14*(AQ79/$I$2)^3+'LED Curve'!$D$15*(AQ79/$I$2)^2+'LED Curve'!$D$16*(AQ79/$I$2)^1+'LED Curve'!$D$17)*$F$2))</f>
        <v>31.838258559933596</v>
      </c>
      <c r="CB79">
        <f>IF($I$3=0,0,IF(AR79=0,C79-(BZ79+CA79),('LED Curve'!$D$14*(AR79/$I$3)^3+'LED Curve'!$D$15*(AR79/$I$3)^2+'LED Curve'!$D$16*(AR79/$I$3)^1+'LED Curve'!$D$17)*$F$3))</f>
        <v>31.838258559933596</v>
      </c>
      <c r="CC79">
        <f>IF($I$4=0,0,IF(AS79=0,C79-(BZ79+CA79+CB79),('LED Curve'!$D$14*(AS79/$I$4)^3+'LED Curve'!$D$15*(AS79/$I$4)^2+'LED Curve'!$D$16*(AS79/$I$4)^1+'LED Curve'!$D$17)*$F$4))</f>
        <v>20.879276550818531</v>
      </c>
      <c r="CD79">
        <f>IF($I$1=0,0,IF(AT79=0,D79,('LED Curve'!$D$14*(AT79/$I$1)^3+'LED Curve'!$D$15*(AT79/$I$1)^2+'LED Curve'!$D$16*(AT79/$I$1)^1+'LED Curve'!$D$17)*$F$1))</f>
        <v>32.123222947868399</v>
      </c>
      <c r="CE79">
        <f>IF($I$2=0,0,IF(AU79=0,D79-CD79,('LED Curve'!$D$14*(AU79/$I$2)^3+'LED Curve'!$D$15*(AU79/$I$2)^2+'LED Curve'!$D$16*(AU79/$I$2)^1+'LED Curve'!$D$17)*$F$2))</f>
        <v>32.123222947868399</v>
      </c>
      <c r="CF79">
        <f>IF($I$3=0,0,IF(AV79=0,D79-(CD79+CE79),('LED Curve'!$D$14*(AV79/$I$3)^3+'LED Curve'!$D$15*(AV79/$I$3)^2+'LED Curve'!$D$16*(AV79/$I$3)^1+'LED Curve'!$D$17)*$F$3))</f>
        <v>32.123222947868399</v>
      </c>
      <c r="CG79">
        <f>IF($I$4=0,0,IF(AW79=0,D79-(CD79+CE79+CF79),('LED Curve'!$D$14*(AW79/$I$4)^3+'LED Curve'!$D$15*(AW79/$I$4)^2+'LED Curve'!$D$16*(AW79/$I$4)^1+'LED Curve'!$D$17)*$F$4))</f>
        <v>32.123222947868399</v>
      </c>
      <c r="CH79">
        <f>IF($I$1=0,0,IF(AX79=0,E79,('LED Curve'!$D$14*(AX79/$I$1)^3+'LED Curve'!$D$15*(AX79/$I$1)^2+'LED Curve'!$D$16*(AX79/$I$1)^1+'LED Curve'!$D$17)*$F$1))</f>
        <v>32.123222947868399</v>
      </c>
      <c r="CI79">
        <f>IF($I$2=0,0,IF(AY79=0,E79-CH79,('LED Curve'!$D$14*(AY79/$I$2)^3+'LED Curve'!$D$15*(AY79/$I$2)^2+'LED Curve'!$D$16*(AY79/$I$2)^1+'LED Curve'!$D$17)*$F$2))</f>
        <v>32.123222947868399</v>
      </c>
      <c r="CJ79">
        <f>IF($I$3=0,0,IF(AZ79=0,E79-(CH79+CI79),('LED Curve'!$D$14*(AZ79/$I$3)^3+'LED Curve'!$D$15*(AZ79/$I$3)^2+'LED Curve'!$D$16*(AZ79/$I$3)^1+'LED Curve'!$D$17)*$F$3))</f>
        <v>32.123222947868399</v>
      </c>
      <c r="CK79">
        <f>IF($I$4=0,0,IF(BA79=0,E79-(CH79+CI79+CJ79),('LED Curve'!$D$14*(BA79/$I$4)^3+'LED Curve'!$D$15*(BA79/$I$4)^2+'LED Curve'!$D$16*(BA79/$I$4)^1+'LED Curve'!$D$17)*$F$4))</f>
        <v>32.123222947868399</v>
      </c>
      <c r="CL79">
        <f t="shared" si="169"/>
        <v>84.55579367068573</v>
      </c>
      <c r="CM79">
        <f t="shared" si="170"/>
        <v>52.717535110752131</v>
      </c>
      <c r="CN79">
        <f t="shared" si="171"/>
        <v>20.879276550818531</v>
      </c>
      <c r="CO79">
        <f>IF($C$6=Calculation!$I$5,0,$C79-(BZ79+CA79+CB79+CC79))</f>
        <v>0</v>
      </c>
      <c r="CP79">
        <f t="shared" si="172"/>
        <v>94.979379485534494</v>
      </c>
      <c r="CQ79">
        <f t="shared" si="173"/>
        <v>62.856156537666095</v>
      </c>
      <c r="CR79">
        <f t="shared" si="174"/>
        <v>30.732933589797696</v>
      </c>
      <c r="CS79">
        <f>IF($C$6=Calculation!$I$5,0,$D79-(CD79+CE79+CF79+CG79))</f>
        <v>-1.390289358070703</v>
      </c>
      <c r="CT79">
        <f t="shared" si="175"/>
        <v>105.68792968831808</v>
      </c>
      <c r="CU79">
        <f t="shared" si="176"/>
        <v>73.56470674044968</v>
      </c>
      <c r="CV79">
        <f t="shared" si="177"/>
        <v>41.44148379258128</v>
      </c>
      <c r="CW79">
        <f>IF($C$6=Calculation!$I$5,0,$E79-(CH79+CI79+CJ79+CK79))</f>
        <v>9.3182608447128814</v>
      </c>
      <c r="CX79">
        <f t="shared" si="178"/>
        <v>11.737030323949663</v>
      </c>
      <c r="CY79">
        <f t="shared" si="179"/>
        <v>14.684261578640367</v>
      </c>
      <c r="CZ79">
        <f t="shared" si="180"/>
        <v>17.77512642931806</v>
      </c>
      <c r="DA79">
        <f t="shared" si="181"/>
        <v>0.18355855842253768</v>
      </c>
      <c r="DB79">
        <f t="shared" si="182"/>
        <v>0.21150667906192036</v>
      </c>
      <c r="DC79">
        <f t="shared" si="183"/>
        <v>0.23787096269403538</v>
      </c>
      <c r="DD79">
        <f t="shared" si="198"/>
        <v>3.9760460081021978</v>
      </c>
      <c r="DE79">
        <f t="shared" si="199"/>
        <v>3.5592359098915956</v>
      </c>
      <c r="DF79">
        <f t="shared" si="200"/>
        <v>2.3673795201437247</v>
      </c>
      <c r="DG79">
        <f t="shared" si="201"/>
        <v>0</v>
      </c>
      <c r="DH79">
        <f t="shared" si="202"/>
        <v>4.6343436115733407</v>
      </c>
      <c r="DI79">
        <f t="shared" si="203"/>
        <v>4.2544786770334273</v>
      </c>
      <c r="DJ79">
        <f t="shared" si="204"/>
        <v>3.1884950504037284</v>
      </c>
      <c r="DK79">
        <f t="shared" si="205"/>
        <v>0.44372125666842688</v>
      </c>
      <c r="DL79">
        <f t="shared" si="206"/>
        <v>5.2596495909974497</v>
      </c>
      <c r="DM79">
        <f t="shared" si="207"/>
        <v>4.9118355792860893</v>
      </c>
      <c r="DN79">
        <f t="shared" si="208"/>
        <v>3.9465954138263872</v>
      </c>
      <c r="DO79">
        <f t="shared" si="209"/>
        <v>1.5496485491935241</v>
      </c>
      <c r="DP79">
        <f t="shared" si="184"/>
        <v>0.21536561656600375</v>
      </c>
      <c r="DQ79">
        <f t="shared" si="185"/>
        <v>0.5946129283434145</v>
      </c>
      <c r="DR79">
        <f t="shared" si="186"/>
        <v>0.84083178248019097</v>
      </c>
      <c r="DS79">
        <f t="shared" si="187"/>
        <v>0</v>
      </c>
      <c r="DT79">
        <f t="shared" si="188"/>
        <v>0.1957421357474966</v>
      </c>
      <c r="DU79">
        <f t="shared" si="189"/>
        <v>0.52937470169145939</v>
      </c>
      <c r="DV79">
        <f t="shared" si="190"/>
        <v>1.2570381093663101</v>
      </c>
      <c r="DW79">
        <f t="shared" si="191"/>
        <v>-3.0438642905739367E-2</v>
      </c>
      <c r="DX79">
        <f t="shared" si="192"/>
        <v>0.17943591579829735</v>
      </c>
      <c r="DY79">
        <f t="shared" si="193"/>
        <v>0.47733610924997627</v>
      </c>
      <c r="DZ79">
        <f t="shared" si="194"/>
        <v>1.0876185638500147</v>
      </c>
      <c r="EA79">
        <f t="shared" si="195"/>
        <v>0.12513574442228695</v>
      </c>
      <c r="EB79">
        <f>IF($I$1=0,0,IF(AP79&lt;=0,0,('LED Curve'!$D$19*(AP79/$I$1)^3+'LED Curve'!$D$20*(AP79/$I$1)^2+'LED Curve'!$D$21*(AP79/$I$1)^1+'LED Curve'!$D$22)*$F$1*$I$1))</f>
        <v>499.45781970958944</v>
      </c>
      <c r="EC79">
        <f>IF($I$2=0,0,IF(AQ79&lt;=0,0,('LED Curve'!$D$19*(AQ79/$I$2)^3+'LED Curve'!$D$20*(AQ79/$I$2)^2+'LED Curve'!$D$21*(AQ79/$I$2)^1+'LED Curve'!$D$22)*$F$2*$I$2))</f>
        <v>499.45781970958944</v>
      </c>
      <c r="ED79">
        <f>IF($I$3=0,0,IF(AR79&lt;=0,0,('LED Curve'!$D$19*(AR79/$I$3)^3+'LED Curve'!$D$20*(AR79/$I$3)^2+'LED Curve'!$D$21*(AR79/$I$3)^1+'LED Curve'!$D$22)*$F$3*$I$3))</f>
        <v>499.45781970958944</v>
      </c>
      <c r="EE79">
        <f>IF($I$4=0,0,IF(AS79&lt;=0,0,('LED Curve'!$D$19*(AS79/$I$4)^3+'LED Curve'!$D$20*(AS79/$I$4)^2+'LED Curve'!$D$21*(AS79/$I$4)^1+'LED Curve'!$D$22)*$F$4*$I$4))</f>
        <v>0</v>
      </c>
      <c r="EF79">
        <f>IF($I$1=0,0,IF(AT79&lt;=0,0,('LED Curve'!$D$19*(AT79/$I$1)^3+'LED Curve'!$D$20*(AT79/$I$1)^2+'LED Curve'!$D$21*(AT79/$I$1)^1+'LED Curve'!$D$22)*$F$1*$I$1))</f>
        <v>544.2324443672818</v>
      </c>
      <c r="EG79">
        <f>IF($I$2=0,0,IF(AU79&lt;=0,0,('LED Curve'!$D$19*(AU79/$I$2)^3+'LED Curve'!$D$20*(AU79/$I$2)^2+'LED Curve'!$D$21*(AU79/$I$2)^1+'LED Curve'!$D$22)*$F$2*$I$2))</f>
        <v>544.2324443672818</v>
      </c>
      <c r="EH79">
        <f>IF($I$3=0,0,IF(AV79&lt;=0,0,('LED Curve'!$D$19*(AV79/$I$3)^3+'LED Curve'!$D$20*(AV79/$I$3)^2+'LED Curve'!$D$21*(AV79/$I$3)^1+'LED Curve'!$D$22)*$F$3*$I$3))</f>
        <v>544.2324443672818</v>
      </c>
      <c r="EI79">
        <f>IF($I$4=0,0,IF(AW79&lt;=0,0,('LED Curve'!$D$19*(AW79/$I$4)^3+'LED Curve'!$D$20*(AW79/$I$4)^2+'LED Curve'!$D$21*(AW79/$I$4)^1+'LED Curve'!$D$22)*$F$4*$I$4))</f>
        <v>544.2324443672818</v>
      </c>
      <c r="EJ79">
        <f>IF($I$1=0,0,IF(AX79&lt;=0,0,('LED Curve'!$D$19*(AX79/$I$1)^3+'LED Curve'!$D$20*(AX79/$I$1)^2+'LED Curve'!$D$21*(AX79/$I$1)^1+'LED Curve'!$D$22)*$F$1*$I$1))</f>
        <v>544.2324443672818</v>
      </c>
      <c r="EK79">
        <f>IF($I$2=0,0,IF(AY79&lt;=0,0,('LED Curve'!$D$19*(AY79/$I$2)^3+'LED Curve'!$D$20*(AY79/$I$2)^2+'LED Curve'!$D$21*(AY79/$I$2)^1+'LED Curve'!$D$22)*$F$2*$I$2))</f>
        <v>544.2324443672818</v>
      </c>
      <c r="EL79">
        <f>IF($I$3=0,0,IF(AZ79&lt;=0,0,('LED Curve'!$D$19*(AZ79/$I$3)^3+'LED Curve'!$D$20*(AZ79/$I$3)^2+'LED Curve'!$D$21*(AZ79/$I$3)^1+'LED Curve'!$D$22)*$F$3*$I$3))</f>
        <v>544.2324443672818</v>
      </c>
      <c r="EM79">
        <f>IF($I$4=0,0,IF(BA79&lt;=0,0,('LED Curve'!$D$19*(BA79/$I$4)^3+'LED Curve'!$D$20*(BA79/$I$4)^2+'LED Curve'!$D$21*(BA79/$I$4)^1+'LED Curve'!$D$22)*$F$4*$I$4))</f>
        <v>544.2324443672818</v>
      </c>
      <c r="EN79">
        <f t="shared" si="196"/>
        <v>1498.3734591287684</v>
      </c>
      <c r="EO79">
        <f t="shared" si="116"/>
        <v>270.05718373547415</v>
      </c>
      <c r="EP79">
        <f t="shared" si="117"/>
        <v>2176.9297774691272</v>
      </c>
      <c r="EQ79">
        <f t="shared" si="118"/>
        <v>851.15161399119143</v>
      </c>
      <c r="ER79">
        <f t="shared" si="197"/>
        <v>2176.9297774691272</v>
      </c>
      <c r="ES79">
        <f t="shared" si="119"/>
        <v>774.82780015805474</v>
      </c>
    </row>
    <row r="80" spans="1:149" x14ac:dyDescent="0.3">
      <c r="A80">
        <v>71</v>
      </c>
      <c r="B80">
        <f t="shared" si="120"/>
        <v>2.7734374999999999E-3</v>
      </c>
      <c r="C80">
        <f t="shared" si="107"/>
        <v>117.63209169799397</v>
      </c>
      <c r="D80">
        <f t="shared" si="108"/>
        <v>128.45319094326615</v>
      </c>
      <c r="E80">
        <f t="shared" si="109"/>
        <v>139.27429018853834</v>
      </c>
      <c r="F80">
        <f>IF(C80&gt;Calculation!$D$72,IF((C80-Calculation!$D$72)/Calculation!$D$58&gt;Calculation!$D$28,Calculation!$D$28,(C80-Calculation!$D$72)/Calculation!$D$58),0)</f>
        <v>26.470588235294116</v>
      </c>
      <c r="G80">
        <f>IF(C80&gt;Calculation!$D$73,IF((C80-Calculation!$D$73)/Calculation!$D$59&gt;Calculation!$D$29,Calculation!$D$29,(C80-Calculation!$D$73)/Calculation!$D$59),0)</f>
        <v>54.411764705882355</v>
      </c>
      <c r="H80">
        <f>IF(C80&gt;Calculation!$D$74,IF((C80-Calculation!$D$74)/Calculation!$D$60&gt;Calculation!$D$30,Calculation!$D$30,(C80-Calculation!$D$74)/Calculation!$D$60),0)</f>
        <v>122.05882352941177</v>
      </c>
      <c r="I80">
        <f>IF(C80&gt;Calculation!$D$75,IF((C80-Calculation!$D$75)/Calculation!$D$61&gt;Calculation!$D$31,Calculation!$D$31,(C80-Calculation!$D$75)/Calculation!$D$61),0)</f>
        <v>0</v>
      </c>
      <c r="J80">
        <f>IF(D80&gt;Calculation!$D$72,IF((D80-Calculation!$D$72)/Calculation!$D$58&gt;Calculation!$D$28,Calculation!$D$28,(D80-Calculation!$D$72)/Calculation!$D$58),0)</f>
        <v>26.470588235294116</v>
      </c>
      <c r="K80">
        <f>IF(D80&gt;Calculation!$D$73,IF((D80-Calculation!$D$73)/Calculation!$D$59&gt;Calculation!$D$29,Calculation!$D$29,(D80-Calculation!$D$73)/Calculation!$D$59),0)</f>
        <v>54.411764705882355</v>
      </c>
      <c r="L80">
        <f>IF(D80&gt;Calculation!$D$74,IF((D80-Calculation!$D$74)/Calculation!$D$60&gt;Calculation!$D$30,Calculation!$D$30,(D80-Calculation!$D$74)/Calculation!$D$60),0)</f>
        <v>122.05882352941177</v>
      </c>
      <c r="M80">
        <f>IF(D80&gt;Calculation!$D$75,IF((D80-Calculation!$D$75)/Calculation!$D$61&gt;Calculation!$D$31,Calculation!$D$31,(D80-Calculation!$D$75)/Calculation!$D$61),0)</f>
        <v>135.29411764705884</v>
      </c>
      <c r="N80">
        <f>IF(E80&gt;Calculation!$D$72,IF((E80-Calculation!$D$72)/Calculation!$D$58&gt;Calculation!$D$28,Calculation!$D$28,(E80-Calculation!$D$72)/Calculation!$D$58),0)</f>
        <v>26.470588235294116</v>
      </c>
      <c r="O80">
        <f>IF(E80&gt;Calculation!$D$73,IF((E80-Calculation!$D$73)/Calculation!$D$59&gt;Calculation!$D$29,Calculation!$D$29,(E80-Calculation!$D$73)/Calculation!$D$59),0)</f>
        <v>54.411764705882355</v>
      </c>
      <c r="P80">
        <f>IF(E80&gt;Calculation!$D$74,IF((E80-Calculation!$D$74)/Calculation!$D$60&gt;Calculation!$D$30,Calculation!$D$30,(E80-Calculation!$D$74)/Calculation!$D$60),0)</f>
        <v>122.05882352941177</v>
      </c>
      <c r="Q80">
        <f>IF(E80&gt;Calculation!$D$75,IF((E80-Calculation!$D$75)/Calculation!$D$61&gt;Calculation!$D$31,Calculation!$D$31,(E80-Calculation!$D$75)/Calculation!$D$61),0)</f>
        <v>135.29411764705884</v>
      </c>
      <c r="R80">
        <f t="shared" si="121"/>
        <v>0</v>
      </c>
      <c r="S80">
        <f t="shared" si="122"/>
        <v>0</v>
      </c>
      <c r="T80">
        <f t="shared" si="123"/>
        <v>122.05882352941177</v>
      </c>
      <c r="U80">
        <f t="shared" si="124"/>
        <v>0</v>
      </c>
      <c r="V80">
        <f t="shared" si="125"/>
        <v>0</v>
      </c>
      <c r="W80">
        <f t="shared" si="126"/>
        <v>0</v>
      </c>
      <c r="X80">
        <f t="shared" si="127"/>
        <v>0</v>
      </c>
      <c r="Y80">
        <f t="shared" si="128"/>
        <v>135.29411764705884</v>
      </c>
      <c r="Z80">
        <f t="shared" si="129"/>
        <v>0</v>
      </c>
      <c r="AA80">
        <f t="shared" si="130"/>
        <v>0</v>
      </c>
      <c r="AB80">
        <f t="shared" si="131"/>
        <v>0</v>
      </c>
      <c r="AC80">
        <f t="shared" si="110"/>
        <v>135.29411764705884</v>
      </c>
      <c r="AD80">
        <f>IF(T80&gt;Calculation!$D$29,1,0)</f>
        <v>1</v>
      </c>
      <c r="AE80">
        <f>IF(X80&gt;Calculation!$D$29,1,0)</f>
        <v>0</v>
      </c>
      <c r="AF80">
        <f>IF(AB80&gt;Calculation!$D$29,1,0)</f>
        <v>0</v>
      </c>
      <c r="AG80">
        <f>IF(U80&gt;Calculation!$D$30,1,0)</f>
        <v>0</v>
      </c>
      <c r="AH80">
        <f>IF(Y80&gt;Calculation!$D$30,1,0)</f>
        <v>1</v>
      </c>
      <c r="AI80">
        <f>IF(AC80&gt;Calculation!$D$30,1,0)</f>
        <v>1</v>
      </c>
      <c r="AJ80">
        <f t="shared" si="111"/>
        <v>122.05882352941177</v>
      </c>
      <c r="AK80">
        <f t="shared" si="132"/>
        <v>135.29411764705884</v>
      </c>
      <c r="AL80">
        <f t="shared" si="133"/>
        <v>135.29411764705884</v>
      </c>
      <c r="AM80">
        <f t="shared" si="134"/>
        <v>14898.356401384084</v>
      </c>
      <c r="AN80">
        <f t="shared" si="135"/>
        <v>18304.498269896198</v>
      </c>
      <c r="AO80">
        <f t="shared" si="136"/>
        <v>18304.498269896198</v>
      </c>
      <c r="AP80">
        <f t="shared" si="112"/>
        <v>122.05882352941177</v>
      </c>
      <c r="AQ80">
        <f t="shared" si="113"/>
        <v>122.05882352941177</v>
      </c>
      <c r="AR80">
        <f t="shared" si="114"/>
        <v>122.05882352941177</v>
      </c>
      <c r="AS80">
        <f t="shared" si="115"/>
        <v>0</v>
      </c>
      <c r="AT80">
        <f t="shared" si="137"/>
        <v>135.29411764705884</v>
      </c>
      <c r="AU80">
        <f t="shared" si="138"/>
        <v>135.29411764705884</v>
      </c>
      <c r="AV80">
        <f t="shared" si="139"/>
        <v>135.29411764705884</v>
      </c>
      <c r="AW80">
        <f t="shared" si="140"/>
        <v>135.29411764705884</v>
      </c>
      <c r="AX80">
        <f t="shared" si="141"/>
        <v>135.29411764705884</v>
      </c>
      <c r="AY80">
        <f t="shared" si="142"/>
        <v>135.29411764705884</v>
      </c>
      <c r="AZ80">
        <f t="shared" si="143"/>
        <v>135.29411764705884</v>
      </c>
      <c r="BA80">
        <f t="shared" si="144"/>
        <v>135.29411764705884</v>
      </c>
      <c r="BB80">
        <f t="shared" si="145"/>
        <v>40.686274509803923</v>
      </c>
      <c r="BC80">
        <f t="shared" si="146"/>
        <v>40.686274509803923</v>
      </c>
      <c r="BD80">
        <f t="shared" si="147"/>
        <v>40.686274509803923</v>
      </c>
      <c r="BE80">
        <f t="shared" si="148"/>
        <v>0</v>
      </c>
      <c r="BF80">
        <f t="shared" si="149"/>
        <v>45.098039215686278</v>
      </c>
      <c r="BG80">
        <f t="shared" si="150"/>
        <v>45.098039215686278</v>
      </c>
      <c r="BH80">
        <f t="shared" si="151"/>
        <v>45.098039215686278</v>
      </c>
      <c r="BI80">
        <f t="shared" si="152"/>
        <v>45.098039215686278</v>
      </c>
      <c r="BJ80">
        <f t="shared" si="153"/>
        <v>45.098039215686278</v>
      </c>
      <c r="BK80">
        <f t="shared" si="154"/>
        <v>45.098039215686278</v>
      </c>
      <c r="BL80">
        <f t="shared" si="155"/>
        <v>45.098039215686278</v>
      </c>
      <c r="BM80">
        <f t="shared" si="156"/>
        <v>45.098039215686278</v>
      </c>
      <c r="BN80">
        <f t="shared" si="157"/>
        <v>1655.3729334871205</v>
      </c>
      <c r="BO80">
        <f t="shared" si="158"/>
        <v>1655.3729334871205</v>
      </c>
      <c r="BP80">
        <f t="shared" si="159"/>
        <v>1655.3729334871205</v>
      </c>
      <c r="BQ80">
        <f t="shared" si="160"/>
        <v>0</v>
      </c>
      <c r="BR80">
        <f t="shared" si="161"/>
        <v>2033.8331410995775</v>
      </c>
      <c r="BS80">
        <f t="shared" si="162"/>
        <v>2033.8331410995775</v>
      </c>
      <c r="BT80">
        <f t="shared" si="163"/>
        <v>2033.8331410995775</v>
      </c>
      <c r="BU80">
        <f t="shared" si="164"/>
        <v>2033.8331410995775</v>
      </c>
      <c r="BV80">
        <f t="shared" si="165"/>
        <v>2033.8331410995775</v>
      </c>
      <c r="BW80">
        <f t="shared" si="166"/>
        <v>2033.8331410995775</v>
      </c>
      <c r="BX80">
        <f t="shared" si="167"/>
        <v>2033.8331410995775</v>
      </c>
      <c r="BY80">
        <f t="shared" si="168"/>
        <v>2033.8331410995775</v>
      </c>
      <c r="BZ80">
        <f>IF($I$1=0,0,IF(AP80=0,C80,('LED Curve'!$D$14*(AP80/$I$1)^3+'LED Curve'!$D$15*(AP80/$I$1)^2+'LED Curve'!$D$16*(AP80/$I$1)^1+'LED Curve'!$D$17)*$F$1))</f>
        <v>31.838258559933596</v>
      </c>
      <c r="CA80">
        <f>IF($I$2=0,0,IF(AQ80=0,C80-BZ80,('LED Curve'!$D$14*(AQ80/$I$2)^3+'LED Curve'!$D$15*(AQ80/$I$2)^2+'LED Curve'!$D$16*(AQ80/$I$2)^1+'LED Curve'!$D$17)*$F$2))</f>
        <v>31.838258559933596</v>
      </c>
      <c r="CB80">
        <f>IF($I$3=0,0,IF(AR80=0,C80-(BZ80+CA80),('LED Curve'!$D$14*(AR80/$I$3)^3+'LED Curve'!$D$15*(AR80/$I$3)^2+'LED Curve'!$D$16*(AR80/$I$3)^1+'LED Curve'!$D$17)*$F$3))</f>
        <v>31.838258559933596</v>
      </c>
      <c r="CC80">
        <f>IF($I$4=0,0,IF(AS80=0,C80-(BZ80+CA80+CB80),('LED Curve'!$D$14*(AS80/$I$4)^3+'LED Curve'!$D$15*(AS80/$I$4)^2+'LED Curve'!$D$16*(AS80/$I$4)^1+'LED Curve'!$D$17)*$F$4))</f>
        <v>22.117316018193179</v>
      </c>
      <c r="CD80">
        <f>IF($I$1=0,0,IF(AT80=0,D80,('LED Curve'!$D$14*(AT80/$I$1)^3+'LED Curve'!$D$15*(AT80/$I$1)^2+'LED Curve'!$D$16*(AT80/$I$1)^1+'LED Curve'!$D$17)*$F$1))</f>
        <v>32.123222947868399</v>
      </c>
      <c r="CE80">
        <f>IF($I$2=0,0,IF(AU80=0,D80-CD80,('LED Curve'!$D$14*(AU80/$I$2)^3+'LED Curve'!$D$15*(AU80/$I$2)^2+'LED Curve'!$D$16*(AU80/$I$2)^1+'LED Curve'!$D$17)*$F$2))</f>
        <v>32.123222947868399</v>
      </c>
      <c r="CF80">
        <f>IF($I$3=0,0,IF(AV80=0,D80-(CD80+CE80),('LED Curve'!$D$14*(AV80/$I$3)^3+'LED Curve'!$D$15*(AV80/$I$3)^2+'LED Curve'!$D$16*(AV80/$I$3)^1+'LED Curve'!$D$17)*$F$3))</f>
        <v>32.123222947868399</v>
      </c>
      <c r="CG80">
        <f>IF($I$4=0,0,IF(AW80=0,D80-(CD80+CE80+CF80),('LED Curve'!$D$14*(AW80/$I$4)^3+'LED Curve'!$D$15*(AW80/$I$4)^2+'LED Curve'!$D$16*(AW80/$I$4)^1+'LED Curve'!$D$17)*$F$4))</f>
        <v>32.123222947868399</v>
      </c>
      <c r="CH80">
        <f>IF($I$1=0,0,IF(AX80=0,E80,('LED Curve'!$D$14*(AX80/$I$1)^3+'LED Curve'!$D$15*(AX80/$I$1)^2+'LED Curve'!$D$16*(AX80/$I$1)^1+'LED Curve'!$D$17)*$F$1))</f>
        <v>32.123222947868399</v>
      </c>
      <c r="CI80">
        <f>IF($I$2=0,0,IF(AY80=0,E80-CH80,('LED Curve'!$D$14*(AY80/$I$2)^3+'LED Curve'!$D$15*(AY80/$I$2)^2+'LED Curve'!$D$16*(AY80/$I$2)^1+'LED Curve'!$D$17)*$F$2))</f>
        <v>32.123222947868399</v>
      </c>
      <c r="CJ80">
        <f>IF($I$3=0,0,IF(AZ80=0,E80-(CH80+CI80),('LED Curve'!$D$14*(AZ80/$I$3)^3+'LED Curve'!$D$15*(AZ80/$I$3)^2+'LED Curve'!$D$16*(AZ80/$I$3)^1+'LED Curve'!$D$17)*$F$3))</f>
        <v>32.123222947868399</v>
      </c>
      <c r="CK80">
        <f>IF($I$4=0,0,IF(BA80=0,E80-(CH80+CI80+CJ80),('LED Curve'!$D$14*(BA80/$I$4)^3+'LED Curve'!$D$15*(BA80/$I$4)^2+'LED Curve'!$D$16*(BA80/$I$4)^1+'LED Curve'!$D$17)*$F$4))</f>
        <v>32.123222947868399</v>
      </c>
      <c r="CL80">
        <f t="shared" si="169"/>
        <v>85.793833138060378</v>
      </c>
      <c r="CM80">
        <f t="shared" si="170"/>
        <v>53.955574578126779</v>
      </c>
      <c r="CN80">
        <f t="shared" si="171"/>
        <v>22.117316018193179</v>
      </c>
      <c r="CO80">
        <f>IF($C$6=Calculation!$I$5,0,$C80-(BZ80+CA80+CB80+CC80))</f>
        <v>0</v>
      </c>
      <c r="CP80">
        <f t="shared" si="172"/>
        <v>96.329967995397752</v>
      </c>
      <c r="CQ80">
        <f t="shared" si="173"/>
        <v>64.206745047529353</v>
      </c>
      <c r="CR80">
        <f t="shared" si="174"/>
        <v>32.083522099660954</v>
      </c>
      <c r="CS80">
        <f>IF($C$6=Calculation!$I$5,0,$D80-(CD80+CE80+CF80+CG80))</f>
        <v>-3.9700848207445461E-2</v>
      </c>
      <c r="CT80">
        <f t="shared" si="175"/>
        <v>107.15106724066995</v>
      </c>
      <c r="CU80">
        <f t="shared" si="176"/>
        <v>75.027844292801547</v>
      </c>
      <c r="CV80">
        <f t="shared" si="177"/>
        <v>42.904621344933147</v>
      </c>
      <c r="CW80">
        <f>IF($C$6=Calculation!$I$5,0,$E80-(CH80+CI80+CJ80+CK80))</f>
        <v>10.781398397064748</v>
      </c>
      <c r="CX80">
        <f t="shared" si="178"/>
        <v>12.301614708889774</v>
      </c>
      <c r="CY80">
        <f t="shared" si="179"/>
        <v>15.366957264263458</v>
      </c>
      <c r="CZ80">
        <f t="shared" si="180"/>
        <v>18.514713422076412</v>
      </c>
      <c r="DA80">
        <f t="shared" si="181"/>
        <v>0.1902336503343024</v>
      </c>
      <c r="DB80">
        <f t="shared" si="182"/>
        <v>0.21890557612074391</v>
      </c>
      <c r="DC80">
        <f t="shared" si="183"/>
        <v>0.24526985975285892</v>
      </c>
      <c r="DD80">
        <f t="shared" si="198"/>
        <v>4.1278483668151162</v>
      </c>
      <c r="DE80">
        <f t="shared" si="199"/>
        <v>3.7110382686045145</v>
      </c>
      <c r="DF80">
        <f t="shared" si="200"/>
        <v>2.5191818788566436</v>
      </c>
      <c r="DG80">
        <f t="shared" si="201"/>
        <v>0</v>
      </c>
      <c r="DH80">
        <f t="shared" si="202"/>
        <v>4.8041124828511377</v>
      </c>
      <c r="DI80">
        <f t="shared" si="203"/>
        <v>4.4242475483112242</v>
      </c>
      <c r="DJ80">
        <f t="shared" si="204"/>
        <v>3.3582639216815258</v>
      </c>
      <c r="DK80">
        <f t="shared" si="205"/>
        <v>0.61349012794622415</v>
      </c>
      <c r="DL80">
        <f t="shared" si="206"/>
        <v>5.4294184622752466</v>
      </c>
      <c r="DM80">
        <f t="shared" si="207"/>
        <v>5.0816044505638862</v>
      </c>
      <c r="DN80">
        <f t="shared" si="208"/>
        <v>4.1163642851041846</v>
      </c>
      <c r="DO80">
        <f t="shared" si="209"/>
        <v>1.7194174204713215</v>
      </c>
      <c r="DP80">
        <f t="shared" si="184"/>
        <v>0.21536561656600375</v>
      </c>
      <c r="DQ80">
        <f t="shared" si="185"/>
        <v>0.5946129283434145</v>
      </c>
      <c r="DR80">
        <f t="shared" si="186"/>
        <v>0.94333399936978124</v>
      </c>
      <c r="DS80">
        <f t="shared" si="187"/>
        <v>0</v>
      </c>
      <c r="DT80">
        <f t="shared" si="188"/>
        <v>0.1957421357474966</v>
      </c>
      <c r="DU80">
        <f t="shared" si="189"/>
        <v>0.52937470169145939</v>
      </c>
      <c r="DV80">
        <f t="shared" si="190"/>
        <v>1.2570381093663101</v>
      </c>
      <c r="DW80">
        <f t="shared" si="191"/>
        <v>-3.4217339452660027E-2</v>
      </c>
      <c r="DX80">
        <f t="shared" si="192"/>
        <v>0.17943591579829735</v>
      </c>
      <c r="DY80">
        <f t="shared" si="193"/>
        <v>0.47733610924997627</v>
      </c>
      <c r="DZ80">
        <f t="shared" si="194"/>
        <v>1.0876185638500147</v>
      </c>
      <c r="EA80">
        <f t="shared" si="195"/>
        <v>0.17824835501062403</v>
      </c>
      <c r="EB80">
        <f>IF($I$1=0,0,IF(AP80&lt;=0,0,('LED Curve'!$D$19*(AP80/$I$1)^3+'LED Curve'!$D$20*(AP80/$I$1)^2+'LED Curve'!$D$21*(AP80/$I$1)^1+'LED Curve'!$D$22)*$F$1*$I$1))</f>
        <v>499.45781970958944</v>
      </c>
      <c r="EC80">
        <f>IF($I$2=0,0,IF(AQ80&lt;=0,0,('LED Curve'!$D$19*(AQ80/$I$2)^3+'LED Curve'!$D$20*(AQ80/$I$2)^2+'LED Curve'!$D$21*(AQ80/$I$2)^1+'LED Curve'!$D$22)*$F$2*$I$2))</f>
        <v>499.45781970958944</v>
      </c>
      <c r="ED80">
        <f>IF($I$3=0,0,IF(AR80&lt;=0,0,('LED Curve'!$D$19*(AR80/$I$3)^3+'LED Curve'!$D$20*(AR80/$I$3)^2+'LED Curve'!$D$21*(AR80/$I$3)^1+'LED Curve'!$D$22)*$F$3*$I$3))</f>
        <v>499.45781970958944</v>
      </c>
      <c r="EE80">
        <f>IF($I$4=0,0,IF(AS80&lt;=0,0,('LED Curve'!$D$19*(AS80/$I$4)^3+'LED Curve'!$D$20*(AS80/$I$4)^2+'LED Curve'!$D$21*(AS80/$I$4)^1+'LED Curve'!$D$22)*$F$4*$I$4))</f>
        <v>0</v>
      </c>
      <c r="EF80">
        <f>IF($I$1=0,0,IF(AT80&lt;=0,0,('LED Curve'!$D$19*(AT80/$I$1)^3+'LED Curve'!$D$20*(AT80/$I$1)^2+'LED Curve'!$D$21*(AT80/$I$1)^1+'LED Curve'!$D$22)*$F$1*$I$1))</f>
        <v>544.2324443672818</v>
      </c>
      <c r="EG80">
        <f>IF($I$2=0,0,IF(AU80&lt;=0,0,('LED Curve'!$D$19*(AU80/$I$2)^3+'LED Curve'!$D$20*(AU80/$I$2)^2+'LED Curve'!$D$21*(AU80/$I$2)^1+'LED Curve'!$D$22)*$F$2*$I$2))</f>
        <v>544.2324443672818</v>
      </c>
      <c r="EH80">
        <f>IF($I$3=0,0,IF(AV80&lt;=0,0,('LED Curve'!$D$19*(AV80/$I$3)^3+'LED Curve'!$D$20*(AV80/$I$3)^2+'LED Curve'!$D$21*(AV80/$I$3)^1+'LED Curve'!$D$22)*$F$3*$I$3))</f>
        <v>544.2324443672818</v>
      </c>
      <c r="EI80">
        <f>IF($I$4=0,0,IF(AW80&lt;=0,0,('LED Curve'!$D$19*(AW80/$I$4)^3+'LED Curve'!$D$20*(AW80/$I$4)^2+'LED Curve'!$D$21*(AW80/$I$4)^1+'LED Curve'!$D$22)*$F$4*$I$4))</f>
        <v>544.2324443672818</v>
      </c>
      <c r="EJ80">
        <f>IF($I$1=0,0,IF(AX80&lt;=0,0,('LED Curve'!$D$19*(AX80/$I$1)^3+'LED Curve'!$D$20*(AX80/$I$1)^2+'LED Curve'!$D$21*(AX80/$I$1)^1+'LED Curve'!$D$22)*$F$1*$I$1))</f>
        <v>544.2324443672818</v>
      </c>
      <c r="EK80">
        <f>IF($I$2=0,0,IF(AY80&lt;=0,0,('LED Curve'!$D$19*(AY80/$I$2)^3+'LED Curve'!$D$20*(AY80/$I$2)^2+'LED Curve'!$D$21*(AY80/$I$2)^1+'LED Curve'!$D$22)*$F$2*$I$2))</f>
        <v>544.2324443672818</v>
      </c>
      <c r="EL80">
        <f>IF($I$3=0,0,IF(AZ80&lt;=0,0,('LED Curve'!$D$19*(AZ80/$I$3)^3+'LED Curve'!$D$20*(AZ80/$I$3)^2+'LED Curve'!$D$21*(AZ80/$I$3)^1+'LED Curve'!$D$22)*$F$3*$I$3))</f>
        <v>544.2324443672818</v>
      </c>
      <c r="EM80">
        <f>IF($I$4=0,0,IF(BA80&lt;=0,0,('LED Curve'!$D$19*(BA80/$I$4)^3+'LED Curve'!$D$20*(BA80/$I$4)^2+'LED Curve'!$D$21*(BA80/$I$4)^1+'LED Curve'!$D$22)*$F$4*$I$4))</f>
        <v>544.2324443672818</v>
      </c>
      <c r="EN80">
        <f t="shared" si="196"/>
        <v>1498.3734591287684</v>
      </c>
      <c r="EO80">
        <f t="shared" si="116"/>
        <v>270.05718373547415</v>
      </c>
      <c r="EP80">
        <f t="shared" si="117"/>
        <v>2176.9297774691272</v>
      </c>
      <c r="EQ80">
        <f t="shared" si="118"/>
        <v>851.15161399119143</v>
      </c>
      <c r="ER80">
        <f t="shared" si="197"/>
        <v>2176.9297774691272</v>
      </c>
      <c r="ES80">
        <f t="shared" si="119"/>
        <v>774.82780015805474</v>
      </c>
    </row>
    <row r="81" spans="1:149" x14ac:dyDescent="0.3">
      <c r="A81">
        <v>72</v>
      </c>
      <c r="B81">
        <f t="shared" si="120"/>
        <v>2.8124999999999999E-3</v>
      </c>
      <c r="C81">
        <f t="shared" si="107"/>
        <v>118.85220537019333</v>
      </c>
      <c r="D81">
        <f t="shared" si="108"/>
        <v>129.78422404021092</v>
      </c>
      <c r="E81">
        <f t="shared" si="109"/>
        <v>140.71624271022847</v>
      </c>
      <c r="F81">
        <f>IF(C81&gt;Calculation!$D$72,IF((C81-Calculation!$D$72)/Calculation!$D$58&gt;Calculation!$D$28,Calculation!$D$28,(C81-Calculation!$D$72)/Calculation!$D$58),0)</f>
        <v>26.470588235294116</v>
      </c>
      <c r="G81">
        <f>IF(C81&gt;Calculation!$D$73,IF((C81-Calculation!$D$73)/Calculation!$D$59&gt;Calculation!$D$29,Calculation!$D$29,(C81-Calculation!$D$73)/Calculation!$D$59),0)</f>
        <v>54.411764705882355</v>
      </c>
      <c r="H81">
        <f>IF(C81&gt;Calculation!$D$74,IF((C81-Calculation!$D$74)/Calculation!$D$60&gt;Calculation!$D$30,Calculation!$D$30,(C81-Calculation!$D$74)/Calculation!$D$60),0)</f>
        <v>122.05882352941177</v>
      </c>
      <c r="I81">
        <f>IF(C81&gt;Calculation!$D$75,IF((C81-Calculation!$D$75)/Calculation!$D$61&gt;Calculation!$D$31,Calculation!$D$31,(C81-Calculation!$D$75)/Calculation!$D$61),0)</f>
        <v>0</v>
      </c>
      <c r="J81">
        <f>IF(D81&gt;Calculation!$D$72,IF((D81-Calculation!$D$72)/Calculation!$D$58&gt;Calculation!$D$28,Calculation!$D$28,(D81-Calculation!$D$72)/Calculation!$D$58),0)</f>
        <v>26.470588235294116</v>
      </c>
      <c r="K81">
        <f>IF(D81&gt;Calculation!$D$73,IF((D81-Calculation!$D$73)/Calculation!$D$59&gt;Calculation!$D$29,Calculation!$D$29,(D81-Calculation!$D$73)/Calculation!$D$59),0)</f>
        <v>54.411764705882355</v>
      </c>
      <c r="L81">
        <f>IF(D81&gt;Calculation!$D$74,IF((D81-Calculation!$D$74)/Calculation!$D$60&gt;Calculation!$D$30,Calculation!$D$30,(D81-Calculation!$D$74)/Calculation!$D$60),0)</f>
        <v>122.05882352941177</v>
      </c>
      <c r="M81">
        <f>IF(D81&gt;Calculation!$D$75,IF((D81-Calculation!$D$75)/Calculation!$D$61&gt;Calculation!$D$31,Calculation!$D$31,(D81-Calculation!$D$75)/Calculation!$D$61),0)</f>
        <v>135.29411764705884</v>
      </c>
      <c r="N81">
        <f>IF(E81&gt;Calculation!$D$72,IF((E81-Calculation!$D$72)/Calculation!$D$58&gt;Calculation!$D$28,Calculation!$D$28,(E81-Calculation!$D$72)/Calculation!$D$58),0)</f>
        <v>26.470588235294116</v>
      </c>
      <c r="O81">
        <f>IF(E81&gt;Calculation!$D$73,IF((E81-Calculation!$D$73)/Calculation!$D$59&gt;Calculation!$D$29,Calculation!$D$29,(E81-Calculation!$D$73)/Calculation!$D$59),0)</f>
        <v>54.411764705882355</v>
      </c>
      <c r="P81">
        <f>IF(E81&gt;Calculation!$D$74,IF((E81-Calculation!$D$74)/Calculation!$D$60&gt;Calculation!$D$30,Calculation!$D$30,(E81-Calculation!$D$74)/Calculation!$D$60),0)</f>
        <v>122.05882352941177</v>
      </c>
      <c r="Q81">
        <f>IF(E81&gt;Calculation!$D$75,IF((E81-Calculation!$D$75)/Calculation!$D$61&gt;Calculation!$D$31,Calculation!$D$31,(E81-Calculation!$D$75)/Calculation!$D$61),0)</f>
        <v>135.29411764705884</v>
      </c>
      <c r="R81">
        <f t="shared" si="121"/>
        <v>0</v>
      </c>
      <c r="S81">
        <f t="shared" si="122"/>
        <v>0</v>
      </c>
      <c r="T81">
        <f t="shared" si="123"/>
        <v>122.05882352941177</v>
      </c>
      <c r="U81">
        <f t="shared" si="124"/>
        <v>0</v>
      </c>
      <c r="V81">
        <f t="shared" si="125"/>
        <v>0</v>
      </c>
      <c r="W81">
        <f t="shared" si="126"/>
        <v>0</v>
      </c>
      <c r="X81">
        <f t="shared" si="127"/>
        <v>0</v>
      </c>
      <c r="Y81">
        <f t="shared" si="128"/>
        <v>135.29411764705884</v>
      </c>
      <c r="Z81">
        <f t="shared" si="129"/>
        <v>0</v>
      </c>
      <c r="AA81">
        <f t="shared" si="130"/>
        <v>0</v>
      </c>
      <c r="AB81">
        <f t="shared" si="131"/>
        <v>0</v>
      </c>
      <c r="AC81">
        <f t="shared" si="110"/>
        <v>135.29411764705884</v>
      </c>
      <c r="AD81">
        <f>IF(T81&gt;Calculation!$D$29,1,0)</f>
        <v>1</v>
      </c>
      <c r="AE81">
        <f>IF(X81&gt;Calculation!$D$29,1,0)</f>
        <v>0</v>
      </c>
      <c r="AF81">
        <f>IF(AB81&gt;Calculation!$D$29,1,0)</f>
        <v>0</v>
      </c>
      <c r="AG81">
        <f>IF(U81&gt;Calculation!$D$30,1,0)</f>
        <v>0</v>
      </c>
      <c r="AH81">
        <f>IF(Y81&gt;Calculation!$D$30,1,0)</f>
        <v>1</v>
      </c>
      <c r="AI81">
        <f>IF(AC81&gt;Calculation!$D$30,1,0)</f>
        <v>1</v>
      </c>
      <c r="AJ81">
        <f t="shared" si="111"/>
        <v>122.05882352941177</v>
      </c>
      <c r="AK81">
        <f t="shared" si="132"/>
        <v>135.29411764705884</v>
      </c>
      <c r="AL81">
        <f t="shared" si="133"/>
        <v>135.29411764705884</v>
      </c>
      <c r="AM81">
        <f t="shared" si="134"/>
        <v>14898.356401384084</v>
      </c>
      <c r="AN81">
        <f t="shared" si="135"/>
        <v>18304.498269896198</v>
      </c>
      <c r="AO81">
        <f t="shared" si="136"/>
        <v>18304.498269896198</v>
      </c>
      <c r="AP81">
        <f t="shared" si="112"/>
        <v>122.05882352941177</v>
      </c>
      <c r="AQ81">
        <f t="shared" si="113"/>
        <v>122.05882352941177</v>
      </c>
      <c r="AR81">
        <f t="shared" si="114"/>
        <v>122.05882352941177</v>
      </c>
      <c r="AS81">
        <f t="shared" si="115"/>
        <v>0</v>
      </c>
      <c r="AT81">
        <f t="shared" si="137"/>
        <v>135.29411764705884</v>
      </c>
      <c r="AU81">
        <f t="shared" si="138"/>
        <v>135.29411764705884</v>
      </c>
      <c r="AV81">
        <f t="shared" si="139"/>
        <v>135.29411764705884</v>
      </c>
      <c r="AW81">
        <f t="shared" si="140"/>
        <v>135.29411764705884</v>
      </c>
      <c r="AX81">
        <f t="shared" si="141"/>
        <v>135.29411764705884</v>
      </c>
      <c r="AY81">
        <f t="shared" si="142"/>
        <v>135.29411764705884</v>
      </c>
      <c r="AZ81">
        <f t="shared" si="143"/>
        <v>135.29411764705884</v>
      </c>
      <c r="BA81">
        <f t="shared" si="144"/>
        <v>135.29411764705884</v>
      </c>
      <c r="BB81">
        <f t="shared" si="145"/>
        <v>40.686274509803923</v>
      </c>
      <c r="BC81">
        <f t="shared" si="146"/>
        <v>40.686274509803923</v>
      </c>
      <c r="BD81">
        <f t="shared" si="147"/>
        <v>40.686274509803923</v>
      </c>
      <c r="BE81">
        <f t="shared" si="148"/>
        <v>0</v>
      </c>
      <c r="BF81">
        <f t="shared" si="149"/>
        <v>45.098039215686278</v>
      </c>
      <c r="BG81">
        <f t="shared" si="150"/>
        <v>45.098039215686278</v>
      </c>
      <c r="BH81">
        <f t="shared" si="151"/>
        <v>45.098039215686278</v>
      </c>
      <c r="BI81">
        <f t="shared" si="152"/>
        <v>45.098039215686278</v>
      </c>
      <c r="BJ81">
        <f t="shared" si="153"/>
        <v>45.098039215686278</v>
      </c>
      <c r="BK81">
        <f t="shared" si="154"/>
        <v>45.098039215686278</v>
      </c>
      <c r="BL81">
        <f t="shared" si="155"/>
        <v>45.098039215686278</v>
      </c>
      <c r="BM81">
        <f t="shared" si="156"/>
        <v>45.098039215686278</v>
      </c>
      <c r="BN81">
        <f t="shared" si="157"/>
        <v>1655.3729334871205</v>
      </c>
      <c r="BO81">
        <f t="shared" si="158"/>
        <v>1655.3729334871205</v>
      </c>
      <c r="BP81">
        <f t="shared" si="159"/>
        <v>1655.3729334871205</v>
      </c>
      <c r="BQ81">
        <f t="shared" si="160"/>
        <v>0</v>
      </c>
      <c r="BR81">
        <f t="shared" si="161"/>
        <v>2033.8331410995775</v>
      </c>
      <c r="BS81">
        <f t="shared" si="162"/>
        <v>2033.8331410995775</v>
      </c>
      <c r="BT81">
        <f t="shared" si="163"/>
        <v>2033.8331410995775</v>
      </c>
      <c r="BU81">
        <f t="shared" si="164"/>
        <v>2033.8331410995775</v>
      </c>
      <c r="BV81">
        <f t="shared" si="165"/>
        <v>2033.8331410995775</v>
      </c>
      <c r="BW81">
        <f t="shared" si="166"/>
        <v>2033.8331410995775</v>
      </c>
      <c r="BX81">
        <f t="shared" si="167"/>
        <v>2033.8331410995775</v>
      </c>
      <c r="BY81">
        <f t="shared" si="168"/>
        <v>2033.8331410995775</v>
      </c>
      <c r="BZ81">
        <f>IF($I$1=0,0,IF(AP81=0,C81,('LED Curve'!$D$14*(AP81/$I$1)^3+'LED Curve'!$D$15*(AP81/$I$1)^2+'LED Curve'!$D$16*(AP81/$I$1)^1+'LED Curve'!$D$17)*$F$1))</f>
        <v>31.838258559933596</v>
      </c>
      <c r="CA81">
        <f>IF($I$2=0,0,IF(AQ81=0,C81-BZ81,('LED Curve'!$D$14*(AQ81/$I$2)^3+'LED Curve'!$D$15*(AQ81/$I$2)^2+'LED Curve'!$D$16*(AQ81/$I$2)^1+'LED Curve'!$D$17)*$F$2))</f>
        <v>31.838258559933596</v>
      </c>
      <c r="CB81">
        <f>IF($I$3=0,0,IF(AR81=0,C81-(BZ81+CA81),('LED Curve'!$D$14*(AR81/$I$3)^3+'LED Curve'!$D$15*(AR81/$I$3)^2+'LED Curve'!$D$16*(AR81/$I$3)^1+'LED Curve'!$D$17)*$F$3))</f>
        <v>31.838258559933596</v>
      </c>
      <c r="CC81">
        <f>IF($I$4=0,0,IF(AS81=0,C81-(BZ81+CA81+CB81),('LED Curve'!$D$14*(AS81/$I$4)^3+'LED Curve'!$D$15*(AS81/$I$4)^2+'LED Curve'!$D$16*(AS81/$I$4)^1+'LED Curve'!$D$17)*$F$4))</f>
        <v>23.33742969039254</v>
      </c>
      <c r="CD81">
        <f>IF($I$1=0,0,IF(AT81=0,D81,('LED Curve'!$D$14*(AT81/$I$1)^3+'LED Curve'!$D$15*(AT81/$I$1)^2+'LED Curve'!$D$16*(AT81/$I$1)^1+'LED Curve'!$D$17)*$F$1))</f>
        <v>32.123222947868399</v>
      </c>
      <c r="CE81">
        <f>IF($I$2=0,0,IF(AU81=0,D81-CD81,('LED Curve'!$D$14*(AU81/$I$2)^3+'LED Curve'!$D$15*(AU81/$I$2)^2+'LED Curve'!$D$16*(AU81/$I$2)^1+'LED Curve'!$D$17)*$F$2))</f>
        <v>32.123222947868399</v>
      </c>
      <c r="CF81">
        <f>IF($I$3=0,0,IF(AV81=0,D81-(CD81+CE81),('LED Curve'!$D$14*(AV81/$I$3)^3+'LED Curve'!$D$15*(AV81/$I$3)^2+'LED Curve'!$D$16*(AV81/$I$3)^1+'LED Curve'!$D$17)*$F$3))</f>
        <v>32.123222947868399</v>
      </c>
      <c r="CG81">
        <f>IF($I$4=0,0,IF(AW81=0,D81-(CD81+CE81+CF81),('LED Curve'!$D$14*(AW81/$I$4)^3+'LED Curve'!$D$15*(AW81/$I$4)^2+'LED Curve'!$D$16*(AW81/$I$4)^1+'LED Curve'!$D$17)*$F$4))</f>
        <v>32.123222947868399</v>
      </c>
      <c r="CH81">
        <f>IF($I$1=0,0,IF(AX81=0,E81,('LED Curve'!$D$14*(AX81/$I$1)^3+'LED Curve'!$D$15*(AX81/$I$1)^2+'LED Curve'!$D$16*(AX81/$I$1)^1+'LED Curve'!$D$17)*$F$1))</f>
        <v>32.123222947868399</v>
      </c>
      <c r="CI81">
        <f>IF($I$2=0,0,IF(AY81=0,E81-CH81,('LED Curve'!$D$14*(AY81/$I$2)^3+'LED Curve'!$D$15*(AY81/$I$2)^2+'LED Curve'!$D$16*(AY81/$I$2)^1+'LED Curve'!$D$17)*$F$2))</f>
        <v>32.123222947868399</v>
      </c>
      <c r="CJ81">
        <f>IF($I$3=0,0,IF(AZ81=0,E81-(CH81+CI81),('LED Curve'!$D$14*(AZ81/$I$3)^3+'LED Curve'!$D$15*(AZ81/$I$3)^2+'LED Curve'!$D$16*(AZ81/$I$3)^1+'LED Curve'!$D$17)*$F$3))</f>
        <v>32.123222947868399</v>
      </c>
      <c r="CK81">
        <f>IF($I$4=0,0,IF(BA81=0,E81-(CH81+CI81+CJ81),('LED Curve'!$D$14*(BA81/$I$4)^3+'LED Curve'!$D$15*(BA81/$I$4)^2+'LED Curve'!$D$16*(BA81/$I$4)^1+'LED Curve'!$D$17)*$F$4))</f>
        <v>32.123222947868399</v>
      </c>
      <c r="CL81">
        <f t="shared" si="169"/>
        <v>87.013946810259739</v>
      </c>
      <c r="CM81">
        <f t="shared" si="170"/>
        <v>55.175688250326139</v>
      </c>
      <c r="CN81">
        <f t="shared" si="171"/>
        <v>23.33742969039254</v>
      </c>
      <c r="CO81">
        <f>IF($C$6=Calculation!$I$5,0,$C81-(BZ81+CA81+CB81+CC81))</f>
        <v>0</v>
      </c>
      <c r="CP81">
        <f t="shared" si="172"/>
        <v>97.661001092342516</v>
      </c>
      <c r="CQ81">
        <f t="shared" si="173"/>
        <v>65.537778144474117</v>
      </c>
      <c r="CR81">
        <f t="shared" si="174"/>
        <v>33.414555196605718</v>
      </c>
      <c r="CS81">
        <f>IF($C$6=Calculation!$I$5,0,$D81-(CD81+CE81+CF81+CG81))</f>
        <v>1.2913322487373193</v>
      </c>
      <c r="CT81">
        <f t="shared" si="175"/>
        <v>108.59301976236007</v>
      </c>
      <c r="CU81">
        <f t="shared" si="176"/>
        <v>76.469796814491673</v>
      </c>
      <c r="CV81">
        <f t="shared" si="177"/>
        <v>44.346573866623274</v>
      </c>
      <c r="CW81">
        <f>IF($C$6=Calculation!$I$5,0,$E81-(CH81+CI81+CJ81+CK81))</f>
        <v>12.223350918754875</v>
      </c>
      <c r="CX81">
        <f t="shared" si="178"/>
        <v>12.87205923602269</v>
      </c>
      <c r="CY81">
        <f t="shared" si="179"/>
        <v>16.056739036393513</v>
      </c>
      <c r="CZ81">
        <f t="shared" si="180"/>
        <v>19.261977008550634</v>
      </c>
      <c r="DA81">
        <f t="shared" si="181"/>
        <v>0.19690874224606711</v>
      </c>
      <c r="DB81">
        <f t="shared" si="182"/>
        <v>0.22630447317956745</v>
      </c>
      <c r="DC81">
        <f t="shared" si="183"/>
        <v>0.25266875681168244</v>
      </c>
      <c r="DD81">
        <f t="shared" si="198"/>
        <v>4.2796507255280352</v>
      </c>
      <c r="DE81">
        <f t="shared" si="199"/>
        <v>3.8628406273174334</v>
      </c>
      <c r="DF81">
        <f t="shared" si="200"/>
        <v>2.6709842375695625</v>
      </c>
      <c r="DG81">
        <f t="shared" si="201"/>
        <v>0</v>
      </c>
      <c r="DH81">
        <f t="shared" si="202"/>
        <v>4.9738813541289346</v>
      </c>
      <c r="DI81">
        <f t="shared" si="203"/>
        <v>4.5940164195890212</v>
      </c>
      <c r="DJ81">
        <f t="shared" si="204"/>
        <v>3.5280327929593231</v>
      </c>
      <c r="DK81">
        <f t="shared" si="205"/>
        <v>0.78325899922402142</v>
      </c>
      <c r="DL81">
        <f t="shared" si="206"/>
        <v>5.5991873335530435</v>
      </c>
      <c r="DM81">
        <f t="shared" si="207"/>
        <v>5.2513733218416832</v>
      </c>
      <c r="DN81">
        <f t="shared" si="208"/>
        <v>4.2861331563819816</v>
      </c>
      <c r="DO81">
        <f t="shared" si="209"/>
        <v>1.8891862917491189</v>
      </c>
      <c r="DP81">
        <f t="shared" si="184"/>
        <v>0.21536561656600375</v>
      </c>
      <c r="DQ81">
        <f t="shared" si="185"/>
        <v>0.5946129283434145</v>
      </c>
      <c r="DR81">
        <f t="shared" si="186"/>
        <v>1.051696358452175</v>
      </c>
      <c r="DS81">
        <f t="shared" si="187"/>
        <v>0</v>
      </c>
      <c r="DT81">
        <f t="shared" si="188"/>
        <v>0.1957421357474966</v>
      </c>
      <c r="DU81">
        <f t="shared" si="189"/>
        <v>0.52937470169145939</v>
      </c>
      <c r="DV81">
        <f t="shared" si="190"/>
        <v>1.2570381093663101</v>
      </c>
      <c r="DW81">
        <f t="shared" si="191"/>
        <v>-3.0909949492620145E-2</v>
      </c>
      <c r="DX81">
        <f t="shared" si="192"/>
        <v>0.17943591579829735</v>
      </c>
      <c r="DY81">
        <f t="shared" si="193"/>
        <v>0.47733610924997627</v>
      </c>
      <c r="DZ81">
        <f t="shared" si="194"/>
        <v>1.0876185638500147</v>
      </c>
      <c r="EA81">
        <f t="shared" si="195"/>
        <v>0.23903755931483495</v>
      </c>
      <c r="EB81">
        <f>IF($I$1=0,0,IF(AP81&lt;=0,0,('LED Curve'!$D$19*(AP81/$I$1)^3+'LED Curve'!$D$20*(AP81/$I$1)^2+'LED Curve'!$D$21*(AP81/$I$1)^1+'LED Curve'!$D$22)*$F$1*$I$1))</f>
        <v>499.45781970958944</v>
      </c>
      <c r="EC81">
        <f>IF($I$2=0,0,IF(AQ81&lt;=0,0,('LED Curve'!$D$19*(AQ81/$I$2)^3+'LED Curve'!$D$20*(AQ81/$I$2)^2+'LED Curve'!$D$21*(AQ81/$I$2)^1+'LED Curve'!$D$22)*$F$2*$I$2))</f>
        <v>499.45781970958944</v>
      </c>
      <c r="ED81">
        <f>IF($I$3=0,0,IF(AR81&lt;=0,0,('LED Curve'!$D$19*(AR81/$I$3)^3+'LED Curve'!$D$20*(AR81/$I$3)^2+'LED Curve'!$D$21*(AR81/$I$3)^1+'LED Curve'!$D$22)*$F$3*$I$3))</f>
        <v>499.45781970958944</v>
      </c>
      <c r="EE81">
        <f>IF($I$4=0,0,IF(AS81&lt;=0,0,('LED Curve'!$D$19*(AS81/$I$4)^3+'LED Curve'!$D$20*(AS81/$I$4)^2+'LED Curve'!$D$21*(AS81/$I$4)^1+'LED Curve'!$D$22)*$F$4*$I$4))</f>
        <v>0</v>
      </c>
      <c r="EF81">
        <f>IF($I$1=0,0,IF(AT81&lt;=0,0,('LED Curve'!$D$19*(AT81/$I$1)^3+'LED Curve'!$D$20*(AT81/$I$1)^2+'LED Curve'!$D$21*(AT81/$I$1)^1+'LED Curve'!$D$22)*$F$1*$I$1))</f>
        <v>544.2324443672818</v>
      </c>
      <c r="EG81">
        <f>IF($I$2=0,0,IF(AU81&lt;=0,0,('LED Curve'!$D$19*(AU81/$I$2)^3+'LED Curve'!$D$20*(AU81/$I$2)^2+'LED Curve'!$D$21*(AU81/$I$2)^1+'LED Curve'!$D$22)*$F$2*$I$2))</f>
        <v>544.2324443672818</v>
      </c>
      <c r="EH81">
        <f>IF($I$3=0,0,IF(AV81&lt;=0,0,('LED Curve'!$D$19*(AV81/$I$3)^3+'LED Curve'!$D$20*(AV81/$I$3)^2+'LED Curve'!$D$21*(AV81/$I$3)^1+'LED Curve'!$D$22)*$F$3*$I$3))</f>
        <v>544.2324443672818</v>
      </c>
      <c r="EI81">
        <f>IF($I$4=0,0,IF(AW81&lt;=0,0,('LED Curve'!$D$19*(AW81/$I$4)^3+'LED Curve'!$D$20*(AW81/$I$4)^2+'LED Curve'!$D$21*(AW81/$I$4)^1+'LED Curve'!$D$22)*$F$4*$I$4))</f>
        <v>544.2324443672818</v>
      </c>
      <c r="EJ81">
        <f>IF($I$1=0,0,IF(AX81&lt;=0,0,('LED Curve'!$D$19*(AX81/$I$1)^3+'LED Curve'!$D$20*(AX81/$I$1)^2+'LED Curve'!$D$21*(AX81/$I$1)^1+'LED Curve'!$D$22)*$F$1*$I$1))</f>
        <v>544.2324443672818</v>
      </c>
      <c r="EK81">
        <f>IF($I$2=0,0,IF(AY81&lt;=0,0,('LED Curve'!$D$19*(AY81/$I$2)^3+'LED Curve'!$D$20*(AY81/$I$2)^2+'LED Curve'!$D$21*(AY81/$I$2)^1+'LED Curve'!$D$22)*$F$2*$I$2))</f>
        <v>544.2324443672818</v>
      </c>
      <c r="EL81">
        <f>IF($I$3=0,0,IF(AZ81&lt;=0,0,('LED Curve'!$D$19*(AZ81/$I$3)^3+'LED Curve'!$D$20*(AZ81/$I$3)^2+'LED Curve'!$D$21*(AZ81/$I$3)^1+'LED Curve'!$D$22)*$F$3*$I$3))</f>
        <v>544.2324443672818</v>
      </c>
      <c r="EM81">
        <f>IF($I$4=0,0,IF(BA81&lt;=0,0,('LED Curve'!$D$19*(BA81/$I$4)^3+'LED Curve'!$D$20*(BA81/$I$4)^2+'LED Curve'!$D$21*(BA81/$I$4)^1+'LED Curve'!$D$22)*$F$4*$I$4))</f>
        <v>544.2324443672818</v>
      </c>
      <c r="EN81">
        <f t="shared" si="196"/>
        <v>1498.3734591287684</v>
      </c>
      <c r="EO81">
        <f t="shared" si="116"/>
        <v>270.05718373547415</v>
      </c>
      <c r="EP81">
        <f t="shared" si="117"/>
        <v>2176.9297774691272</v>
      </c>
      <c r="EQ81">
        <f t="shared" si="118"/>
        <v>851.15161399119143</v>
      </c>
      <c r="ER81">
        <f t="shared" si="197"/>
        <v>2176.9297774691272</v>
      </c>
      <c r="ES81">
        <f t="shared" si="119"/>
        <v>774.82780015805474</v>
      </c>
    </row>
    <row r="82" spans="1:149" x14ac:dyDescent="0.3">
      <c r="A82">
        <v>73</v>
      </c>
      <c r="B82">
        <f t="shared" si="120"/>
        <v>2.8515624999999999E-3</v>
      </c>
      <c r="C82">
        <f t="shared" si="107"/>
        <v>120.0542095025863</v>
      </c>
      <c r="D82">
        <f t="shared" si="108"/>
        <v>131.09550127554868</v>
      </c>
      <c r="E82">
        <f t="shared" si="109"/>
        <v>142.13679304851109</v>
      </c>
      <c r="F82">
        <f>IF(C82&gt;Calculation!$D$72,IF((C82-Calculation!$D$72)/Calculation!$D$58&gt;Calculation!$D$28,Calculation!$D$28,(C82-Calculation!$D$72)/Calculation!$D$58),0)</f>
        <v>26.470588235294116</v>
      </c>
      <c r="G82">
        <f>IF(C82&gt;Calculation!$D$73,IF((C82-Calculation!$D$73)/Calculation!$D$59&gt;Calculation!$D$29,Calculation!$D$29,(C82-Calculation!$D$73)/Calculation!$D$59),0)</f>
        <v>54.411764705882355</v>
      </c>
      <c r="H82">
        <f>IF(C82&gt;Calculation!$D$74,IF((C82-Calculation!$D$74)/Calculation!$D$60&gt;Calculation!$D$30,Calculation!$D$30,(C82-Calculation!$D$74)/Calculation!$D$60),0)</f>
        <v>122.05882352941177</v>
      </c>
      <c r="I82">
        <f>IF(C82&gt;Calculation!$D$75,IF((C82-Calculation!$D$75)/Calculation!$D$61&gt;Calculation!$D$31,Calculation!$D$31,(C82-Calculation!$D$75)/Calculation!$D$61),0)</f>
        <v>0</v>
      </c>
      <c r="J82">
        <f>IF(D82&gt;Calculation!$D$72,IF((D82-Calculation!$D$72)/Calculation!$D$58&gt;Calculation!$D$28,Calculation!$D$28,(D82-Calculation!$D$72)/Calculation!$D$58),0)</f>
        <v>26.470588235294116</v>
      </c>
      <c r="K82">
        <f>IF(D82&gt;Calculation!$D$73,IF((D82-Calculation!$D$73)/Calculation!$D$59&gt;Calculation!$D$29,Calculation!$D$29,(D82-Calculation!$D$73)/Calculation!$D$59),0)</f>
        <v>54.411764705882355</v>
      </c>
      <c r="L82">
        <f>IF(D82&gt;Calculation!$D$74,IF((D82-Calculation!$D$74)/Calculation!$D$60&gt;Calculation!$D$30,Calculation!$D$30,(D82-Calculation!$D$74)/Calculation!$D$60),0)</f>
        <v>122.05882352941177</v>
      </c>
      <c r="M82">
        <f>IF(D82&gt;Calculation!$D$75,IF((D82-Calculation!$D$75)/Calculation!$D$61&gt;Calculation!$D$31,Calculation!$D$31,(D82-Calculation!$D$75)/Calculation!$D$61),0)</f>
        <v>135.29411764705884</v>
      </c>
      <c r="N82">
        <f>IF(E82&gt;Calculation!$D$72,IF((E82-Calculation!$D$72)/Calculation!$D$58&gt;Calculation!$D$28,Calculation!$D$28,(E82-Calculation!$D$72)/Calculation!$D$58),0)</f>
        <v>26.470588235294116</v>
      </c>
      <c r="O82">
        <f>IF(E82&gt;Calculation!$D$73,IF((E82-Calculation!$D$73)/Calculation!$D$59&gt;Calculation!$D$29,Calculation!$D$29,(E82-Calculation!$D$73)/Calculation!$D$59),0)</f>
        <v>54.411764705882355</v>
      </c>
      <c r="P82">
        <f>IF(E82&gt;Calculation!$D$74,IF((E82-Calculation!$D$74)/Calculation!$D$60&gt;Calculation!$D$30,Calculation!$D$30,(E82-Calculation!$D$74)/Calculation!$D$60),0)</f>
        <v>122.05882352941177</v>
      </c>
      <c r="Q82">
        <f>IF(E82&gt;Calculation!$D$75,IF((E82-Calculation!$D$75)/Calculation!$D$61&gt;Calculation!$D$31,Calculation!$D$31,(E82-Calculation!$D$75)/Calculation!$D$61),0)</f>
        <v>135.29411764705884</v>
      </c>
      <c r="R82">
        <f t="shared" si="121"/>
        <v>0</v>
      </c>
      <c r="S82">
        <f t="shared" si="122"/>
        <v>0</v>
      </c>
      <c r="T82">
        <f t="shared" si="123"/>
        <v>122.05882352941177</v>
      </c>
      <c r="U82">
        <f t="shared" si="124"/>
        <v>0</v>
      </c>
      <c r="V82">
        <f t="shared" si="125"/>
        <v>0</v>
      </c>
      <c r="W82">
        <f t="shared" si="126"/>
        <v>0</v>
      </c>
      <c r="X82">
        <f t="shared" si="127"/>
        <v>0</v>
      </c>
      <c r="Y82">
        <f t="shared" si="128"/>
        <v>135.29411764705884</v>
      </c>
      <c r="Z82">
        <f t="shared" si="129"/>
        <v>0</v>
      </c>
      <c r="AA82">
        <f t="shared" si="130"/>
        <v>0</v>
      </c>
      <c r="AB82">
        <f t="shared" si="131"/>
        <v>0</v>
      </c>
      <c r="AC82">
        <f t="shared" si="110"/>
        <v>135.29411764705884</v>
      </c>
      <c r="AD82">
        <f>IF(T82&gt;Calculation!$D$29,1,0)</f>
        <v>1</v>
      </c>
      <c r="AE82">
        <f>IF(X82&gt;Calculation!$D$29,1,0)</f>
        <v>0</v>
      </c>
      <c r="AF82">
        <f>IF(AB82&gt;Calculation!$D$29,1,0)</f>
        <v>0</v>
      </c>
      <c r="AG82">
        <f>IF(U82&gt;Calculation!$D$30,1,0)</f>
        <v>0</v>
      </c>
      <c r="AH82">
        <f>IF(Y82&gt;Calculation!$D$30,1,0)</f>
        <v>1</v>
      </c>
      <c r="AI82">
        <f>IF(AC82&gt;Calculation!$D$30,1,0)</f>
        <v>1</v>
      </c>
      <c r="AJ82">
        <f t="shared" si="111"/>
        <v>122.05882352941177</v>
      </c>
      <c r="AK82">
        <f t="shared" si="132"/>
        <v>135.29411764705884</v>
      </c>
      <c r="AL82">
        <f t="shared" si="133"/>
        <v>135.29411764705884</v>
      </c>
      <c r="AM82">
        <f t="shared" si="134"/>
        <v>14898.356401384084</v>
      </c>
      <c r="AN82">
        <f t="shared" si="135"/>
        <v>18304.498269896198</v>
      </c>
      <c r="AO82">
        <f t="shared" si="136"/>
        <v>18304.498269896198</v>
      </c>
      <c r="AP82">
        <f t="shared" si="112"/>
        <v>122.05882352941177</v>
      </c>
      <c r="AQ82">
        <f t="shared" si="113"/>
        <v>122.05882352941177</v>
      </c>
      <c r="AR82">
        <f t="shared" si="114"/>
        <v>122.05882352941177</v>
      </c>
      <c r="AS82">
        <f t="shared" si="115"/>
        <v>0</v>
      </c>
      <c r="AT82">
        <f t="shared" si="137"/>
        <v>135.29411764705884</v>
      </c>
      <c r="AU82">
        <f t="shared" si="138"/>
        <v>135.29411764705884</v>
      </c>
      <c r="AV82">
        <f t="shared" si="139"/>
        <v>135.29411764705884</v>
      </c>
      <c r="AW82">
        <f t="shared" si="140"/>
        <v>135.29411764705884</v>
      </c>
      <c r="AX82">
        <f t="shared" si="141"/>
        <v>135.29411764705884</v>
      </c>
      <c r="AY82">
        <f t="shared" si="142"/>
        <v>135.29411764705884</v>
      </c>
      <c r="AZ82">
        <f t="shared" si="143"/>
        <v>135.29411764705884</v>
      </c>
      <c r="BA82">
        <f t="shared" si="144"/>
        <v>135.29411764705884</v>
      </c>
      <c r="BB82">
        <f t="shared" si="145"/>
        <v>40.686274509803923</v>
      </c>
      <c r="BC82">
        <f t="shared" si="146"/>
        <v>40.686274509803923</v>
      </c>
      <c r="BD82">
        <f t="shared" si="147"/>
        <v>40.686274509803923</v>
      </c>
      <c r="BE82">
        <f t="shared" si="148"/>
        <v>0</v>
      </c>
      <c r="BF82">
        <f t="shared" si="149"/>
        <v>45.098039215686278</v>
      </c>
      <c r="BG82">
        <f t="shared" si="150"/>
        <v>45.098039215686278</v>
      </c>
      <c r="BH82">
        <f t="shared" si="151"/>
        <v>45.098039215686278</v>
      </c>
      <c r="BI82">
        <f t="shared" si="152"/>
        <v>45.098039215686278</v>
      </c>
      <c r="BJ82">
        <f t="shared" si="153"/>
        <v>45.098039215686278</v>
      </c>
      <c r="BK82">
        <f t="shared" si="154"/>
        <v>45.098039215686278</v>
      </c>
      <c r="BL82">
        <f t="shared" si="155"/>
        <v>45.098039215686278</v>
      </c>
      <c r="BM82">
        <f t="shared" si="156"/>
        <v>45.098039215686278</v>
      </c>
      <c r="BN82">
        <f t="shared" si="157"/>
        <v>1655.3729334871205</v>
      </c>
      <c r="BO82">
        <f t="shared" si="158"/>
        <v>1655.3729334871205</v>
      </c>
      <c r="BP82">
        <f t="shared" si="159"/>
        <v>1655.3729334871205</v>
      </c>
      <c r="BQ82">
        <f t="shared" si="160"/>
        <v>0</v>
      </c>
      <c r="BR82">
        <f t="shared" si="161"/>
        <v>2033.8331410995775</v>
      </c>
      <c r="BS82">
        <f t="shared" si="162"/>
        <v>2033.8331410995775</v>
      </c>
      <c r="BT82">
        <f t="shared" si="163"/>
        <v>2033.8331410995775</v>
      </c>
      <c r="BU82">
        <f t="shared" si="164"/>
        <v>2033.8331410995775</v>
      </c>
      <c r="BV82">
        <f t="shared" si="165"/>
        <v>2033.8331410995775</v>
      </c>
      <c r="BW82">
        <f t="shared" si="166"/>
        <v>2033.8331410995775</v>
      </c>
      <c r="BX82">
        <f t="shared" si="167"/>
        <v>2033.8331410995775</v>
      </c>
      <c r="BY82">
        <f t="shared" si="168"/>
        <v>2033.8331410995775</v>
      </c>
      <c r="BZ82">
        <f>IF($I$1=0,0,IF(AP82=0,C82,('LED Curve'!$D$14*(AP82/$I$1)^3+'LED Curve'!$D$15*(AP82/$I$1)^2+'LED Curve'!$D$16*(AP82/$I$1)^1+'LED Curve'!$D$17)*$F$1))</f>
        <v>31.838258559933596</v>
      </c>
      <c r="CA82">
        <f>IF($I$2=0,0,IF(AQ82=0,C82-BZ82,('LED Curve'!$D$14*(AQ82/$I$2)^3+'LED Curve'!$D$15*(AQ82/$I$2)^2+'LED Curve'!$D$16*(AQ82/$I$2)^1+'LED Curve'!$D$17)*$F$2))</f>
        <v>31.838258559933596</v>
      </c>
      <c r="CB82">
        <f>IF($I$3=0,0,IF(AR82=0,C82-(BZ82+CA82),('LED Curve'!$D$14*(AR82/$I$3)^3+'LED Curve'!$D$15*(AR82/$I$3)^2+'LED Curve'!$D$16*(AR82/$I$3)^1+'LED Curve'!$D$17)*$F$3))</f>
        <v>31.838258559933596</v>
      </c>
      <c r="CC82">
        <f>IF($I$4=0,0,IF(AS82=0,C82-(BZ82+CA82+CB82),('LED Curve'!$D$14*(AS82/$I$4)^3+'LED Curve'!$D$15*(AS82/$I$4)^2+'LED Curve'!$D$16*(AS82/$I$4)^1+'LED Curve'!$D$17)*$F$4))</f>
        <v>24.539433822785512</v>
      </c>
      <c r="CD82">
        <f>IF($I$1=0,0,IF(AT82=0,D82,('LED Curve'!$D$14*(AT82/$I$1)^3+'LED Curve'!$D$15*(AT82/$I$1)^2+'LED Curve'!$D$16*(AT82/$I$1)^1+'LED Curve'!$D$17)*$F$1))</f>
        <v>32.123222947868399</v>
      </c>
      <c r="CE82">
        <f>IF($I$2=0,0,IF(AU82=0,D82-CD82,('LED Curve'!$D$14*(AU82/$I$2)^3+'LED Curve'!$D$15*(AU82/$I$2)^2+'LED Curve'!$D$16*(AU82/$I$2)^1+'LED Curve'!$D$17)*$F$2))</f>
        <v>32.123222947868399</v>
      </c>
      <c r="CF82">
        <f>IF($I$3=0,0,IF(AV82=0,D82-(CD82+CE82),('LED Curve'!$D$14*(AV82/$I$3)^3+'LED Curve'!$D$15*(AV82/$I$3)^2+'LED Curve'!$D$16*(AV82/$I$3)^1+'LED Curve'!$D$17)*$F$3))</f>
        <v>32.123222947868399</v>
      </c>
      <c r="CG82">
        <f>IF($I$4=0,0,IF(AW82=0,D82-(CD82+CE82+CF82),('LED Curve'!$D$14*(AW82/$I$4)^3+'LED Curve'!$D$15*(AW82/$I$4)^2+'LED Curve'!$D$16*(AW82/$I$4)^1+'LED Curve'!$D$17)*$F$4))</f>
        <v>32.123222947868399</v>
      </c>
      <c r="CH82">
        <f>IF($I$1=0,0,IF(AX82=0,E82,('LED Curve'!$D$14*(AX82/$I$1)^3+'LED Curve'!$D$15*(AX82/$I$1)^2+'LED Curve'!$D$16*(AX82/$I$1)^1+'LED Curve'!$D$17)*$F$1))</f>
        <v>32.123222947868399</v>
      </c>
      <c r="CI82">
        <f>IF($I$2=0,0,IF(AY82=0,E82-CH82,('LED Curve'!$D$14*(AY82/$I$2)^3+'LED Curve'!$D$15*(AY82/$I$2)^2+'LED Curve'!$D$16*(AY82/$I$2)^1+'LED Curve'!$D$17)*$F$2))</f>
        <v>32.123222947868399</v>
      </c>
      <c r="CJ82">
        <f>IF($I$3=0,0,IF(AZ82=0,E82-(CH82+CI82),('LED Curve'!$D$14*(AZ82/$I$3)^3+'LED Curve'!$D$15*(AZ82/$I$3)^2+'LED Curve'!$D$16*(AZ82/$I$3)^1+'LED Curve'!$D$17)*$F$3))</f>
        <v>32.123222947868399</v>
      </c>
      <c r="CK82">
        <f>IF($I$4=0,0,IF(BA82=0,E82-(CH82+CI82+CJ82),('LED Curve'!$D$14*(BA82/$I$4)^3+'LED Curve'!$D$15*(BA82/$I$4)^2+'LED Curve'!$D$16*(BA82/$I$4)^1+'LED Curve'!$D$17)*$F$4))</f>
        <v>32.123222947868399</v>
      </c>
      <c r="CL82">
        <f t="shared" si="169"/>
        <v>88.215950942652711</v>
      </c>
      <c r="CM82">
        <f t="shared" si="170"/>
        <v>56.377692382719111</v>
      </c>
      <c r="CN82">
        <f t="shared" si="171"/>
        <v>24.539433822785512</v>
      </c>
      <c r="CO82">
        <f>IF($C$6=Calculation!$I$5,0,$C82-(BZ82+CA82+CB82+CC82))</f>
        <v>0</v>
      </c>
      <c r="CP82">
        <f t="shared" si="172"/>
        <v>98.972278327680286</v>
      </c>
      <c r="CQ82">
        <f t="shared" si="173"/>
        <v>66.849055379811887</v>
      </c>
      <c r="CR82">
        <f t="shared" si="174"/>
        <v>34.725832431943488</v>
      </c>
      <c r="CS82">
        <f>IF($C$6=Calculation!$I$5,0,$D82-(CD82+CE82+CF82+CG82))</f>
        <v>2.6026094840750886</v>
      </c>
      <c r="CT82">
        <f t="shared" si="175"/>
        <v>110.0135701006427</v>
      </c>
      <c r="CU82">
        <f t="shared" si="176"/>
        <v>77.890347152774297</v>
      </c>
      <c r="CV82">
        <f t="shared" si="177"/>
        <v>45.767124204905897</v>
      </c>
      <c r="CW82">
        <f>IF($C$6=Calculation!$I$5,0,$E82-(CH82+CI82+CJ82+CK82))</f>
        <v>13.643901257037498</v>
      </c>
      <c r="CX82">
        <f t="shared" si="178"/>
        <v>13.448277998500881</v>
      </c>
      <c r="CY82">
        <f t="shared" si="179"/>
        <v>16.753503016432859</v>
      </c>
      <c r="CZ82">
        <f t="shared" si="180"/>
        <v>20.016804653593258</v>
      </c>
      <c r="DA82">
        <f t="shared" si="181"/>
        <v>0.20358383415783182</v>
      </c>
      <c r="DB82">
        <f t="shared" si="182"/>
        <v>0.23370337023839099</v>
      </c>
      <c r="DC82">
        <f t="shared" si="183"/>
        <v>0.26006765387050595</v>
      </c>
      <c r="DD82">
        <f t="shared" si="198"/>
        <v>4.4314530842409541</v>
      </c>
      <c r="DE82">
        <f t="shared" si="199"/>
        <v>4.0146429860303519</v>
      </c>
      <c r="DF82">
        <f t="shared" si="200"/>
        <v>2.8227865962824814</v>
      </c>
      <c r="DG82">
        <f t="shared" si="201"/>
        <v>0</v>
      </c>
      <c r="DH82">
        <f t="shared" si="202"/>
        <v>5.1436502254067316</v>
      </c>
      <c r="DI82">
        <f t="shared" si="203"/>
        <v>4.7637852908668181</v>
      </c>
      <c r="DJ82">
        <f t="shared" si="204"/>
        <v>3.6978016642371205</v>
      </c>
      <c r="DK82">
        <f t="shared" si="205"/>
        <v>0.9530278705018187</v>
      </c>
      <c r="DL82">
        <f t="shared" si="206"/>
        <v>5.7689562048308405</v>
      </c>
      <c r="DM82">
        <f t="shared" si="207"/>
        <v>5.4211421931194801</v>
      </c>
      <c r="DN82">
        <f t="shared" si="208"/>
        <v>4.4559020276597785</v>
      </c>
      <c r="DO82">
        <f t="shared" si="209"/>
        <v>2.0589551630269161</v>
      </c>
      <c r="DP82">
        <f t="shared" si="184"/>
        <v>0.21536561656600375</v>
      </c>
      <c r="DQ82">
        <f t="shared" si="185"/>
        <v>0.5946129283434145</v>
      </c>
      <c r="DR82">
        <f t="shared" si="186"/>
        <v>1.1658329528798457</v>
      </c>
      <c r="DS82">
        <f t="shared" si="187"/>
        <v>0</v>
      </c>
      <c r="DT82">
        <f t="shared" si="188"/>
        <v>0.1957421357474966</v>
      </c>
      <c r="DU82">
        <f t="shared" si="189"/>
        <v>0.52937470169145939</v>
      </c>
      <c r="DV82">
        <f t="shared" si="190"/>
        <v>1.2570381093663101</v>
      </c>
      <c r="DW82">
        <f t="shared" si="191"/>
        <v>-2.0620351623285876E-2</v>
      </c>
      <c r="DX82">
        <f t="shared" si="192"/>
        <v>0.17943591579829735</v>
      </c>
      <c r="DY82">
        <f t="shared" si="193"/>
        <v>0.47733610924997627</v>
      </c>
      <c r="DZ82">
        <f t="shared" si="194"/>
        <v>1.0876185638500147</v>
      </c>
      <c r="EA82">
        <f t="shared" si="195"/>
        <v>0.30739082218744812</v>
      </c>
      <c r="EB82">
        <f>IF($I$1=0,0,IF(AP82&lt;=0,0,('LED Curve'!$D$19*(AP82/$I$1)^3+'LED Curve'!$D$20*(AP82/$I$1)^2+'LED Curve'!$D$21*(AP82/$I$1)^1+'LED Curve'!$D$22)*$F$1*$I$1))</f>
        <v>499.45781970958944</v>
      </c>
      <c r="EC82">
        <f>IF($I$2=0,0,IF(AQ82&lt;=0,0,('LED Curve'!$D$19*(AQ82/$I$2)^3+'LED Curve'!$D$20*(AQ82/$I$2)^2+'LED Curve'!$D$21*(AQ82/$I$2)^1+'LED Curve'!$D$22)*$F$2*$I$2))</f>
        <v>499.45781970958944</v>
      </c>
      <c r="ED82">
        <f>IF($I$3=0,0,IF(AR82&lt;=0,0,('LED Curve'!$D$19*(AR82/$I$3)^3+'LED Curve'!$D$20*(AR82/$I$3)^2+'LED Curve'!$D$21*(AR82/$I$3)^1+'LED Curve'!$D$22)*$F$3*$I$3))</f>
        <v>499.45781970958944</v>
      </c>
      <c r="EE82">
        <f>IF($I$4=0,0,IF(AS82&lt;=0,0,('LED Curve'!$D$19*(AS82/$I$4)^3+'LED Curve'!$D$20*(AS82/$I$4)^2+'LED Curve'!$D$21*(AS82/$I$4)^1+'LED Curve'!$D$22)*$F$4*$I$4))</f>
        <v>0</v>
      </c>
      <c r="EF82">
        <f>IF($I$1=0,0,IF(AT82&lt;=0,0,('LED Curve'!$D$19*(AT82/$I$1)^3+'LED Curve'!$D$20*(AT82/$I$1)^2+'LED Curve'!$D$21*(AT82/$I$1)^1+'LED Curve'!$D$22)*$F$1*$I$1))</f>
        <v>544.2324443672818</v>
      </c>
      <c r="EG82">
        <f>IF($I$2=0,0,IF(AU82&lt;=0,0,('LED Curve'!$D$19*(AU82/$I$2)^3+'LED Curve'!$D$20*(AU82/$I$2)^2+'LED Curve'!$D$21*(AU82/$I$2)^1+'LED Curve'!$D$22)*$F$2*$I$2))</f>
        <v>544.2324443672818</v>
      </c>
      <c r="EH82">
        <f>IF($I$3=0,0,IF(AV82&lt;=0,0,('LED Curve'!$D$19*(AV82/$I$3)^3+'LED Curve'!$D$20*(AV82/$I$3)^2+'LED Curve'!$D$21*(AV82/$I$3)^1+'LED Curve'!$D$22)*$F$3*$I$3))</f>
        <v>544.2324443672818</v>
      </c>
      <c r="EI82">
        <f>IF($I$4=0,0,IF(AW82&lt;=0,0,('LED Curve'!$D$19*(AW82/$I$4)^3+'LED Curve'!$D$20*(AW82/$I$4)^2+'LED Curve'!$D$21*(AW82/$I$4)^1+'LED Curve'!$D$22)*$F$4*$I$4))</f>
        <v>544.2324443672818</v>
      </c>
      <c r="EJ82">
        <f>IF($I$1=0,0,IF(AX82&lt;=0,0,('LED Curve'!$D$19*(AX82/$I$1)^3+'LED Curve'!$D$20*(AX82/$I$1)^2+'LED Curve'!$D$21*(AX82/$I$1)^1+'LED Curve'!$D$22)*$F$1*$I$1))</f>
        <v>544.2324443672818</v>
      </c>
      <c r="EK82">
        <f>IF($I$2=0,0,IF(AY82&lt;=0,0,('LED Curve'!$D$19*(AY82/$I$2)^3+'LED Curve'!$D$20*(AY82/$I$2)^2+'LED Curve'!$D$21*(AY82/$I$2)^1+'LED Curve'!$D$22)*$F$2*$I$2))</f>
        <v>544.2324443672818</v>
      </c>
      <c r="EL82">
        <f>IF($I$3=0,0,IF(AZ82&lt;=0,0,('LED Curve'!$D$19*(AZ82/$I$3)^3+'LED Curve'!$D$20*(AZ82/$I$3)^2+'LED Curve'!$D$21*(AZ82/$I$3)^1+'LED Curve'!$D$22)*$F$3*$I$3))</f>
        <v>544.2324443672818</v>
      </c>
      <c r="EM82">
        <f>IF($I$4=0,0,IF(BA82&lt;=0,0,('LED Curve'!$D$19*(BA82/$I$4)^3+'LED Curve'!$D$20*(BA82/$I$4)^2+'LED Curve'!$D$21*(BA82/$I$4)^1+'LED Curve'!$D$22)*$F$4*$I$4))</f>
        <v>544.2324443672818</v>
      </c>
      <c r="EN82">
        <f t="shared" si="196"/>
        <v>1498.3734591287684</v>
      </c>
      <c r="EO82">
        <f t="shared" si="116"/>
        <v>270.05718373547415</v>
      </c>
      <c r="EP82">
        <f t="shared" si="117"/>
        <v>2176.9297774691272</v>
      </c>
      <c r="EQ82">
        <f t="shared" si="118"/>
        <v>851.15161399119143</v>
      </c>
      <c r="ER82">
        <f t="shared" si="197"/>
        <v>2176.9297774691272</v>
      </c>
      <c r="ES82">
        <f t="shared" si="119"/>
        <v>774.82780015805474</v>
      </c>
    </row>
    <row r="83" spans="1:149" x14ac:dyDescent="0.3">
      <c r="A83">
        <v>74</v>
      </c>
      <c r="B83">
        <f t="shared" si="120"/>
        <v>2.890625E-3</v>
      </c>
      <c r="C83">
        <f t="shared" si="107"/>
        <v>121.23792307777188</v>
      </c>
      <c r="D83">
        <f t="shared" si="108"/>
        <v>132.38682517575114</v>
      </c>
      <c r="E83">
        <f t="shared" si="109"/>
        <v>143.5357272737304</v>
      </c>
      <c r="F83">
        <f>IF(C83&gt;Calculation!$D$72,IF((C83-Calculation!$D$72)/Calculation!$D$58&gt;Calculation!$D$28,Calculation!$D$28,(C83-Calculation!$D$72)/Calculation!$D$58),0)</f>
        <v>26.470588235294116</v>
      </c>
      <c r="G83">
        <f>IF(C83&gt;Calculation!$D$73,IF((C83-Calculation!$D$73)/Calculation!$D$59&gt;Calculation!$D$29,Calculation!$D$29,(C83-Calculation!$D$73)/Calculation!$D$59),0)</f>
        <v>54.411764705882355</v>
      </c>
      <c r="H83">
        <f>IF(C83&gt;Calculation!$D$74,IF((C83-Calculation!$D$74)/Calculation!$D$60&gt;Calculation!$D$30,Calculation!$D$30,(C83-Calculation!$D$74)/Calculation!$D$60),0)</f>
        <v>122.05882352941177</v>
      </c>
      <c r="I83">
        <f>IF(C83&gt;Calculation!$D$75,IF((C83-Calculation!$D$75)/Calculation!$D$61&gt;Calculation!$D$31,Calculation!$D$31,(C83-Calculation!$D$75)/Calculation!$D$61),0)</f>
        <v>5.6565680556209976</v>
      </c>
      <c r="J83">
        <f>IF(D83&gt;Calculation!$D$72,IF((D83-Calculation!$D$72)/Calculation!$D$58&gt;Calculation!$D$28,Calculation!$D$28,(D83-Calculation!$D$72)/Calculation!$D$58),0)</f>
        <v>26.470588235294116</v>
      </c>
      <c r="K83">
        <f>IF(D83&gt;Calculation!$D$73,IF((D83-Calculation!$D$73)/Calculation!$D$59&gt;Calculation!$D$29,Calculation!$D$29,(D83-Calculation!$D$73)/Calculation!$D$59),0)</f>
        <v>54.411764705882355</v>
      </c>
      <c r="L83">
        <f>IF(D83&gt;Calculation!$D$74,IF((D83-Calculation!$D$74)/Calculation!$D$60&gt;Calculation!$D$30,Calculation!$D$30,(D83-Calculation!$D$74)/Calculation!$D$60),0)</f>
        <v>122.05882352941177</v>
      </c>
      <c r="M83">
        <f>IF(D83&gt;Calculation!$D$75,IF((D83-Calculation!$D$75)/Calculation!$D$61&gt;Calculation!$D$31,Calculation!$D$31,(D83-Calculation!$D$75)/Calculation!$D$61),0)</f>
        <v>135.29411764705884</v>
      </c>
      <c r="N83">
        <f>IF(E83&gt;Calculation!$D$72,IF((E83-Calculation!$D$72)/Calculation!$D$58&gt;Calculation!$D$28,Calculation!$D$28,(E83-Calculation!$D$72)/Calculation!$D$58),0)</f>
        <v>26.470588235294116</v>
      </c>
      <c r="O83">
        <f>IF(E83&gt;Calculation!$D$73,IF((E83-Calculation!$D$73)/Calculation!$D$59&gt;Calculation!$D$29,Calculation!$D$29,(E83-Calculation!$D$73)/Calculation!$D$59),0)</f>
        <v>54.411764705882355</v>
      </c>
      <c r="P83">
        <f>IF(E83&gt;Calculation!$D$74,IF((E83-Calculation!$D$74)/Calculation!$D$60&gt;Calculation!$D$30,Calculation!$D$30,(E83-Calculation!$D$74)/Calculation!$D$60),0)</f>
        <v>122.05882352941177</v>
      </c>
      <c r="Q83">
        <f>IF(E83&gt;Calculation!$D$75,IF((E83-Calculation!$D$75)/Calculation!$D$61&gt;Calculation!$D$31,Calculation!$D$31,(E83-Calculation!$D$75)/Calculation!$D$61),0)</f>
        <v>135.29411764705884</v>
      </c>
      <c r="R83">
        <f t="shared" si="121"/>
        <v>0</v>
      </c>
      <c r="S83">
        <f t="shared" si="122"/>
        <v>0</v>
      </c>
      <c r="T83">
        <f t="shared" si="123"/>
        <v>116.40225547379077</v>
      </c>
      <c r="U83">
        <f t="shared" si="124"/>
        <v>5.6565680556209976</v>
      </c>
      <c r="V83">
        <f t="shared" si="125"/>
        <v>0</v>
      </c>
      <c r="W83">
        <f t="shared" si="126"/>
        <v>0</v>
      </c>
      <c r="X83">
        <f t="shared" si="127"/>
        <v>0</v>
      </c>
      <c r="Y83">
        <f t="shared" si="128"/>
        <v>135.29411764705884</v>
      </c>
      <c r="Z83">
        <f t="shared" si="129"/>
        <v>0</v>
      </c>
      <c r="AA83">
        <f t="shared" si="130"/>
        <v>0</v>
      </c>
      <c r="AB83">
        <f t="shared" si="131"/>
        <v>0</v>
      </c>
      <c r="AC83">
        <f t="shared" si="110"/>
        <v>135.29411764705884</v>
      </c>
      <c r="AD83">
        <f>IF(T83&gt;Calculation!$D$29,1,0)</f>
        <v>1</v>
      </c>
      <c r="AE83">
        <f>IF(X83&gt;Calculation!$D$29,1,0)</f>
        <v>0</v>
      </c>
      <c r="AF83">
        <f>IF(AB83&gt;Calculation!$D$29,1,0)</f>
        <v>0</v>
      </c>
      <c r="AG83">
        <f>IF(U83&gt;Calculation!$D$30,1,0)</f>
        <v>0</v>
      </c>
      <c r="AH83">
        <f>IF(Y83&gt;Calculation!$D$30,1,0)</f>
        <v>1</v>
      </c>
      <c r="AI83">
        <f>IF(AC83&gt;Calculation!$D$30,1,0)</f>
        <v>1</v>
      </c>
      <c r="AJ83">
        <f t="shared" si="111"/>
        <v>122.05882352941177</v>
      </c>
      <c r="AK83">
        <f t="shared" si="132"/>
        <v>135.29411764705884</v>
      </c>
      <c r="AL83">
        <f t="shared" si="133"/>
        <v>135.29411764705884</v>
      </c>
      <c r="AM83">
        <f t="shared" si="134"/>
        <v>14898.356401384084</v>
      </c>
      <c r="AN83">
        <f t="shared" si="135"/>
        <v>18304.498269896198</v>
      </c>
      <c r="AO83">
        <f t="shared" si="136"/>
        <v>18304.498269896198</v>
      </c>
      <c r="AP83">
        <f t="shared" si="112"/>
        <v>122.05882352941177</v>
      </c>
      <c r="AQ83">
        <f t="shared" si="113"/>
        <v>122.05882352941177</v>
      </c>
      <c r="AR83">
        <f t="shared" si="114"/>
        <v>122.05882352941177</v>
      </c>
      <c r="AS83">
        <f t="shared" si="115"/>
        <v>5.6565680556209976</v>
      </c>
      <c r="AT83">
        <f t="shared" si="137"/>
        <v>135.29411764705884</v>
      </c>
      <c r="AU83">
        <f t="shared" si="138"/>
        <v>135.29411764705884</v>
      </c>
      <c r="AV83">
        <f t="shared" si="139"/>
        <v>135.29411764705884</v>
      </c>
      <c r="AW83">
        <f t="shared" si="140"/>
        <v>135.29411764705884</v>
      </c>
      <c r="AX83">
        <f t="shared" si="141"/>
        <v>135.29411764705884</v>
      </c>
      <c r="AY83">
        <f t="shared" si="142"/>
        <v>135.29411764705884</v>
      </c>
      <c r="AZ83">
        <f t="shared" si="143"/>
        <v>135.29411764705884</v>
      </c>
      <c r="BA83">
        <f t="shared" si="144"/>
        <v>135.29411764705884</v>
      </c>
      <c r="BB83">
        <f t="shared" si="145"/>
        <v>40.686274509803923</v>
      </c>
      <c r="BC83">
        <f t="shared" si="146"/>
        <v>40.686274509803923</v>
      </c>
      <c r="BD83">
        <f t="shared" si="147"/>
        <v>40.686274509803923</v>
      </c>
      <c r="BE83">
        <f t="shared" si="148"/>
        <v>1.8855226852069993</v>
      </c>
      <c r="BF83">
        <f t="shared" si="149"/>
        <v>45.098039215686278</v>
      </c>
      <c r="BG83">
        <f t="shared" si="150"/>
        <v>45.098039215686278</v>
      </c>
      <c r="BH83">
        <f t="shared" si="151"/>
        <v>45.098039215686278</v>
      </c>
      <c r="BI83">
        <f t="shared" si="152"/>
        <v>45.098039215686278</v>
      </c>
      <c r="BJ83">
        <f t="shared" si="153"/>
        <v>45.098039215686278</v>
      </c>
      <c r="BK83">
        <f t="shared" si="154"/>
        <v>45.098039215686278</v>
      </c>
      <c r="BL83">
        <f t="shared" si="155"/>
        <v>45.098039215686278</v>
      </c>
      <c r="BM83">
        <f t="shared" si="156"/>
        <v>45.098039215686278</v>
      </c>
      <c r="BN83">
        <f t="shared" si="157"/>
        <v>1655.3729334871205</v>
      </c>
      <c r="BO83">
        <f t="shared" si="158"/>
        <v>1655.3729334871205</v>
      </c>
      <c r="BP83">
        <f t="shared" si="159"/>
        <v>1655.3729334871205</v>
      </c>
      <c r="BQ83">
        <f t="shared" si="160"/>
        <v>3.5551957964302128</v>
      </c>
      <c r="BR83">
        <f t="shared" si="161"/>
        <v>2033.8331410995775</v>
      </c>
      <c r="BS83">
        <f t="shared" si="162"/>
        <v>2033.8331410995775</v>
      </c>
      <c r="BT83">
        <f t="shared" si="163"/>
        <v>2033.8331410995775</v>
      </c>
      <c r="BU83">
        <f t="shared" si="164"/>
        <v>2033.8331410995775</v>
      </c>
      <c r="BV83">
        <f t="shared" si="165"/>
        <v>2033.8331410995775</v>
      </c>
      <c r="BW83">
        <f t="shared" si="166"/>
        <v>2033.8331410995775</v>
      </c>
      <c r="BX83">
        <f t="shared" si="167"/>
        <v>2033.8331410995775</v>
      </c>
      <c r="BY83">
        <f t="shared" si="168"/>
        <v>2033.8331410995775</v>
      </c>
      <c r="BZ83">
        <f>IF($I$1=0,0,IF(AP83=0,C83,('LED Curve'!$D$14*(AP83/$I$1)^3+'LED Curve'!$D$15*(AP83/$I$1)^2+'LED Curve'!$D$16*(AP83/$I$1)^1+'LED Curve'!$D$17)*$F$1))</f>
        <v>31.838258559933596</v>
      </c>
      <c r="CA83">
        <f>IF($I$2=0,0,IF(AQ83=0,C83-BZ83,('LED Curve'!$D$14*(AQ83/$I$2)^3+'LED Curve'!$D$15*(AQ83/$I$2)^2+'LED Curve'!$D$16*(AQ83/$I$2)^1+'LED Curve'!$D$17)*$F$2))</f>
        <v>31.838258559933596</v>
      </c>
      <c r="CB83">
        <f>IF($I$3=0,0,IF(AR83=0,C83-(BZ83+CA83),('LED Curve'!$D$14*(AR83/$I$3)^3+'LED Curve'!$D$15*(AR83/$I$3)^2+'LED Curve'!$D$16*(AR83/$I$3)^1+'LED Curve'!$D$17)*$F$3))</f>
        <v>31.838258559933596</v>
      </c>
      <c r="CC83">
        <f>IF($I$4=0,0,IF(AS83=0,C83-(BZ83+CA83+CB83),('LED Curve'!$D$14*(AS83/$I$4)^3+'LED Curve'!$D$15*(AS83/$I$4)^2+'LED Curve'!$D$16*(AS83/$I$4)^1+'LED Curve'!$D$17)*$F$4))</f>
        <v>26.060564920828899</v>
      </c>
      <c r="CD83">
        <f>IF($I$1=0,0,IF(AT83=0,D83,('LED Curve'!$D$14*(AT83/$I$1)^3+'LED Curve'!$D$15*(AT83/$I$1)^2+'LED Curve'!$D$16*(AT83/$I$1)^1+'LED Curve'!$D$17)*$F$1))</f>
        <v>32.123222947868399</v>
      </c>
      <c r="CE83">
        <f>IF($I$2=0,0,IF(AU83=0,D83-CD83,('LED Curve'!$D$14*(AU83/$I$2)^3+'LED Curve'!$D$15*(AU83/$I$2)^2+'LED Curve'!$D$16*(AU83/$I$2)^1+'LED Curve'!$D$17)*$F$2))</f>
        <v>32.123222947868399</v>
      </c>
      <c r="CF83">
        <f>IF($I$3=0,0,IF(AV83=0,D83-(CD83+CE83),('LED Curve'!$D$14*(AV83/$I$3)^3+'LED Curve'!$D$15*(AV83/$I$3)^2+'LED Curve'!$D$16*(AV83/$I$3)^1+'LED Curve'!$D$17)*$F$3))</f>
        <v>32.123222947868399</v>
      </c>
      <c r="CG83">
        <f>IF($I$4=0,0,IF(AW83=0,D83-(CD83+CE83+CF83),('LED Curve'!$D$14*(AW83/$I$4)^3+'LED Curve'!$D$15*(AW83/$I$4)^2+'LED Curve'!$D$16*(AW83/$I$4)^1+'LED Curve'!$D$17)*$F$4))</f>
        <v>32.123222947868399</v>
      </c>
      <c r="CH83">
        <f>IF($I$1=0,0,IF(AX83=0,E83,('LED Curve'!$D$14*(AX83/$I$1)^3+'LED Curve'!$D$15*(AX83/$I$1)^2+'LED Curve'!$D$16*(AX83/$I$1)^1+'LED Curve'!$D$17)*$F$1))</f>
        <v>32.123222947868399</v>
      </c>
      <c r="CI83">
        <f>IF($I$2=0,0,IF(AY83=0,E83-CH83,('LED Curve'!$D$14*(AY83/$I$2)^3+'LED Curve'!$D$15*(AY83/$I$2)^2+'LED Curve'!$D$16*(AY83/$I$2)^1+'LED Curve'!$D$17)*$F$2))</f>
        <v>32.123222947868399</v>
      </c>
      <c r="CJ83">
        <f>IF($I$3=0,0,IF(AZ83=0,E83-(CH83+CI83),('LED Curve'!$D$14*(AZ83/$I$3)^3+'LED Curve'!$D$15*(AZ83/$I$3)^2+'LED Curve'!$D$16*(AZ83/$I$3)^1+'LED Curve'!$D$17)*$F$3))</f>
        <v>32.123222947868399</v>
      </c>
      <c r="CK83">
        <f>IF($I$4=0,0,IF(BA83=0,E83-(CH83+CI83+CJ83),('LED Curve'!$D$14*(BA83/$I$4)^3+'LED Curve'!$D$15*(BA83/$I$4)^2+'LED Curve'!$D$16*(BA83/$I$4)^1+'LED Curve'!$D$17)*$F$4))</f>
        <v>32.123222947868399</v>
      </c>
      <c r="CL83">
        <f t="shared" si="169"/>
        <v>89.399664517838289</v>
      </c>
      <c r="CM83">
        <f t="shared" si="170"/>
        <v>57.56140595790469</v>
      </c>
      <c r="CN83">
        <f t="shared" si="171"/>
        <v>25.72314739797109</v>
      </c>
      <c r="CO83">
        <f>IF($C$6=Calculation!$I$5,0,$C83-(BZ83+CA83+CB83+CC83))</f>
        <v>-0.33741752285780535</v>
      </c>
      <c r="CP83">
        <f t="shared" si="172"/>
        <v>100.26360222788274</v>
      </c>
      <c r="CQ83">
        <f t="shared" si="173"/>
        <v>68.140379280014344</v>
      </c>
      <c r="CR83">
        <f t="shared" si="174"/>
        <v>36.017156332145944</v>
      </c>
      <c r="CS83">
        <f>IF($C$6=Calculation!$I$5,0,$D83-(CD83+CE83+CF83+CG83))</f>
        <v>3.8939333842775454</v>
      </c>
      <c r="CT83">
        <f t="shared" si="175"/>
        <v>111.412504325862</v>
      </c>
      <c r="CU83">
        <f t="shared" si="176"/>
        <v>79.289281377993603</v>
      </c>
      <c r="CV83">
        <f t="shared" si="177"/>
        <v>47.166058430125204</v>
      </c>
      <c r="CW83">
        <f>IF($C$6=Calculation!$I$5,0,$E83-(CH83+CI83+CJ83+CK83))</f>
        <v>15.042835482256805</v>
      </c>
      <c r="CX83">
        <f t="shared" si="178"/>
        <v>14.030184219898221</v>
      </c>
      <c r="CY83">
        <f t="shared" si="179"/>
        <v>17.457144274289007</v>
      </c>
      <c r="CZ83">
        <f t="shared" si="180"/>
        <v>20.779082682937418</v>
      </c>
      <c r="DA83">
        <f t="shared" si="181"/>
        <v>0.21025892606959654</v>
      </c>
      <c r="DB83">
        <f t="shared" si="182"/>
        <v>0.24110226729721454</v>
      </c>
      <c r="DC83">
        <f t="shared" si="183"/>
        <v>0.26746655092932947</v>
      </c>
      <c r="DD83">
        <f t="shared" si="198"/>
        <v>4.583255442953873</v>
      </c>
      <c r="DE83">
        <f t="shared" si="199"/>
        <v>4.1664453447432708</v>
      </c>
      <c r="DF83">
        <f t="shared" si="200"/>
        <v>2.9745889549954003</v>
      </c>
      <c r="DG83">
        <f t="shared" si="201"/>
        <v>2.7951400049569543E-3</v>
      </c>
      <c r="DH83">
        <f t="shared" si="202"/>
        <v>5.3134190966845285</v>
      </c>
      <c r="DI83">
        <f t="shared" si="203"/>
        <v>4.9335541621446151</v>
      </c>
      <c r="DJ83">
        <f t="shared" si="204"/>
        <v>3.8675705355149179</v>
      </c>
      <c r="DK83">
        <f t="shared" si="205"/>
        <v>1.1227967417796161</v>
      </c>
      <c r="DL83">
        <f t="shared" si="206"/>
        <v>5.9387250761086374</v>
      </c>
      <c r="DM83">
        <f t="shared" si="207"/>
        <v>5.590911064397277</v>
      </c>
      <c r="DN83">
        <f t="shared" si="208"/>
        <v>4.6256708989375754</v>
      </c>
      <c r="DO83">
        <f t="shared" si="209"/>
        <v>2.2287240343047134</v>
      </c>
      <c r="DP83">
        <f t="shared" si="184"/>
        <v>0.21536561656600375</v>
      </c>
      <c r="DQ83">
        <f t="shared" si="185"/>
        <v>0.5946129283434145</v>
      </c>
      <c r="DR83">
        <f t="shared" si="186"/>
        <v>1.2828805051394916</v>
      </c>
      <c r="DS83">
        <f t="shared" si="187"/>
        <v>-1.8638917785197572E-5</v>
      </c>
      <c r="DT83">
        <f t="shared" si="188"/>
        <v>0.1957421357474966</v>
      </c>
      <c r="DU83">
        <f t="shared" si="189"/>
        <v>0.52937470169145939</v>
      </c>
      <c r="DV83">
        <f t="shared" si="190"/>
        <v>1.2570381093663101</v>
      </c>
      <c r="DW83">
        <f t="shared" si="191"/>
        <v>-3.4534759371518294E-3</v>
      </c>
      <c r="DX83">
        <f t="shared" si="192"/>
        <v>0.17943591579829735</v>
      </c>
      <c r="DY83">
        <f t="shared" si="193"/>
        <v>0.47733610924997627</v>
      </c>
      <c r="DZ83">
        <f t="shared" si="194"/>
        <v>1.0876185638500147</v>
      </c>
      <c r="EA83">
        <f t="shared" si="195"/>
        <v>0.38319446936159446</v>
      </c>
      <c r="EB83">
        <f>IF($I$1=0,0,IF(AP83&lt;=0,0,('LED Curve'!$D$19*(AP83/$I$1)^3+'LED Curve'!$D$20*(AP83/$I$1)^2+'LED Curve'!$D$21*(AP83/$I$1)^1+'LED Curve'!$D$22)*$F$1*$I$1))</f>
        <v>499.45781970958944</v>
      </c>
      <c r="EC83">
        <f>IF($I$2=0,0,IF(AQ83&lt;=0,0,('LED Curve'!$D$19*(AQ83/$I$2)^3+'LED Curve'!$D$20*(AQ83/$I$2)^2+'LED Curve'!$D$21*(AQ83/$I$2)^1+'LED Curve'!$D$22)*$F$2*$I$2))</f>
        <v>499.45781970958944</v>
      </c>
      <c r="ED83">
        <f>IF($I$3=0,0,IF(AR83&lt;=0,0,('LED Curve'!$D$19*(AR83/$I$3)^3+'LED Curve'!$D$20*(AR83/$I$3)^2+'LED Curve'!$D$21*(AR83/$I$3)^1+'LED Curve'!$D$22)*$F$3*$I$3))</f>
        <v>499.45781970958944</v>
      </c>
      <c r="EE83">
        <f>IF($I$4=0,0,IF(AS83&lt;=0,0,('LED Curve'!$D$19*(AS83/$I$4)^3+'LED Curve'!$D$20*(AS83/$I$4)^2+'LED Curve'!$D$21*(AS83/$I$4)^1+'LED Curve'!$D$22)*$F$4*$I$4))</f>
        <v>26.730821193528051</v>
      </c>
      <c r="EF83">
        <f>IF($I$1=0,0,IF(AT83&lt;=0,0,('LED Curve'!$D$19*(AT83/$I$1)^3+'LED Curve'!$D$20*(AT83/$I$1)^2+'LED Curve'!$D$21*(AT83/$I$1)^1+'LED Curve'!$D$22)*$F$1*$I$1))</f>
        <v>544.2324443672818</v>
      </c>
      <c r="EG83">
        <f>IF($I$2=0,0,IF(AU83&lt;=0,0,('LED Curve'!$D$19*(AU83/$I$2)^3+'LED Curve'!$D$20*(AU83/$I$2)^2+'LED Curve'!$D$21*(AU83/$I$2)^1+'LED Curve'!$D$22)*$F$2*$I$2))</f>
        <v>544.2324443672818</v>
      </c>
      <c r="EH83">
        <f>IF($I$3=0,0,IF(AV83&lt;=0,0,('LED Curve'!$D$19*(AV83/$I$3)^3+'LED Curve'!$D$20*(AV83/$I$3)^2+'LED Curve'!$D$21*(AV83/$I$3)^1+'LED Curve'!$D$22)*$F$3*$I$3))</f>
        <v>544.2324443672818</v>
      </c>
      <c r="EI83">
        <f>IF($I$4=0,0,IF(AW83&lt;=0,0,('LED Curve'!$D$19*(AW83/$I$4)^3+'LED Curve'!$D$20*(AW83/$I$4)^2+'LED Curve'!$D$21*(AW83/$I$4)^1+'LED Curve'!$D$22)*$F$4*$I$4))</f>
        <v>544.2324443672818</v>
      </c>
      <c r="EJ83">
        <f>IF($I$1=0,0,IF(AX83&lt;=0,0,('LED Curve'!$D$19*(AX83/$I$1)^3+'LED Curve'!$D$20*(AX83/$I$1)^2+'LED Curve'!$D$21*(AX83/$I$1)^1+'LED Curve'!$D$22)*$F$1*$I$1))</f>
        <v>544.2324443672818</v>
      </c>
      <c r="EK83">
        <f>IF($I$2=0,0,IF(AY83&lt;=0,0,('LED Curve'!$D$19*(AY83/$I$2)^3+'LED Curve'!$D$20*(AY83/$I$2)^2+'LED Curve'!$D$21*(AY83/$I$2)^1+'LED Curve'!$D$22)*$F$2*$I$2))</f>
        <v>544.2324443672818</v>
      </c>
      <c r="EL83">
        <f>IF($I$3=0,0,IF(AZ83&lt;=0,0,('LED Curve'!$D$19*(AZ83/$I$3)^3+'LED Curve'!$D$20*(AZ83/$I$3)^2+'LED Curve'!$D$21*(AZ83/$I$3)^1+'LED Curve'!$D$22)*$F$3*$I$3))</f>
        <v>544.2324443672818</v>
      </c>
      <c r="EM83">
        <f>IF($I$4=0,0,IF(BA83&lt;=0,0,('LED Curve'!$D$19*(BA83/$I$4)^3+'LED Curve'!$D$20*(BA83/$I$4)^2+'LED Curve'!$D$21*(BA83/$I$4)^1+'LED Curve'!$D$22)*$F$4*$I$4))</f>
        <v>544.2324443672818</v>
      </c>
      <c r="EN83">
        <f t="shared" si="196"/>
        <v>1525.1042803222965</v>
      </c>
      <c r="EO83">
        <f t="shared" si="116"/>
        <v>296.78800492900223</v>
      </c>
      <c r="EP83">
        <f t="shared" si="117"/>
        <v>2176.9297774691272</v>
      </c>
      <c r="EQ83">
        <f t="shared" si="118"/>
        <v>851.15161399119143</v>
      </c>
      <c r="ER83">
        <f t="shared" si="197"/>
        <v>2176.9297774691272</v>
      </c>
      <c r="ES83">
        <f t="shared" si="119"/>
        <v>774.82780015805474</v>
      </c>
    </row>
    <row r="84" spans="1:149" x14ac:dyDescent="0.3">
      <c r="A84">
        <v>75</v>
      </c>
      <c r="B84">
        <f t="shared" si="120"/>
        <v>2.9296875E-3</v>
      </c>
      <c r="C84">
        <f t="shared" si="107"/>
        <v>122.40316783283967</v>
      </c>
      <c r="D84">
        <f t="shared" si="108"/>
        <v>133.65800127218873</v>
      </c>
      <c r="E84">
        <f t="shared" si="109"/>
        <v>144.91283471153778</v>
      </c>
      <c r="F84">
        <f>IF(C84&gt;Calculation!$D$72,IF((C84-Calculation!$D$72)/Calculation!$D$58&gt;Calculation!$D$28,Calculation!$D$28,(C84-Calculation!$D$72)/Calculation!$D$58),0)</f>
        <v>26.470588235294116</v>
      </c>
      <c r="G84">
        <f>IF(C84&gt;Calculation!$D$73,IF((C84-Calculation!$D$73)/Calculation!$D$59&gt;Calculation!$D$29,Calculation!$D$29,(C84-Calculation!$D$73)/Calculation!$D$59),0)</f>
        <v>54.411764705882355</v>
      </c>
      <c r="H84">
        <f>IF(C84&gt;Calculation!$D$74,IF((C84-Calculation!$D$74)/Calculation!$D$60&gt;Calculation!$D$30,Calculation!$D$30,(C84-Calculation!$D$74)/Calculation!$D$60),0)</f>
        <v>122.05882352941177</v>
      </c>
      <c r="I84">
        <f>IF(C84&gt;Calculation!$D$75,IF((C84-Calculation!$D$75)/Calculation!$D$61&gt;Calculation!$D$31,Calculation!$D$31,(C84-Calculation!$D$75)/Calculation!$D$61),0)</f>
        <v>39.140612741477007</v>
      </c>
      <c r="J84">
        <f>IF(D84&gt;Calculation!$D$72,IF((D84-Calculation!$D$72)/Calculation!$D$58&gt;Calculation!$D$28,Calculation!$D$28,(D84-Calculation!$D$72)/Calculation!$D$58),0)</f>
        <v>26.470588235294116</v>
      </c>
      <c r="K84">
        <f>IF(D84&gt;Calculation!$D$73,IF((D84-Calculation!$D$73)/Calculation!$D$59&gt;Calculation!$D$29,Calculation!$D$29,(D84-Calculation!$D$73)/Calculation!$D$59),0)</f>
        <v>54.411764705882355</v>
      </c>
      <c r="L84">
        <f>IF(D84&gt;Calculation!$D$74,IF((D84-Calculation!$D$74)/Calculation!$D$60&gt;Calculation!$D$30,Calculation!$D$30,(D84-Calculation!$D$74)/Calculation!$D$60),0)</f>
        <v>122.05882352941177</v>
      </c>
      <c r="M84">
        <f>IF(D84&gt;Calculation!$D$75,IF((D84-Calculation!$D$75)/Calculation!$D$61&gt;Calculation!$D$31,Calculation!$D$31,(D84-Calculation!$D$75)/Calculation!$D$61),0)</f>
        <v>135.29411764705884</v>
      </c>
      <c r="N84">
        <f>IF(E84&gt;Calculation!$D$72,IF((E84-Calculation!$D$72)/Calculation!$D$58&gt;Calculation!$D$28,Calculation!$D$28,(E84-Calculation!$D$72)/Calculation!$D$58),0)</f>
        <v>26.470588235294116</v>
      </c>
      <c r="O84">
        <f>IF(E84&gt;Calculation!$D$73,IF((E84-Calculation!$D$73)/Calculation!$D$59&gt;Calculation!$D$29,Calculation!$D$29,(E84-Calculation!$D$73)/Calculation!$D$59),0)</f>
        <v>54.411764705882355</v>
      </c>
      <c r="P84">
        <f>IF(E84&gt;Calculation!$D$74,IF((E84-Calculation!$D$74)/Calculation!$D$60&gt;Calculation!$D$30,Calculation!$D$30,(E84-Calculation!$D$74)/Calculation!$D$60),0)</f>
        <v>122.05882352941177</v>
      </c>
      <c r="Q84">
        <f>IF(E84&gt;Calculation!$D$75,IF((E84-Calculation!$D$75)/Calculation!$D$61&gt;Calculation!$D$31,Calculation!$D$31,(E84-Calculation!$D$75)/Calculation!$D$61),0)</f>
        <v>135.29411764705884</v>
      </c>
      <c r="R84">
        <f t="shared" si="121"/>
        <v>0</v>
      </c>
      <c r="S84">
        <f t="shared" si="122"/>
        <v>0</v>
      </c>
      <c r="T84">
        <f t="shared" si="123"/>
        <v>82.918210787934754</v>
      </c>
      <c r="U84">
        <f t="shared" si="124"/>
        <v>39.140612741477007</v>
      </c>
      <c r="V84">
        <f t="shared" si="125"/>
        <v>0</v>
      </c>
      <c r="W84">
        <f t="shared" si="126"/>
        <v>0</v>
      </c>
      <c r="X84">
        <f t="shared" si="127"/>
        <v>0</v>
      </c>
      <c r="Y84">
        <f t="shared" si="128"/>
        <v>135.29411764705884</v>
      </c>
      <c r="Z84">
        <f t="shared" si="129"/>
        <v>0</v>
      </c>
      <c r="AA84">
        <f t="shared" si="130"/>
        <v>0</v>
      </c>
      <c r="AB84">
        <f t="shared" si="131"/>
        <v>0</v>
      </c>
      <c r="AC84">
        <f t="shared" si="110"/>
        <v>135.29411764705884</v>
      </c>
      <c r="AD84">
        <f>IF(T84&gt;Calculation!$D$29,1,0)</f>
        <v>1</v>
      </c>
      <c r="AE84">
        <f>IF(X84&gt;Calculation!$D$29,1,0)</f>
        <v>0</v>
      </c>
      <c r="AF84">
        <f>IF(AB84&gt;Calculation!$D$29,1,0)</f>
        <v>0</v>
      </c>
      <c r="AG84">
        <f>IF(U84&gt;Calculation!$D$30,1,0)</f>
        <v>0</v>
      </c>
      <c r="AH84">
        <f>IF(Y84&gt;Calculation!$D$30,1,0)</f>
        <v>1</v>
      </c>
      <c r="AI84">
        <f>IF(AC84&gt;Calculation!$D$30,1,0)</f>
        <v>1</v>
      </c>
      <c r="AJ84">
        <f t="shared" si="111"/>
        <v>122.05882352941177</v>
      </c>
      <c r="AK84">
        <f t="shared" si="132"/>
        <v>135.29411764705884</v>
      </c>
      <c r="AL84">
        <f t="shared" si="133"/>
        <v>135.29411764705884</v>
      </c>
      <c r="AM84">
        <f t="shared" si="134"/>
        <v>14898.356401384084</v>
      </c>
      <c r="AN84">
        <f t="shared" si="135"/>
        <v>18304.498269896198</v>
      </c>
      <c r="AO84">
        <f t="shared" si="136"/>
        <v>18304.498269896198</v>
      </c>
      <c r="AP84">
        <f t="shared" si="112"/>
        <v>122.05882352941177</v>
      </c>
      <c r="AQ84">
        <f t="shared" si="113"/>
        <v>122.05882352941177</v>
      </c>
      <c r="AR84">
        <f t="shared" si="114"/>
        <v>122.05882352941177</v>
      </c>
      <c r="AS84">
        <f t="shared" si="115"/>
        <v>39.140612741477007</v>
      </c>
      <c r="AT84">
        <f t="shared" si="137"/>
        <v>135.29411764705884</v>
      </c>
      <c r="AU84">
        <f t="shared" si="138"/>
        <v>135.29411764705884</v>
      </c>
      <c r="AV84">
        <f t="shared" si="139"/>
        <v>135.29411764705884</v>
      </c>
      <c r="AW84">
        <f t="shared" si="140"/>
        <v>135.29411764705884</v>
      </c>
      <c r="AX84">
        <f t="shared" si="141"/>
        <v>135.29411764705884</v>
      </c>
      <c r="AY84">
        <f t="shared" si="142"/>
        <v>135.29411764705884</v>
      </c>
      <c r="AZ84">
        <f t="shared" si="143"/>
        <v>135.29411764705884</v>
      </c>
      <c r="BA84">
        <f t="shared" si="144"/>
        <v>135.29411764705884</v>
      </c>
      <c r="BB84">
        <f t="shared" si="145"/>
        <v>40.686274509803923</v>
      </c>
      <c r="BC84">
        <f t="shared" si="146"/>
        <v>40.686274509803923</v>
      </c>
      <c r="BD84">
        <f t="shared" si="147"/>
        <v>40.686274509803923</v>
      </c>
      <c r="BE84">
        <f t="shared" si="148"/>
        <v>13.04687091382567</v>
      </c>
      <c r="BF84">
        <f t="shared" si="149"/>
        <v>45.098039215686278</v>
      </c>
      <c r="BG84">
        <f t="shared" si="150"/>
        <v>45.098039215686278</v>
      </c>
      <c r="BH84">
        <f t="shared" si="151"/>
        <v>45.098039215686278</v>
      </c>
      <c r="BI84">
        <f t="shared" si="152"/>
        <v>45.098039215686278</v>
      </c>
      <c r="BJ84">
        <f t="shared" si="153"/>
        <v>45.098039215686278</v>
      </c>
      <c r="BK84">
        <f t="shared" si="154"/>
        <v>45.098039215686278</v>
      </c>
      <c r="BL84">
        <f t="shared" si="155"/>
        <v>45.098039215686278</v>
      </c>
      <c r="BM84">
        <f t="shared" si="156"/>
        <v>45.098039215686278</v>
      </c>
      <c r="BN84">
        <f t="shared" si="157"/>
        <v>1655.3729334871205</v>
      </c>
      <c r="BO84">
        <f t="shared" si="158"/>
        <v>1655.3729334871205</v>
      </c>
      <c r="BP84">
        <f t="shared" si="159"/>
        <v>1655.3729334871205</v>
      </c>
      <c r="BQ84">
        <f t="shared" si="160"/>
        <v>170.22084064203025</v>
      </c>
      <c r="BR84">
        <f t="shared" si="161"/>
        <v>2033.8331410995775</v>
      </c>
      <c r="BS84">
        <f t="shared" si="162"/>
        <v>2033.8331410995775</v>
      </c>
      <c r="BT84">
        <f t="shared" si="163"/>
        <v>2033.8331410995775</v>
      </c>
      <c r="BU84">
        <f t="shared" si="164"/>
        <v>2033.8331410995775</v>
      </c>
      <c r="BV84">
        <f t="shared" si="165"/>
        <v>2033.8331410995775</v>
      </c>
      <c r="BW84">
        <f t="shared" si="166"/>
        <v>2033.8331410995775</v>
      </c>
      <c r="BX84">
        <f t="shared" si="167"/>
        <v>2033.8331410995775</v>
      </c>
      <c r="BY84">
        <f t="shared" si="168"/>
        <v>2033.8331410995775</v>
      </c>
      <c r="BZ84">
        <f>IF($I$1=0,0,IF(AP84=0,C84,('LED Curve'!$D$14*(AP84/$I$1)^3+'LED Curve'!$D$15*(AP84/$I$1)^2+'LED Curve'!$D$16*(AP84/$I$1)^1+'LED Curve'!$D$17)*$F$1))</f>
        <v>31.838258559933596</v>
      </c>
      <c r="CA84">
        <f>IF($I$2=0,0,IF(AQ84=0,C84-BZ84,('LED Curve'!$D$14*(AQ84/$I$2)^3+'LED Curve'!$D$15*(AQ84/$I$2)^2+'LED Curve'!$D$16*(AQ84/$I$2)^1+'LED Curve'!$D$17)*$F$2))</f>
        <v>31.838258559933596</v>
      </c>
      <c r="CB84">
        <f>IF($I$3=0,0,IF(AR84=0,C84-(BZ84+CA84),('LED Curve'!$D$14*(AR84/$I$3)^3+'LED Curve'!$D$15*(AR84/$I$3)^2+'LED Curve'!$D$16*(AR84/$I$3)^1+'LED Curve'!$D$17)*$F$3))</f>
        <v>31.838258559933596</v>
      </c>
      <c r="CC84">
        <f>IF($I$4=0,0,IF(AS84=0,C84-(BZ84+CA84+CB84),('LED Curve'!$D$14*(AS84/$I$4)^3+'LED Curve'!$D$15*(AS84/$I$4)^2+'LED Curve'!$D$16*(AS84/$I$4)^1+'LED Curve'!$D$17)*$F$4))</f>
        <v>28.621183830331738</v>
      </c>
      <c r="CD84">
        <f>IF($I$1=0,0,IF(AT84=0,D84,('LED Curve'!$D$14*(AT84/$I$1)^3+'LED Curve'!$D$15*(AT84/$I$1)^2+'LED Curve'!$D$16*(AT84/$I$1)^1+'LED Curve'!$D$17)*$F$1))</f>
        <v>32.123222947868399</v>
      </c>
      <c r="CE84">
        <f>IF($I$2=0,0,IF(AU84=0,D84-CD84,('LED Curve'!$D$14*(AU84/$I$2)^3+'LED Curve'!$D$15*(AU84/$I$2)^2+'LED Curve'!$D$16*(AU84/$I$2)^1+'LED Curve'!$D$17)*$F$2))</f>
        <v>32.123222947868399</v>
      </c>
      <c r="CF84">
        <f>IF($I$3=0,0,IF(AV84=0,D84-(CD84+CE84),('LED Curve'!$D$14*(AV84/$I$3)^3+'LED Curve'!$D$15*(AV84/$I$3)^2+'LED Curve'!$D$16*(AV84/$I$3)^1+'LED Curve'!$D$17)*$F$3))</f>
        <v>32.123222947868399</v>
      </c>
      <c r="CG84">
        <f>IF($I$4=0,0,IF(AW84=0,D84-(CD84+CE84+CF84),('LED Curve'!$D$14*(AW84/$I$4)^3+'LED Curve'!$D$15*(AW84/$I$4)^2+'LED Curve'!$D$16*(AW84/$I$4)^1+'LED Curve'!$D$17)*$F$4))</f>
        <v>32.123222947868399</v>
      </c>
      <c r="CH84">
        <f>IF($I$1=0,0,IF(AX84=0,E84,('LED Curve'!$D$14*(AX84/$I$1)^3+'LED Curve'!$D$15*(AX84/$I$1)^2+'LED Curve'!$D$16*(AX84/$I$1)^1+'LED Curve'!$D$17)*$F$1))</f>
        <v>32.123222947868399</v>
      </c>
      <c r="CI84">
        <f>IF($I$2=0,0,IF(AY84=0,E84-CH84,('LED Curve'!$D$14*(AY84/$I$2)^3+'LED Curve'!$D$15*(AY84/$I$2)^2+'LED Curve'!$D$16*(AY84/$I$2)^1+'LED Curve'!$D$17)*$F$2))</f>
        <v>32.123222947868399</v>
      </c>
      <c r="CJ84">
        <f>IF($I$3=0,0,IF(AZ84=0,E84-(CH84+CI84),('LED Curve'!$D$14*(AZ84/$I$3)^3+'LED Curve'!$D$15*(AZ84/$I$3)^2+'LED Curve'!$D$16*(AZ84/$I$3)^1+'LED Curve'!$D$17)*$F$3))</f>
        <v>32.123222947868399</v>
      </c>
      <c r="CK84">
        <f>IF($I$4=0,0,IF(BA84=0,E84-(CH84+CI84+CJ84),('LED Curve'!$D$14*(BA84/$I$4)^3+'LED Curve'!$D$15*(BA84/$I$4)^2+'LED Curve'!$D$16*(BA84/$I$4)^1+'LED Curve'!$D$17)*$F$4))</f>
        <v>32.123222947868399</v>
      </c>
      <c r="CL84">
        <f t="shared" si="169"/>
        <v>90.564909272906078</v>
      </c>
      <c r="CM84">
        <f t="shared" si="170"/>
        <v>58.726650712972479</v>
      </c>
      <c r="CN84">
        <f t="shared" si="171"/>
        <v>26.888392153038879</v>
      </c>
      <c r="CO84">
        <f>IF($C$6=Calculation!$I$5,0,$C84-(BZ84+CA84+CB84+CC84))</f>
        <v>-1.7327916772928518</v>
      </c>
      <c r="CP84">
        <f t="shared" si="172"/>
        <v>101.53477832432033</v>
      </c>
      <c r="CQ84">
        <f t="shared" si="173"/>
        <v>69.411555376451929</v>
      </c>
      <c r="CR84">
        <f t="shared" si="174"/>
        <v>37.28833242858353</v>
      </c>
      <c r="CS84">
        <f>IF($C$6=Calculation!$I$5,0,$D84-(CD84+CE84+CF84+CG84))</f>
        <v>5.165109480715131</v>
      </c>
      <c r="CT84">
        <f t="shared" si="175"/>
        <v>112.78961176366938</v>
      </c>
      <c r="CU84">
        <f t="shared" si="176"/>
        <v>80.666388815800985</v>
      </c>
      <c r="CV84">
        <f t="shared" si="177"/>
        <v>48.543165867932586</v>
      </c>
      <c r="CW84">
        <f>IF($C$6=Calculation!$I$5,0,$E84-(CH84+CI84+CJ84+CK84))</f>
        <v>16.419942920064187</v>
      </c>
      <c r="CX84">
        <f t="shared" si="178"/>
        <v>14.617690267278183</v>
      </c>
      <c r="CY84">
        <f t="shared" si="179"/>
        <v>18.167556844176715</v>
      </c>
      <c r="CZ84">
        <f t="shared" si="180"/>
        <v>21.548696300315768</v>
      </c>
      <c r="DA84">
        <f t="shared" si="181"/>
        <v>0.21693401798136125</v>
      </c>
      <c r="DB84">
        <f t="shared" si="182"/>
        <v>0.24850116435603808</v>
      </c>
      <c r="DC84">
        <f t="shared" si="183"/>
        <v>0.27486544798815299</v>
      </c>
      <c r="DD84">
        <f t="shared" si="198"/>
        <v>4.7350578016667919</v>
      </c>
      <c r="DE84">
        <f t="shared" si="199"/>
        <v>4.3182477034561897</v>
      </c>
      <c r="DF84">
        <f t="shared" si="200"/>
        <v>3.1263913137083192</v>
      </c>
      <c r="DG84">
        <f t="shared" si="201"/>
        <v>2.6716899625144779E-2</v>
      </c>
      <c r="DH84">
        <f t="shared" si="202"/>
        <v>5.4831879679623254</v>
      </c>
      <c r="DI84">
        <f t="shared" si="203"/>
        <v>5.103323033422412</v>
      </c>
      <c r="DJ84">
        <f t="shared" si="204"/>
        <v>4.0373394067927153</v>
      </c>
      <c r="DK84">
        <f t="shared" si="205"/>
        <v>1.2925656130574135</v>
      </c>
      <c r="DL84">
        <f t="shared" si="206"/>
        <v>6.1084939473864344</v>
      </c>
      <c r="DM84">
        <f t="shared" si="207"/>
        <v>5.760679935675074</v>
      </c>
      <c r="DN84">
        <f t="shared" si="208"/>
        <v>4.7954397702153724</v>
      </c>
      <c r="DO84">
        <f t="shared" si="209"/>
        <v>2.3984929055825108</v>
      </c>
      <c r="DP84">
        <f t="shared" si="184"/>
        <v>0.21536561656600375</v>
      </c>
      <c r="DQ84">
        <f t="shared" si="185"/>
        <v>0.5946129283434145</v>
      </c>
      <c r="DR84">
        <f t="shared" si="186"/>
        <v>1.3852882843783054</v>
      </c>
      <c r="DS84">
        <f t="shared" si="187"/>
        <v>-9.2429844734539992E-4</v>
      </c>
      <c r="DT84">
        <f t="shared" si="188"/>
        <v>0.1957421357474966</v>
      </c>
      <c r="DU84">
        <f t="shared" si="189"/>
        <v>0.52937470169145939</v>
      </c>
      <c r="DV84">
        <f t="shared" si="190"/>
        <v>1.2570381093663101</v>
      </c>
      <c r="DW84">
        <f t="shared" si="191"/>
        <v>2.0484711780544833E-2</v>
      </c>
      <c r="DX84">
        <f t="shared" si="192"/>
        <v>0.17943591579829735</v>
      </c>
      <c r="DY84">
        <f t="shared" si="193"/>
        <v>0.47733610924997627</v>
      </c>
      <c r="DZ84">
        <f t="shared" si="194"/>
        <v>1.0876185638500147</v>
      </c>
      <c r="EA84">
        <f t="shared" si="195"/>
        <v>0.46633370456993356</v>
      </c>
      <c r="EB84">
        <f>IF($I$1=0,0,IF(AP84&lt;=0,0,('LED Curve'!$D$19*(AP84/$I$1)^3+'LED Curve'!$D$20*(AP84/$I$1)^2+'LED Curve'!$D$21*(AP84/$I$1)^1+'LED Curve'!$D$22)*$F$1*$I$1))</f>
        <v>499.45781970958944</v>
      </c>
      <c r="EC84">
        <f>IF($I$2=0,0,IF(AQ84&lt;=0,0,('LED Curve'!$D$19*(AQ84/$I$2)^3+'LED Curve'!$D$20*(AQ84/$I$2)^2+'LED Curve'!$D$21*(AQ84/$I$2)^1+'LED Curve'!$D$22)*$F$2*$I$2))</f>
        <v>499.45781970958944</v>
      </c>
      <c r="ED84">
        <f>IF($I$3=0,0,IF(AR84&lt;=0,0,('LED Curve'!$D$19*(AR84/$I$3)^3+'LED Curve'!$D$20*(AR84/$I$3)^2+'LED Curve'!$D$21*(AR84/$I$3)^1+'LED Curve'!$D$22)*$F$3*$I$3))</f>
        <v>499.45781970958944</v>
      </c>
      <c r="EE84">
        <f>IF($I$4=0,0,IF(AS84&lt;=0,0,('LED Curve'!$D$19*(AS84/$I$4)^3+'LED Curve'!$D$20*(AS84/$I$4)^2+'LED Curve'!$D$21*(AS84/$I$4)^1+'LED Curve'!$D$22)*$F$4*$I$4))</f>
        <v>174.93224206002893</v>
      </c>
      <c r="EF84">
        <f>IF($I$1=0,0,IF(AT84&lt;=0,0,('LED Curve'!$D$19*(AT84/$I$1)^3+'LED Curve'!$D$20*(AT84/$I$1)^2+'LED Curve'!$D$21*(AT84/$I$1)^1+'LED Curve'!$D$22)*$F$1*$I$1))</f>
        <v>544.2324443672818</v>
      </c>
      <c r="EG84">
        <f>IF($I$2=0,0,IF(AU84&lt;=0,0,('LED Curve'!$D$19*(AU84/$I$2)^3+'LED Curve'!$D$20*(AU84/$I$2)^2+'LED Curve'!$D$21*(AU84/$I$2)^1+'LED Curve'!$D$22)*$F$2*$I$2))</f>
        <v>544.2324443672818</v>
      </c>
      <c r="EH84">
        <f>IF($I$3=0,0,IF(AV84&lt;=0,0,('LED Curve'!$D$19*(AV84/$I$3)^3+'LED Curve'!$D$20*(AV84/$I$3)^2+'LED Curve'!$D$21*(AV84/$I$3)^1+'LED Curve'!$D$22)*$F$3*$I$3))</f>
        <v>544.2324443672818</v>
      </c>
      <c r="EI84">
        <f>IF($I$4=0,0,IF(AW84&lt;=0,0,('LED Curve'!$D$19*(AW84/$I$4)^3+'LED Curve'!$D$20*(AW84/$I$4)^2+'LED Curve'!$D$21*(AW84/$I$4)^1+'LED Curve'!$D$22)*$F$4*$I$4))</f>
        <v>544.2324443672818</v>
      </c>
      <c r="EJ84">
        <f>IF($I$1=0,0,IF(AX84&lt;=0,0,('LED Curve'!$D$19*(AX84/$I$1)^3+'LED Curve'!$D$20*(AX84/$I$1)^2+'LED Curve'!$D$21*(AX84/$I$1)^1+'LED Curve'!$D$22)*$F$1*$I$1))</f>
        <v>544.2324443672818</v>
      </c>
      <c r="EK84">
        <f>IF($I$2=0,0,IF(AY84&lt;=0,0,('LED Curve'!$D$19*(AY84/$I$2)^3+'LED Curve'!$D$20*(AY84/$I$2)^2+'LED Curve'!$D$21*(AY84/$I$2)^1+'LED Curve'!$D$22)*$F$2*$I$2))</f>
        <v>544.2324443672818</v>
      </c>
      <c r="EL84">
        <f>IF($I$3=0,0,IF(AZ84&lt;=0,0,('LED Curve'!$D$19*(AZ84/$I$3)^3+'LED Curve'!$D$20*(AZ84/$I$3)^2+'LED Curve'!$D$21*(AZ84/$I$3)^1+'LED Curve'!$D$22)*$F$3*$I$3))</f>
        <v>544.2324443672818</v>
      </c>
      <c r="EM84">
        <f>IF($I$4=0,0,IF(BA84&lt;=0,0,('LED Curve'!$D$19*(BA84/$I$4)^3+'LED Curve'!$D$20*(BA84/$I$4)^2+'LED Curve'!$D$21*(BA84/$I$4)^1+'LED Curve'!$D$22)*$F$4*$I$4))</f>
        <v>544.2324443672818</v>
      </c>
      <c r="EN84">
        <f t="shared" si="196"/>
        <v>1673.3057011887975</v>
      </c>
      <c r="EO84">
        <f t="shared" si="116"/>
        <v>444.98942579550317</v>
      </c>
      <c r="EP84">
        <f t="shared" si="117"/>
        <v>2176.9297774691272</v>
      </c>
      <c r="EQ84">
        <f t="shared" si="118"/>
        <v>851.15161399119143</v>
      </c>
      <c r="ER84">
        <f t="shared" si="197"/>
        <v>2176.9297774691272</v>
      </c>
      <c r="ES84">
        <f t="shared" si="119"/>
        <v>774.82780015805474</v>
      </c>
    </row>
    <row r="85" spans="1:149" x14ac:dyDescent="0.3">
      <c r="A85">
        <v>76</v>
      </c>
      <c r="B85">
        <f t="shared" si="120"/>
        <v>2.96875E-3</v>
      </c>
      <c r="C85">
        <f t="shared" si="107"/>
        <v>123.54976828621571</v>
      </c>
      <c r="D85">
        <f t="shared" si="108"/>
        <v>134.90883813041714</v>
      </c>
      <c r="E85">
        <f t="shared" si="109"/>
        <v>146.26790797461857</v>
      </c>
      <c r="F85">
        <f>IF(C85&gt;Calculation!$D$72,IF((C85-Calculation!$D$72)/Calculation!$D$58&gt;Calculation!$D$28,Calculation!$D$28,(C85-Calculation!$D$72)/Calculation!$D$58),0)</f>
        <v>26.470588235294116</v>
      </c>
      <c r="G85">
        <f>IF(C85&gt;Calculation!$D$73,IF((C85-Calculation!$D$73)/Calculation!$D$59&gt;Calculation!$D$29,Calculation!$D$29,(C85-Calculation!$D$73)/Calculation!$D$59),0)</f>
        <v>54.411764705882355</v>
      </c>
      <c r="H85">
        <f>IF(C85&gt;Calculation!$D$74,IF((C85-Calculation!$D$74)/Calculation!$D$60&gt;Calculation!$D$30,Calculation!$D$30,(C85-Calculation!$D$74)/Calculation!$D$60),0)</f>
        <v>122.05882352941177</v>
      </c>
      <c r="I85">
        <f>IF(C85&gt;Calculation!$D$75,IF((C85-Calculation!$D$75)/Calculation!$D$61&gt;Calculation!$D$31,Calculation!$D$31,(C85-Calculation!$D$75)/Calculation!$D$61),0)</f>
        <v>72.08890163159306</v>
      </c>
      <c r="J85">
        <f>IF(D85&gt;Calculation!$D$72,IF((D85-Calculation!$D$72)/Calculation!$D$58&gt;Calculation!$D$28,Calculation!$D$28,(D85-Calculation!$D$72)/Calculation!$D$58),0)</f>
        <v>26.470588235294116</v>
      </c>
      <c r="K85">
        <f>IF(D85&gt;Calculation!$D$73,IF((D85-Calculation!$D$73)/Calculation!$D$59&gt;Calculation!$D$29,Calculation!$D$29,(D85-Calculation!$D$73)/Calculation!$D$59),0)</f>
        <v>54.411764705882355</v>
      </c>
      <c r="L85">
        <f>IF(D85&gt;Calculation!$D$74,IF((D85-Calculation!$D$74)/Calculation!$D$60&gt;Calculation!$D$30,Calculation!$D$30,(D85-Calculation!$D$74)/Calculation!$D$60),0)</f>
        <v>122.05882352941177</v>
      </c>
      <c r="M85">
        <f>IF(D85&gt;Calculation!$D$75,IF((D85-Calculation!$D$75)/Calculation!$D$61&gt;Calculation!$D$31,Calculation!$D$31,(D85-Calculation!$D$75)/Calculation!$D$61),0)</f>
        <v>135.29411764705884</v>
      </c>
      <c r="N85">
        <f>IF(E85&gt;Calculation!$D$72,IF((E85-Calculation!$D$72)/Calculation!$D$58&gt;Calculation!$D$28,Calculation!$D$28,(E85-Calculation!$D$72)/Calculation!$D$58),0)</f>
        <v>26.470588235294116</v>
      </c>
      <c r="O85">
        <f>IF(E85&gt;Calculation!$D$73,IF((E85-Calculation!$D$73)/Calculation!$D$59&gt;Calculation!$D$29,Calculation!$D$29,(E85-Calculation!$D$73)/Calculation!$D$59),0)</f>
        <v>54.411764705882355</v>
      </c>
      <c r="P85">
        <f>IF(E85&gt;Calculation!$D$74,IF((E85-Calculation!$D$74)/Calculation!$D$60&gt;Calculation!$D$30,Calculation!$D$30,(E85-Calculation!$D$74)/Calculation!$D$60),0)</f>
        <v>122.05882352941177</v>
      </c>
      <c r="Q85">
        <f>IF(E85&gt;Calculation!$D$75,IF((E85-Calculation!$D$75)/Calculation!$D$61&gt;Calculation!$D$31,Calculation!$D$31,(E85-Calculation!$D$75)/Calculation!$D$61),0)</f>
        <v>135.29411764705884</v>
      </c>
      <c r="R85">
        <f t="shared" si="121"/>
        <v>0</v>
      </c>
      <c r="S85">
        <f t="shared" si="122"/>
        <v>0</v>
      </c>
      <c r="T85">
        <f t="shared" si="123"/>
        <v>49.969921897818708</v>
      </c>
      <c r="U85">
        <f t="shared" si="124"/>
        <v>72.08890163159306</v>
      </c>
      <c r="V85">
        <f t="shared" si="125"/>
        <v>0</v>
      </c>
      <c r="W85">
        <f t="shared" si="126"/>
        <v>0</v>
      </c>
      <c r="X85">
        <f t="shared" si="127"/>
        <v>0</v>
      </c>
      <c r="Y85">
        <f t="shared" si="128"/>
        <v>135.29411764705884</v>
      </c>
      <c r="Z85">
        <f t="shared" si="129"/>
        <v>0</v>
      </c>
      <c r="AA85">
        <f t="shared" si="130"/>
        <v>0</v>
      </c>
      <c r="AB85">
        <f t="shared" si="131"/>
        <v>0</v>
      </c>
      <c r="AC85">
        <f t="shared" si="110"/>
        <v>135.29411764705884</v>
      </c>
      <c r="AD85">
        <f>IF(T85&gt;Calculation!$D$29,1,0)</f>
        <v>0</v>
      </c>
      <c r="AE85">
        <f>IF(X85&gt;Calculation!$D$29,1,0)</f>
        <v>0</v>
      </c>
      <c r="AF85">
        <f>IF(AB85&gt;Calculation!$D$29,1,0)</f>
        <v>0</v>
      </c>
      <c r="AG85">
        <f>IF(U85&gt;Calculation!$D$30,1,0)</f>
        <v>0</v>
      </c>
      <c r="AH85">
        <f>IF(Y85&gt;Calculation!$D$30,1,0)</f>
        <v>1</v>
      </c>
      <c r="AI85">
        <f>IF(AC85&gt;Calculation!$D$30,1,0)</f>
        <v>1</v>
      </c>
      <c r="AJ85">
        <f t="shared" si="111"/>
        <v>122.05882352941177</v>
      </c>
      <c r="AK85">
        <f t="shared" si="132"/>
        <v>135.29411764705884</v>
      </c>
      <c r="AL85">
        <f t="shared" si="133"/>
        <v>135.29411764705884</v>
      </c>
      <c r="AM85">
        <f t="shared" si="134"/>
        <v>14898.356401384084</v>
      </c>
      <c r="AN85">
        <f t="shared" si="135"/>
        <v>18304.498269896198</v>
      </c>
      <c r="AO85">
        <f t="shared" si="136"/>
        <v>18304.498269896198</v>
      </c>
      <c r="AP85">
        <f t="shared" si="112"/>
        <v>122.05882352941177</v>
      </c>
      <c r="AQ85">
        <f t="shared" si="113"/>
        <v>122.05882352941177</v>
      </c>
      <c r="AR85">
        <f t="shared" si="114"/>
        <v>122.05882352941177</v>
      </c>
      <c r="AS85">
        <f t="shared" si="115"/>
        <v>72.08890163159306</v>
      </c>
      <c r="AT85">
        <f t="shared" si="137"/>
        <v>135.29411764705884</v>
      </c>
      <c r="AU85">
        <f t="shared" si="138"/>
        <v>135.29411764705884</v>
      </c>
      <c r="AV85">
        <f t="shared" si="139"/>
        <v>135.29411764705884</v>
      </c>
      <c r="AW85">
        <f t="shared" si="140"/>
        <v>135.29411764705884</v>
      </c>
      <c r="AX85">
        <f t="shared" si="141"/>
        <v>135.29411764705884</v>
      </c>
      <c r="AY85">
        <f t="shared" si="142"/>
        <v>135.29411764705884</v>
      </c>
      <c r="AZ85">
        <f t="shared" si="143"/>
        <v>135.29411764705884</v>
      </c>
      <c r="BA85">
        <f t="shared" si="144"/>
        <v>135.29411764705884</v>
      </c>
      <c r="BB85">
        <f t="shared" si="145"/>
        <v>40.686274509803923</v>
      </c>
      <c r="BC85">
        <f t="shared" si="146"/>
        <v>40.686274509803923</v>
      </c>
      <c r="BD85">
        <f t="shared" si="147"/>
        <v>40.686274509803923</v>
      </c>
      <c r="BE85">
        <f t="shared" si="148"/>
        <v>24.029633877197686</v>
      </c>
      <c r="BF85">
        <f t="shared" si="149"/>
        <v>45.098039215686278</v>
      </c>
      <c r="BG85">
        <f t="shared" si="150"/>
        <v>45.098039215686278</v>
      </c>
      <c r="BH85">
        <f t="shared" si="151"/>
        <v>45.098039215686278</v>
      </c>
      <c r="BI85">
        <f t="shared" si="152"/>
        <v>45.098039215686278</v>
      </c>
      <c r="BJ85">
        <f t="shared" si="153"/>
        <v>45.098039215686278</v>
      </c>
      <c r="BK85">
        <f t="shared" si="154"/>
        <v>45.098039215686278</v>
      </c>
      <c r="BL85">
        <f t="shared" si="155"/>
        <v>45.098039215686278</v>
      </c>
      <c r="BM85">
        <f t="shared" si="156"/>
        <v>45.098039215686278</v>
      </c>
      <c r="BN85">
        <f t="shared" si="157"/>
        <v>1655.3729334871205</v>
      </c>
      <c r="BO85">
        <f t="shared" si="158"/>
        <v>1655.3729334871205</v>
      </c>
      <c r="BP85">
        <f t="shared" si="159"/>
        <v>1655.3729334871205</v>
      </c>
      <c r="BQ85">
        <f t="shared" si="160"/>
        <v>577.42330427216666</v>
      </c>
      <c r="BR85">
        <f t="shared" si="161"/>
        <v>2033.8331410995775</v>
      </c>
      <c r="BS85">
        <f t="shared" si="162"/>
        <v>2033.8331410995775</v>
      </c>
      <c r="BT85">
        <f t="shared" si="163"/>
        <v>2033.8331410995775</v>
      </c>
      <c r="BU85">
        <f t="shared" si="164"/>
        <v>2033.8331410995775</v>
      </c>
      <c r="BV85">
        <f t="shared" si="165"/>
        <v>2033.8331410995775</v>
      </c>
      <c r="BW85">
        <f t="shared" si="166"/>
        <v>2033.8331410995775</v>
      </c>
      <c r="BX85">
        <f t="shared" si="167"/>
        <v>2033.8331410995775</v>
      </c>
      <c r="BY85">
        <f t="shared" si="168"/>
        <v>2033.8331410995775</v>
      </c>
      <c r="BZ85">
        <f>IF($I$1=0,0,IF(AP85=0,C85,('LED Curve'!$D$14*(AP85/$I$1)^3+'LED Curve'!$D$15*(AP85/$I$1)^2+'LED Curve'!$D$16*(AP85/$I$1)^1+'LED Curve'!$D$17)*$F$1))</f>
        <v>31.838258559933596</v>
      </c>
      <c r="CA85">
        <f>IF($I$2=0,0,IF(AQ85=0,C85-BZ85,('LED Curve'!$D$14*(AQ85/$I$2)^3+'LED Curve'!$D$15*(AQ85/$I$2)^2+'LED Curve'!$D$16*(AQ85/$I$2)^1+'LED Curve'!$D$17)*$F$2))</f>
        <v>31.838258559933596</v>
      </c>
      <c r="CB85">
        <f>IF($I$3=0,0,IF(AR85=0,C85-(BZ85+CA85),('LED Curve'!$D$14*(AR85/$I$3)^3+'LED Curve'!$D$15*(AR85/$I$3)^2+'LED Curve'!$D$16*(AR85/$I$3)^1+'LED Curve'!$D$17)*$F$3))</f>
        <v>31.838258559933596</v>
      </c>
      <c r="CC85">
        <f>IF($I$4=0,0,IF(AS85=0,C85-(BZ85+CA85+CB85),('LED Curve'!$D$14*(AS85/$I$4)^3+'LED Curve'!$D$15*(AS85/$I$4)^2+'LED Curve'!$D$16*(AS85/$I$4)^1+'LED Curve'!$D$17)*$F$4))</f>
        <v>30.310839259514239</v>
      </c>
      <c r="CD85">
        <f>IF($I$1=0,0,IF(AT85=0,D85,('LED Curve'!$D$14*(AT85/$I$1)^3+'LED Curve'!$D$15*(AT85/$I$1)^2+'LED Curve'!$D$16*(AT85/$I$1)^1+'LED Curve'!$D$17)*$F$1))</f>
        <v>32.123222947868399</v>
      </c>
      <c r="CE85">
        <f>IF($I$2=0,0,IF(AU85=0,D85-CD85,('LED Curve'!$D$14*(AU85/$I$2)^3+'LED Curve'!$D$15*(AU85/$I$2)^2+'LED Curve'!$D$16*(AU85/$I$2)^1+'LED Curve'!$D$17)*$F$2))</f>
        <v>32.123222947868399</v>
      </c>
      <c r="CF85">
        <f>IF($I$3=0,0,IF(AV85=0,D85-(CD85+CE85),('LED Curve'!$D$14*(AV85/$I$3)^3+'LED Curve'!$D$15*(AV85/$I$3)^2+'LED Curve'!$D$16*(AV85/$I$3)^1+'LED Curve'!$D$17)*$F$3))</f>
        <v>32.123222947868399</v>
      </c>
      <c r="CG85">
        <f>IF($I$4=0,0,IF(AW85=0,D85-(CD85+CE85+CF85),('LED Curve'!$D$14*(AW85/$I$4)^3+'LED Curve'!$D$15*(AW85/$I$4)^2+'LED Curve'!$D$16*(AW85/$I$4)^1+'LED Curve'!$D$17)*$F$4))</f>
        <v>32.123222947868399</v>
      </c>
      <c r="CH85">
        <f>IF($I$1=0,0,IF(AX85=0,E85,('LED Curve'!$D$14*(AX85/$I$1)^3+'LED Curve'!$D$15*(AX85/$I$1)^2+'LED Curve'!$D$16*(AX85/$I$1)^1+'LED Curve'!$D$17)*$F$1))</f>
        <v>32.123222947868399</v>
      </c>
      <c r="CI85">
        <f>IF($I$2=0,0,IF(AY85=0,E85-CH85,('LED Curve'!$D$14*(AY85/$I$2)^3+'LED Curve'!$D$15*(AY85/$I$2)^2+'LED Curve'!$D$16*(AY85/$I$2)^1+'LED Curve'!$D$17)*$F$2))</f>
        <v>32.123222947868399</v>
      </c>
      <c r="CJ85">
        <f>IF($I$3=0,0,IF(AZ85=0,E85-(CH85+CI85),('LED Curve'!$D$14*(AZ85/$I$3)^3+'LED Curve'!$D$15*(AZ85/$I$3)^2+'LED Curve'!$D$16*(AZ85/$I$3)^1+'LED Curve'!$D$17)*$F$3))</f>
        <v>32.123222947868399</v>
      </c>
      <c r="CK85">
        <f>IF($I$4=0,0,IF(BA85=0,E85-(CH85+CI85+CJ85),('LED Curve'!$D$14*(BA85/$I$4)^3+'LED Curve'!$D$15*(BA85/$I$4)^2+'LED Curve'!$D$16*(BA85/$I$4)^1+'LED Curve'!$D$17)*$F$4))</f>
        <v>32.123222947868399</v>
      </c>
      <c r="CL85">
        <f t="shared" si="169"/>
        <v>91.711509726282117</v>
      </c>
      <c r="CM85">
        <f t="shared" si="170"/>
        <v>59.873251166348517</v>
      </c>
      <c r="CN85">
        <f t="shared" si="171"/>
        <v>28.034992606414917</v>
      </c>
      <c r="CO85">
        <f>IF($C$6=Calculation!$I$5,0,$C85-(BZ85+CA85+CB85+CC85))</f>
        <v>-2.2758466530993218</v>
      </c>
      <c r="CP85">
        <f t="shared" si="172"/>
        <v>102.78561518254874</v>
      </c>
      <c r="CQ85">
        <f t="shared" si="173"/>
        <v>70.66239223468034</v>
      </c>
      <c r="CR85">
        <f t="shared" si="174"/>
        <v>38.539169286811941</v>
      </c>
      <c r="CS85">
        <f>IF($C$6=Calculation!$I$5,0,$D85-(CD85+CE85+CF85+CG85))</f>
        <v>6.4159463389435416</v>
      </c>
      <c r="CT85">
        <f t="shared" si="175"/>
        <v>114.14468502675017</v>
      </c>
      <c r="CU85">
        <f t="shared" si="176"/>
        <v>82.021462078881768</v>
      </c>
      <c r="CV85">
        <f t="shared" si="177"/>
        <v>49.898239131013369</v>
      </c>
      <c r="CW85">
        <f>IF($C$6=Calculation!$I$5,0,$E85-(CH85+CI85+CJ85+CK85))</f>
        <v>17.77501618314497</v>
      </c>
      <c r="CX85">
        <f t="shared" si="178"/>
        <v>15.210707664391052</v>
      </c>
      <c r="CY85">
        <f t="shared" si="179"/>
        <v>18.884633740576064</v>
      </c>
      <c r="CZ85">
        <f t="shared" si="180"/>
        <v>22.325529604748397</v>
      </c>
      <c r="DA85">
        <f t="shared" si="181"/>
        <v>0.22360910989312596</v>
      </c>
      <c r="DB85">
        <f t="shared" si="182"/>
        <v>0.2559000614148616</v>
      </c>
      <c r="DC85">
        <f t="shared" si="183"/>
        <v>0.28226434504697651</v>
      </c>
      <c r="DD85">
        <f t="shared" si="198"/>
        <v>4.8868601603797108</v>
      </c>
      <c r="DE85">
        <f t="shared" si="199"/>
        <v>4.4700500621691086</v>
      </c>
      <c r="DF85">
        <f t="shared" si="200"/>
        <v>3.2781936724212382</v>
      </c>
      <c r="DG85">
        <f t="shared" si="201"/>
        <v>9.0730379208212419E-2</v>
      </c>
      <c r="DH85">
        <f t="shared" si="202"/>
        <v>5.6529568392401224</v>
      </c>
      <c r="DI85">
        <f t="shared" si="203"/>
        <v>5.2730919047002089</v>
      </c>
      <c r="DJ85">
        <f t="shared" si="204"/>
        <v>4.2071082780705122</v>
      </c>
      <c r="DK85">
        <f t="shared" si="205"/>
        <v>1.4623344843352108</v>
      </c>
      <c r="DL85">
        <f t="shared" si="206"/>
        <v>6.2782628186642313</v>
      </c>
      <c r="DM85">
        <f t="shared" si="207"/>
        <v>5.9304488069528709</v>
      </c>
      <c r="DN85">
        <f t="shared" si="208"/>
        <v>4.9652086414931693</v>
      </c>
      <c r="DO85">
        <f t="shared" si="209"/>
        <v>2.5682617768603082</v>
      </c>
      <c r="DP85">
        <f t="shared" si="184"/>
        <v>0.21536561656600375</v>
      </c>
      <c r="DQ85">
        <f t="shared" si="185"/>
        <v>0.5946129283434145</v>
      </c>
      <c r="DR85">
        <f t="shared" si="186"/>
        <v>1.4565643199394871</v>
      </c>
      <c r="DS85">
        <f t="shared" si="187"/>
        <v>-5.2785845292477067E-3</v>
      </c>
      <c r="DT85">
        <f t="shared" si="188"/>
        <v>0.1957421357474966</v>
      </c>
      <c r="DU85">
        <f t="shared" si="189"/>
        <v>0.52937470169145939</v>
      </c>
      <c r="DV85">
        <f t="shared" si="190"/>
        <v>1.2570381093663101</v>
      </c>
      <c r="DW85">
        <f t="shared" si="191"/>
        <v>5.1087226009881886E-2</v>
      </c>
      <c r="DX85">
        <f t="shared" si="192"/>
        <v>0.17943591579829735</v>
      </c>
      <c r="DY85">
        <f t="shared" si="193"/>
        <v>0.47733610924997627</v>
      </c>
      <c r="DZ85">
        <f t="shared" si="194"/>
        <v>1.0876185638500147</v>
      </c>
      <c r="EA85">
        <f t="shared" si="195"/>
        <v>0.55669262683254972</v>
      </c>
      <c r="EB85">
        <f>IF($I$1=0,0,IF(AP85&lt;=0,0,('LED Curve'!$D$19*(AP85/$I$1)^3+'LED Curve'!$D$20*(AP85/$I$1)^2+'LED Curve'!$D$21*(AP85/$I$1)^1+'LED Curve'!$D$22)*$F$1*$I$1))</f>
        <v>499.45781970958944</v>
      </c>
      <c r="EC85">
        <f>IF($I$2=0,0,IF(AQ85&lt;=0,0,('LED Curve'!$D$19*(AQ85/$I$2)^3+'LED Curve'!$D$20*(AQ85/$I$2)^2+'LED Curve'!$D$21*(AQ85/$I$2)^1+'LED Curve'!$D$22)*$F$2*$I$2))</f>
        <v>499.45781970958944</v>
      </c>
      <c r="ED85">
        <f>IF($I$3=0,0,IF(AR85&lt;=0,0,('LED Curve'!$D$19*(AR85/$I$3)^3+'LED Curve'!$D$20*(AR85/$I$3)^2+'LED Curve'!$D$21*(AR85/$I$3)^1+'LED Curve'!$D$22)*$F$3*$I$3))</f>
        <v>499.45781970958944</v>
      </c>
      <c r="EE85">
        <f>IF($I$4=0,0,IF(AS85&lt;=0,0,('LED Curve'!$D$19*(AS85/$I$4)^3+'LED Curve'!$D$20*(AS85/$I$4)^2+'LED Curve'!$D$21*(AS85/$I$4)^1+'LED Curve'!$D$22)*$F$4*$I$4))</f>
        <v>312.07554308146712</v>
      </c>
      <c r="EF85">
        <f>IF($I$1=0,0,IF(AT85&lt;=0,0,('LED Curve'!$D$19*(AT85/$I$1)^3+'LED Curve'!$D$20*(AT85/$I$1)^2+'LED Curve'!$D$21*(AT85/$I$1)^1+'LED Curve'!$D$22)*$F$1*$I$1))</f>
        <v>544.2324443672818</v>
      </c>
      <c r="EG85">
        <f>IF($I$2=0,0,IF(AU85&lt;=0,0,('LED Curve'!$D$19*(AU85/$I$2)^3+'LED Curve'!$D$20*(AU85/$I$2)^2+'LED Curve'!$D$21*(AU85/$I$2)^1+'LED Curve'!$D$22)*$F$2*$I$2))</f>
        <v>544.2324443672818</v>
      </c>
      <c r="EH85">
        <f>IF($I$3=0,0,IF(AV85&lt;=0,0,('LED Curve'!$D$19*(AV85/$I$3)^3+'LED Curve'!$D$20*(AV85/$I$3)^2+'LED Curve'!$D$21*(AV85/$I$3)^1+'LED Curve'!$D$22)*$F$3*$I$3))</f>
        <v>544.2324443672818</v>
      </c>
      <c r="EI85">
        <f>IF($I$4=0,0,IF(AW85&lt;=0,0,('LED Curve'!$D$19*(AW85/$I$4)^3+'LED Curve'!$D$20*(AW85/$I$4)^2+'LED Curve'!$D$21*(AW85/$I$4)^1+'LED Curve'!$D$22)*$F$4*$I$4))</f>
        <v>544.2324443672818</v>
      </c>
      <c r="EJ85">
        <f>IF($I$1=0,0,IF(AX85&lt;=0,0,('LED Curve'!$D$19*(AX85/$I$1)^3+'LED Curve'!$D$20*(AX85/$I$1)^2+'LED Curve'!$D$21*(AX85/$I$1)^1+'LED Curve'!$D$22)*$F$1*$I$1))</f>
        <v>544.2324443672818</v>
      </c>
      <c r="EK85">
        <f>IF($I$2=0,0,IF(AY85&lt;=0,0,('LED Curve'!$D$19*(AY85/$I$2)^3+'LED Curve'!$D$20*(AY85/$I$2)^2+'LED Curve'!$D$21*(AY85/$I$2)^1+'LED Curve'!$D$22)*$F$2*$I$2))</f>
        <v>544.2324443672818</v>
      </c>
      <c r="EL85">
        <f>IF($I$3=0,0,IF(AZ85&lt;=0,0,('LED Curve'!$D$19*(AZ85/$I$3)^3+'LED Curve'!$D$20*(AZ85/$I$3)^2+'LED Curve'!$D$21*(AZ85/$I$3)^1+'LED Curve'!$D$22)*$F$3*$I$3))</f>
        <v>544.2324443672818</v>
      </c>
      <c r="EM85">
        <f>IF($I$4=0,0,IF(BA85&lt;=0,0,('LED Curve'!$D$19*(BA85/$I$4)^3+'LED Curve'!$D$20*(BA85/$I$4)^2+'LED Curve'!$D$21*(BA85/$I$4)^1+'LED Curve'!$D$22)*$F$4*$I$4))</f>
        <v>544.2324443672818</v>
      </c>
      <c r="EN85">
        <f t="shared" si="196"/>
        <v>1810.4490022102354</v>
      </c>
      <c r="EO85">
        <f t="shared" si="116"/>
        <v>582.13272681694116</v>
      </c>
      <c r="EP85">
        <f t="shared" si="117"/>
        <v>2176.9297774691272</v>
      </c>
      <c r="EQ85">
        <f t="shared" si="118"/>
        <v>851.15161399119143</v>
      </c>
      <c r="ER85">
        <f t="shared" si="197"/>
        <v>2176.9297774691272</v>
      </c>
      <c r="ES85">
        <f t="shared" si="119"/>
        <v>774.82780015805474</v>
      </c>
    </row>
    <row r="86" spans="1:149" x14ac:dyDescent="0.3">
      <c r="A86">
        <v>77</v>
      </c>
      <c r="B86">
        <f t="shared" si="120"/>
        <v>3.0078125000000001E-3</v>
      </c>
      <c r="C86">
        <f t="shared" si="107"/>
        <v>124.67755176408917</v>
      </c>
      <c r="D86">
        <f t="shared" si="108"/>
        <v>136.13914737900637</v>
      </c>
      <c r="E86">
        <f t="shared" si="109"/>
        <v>147.60074299392357</v>
      </c>
      <c r="F86">
        <f>IF(C86&gt;Calculation!$D$72,IF((C86-Calculation!$D$72)/Calculation!$D$58&gt;Calculation!$D$28,Calculation!$D$28,(C86-Calculation!$D$72)/Calculation!$D$58),0)</f>
        <v>26.470588235294116</v>
      </c>
      <c r="G86">
        <f>IF(C86&gt;Calculation!$D$73,IF((C86-Calculation!$D$73)/Calculation!$D$59&gt;Calculation!$D$29,Calculation!$D$29,(C86-Calculation!$D$73)/Calculation!$D$59),0)</f>
        <v>54.411764705882355</v>
      </c>
      <c r="H86">
        <f>IF(C86&gt;Calculation!$D$74,IF((C86-Calculation!$D$74)/Calculation!$D$60&gt;Calculation!$D$30,Calculation!$D$30,(C86-Calculation!$D$74)/Calculation!$D$60),0)</f>
        <v>122.05882352941177</v>
      </c>
      <c r="I86">
        <f>IF(C86&gt;Calculation!$D$75,IF((C86-Calculation!$D$75)/Calculation!$D$61&gt;Calculation!$D$31,Calculation!$D$31,(C86-Calculation!$D$75)/Calculation!$D$61),0)</f>
        <v>104.49647283485352</v>
      </c>
      <c r="J86">
        <f>IF(D86&gt;Calculation!$D$72,IF((D86-Calculation!$D$72)/Calculation!$D$58&gt;Calculation!$D$28,Calculation!$D$28,(D86-Calculation!$D$72)/Calculation!$D$58),0)</f>
        <v>26.470588235294116</v>
      </c>
      <c r="K86">
        <f>IF(D86&gt;Calculation!$D$73,IF((D86-Calculation!$D$73)/Calculation!$D$59&gt;Calculation!$D$29,Calculation!$D$29,(D86-Calculation!$D$73)/Calculation!$D$59),0)</f>
        <v>54.411764705882355</v>
      </c>
      <c r="L86">
        <f>IF(D86&gt;Calculation!$D$74,IF((D86-Calculation!$D$74)/Calculation!$D$60&gt;Calculation!$D$30,Calculation!$D$30,(D86-Calculation!$D$74)/Calculation!$D$60),0)</f>
        <v>122.05882352941177</v>
      </c>
      <c r="M86">
        <f>IF(D86&gt;Calculation!$D$75,IF((D86-Calculation!$D$75)/Calculation!$D$61&gt;Calculation!$D$31,Calculation!$D$31,(D86-Calculation!$D$75)/Calculation!$D$61),0)</f>
        <v>135.29411764705884</v>
      </c>
      <c r="N86">
        <f>IF(E86&gt;Calculation!$D$72,IF((E86-Calculation!$D$72)/Calculation!$D$58&gt;Calculation!$D$28,Calculation!$D$28,(E86-Calculation!$D$72)/Calculation!$D$58),0)</f>
        <v>26.470588235294116</v>
      </c>
      <c r="O86">
        <f>IF(E86&gt;Calculation!$D$73,IF((E86-Calculation!$D$73)/Calculation!$D$59&gt;Calculation!$D$29,Calculation!$D$29,(E86-Calculation!$D$73)/Calculation!$D$59),0)</f>
        <v>54.411764705882355</v>
      </c>
      <c r="P86">
        <f>IF(E86&gt;Calculation!$D$74,IF((E86-Calculation!$D$74)/Calculation!$D$60&gt;Calculation!$D$30,Calculation!$D$30,(E86-Calculation!$D$74)/Calculation!$D$60),0)</f>
        <v>122.05882352941177</v>
      </c>
      <c r="Q86">
        <f>IF(E86&gt;Calculation!$D$75,IF((E86-Calculation!$D$75)/Calculation!$D$61&gt;Calculation!$D$31,Calculation!$D$31,(E86-Calculation!$D$75)/Calculation!$D$61),0)</f>
        <v>135.29411764705884</v>
      </c>
      <c r="R86">
        <f t="shared" si="121"/>
        <v>0</v>
      </c>
      <c r="S86">
        <f t="shared" si="122"/>
        <v>0</v>
      </c>
      <c r="T86">
        <f t="shared" si="123"/>
        <v>17.562350694558248</v>
      </c>
      <c r="U86">
        <f t="shared" si="124"/>
        <v>104.49647283485352</v>
      </c>
      <c r="V86">
        <f t="shared" si="125"/>
        <v>0</v>
      </c>
      <c r="W86">
        <f t="shared" si="126"/>
        <v>0</v>
      </c>
      <c r="X86">
        <f t="shared" si="127"/>
        <v>0</v>
      </c>
      <c r="Y86">
        <f t="shared" si="128"/>
        <v>135.29411764705884</v>
      </c>
      <c r="Z86">
        <f t="shared" si="129"/>
        <v>0</v>
      </c>
      <c r="AA86">
        <f t="shared" si="130"/>
        <v>0</v>
      </c>
      <c r="AB86">
        <f t="shared" si="131"/>
        <v>0</v>
      </c>
      <c r="AC86">
        <f t="shared" si="110"/>
        <v>135.29411764705884</v>
      </c>
      <c r="AD86">
        <f>IF(T86&gt;Calculation!$D$29,1,0)</f>
        <v>0</v>
      </c>
      <c r="AE86">
        <f>IF(X86&gt;Calculation!$D$29,1,0)</f>
        <v>0</v>
      </c>
      <c r="AF86">
        <f>IF(AB86&gt;Calculation!$D$29,1,0)</f>
        <v>0</v>
      </c>
      <c r="AG86">
        <f>IF(U86&gt;Calculation!$D$30,1,0)</f>
        <v>0</v>
      </c>
      <c r="AH86">
        <f>IF(Y86&gt;Calculation!$D$30,1,0)</f>
        <v>1</v>
      </c>
      <c r="AI86">
        <f>IF(AC86&gt;Calculation!$D$30,1,0)</f>
        <v>1</v>
      </c>
      <c r="AJ86">
        <f t="shared" si="111"/>
        <v>122.05882352941177</v>
      </c>
      <c r="AK86">
        <f t="shared" si="132"/>
        <v>135.29411764705884</v>
      </c>
      <c r="AL86">
        <f t="shared" si="133"/>
        <v>135.29411764705884</v>
      </c>
      <c r="AM86">
        <f t="shared" si="134"/>
        <v>14898.356401384084</v>
      </c>
      <c r="AN86">
        <f t="shared" si="135"/>
        <v>18304.498269896198</v>
      </c>
      <c r="AO86">
        <f t="shared" si="136"/>
        <v>18304.498269896198</v>
      </c>
      <c r="AP86">
        <f t="shared" si="112"/>
        <v>122.05882352941177</v>
      </c>
      <c r="AQ86">
        <f t="shared" si="113"/>
        <v>122.05882352941177</v>
      </c>
      <c r="AR86">
        <f t="shared" si="114"/>
        <v>122.05882352941177</v>
      </c>
      <c r="AS86">
        <f t="shared" si="115"/>
        <v>104.49647283485352</v>
      </c>
      <c r="AT86">
        <f t="shared" si="137"/>
        <v>135.29411764705884</v>
      </c>
      <c r="AU86">
        <f t="shared" si="138"/>
        <v>135.29411764705884</v>
      </c>
      <c r="AV86">
        <f t="shared" si="139"/>
        <v>135.29411764705884</v>
      </c>
      <c r="AW86">
        <f t="shared" si="140"/>
        <v>135.29411764705884</v>
      </c>
      <c r="AX86">
        <f t="shared" si="141"/>
        <v>135.29411764705884</v>
      </c>
      <c r="AY86">
        <f t="shared" si="142"/>
        <v>135.29411764705884</v>
      </c>
      <c r="AZ86">
        <f t="shared" si="143"/>
        <v>135.29411764705884</v>
      </c>
      <c r="BA86">
        <f t="shared" si="144"/>
        <v>135.29411764705884</v>
      </c>
      <c r="BB86">
        <f t="shared" si="145"/>
        <v>40.686274509803923</v>
      </c>
      <c r="BC86">
        <f t="shared" si="146"/>
        <v>40.686274509803923</v>
      </c>
      <c r="BD86">
        <f t="shared" si="147"/>
        <v>40.686274509803923</v>
      </c>
      <c r="BE86">
        <f t="shared" si="148"/>
        <v>34.832157611617838</v>
      </c>
      <c r="BF86">
        <f t="shared" si="149"/>
        <v>45.098039215686278</v>
      </c>
      <c r="BG86">
        <f t="shared" si="150"/>
        <v>45.098039215686278</v>
      </c>
      <c r="BH86">
        <f t="shared" si="151"/>
        <v>45.098039215686278</v>
      </c>
      <c r="BI86">
        <f t="shared" si="152"/>
        <v>45.098039215686278</v>
      </c>
      <c r="BJ86">
        <f t="shared" si="153"/>
        <v>45.098039215686278</v>
      </c>
      <c r="BK86">
        <f t="shared" si="154"/>
        <v>45.098039215686278</v>
      </c>
      <c r="BL86">
        <f t="shared" si="155"/>
        <v>45.098039215686278</v>
      </c>
      <c r="BM86">
        <f t="shared" si="156"/>
        <v>45.098039215686278</v>
      </c>
      <c r="BN86">
        <f t="shared" si="157"/>
        <v>1655.3729334871205</v>
      </c>
      <c r="BO86">
        <f t="shared" si="158"/>
        <v>1655.3729334871205</v>
      </c>
      <c r="BP86">
        <f t="shared" si="159"/>
        <v>1655.3729334871205</v>
      </c>
      <c r="BQ86">
        <f t="shared" si="160"/>
        <v>1213.2792038805865</v>
      </c>
      <c r="BR86">
        <f t="shared" si="161"/>
        <v>2033.8331410995775</v>
      </c>
      <c r="BS86">
        <f t="shared" si="162"/>
        <v>2033.8331410995775</v>
      </c>
      <c r="BT86">
        <f t="shared" si="163"/>
        <v>2033.8331410995775</v>
      </c>
      <c r="BU86">
        <f t="shared" si="164"/>
        <v>2033.8331410995775</v>
      </c>
      <c r="BV86">
        <f t="shared" si="165"/>
        <v>2033.8331410995775</v>
      </c>
      <c r="BW86">
        <f t="shared" si="166"/>
        <v>2033.8331410995775</v>
      </c>
      <c r="BX86">
        <f t="shared" si="167"/>
        <v>2033.8331410995775</v>
      </c>
      <c r="BY86">
        <f t="shared" si="168"/>
        <v>2033.8331410995775</v>
      </c>
      <c r="BZ86">
        <f>IF($I$1=0,0,IF(AP86=0,C86,('LED Curve'!$D$14*(AP86/$I$1)^3+'LED Curve'!$D$15*(AP86/$I$1)^2+'LED Curve'!$D$16*(AP86/$I$1)^1+'LED Curve'!$D$17)*$F$1))</f>
        <v>31.838258559933596</v>
      </c>
      <c r="CA86">
        <f>IF($I$2=0,0,IF(AQ86=0,C86-BZ86,('LED Curve'!$D$14*(AQ86/$I$2)^3+'LED Curve'!$D$15*(AQ86/$I$2)^2+'LED Curve'!$D$16*(AQ86/$I$2)^1+'LED Curve'!$D$17)*$F$2))</f>
        <v>31.838258559933596</v>
      </c>
      <c r="CB86">
        <f>IF($I$3=0,0,IF(AR86=0,C86-(BZ86+CA86),('LED Curve'!$D$14*(AR86/$I$3)^3+'LED Curve'!$D$15*(AR86/$I$3)^2+'LED Curve'!$D$16*(AR86/$I$3)^1+'LED Curve'!$D$17)*$F$3))</f>
        <v>31.838258559933596</v>
      </c>
      <c r="CC86">
        <f>IF($I$4=0,0,IF(AS86=0,C86-(BZ86+CA86+CB86),('LED Curve'!$D$14*(AS86/$I$4)^3+'LED Curve'!$D$15*(AS86/$I$4)^2+'LED Curve'!$D$16*(AS86/$I$4)^1+'LED Curve'!$D$17)*$F$4))</f>
        <v>31.402283957398705</v>
      </c>
      <c r="CD86">
        <f>IF($I$1=0,0,IF(AT86=0,D86,('LED Curve'!$D$14*(AT86/$I$1)^3+'LED Curve'!$D$15*(AT86/$I$1)^2+'LED Curve'!$D$16*(AT86/$I$1)^1+'LED Curve'!$D$17)*$F$1))</f>
        <v>32.123222947868399</v>
      </c>
      <c r="CE86">
        <f>IF($I$2=0,0,IF(AU86=0,D86-CD86,('LED Curve'!$D$14*(AU86/$I$2)^3+'LED Curve'!$D$15*(AU86/$I$2)^2+'LED Curve'!$D$16*(AU86/$I$2)^1+'LED Curve'!$D$17)*$F$2))</f>
        <v>32.123222947868399</v>
      </c>
      <c r="CF86">
        <f>IF($I$3=0,0,IF(AV86=0,D86-(CD86+CE86),('LED Curve'!$D$14*(AV86/$I$3)^3+'LED Curve'!$D$15*(AV86/$I$3)^2+'LED Curve'!$D$16*(AV86/$I$3)^1+'LED Curve'!$D$17)*$F$3))</f>
        <v>32.123222947868399</v>
      </c>
      <c r="CG86">
        <f>IF($I$4=0,0,IF(AW86=0,D86-(CD86+CE86+CF86),('LED Curve'!$D$14*(AW86/$I$4)^3+'LED Curve'!$D$15*(AW86/$I$4)^2+'LED Curve'!$D$16*(AW86/$I$4)^1+'LED Curve'!$D$17)*$F$4))</f>
        <v>32.123222947868399</v>
      </c>
      <c r="CH86">
        <f>IF($I$1=0,0,IF(AX86=0,E86,('LED Curve'!$D$14*(AX86/$I$1)^3+'LED Curve'!$D$15*(AX86/$I$1)^2+'LED Curve'!$D$16*(AX86/$I$1)^1+'LED Curve'!$D$17)*$F$1))</f>
        <v>32.123222947868399</v>
      </c>
      <c r="CI86">
        <f>IF($I$2=0,0,IF(AY86=0,E86-CH86,('LED Curve'!$D$14*(AY86/$I$2)^3+'LED Curve'!$D$15*(AY86/$I$2)^2+'LED Curve'!$D$16*(AY86/$I$2)^1+'LED Curve'!$D$17)*$F$2))</f>
        <v>32.123222947868399</v>
      </c>
      <c r="CJ86">
        <f>IF($I$3=0,0,IF(AZ86=0,E86-(CH86+CI86),('LED Curve'!$D$14*(AZ86/$I$3)^3+'LED Curve'!$D$15*(AZ86/$I$3)^2+'LED Curve'!$D$16*(AZ86/$I$3)^1+'LED Curve'!$D$17)*$F$3))</f>
        <v>32.123222947868399</v>
      </c>
      <c r="CK86">
        <f>IF($I$4=0,0,IF(BA86=0,E86-(CH86+CI86+CJ86),('LED Curve'!$D$14*(BA86/$I$4)^3+'LED Curve'!$D$15*(BA86/$I$4)^2+'LED Curve'!$D$16*(BA86/$I$4)^1+'LED Curve'!$D$17)*$F$4))</f>
        <v>32.123222947868399</v>
      </c>
      <c r="CL86">
        <f t="shared" si="169"/>
        <v>92.839293204155581</v>
      </c>
      <c r="CM86">
        <f t="shared" si="170"/>
        <v>61.001034644221981</v>
      </c>
      <c r="CN86">
        <f t="shared" si="171"/>
        <v>29.162776084288382</v>
      </c>
      <c r="CO86">
        <f>IF($C$6=Calculation!$I$5,0,$C86-(BZ86+CA86+CB86+CC86))</f>
        <v>-2.2395078731103268</v>
      </c>
      <c r="CP86">
        <f t="shared" si="172"/>
        <v>104.01592443113798</v>
      </c>
      <c r="CQ86">
        <f t="shared" si="173"/>
        <v>71.892701483269576</v>
      </c>
      <c r="CR86">
        <f t="shared" si="174"/>
        <v>39.769478535401177</v>
      </c>
      <c r="CS86">
        <f>IF($C$6=Calculation!$I$5,0,$D86-(CD86+CE86+CF86+CG86))</f>
        <v>7.646255587532778</v>
      </c>
      <c r="CT86">
        <f t="shared" si="175"/>
        <v>115.47752004605518</v>
      </c>
      <c r="CU86">
        <f t="shared" si="176"/>
        <v>83.354297098186777</v>
      </c>
      <c r="CV86">
        <f t="shared" si="177"/>
        <v>51.231074150318378</v>
      </c>
      <c r="CW86">
        <f>IF($C$6=Calculation!$I$5,0,$E86-(CH86+CI86+CJ86+CK86))</f>
        <v>19.107851202449979</v>
      </c>
      <c r="CX86">
        <f t="shared" si="178"/>
        <v>15.809147104998109</v>
      </c>
      <c r="CY86">
        <f t="shared" si="179"/>
        <v>19.608266974344073</v>
      </c>
      <c r="CZ86">
        <f t="shared" si="180"/>
        <v>23.109465607997073</v>
      </c>
      <c r="DA86">
        <f t="shared" si="181"/>
        <v>0.23028420180489068</v>
      </c>
      <c r="DB86">
        <f t="shared" si="182"/>
        <v>0.26329895847368512</v>
      </c>
      <c r="DC86">
        <f t="shared" si="183"/>
        <v>0.28966324210580002</v>
      </c>
      <c r="DD86">
        <f t="shared" si="198"/>
        <v>5.0386625190926297</v>
      </c>
      <c r="DE86">
        <f t="shared" si="199"/>
        <v>4.6218524208820275</v>
      </c>
      <c r="DF86">
        <f t="shared" si="200"/>
        <v>3.4299960311341571</v>
      </c>
      <c r="DG86">
        <f t="shared" si="201"/>
        <v>0.19715259573899896</v>
      </c>
      <c r="DH86">
        <f t="shared" si="202"/>
        <v>5.8227257105179193</v>
      </c>
      <c r="DI86">
        <f t="shared" si="203"/>
        <v>5.4428607759780059</v>
      </c>
      <c r="DJ86">
        <f t="shared" si="204"/>
        <v>4.3768771493483092</v>
      </c>
      <c r="DK86">
        <f t="shared" si="205"/>
        <v>1.6321033556130082</v>
      </c>
      <c r="DL86">
        <f t="shared" si="206"/>
        <v>6.4480316899420282</v>
      </c>
      <c r="DM86">
        <f t="shared" si="207"/>
        <v>6.1002176782306679</v>
      </c>
      <c r="DN86">
        <f t="shared" si="208"/>
        <v>5.1349775127709663</v>
      </c>
      <c r="DO86">
        <f t="shared" si="209"/>
        <v>2.7380306481381056</v>
      </c>
      <c r="DP86">
        <f t="shared" si="184"/>
        <v>0.21536561656600375</v>
      </c>
      <c r="DQ86">
        <f t="shared" si="185"/>
        <v>0.5946129283434145</v>
      </c>
      <c r="DR86">
        <f t="shared" si="186"/>
        <v>1.4942859537958963</v>
      </c>
      <c r="DS86">
        <f t="shared" si="187"/>
        <v>-1.3065162359906847E-2</v>
      </c>
      <c r="DT86">
        <f t="shared" si="188"/>
        <v>0.1957421357474966</v>
      </c>
      <c r="DU86">
        <f t="shared" si="189"/>
        <v>0.52937470169145939</v>
      </c>
      <c r="DV86">
        <f t="shared" si="190"/>
        <v>1.2570381093663101</v>
      </c>
      <c r="DW86">
        <f t="shared" si="191"/>
        <v>8.8246077607877713E-2</v>
      </c>
      <c r="DX86">
        <f t="shared" si="192"/>
        <v>0.17943591579829735</v>
      </c>
      <c r="DY86">
        <f t="shared" si="193"/>
        <v>0.47733610924997627</v>
      </c>
      <c r="DZ86">
        <f t="shared" si="194"/>
        <v>1.0876185638500147</v>
      </c>
      <c r="EA86">
        <f t="shared" si="195"/>
        <v>0.6541542479112129</v>
      </c>
      <c r="EB86">
        <f>IF($I$1=0,0,IF(AP86&lt;=0,0,('LED Curve'!$D$19*(AP86/$I$1)^3+'LED Curve'!$D$20*(AP86/$I$1)^2+'LED Curve'!$D$21*(AP86/$I$1)^1+'LED Curve'!$D$22)*$F$1*$I$1))</f>
        <v>499.45781970958944</v>
      </c>
      <c r="EC86">
        <f>IF($I$2=0,0,IF(AQ86&lt;=0,0,('LED Curve'!$D$19*(AQ86/$I$2)^3+'LED Curve'!$D$20*(AQ86/$I$2)^2+'LED Curve'!$D$21*(AQ86/$I$2)^1+'LED Curve'!$D$22)*$F$2*$I$2))</f>
        <v>499.45781970958944</v>
      </c>
      <c r="ED86">
        <f>IF($I$3=0,0,IF(AR86&lt;=0,0,('LED Curve'!$D$19*(AR86/$I$3)^3+'LED Curve'!$D$20*(AR86/$I$3)^2+'LED Curve'!$D$21*(AR86/$I$3)^1+'LED Curve'!$D$22)*$F$3*$I$3))</f>
        <v>499.45781970958944</v>
      </c>
      <c r="EE86">
        <f>IF($I$4=0,0,IF(AS86&lt;=0,0,('LED Curve'!$D$19*(AS86/$I$4)^3+'LED Curve'!$D$20*(AS86/$I$4)^2+'LED Curve'!$D$21*(AS86/$I$4)^1+'LED Curve'!$D$22)*$F$4*$I$4))</f>
        <v>436.75342094331694</v>
      </c>
      <c r="EF86">
        <f>IF($I$1=0,0,IF(AT86&lt;=0,0,('LED Curve'!$D$19*(AT86/$I$1)^3+'LED Curve'!$D$20*(AT86/$I$1)^2+'LED Curve'!$D$21*(AT86/$I$1)^1+'LED Curve'!$D$22)*$F$1*$I$1))</f>
        <v>544.2324443672818</v>
      </c>
      <c r="EG86">
        <f>IF($I$2=0,0,IF(AU86&lt;=0,0,('LED Curve'!$D$19*(AU86/$I$2)^3+'LED Curve'!$D$20*(AU86/$I$2)^2+'LED Curve'!$D$21*(AU86/$I$2)^1+'LED Curve'!$D$22)*$F$2*$I$2))</f>
        <v>544.2324443672818</v>
      </c>
      <c r="EH86">
        <f>IF($I$3=0,0,IF(AV86&lt;=0,0,('LED Curve'!$D$19*(AV86/$I$3)^3+'LED Curve'!$D$20*(AV86/$I$3)^2+'LED Curve'!$D$21*(AV86/$I$3)^1+'LED Curve'!$D$22)*$F$3*$I$3))</f>
        <v>544.2324443672818</v>
      </c>
      <c r="EI86">
        <f>IF($I$4=0,0,IF(AW86&lt;=0,0,('LED Curve'!$D$19*(AW86/$I$4)^3+'LED Curve'!$D$20*(AW86/$I$4)^2+'LED Curve'!$D$21*(AW86/$I$4)^1+'LED Curve'!$D$22)*$F$4*$I$4))</f>
        <v>544.2324443672818</v>
      </c>
      <c r="EJ86">
        <f>IF($I$1=0,0,IF(AX86&lt;=0,0,('LED Curve'!$D$19*(AX86/$I$1)^3+'LED Curve'!$D$20*(AX86/$I$1)^2+'LED Curve'!$D$21*(AX86/$I$1)^1+'LED Curve'!$D$22)*$F$1*$I$1))</f>
        <v>544.2324443672818</v>
      </c>
      <c r="EK86">
        <f>IF($I$2=0,0,IF(AY86&lt;=0,0,('LED Curve'!$D$19*(AY86/$I$2)^3+'LED Curve'!$D$20*(AY86/$I$2)^2+'LED Curve'!$D$21*(AY86/$I$2)^1+'LED Curve'!$D$22)*$F$2*$I$2))</f>
        <v>544.2324443672818</v>
      </c>
      <c r="EL86">
        <f>IF($I$3=0,0,IF(AZ86&lt;=0,0,('LED Curve'!$D$19*(AZ86/$I$3)^3+'LED Curve'!$D$20*(AZ86/$I$3)^2+'LED Curve'!$D$21*(AZ86/$I$3)^1+'LED Curve'!$D$22)*$F$3*$I$3))</f>
        <v>544.2324443672818</v>
      </c>
      <c r="EM86">
        <f>IF($I$4=0,0,IF(BA86&lt;=0,0,('LED Curve'!$D$19*(BA86/$I$4)^3+'LED Curve'!$D$20*(BA86/$I$4)^2+'LED Curve'!$D$21*(BA86/$I$4)^1+'LED Curve'!$D$22)*$F$4*$I$4))</f>
        <v>544.2324443672818</v>
      </c>
      <c r="EN86">
        <f t="shared" si="196"/>
        <v>1935.1268800720854</v>
      </c>
      <c r="EO86">
        <f t="shared" si="116"/>
        <v>706.81060467879115</v>
      </c>
      <c r="EP86">
        <f t="shared" si="117"/>
        <v>2176.9297774691272</v>
      </c>
      <c r="EQ86">
        <f t="shared" si="118"/>
        <v>851.15161399119143</v>
      </c>
      <c r="ER86">
        <f t="shared" si="197"/>
        <v>2176.9297774691272</v>
      </c>
      <c r="ES86">
        <f t="shared" si="119"/>
        <v>774.82780015805474</v>
      </c>
    </row>
    <row r="87" spans="1:149" x14ac:dyDescent="0.3">
      <c r="A87">
        <v>78</v>
      </c>
      <c r="B87">
        <f t="shared" si="120"/>
        <v>3.0468750000000001E-3</v>
      </c>
      <c r="C87">
        <f t="shared" si="107"/>
        <v>125.78634842641668</v>
      </c>
      <c r="D87">
        <f t="shared" si="108"/>
        <v>137.3487437379091</v>
      </c>
      <c r="E87">
        <f t="shared" si="109"/>
        <v>148.91113904940153</v>
      </c>
      <c r="F87">
        <f>IF(C87&gt;Calculation!$D$72,IF((C87-Calculation!$D$72)/Calculation!$D$58&gt;Calculation!$D$28,Calculation!$D$28,(C87-Calculation!$D$72)/Calculation!$D$58),0)</f>
        <v>26.470588235294116</v>
      </c>
      <c r="G87">
        <f>IF(C87&gt;Calculation!$D$73,IF((C87-Calculation!$D$73)/Calculation!$D$59&gt;Calculation!$D$29,Calculation!$D$29,(C87-Calculation!$D$73)/Calculation!$D$59),0)</f>
        <v>54.411764705882355</v>
      </c>
      <c r="H87">
        <f>IF(C87&gt;Calculation!$D$74,IF((C87-Calculation!$D$74)/Calculation!$D$60&gt;Calculation!$D$30,Calculation!$D$30,(C87-Calculation!$D$74)/Calculation!$D$60),0)</f>
        <v>122.05882352941177</v>
      </c>
      <c r="I87">
        <f>IF(C87&gt;Calculation!$D$75,IF((C87-Calculation!$D$75)/Calculation!$D$61&gt;Calculation!$D$31,Calculation!$D$31,(C87-Calculation!$D$75)/Calculation!$D$61),0)</f>
        <v>135.29411764705884</v>
      </c>
      <c r="J87">
        <f>IF(D87&gt;Calculation!$D$72,IF((D87-Calculation!$D$72)/Calculation!$D$58&gt;Calculation!$D$28,Calculation!$D$28,(D87-Calculation!$D$72)/Calculation!$D$58),0)</f>
        <v>26.470588235294116</v>
      </c>
      <c r="K87">
        <f>IF(D87&gt;Calculation!$D$73,IF((D87-Calculation!$D$73)/Calculation!$D$59&gt;Calculation!$D$29,Calculation!$D$29,(D87-Calculation!$D$73)/Calculation!$D$59),0)</f>
        <v>54.411764705882355</v>
      </c>
      <c r="L87">
        <f>IF(D87&gt;Calculation!$D$74,IF((D87-Calculation!$D$74)/Calculation!$D$60&gt;Calculation!$D$30,Calculation!$D$30,(D87-Calculation!$D$74)/Calculation!$D$60),0)</f>
        <v>122.05882352941177</v>
      </c>
      <c r="M87">
        <f>IF(D87&gt;Calculation!$D$75,IF((D87-Calculation!$D$75)/Calculation!$D$61&gt;Calculation!$D$31,Calculation!$D$31,(D87-Calculation!$D$75)/Calculation!$D$61),0)</f>
        <v>135.29411764705884</v>
      </c>
      <c r="N87">
        <f>IF(E87&gt;Calculation!$D$72,IF((E87-Calculation!$D$72)/Calculation!$D$58&gt;Calculation!$D$28,Calculation!$D$28,(E87-Calculation!$D$72)/Calculation!$D$58),0)</f>
        <v>26.470588235294116</v>
      </c>
      <c r="O87">
        <f>IF(E87&gt;Calculation!$D$73,IF((E87-Calculation!$D$73)/Calculation!$D$59&gt;Calculation!$D$29,Calculation!$D$29,(E87-Calculation!$D$73)/Calculation!$D$59),0)</f>
        <v>54.411764705882355</v>
      </c>
      <c r="P87">
        <f>IF(E87&gt;Calculation!$D$74,IF((E87-Calculation!$D$74)/Calculation!$D$60&gt;Calculation!$D$30,Calculation!$D$30,(E87-Calculation!$D$74)/Calculation!$D$60),0)</f>
        <v>122.05882352941177</v>
      </c>
      <c r="Q87">
        <f>IF(E87&gt;Calculation!$D$75,IF((E87-Calculation!$D$75)/Calculation!$D$61&gt;Calculation!$D$31,Calculation!$D$31,(E87-Calculation!$D$75)/Calculation!$D$61),0)</f>
        <v>135.29411764705884</v>
      </c>
      <c r="R87">
        <f t="shared" si="121"/>
        <v>0</v>
      </c>
      <c r="S87">
        <f t="shared" si="122"/>
        <v>0</v>
      </c>
      <c r="T87">
        <f t="shared" si="123"/>
        <v>0</v>
      </c>
      <c r="U87">
        <f t="shared" si="124"/>
        <v>135.29411764705884</v>
      </c>
      <c r="V87">
        <f t="shared" si="125"/>
        <v>0</v>
      </c>
      <c r="W87">
        <f t="shared" si="126"/>
        <v>0</v>
      </c>
      <c r="X87">
        <f t="shared" si="127"/>
        <v>0</v>
      </c>
      <c r="Y87">
        <f t="shared" si="128"/>
        <v>135.29411764705884</v>
      </c>
      <c r="Z87">
        <f t="shared" si="129"/>
        <v>0</v>
      </c>
      <c r="AA87">
        <f t="shared" si="130"/>
        <v>0</v>
      </c>
      <c r="AB87">
        <f t="shared" si="131"/>
        <v>0</v>
      </c>
      <c r="AC87">
        <f t="shared" si="110"/>
        <v>135.29411764705884</v>
      </c>
      <c r="AD87">
        <f>IF(T87&gt;Calculation!$D$29,1,0)</f>
        <v>0</v>
      </c>
      <c r="AE87">
        <f>IF(X87&gt;Calculation!$D$29,1,0)</f>
        <v>0</v>
      </c>
      <c r="AF87">
        <f>IF(AB87&gt;Calculation!$D$29,1,0)</f>
        <v>0</v>
      </c>
      <c r="AG87">
        <f>IF(U87&gt;Calculation!$D$30,1,0)</f>
        <v>1</v>
      </c>
      <c r="AH87">
        <f>IF(Y87&gt;Calculation!$D$30,1,0)</f>
        <v>1</v>
      </c>
      <c r="AI87">
        <f>IF(AC87&gt;Calculation!$D$30,1,0)</f>
        <v>1</v>
      </c>
      <c r="AJ87">
        <f t="shared" si="111"/>
        <v>135.29411764705884</v>
      </c>
      <c r="AK87">
        <f t="shared" si="132"/>
        <v>135.29411764705884</v>
      </c>
      <c r="AL87">
        <f t="shared" si="133"/>
        <v>135.29411764705884</v>
      </c>
      <c r="AM87">
        <f t="shared" si="134"/>
        <v>18304.498269896198</v>
      </c>
      <c r="AN87">
        <f t="shared" si="135"/>
        <v>18304.498269896198</v>
      </c>
      <c r="AO87">
        <f t="shared" si="136"/>
        <v>18304.498269896198</v>
      </c>
      <c r="AP87">
        <f t="shared" si="112"/>
        <v>135.29411764705884</v>
      </c>
      <c r="AQ87">
        <f t="shared" si="113"/>
        <v>135.29411764705884</v>
      </c>
      <c r="AR87">
        <f t="shared" si="114"/>
        <v>135.29411764705884</v>
      </c>
      <c r="AS87">
        <f t="shared" si="115"/>
        <v>135.29411764705884</v>
      </c>
      <c r="AT87">
        <f t="shared" si="137"/>
        <v>135.29411764705884</v>
      </c>
      <c r="AU87">
        <f t="shared" si="138"/>
        <v>135.29411764705884</v>
      </c>
      <c r="AV87">
        <f t="shared" si="139"/>
        <v>135.29411764705884</v>
      </c>
      <c r="AW87">
        <f t="shared" si="140"/>
        <v>135.29411764705884</v>
      </c>
      <c r="AX87">
        <f t="shared" si="141"/>
        <v>135.29411764705884</v>
      </c>
      <c r="AY87">
        <f t="shared" si="142"/>
        <v>135.29411764705884</v>
      </c>
      <c r="AZ87">
        <f t="shared" si="143"/>
        <v>135.29411764705884</v>
      </c>
      <c r="BA87">
        <f t="shared" si="144"/>
        <v>135.29411764705884</v>
      </c>
      <c r="BB87">
        <f t="shared" si="145"/>
        <v>45.098039215686278</v>
      </c>
      <c r="BC87">
        <f t="shared" si="146"/>
        <v>45.098039215686278</v>
      </c>
      <c r="BD87">
        <f t="shared" si="147"/>
        <v>45.098039215686278</v>
      </c>
      <c r="BE87">
        <f t="shared" si="148"/>
        <v>45.098039215686278</v>
      </c>
      <c r="BF87">
        <f t="shared" si="149"/>
        <v>45.098039215686278</v>
      </c>
      <c r="BG87">
        <f t="shared" si="150"/>
        <v>45.098039215686278</v>
      </c>
      <c r="BH87">
        <f t="shared" si="151"/>
        <v>45.098039215686278</v>
      </c>
      <c r="BI87">
        <f t="shared" si="152"/>
        <v>45.098039215686278</v>
      </c>
      <c r="BJ87">
        <f t="shared" si="153"/>
        <v>45.098039215686278</v>
      </c>
      <c r="BK87">
        <f t="shared" si="154"/>
        <v>45.098039215686278</v>
      </c>
      <c r="BL87">
        <f t="shared" si="155"/>
        <v>45.098039215686278</v>
      </c>
      <c r="BM87">
        <f t="shared" si="156"/>
        <v>45.098039215686278</v>
      </c>
      <c r="BN87">
        <f t="shared" si="157"/>
        <v>2033.8331410995775</v>
      </c>
      <c r="BO87">
        <f t="shared" si="158"/>
        <v>2033.8331410995775</v>
      </c>
      <c r="BP87">
        <f t="shared" si="159"/>
        <v>2033.8331410995775</v>
      </c>
      <c r="BQ87">
        <f t="shared" si="160"/>
        <v>2033.8331410995775</v>
      </c>
      <c r="BR87">
        <f t="shared" si="161"/>
        <v>2033.8331410995775</v>
      </c>
      <c r="BS87">
        <f t="shared" si="162"/>
        <v>2033.8331410995775</v>
      </c>
      <c r="BT87">
        <f t="shared" si="163"/>
        <v>2033.8331410995775</v>
      </c>
      <c r="BU87">
        <f t="shared" si="164"/>
        <v>2033.8331410995775</v>
      </c>
      <c r="BV87">
        <f t="shared" si="165"/>
        <v>2033.8331410995775</v>
      </c>
      <c r="BW87">
        <f t="shared" si="166"/>
        <v>2033.8331410995775</v>
      </c>
      <c r="BX87">
        <f t="shared" si="167"/>
        <v>2033.8331410995775</v>
      </c>
      <c r="BY87">
        <f t="shared" si="168"/>
        <v>2033.8331410995775</v>
      </c>
      <c r="BZ87">
        <f>IF($I$1=0,0,IF(AP87=0,C87,('LED Curve'!$D$14*(AP87/$I$1)^3+'LED Curve'!$D$15*(AP87/$I$1)^2+'LED Curve'!$D$16*(AP87/$I$1)^1+'LED Curve'!$D$17)*$F$1))</f>
        <v>32.123222947868399</v>
      </c>
      <c r="CA87">
        <f>IF($I$2=0,0,IF(AQ87=0,C87-BZ87,('LED Curve'!$D$14*(AQ87/$I$2)^3+'LED Curve'!$D$15*(AQ87/$I$2)^2+'LED Curve'!$D$16*(AQ87/$I$2)^1+'LED Curve'!$D$17)*$F$2))</f>
        <v>32.123222947868399</v>
      </c>
      <c r="CB87">
        <f>IF($I$3=0,0,IF(AR87=0,C87-(BZ87+CA87),('LED Curve'!$D$14*(AR87/$I$3)^3+'LED Curve'!$D$15*(AR87/$I$3)^2+'LED Curve'!$D$16*(AR87/$I$3)^1+'LED Curve'!$D$17)*$F$3))</f>
        <v>32.123222947868399</v>
      </c>
      <c r="CC87">
        <f>IF($I$4=0,0,IF(AS87=0,C87-(BZ87+CA87+CB87),('LED Curve'!$D$14*(AS87/$I$4)^3+'LED Curve'!$D$15*(AS87/$I$4)^2+'LED Curve'!$D$16*(AS87/$I$4)^1+'LED Curve'!$D$17)*$F$4))</f>
        <v>32.123222947868399</v>
      </c>
      <c r="CD87">
        <f>IF($I$1=0,0,IF(AT87=0,D87,('LED Curve'!$D$14*(AT87/$I$1)^3+'LED Curve'!$D$15*(AT87/$I$1)^2+'LED Curve'!$D$16*(AT87/$I$1)^1+'LED Curve'!$D$17)*$F$1))</f>
        <v>32.123222947868399</v>
      </c>
      <c r="CE87">
        <f>IF($I$2=0,0,IF(AU87=0,D87-CD87,('LED Curve'!$D$14*(AU87/$I$2)^3+'LED Curve'!$D$15*(AU87/$I$2)^2+'LED Curve'!$D$16*(AU87/$I$2)^1+'LED Curve'!$D$17)*$F$2))</f>
        <v>32.123222947868399</v>
      </c>
      <c r="CF87">
        <f>IF($I$3=0,0,IF(AV87=0,D87-(CD87+CE87),('LED Curve'!$D$14*(AV87/$I$3)^3+'LED Curve'!$D$15*(AV87/$I$3)^2+'LED Curve'!$D$16*(AV87/$I$3)^1+'LED Curve'!$D$17)*$F$3))</f>
        <v>32.123222947868399</v>
      </c>
      <c r="CG87">
        <f>IF($I$4=0,0,IF(AW87=0,D87-(CD87+CE87+CF87),('LED Curve'!$D$14*(AW87/$I$4)^3+'LED Curve'!$D$15*(AW87/$I$4)^2+'LED Curve'!$D$16*(AW87/$I$4)^1+'LED Curve'!$D$17)*$F$4))</f>
        <v>32.123222947868399</v>
      </c>
      <c r="CH87">
        <f>IF($I$1=0,0,IF(AX87=0,E87,('LED Curve'!$D$14*(AX87/$I$1)^3+'LED Curve'!$D$15*(AX87/$I$1)^2+'LED Curve'!$D$16*(AX87/$I$1)^1+'LED Curve'!$D$17)*$F$1))</f>
        <v>32.123222947868399</v>
      </c>
      <c r="CI87">
        <f>IF($I$2=0,0,IF(AY87=0,E87-CH87,('LED Curve'!$D$14*(AY87/$I$2)^3+'LED Curve'!$D$15*(AY87/$I$2)^2+'LED Curve'!$D$16*(AY87/$I$2)^1+'LED Curve'!$D$17)*$F$2))</f>
        <v>32.123222947868399</v>
      </c>
      <c r="CJ87">
        <f>IF($I$3=0,0,IF(AZ87=0,E87-(CH87+CI87),('LED Curve'!$D$14*(AZ87/$I$3)^3+'LED Curve'!$D$15*(AZ87/$I$3)^2+'LED Curve'!$D$16*(AZ87/$I$3)^1+'LED Curve'!$D$17)*$F$3))</f>
        <v>32.123222947868399</v>
      </c>
      <c r="CK87">
        <f>IF($I$4=0,0,IF(BA87=0,E87-(CH87+CI87+CJ87),('LED Curve'!$D$14*(BA87/$I$4)^3+'LED Curve'!$D$15*(BA87/$I$4)^2+'LED Curve'!$D$16*(BA87/$I$4)^1+'LED Curve'!$D$17)*$F$4))</f>
        <v>32.123222947868399</v>
      </c>
      <c r="CL87">
        <f t="shared" si="169"/>
        <v>93.663125478548281</v>
      </c>
      <c r="CM87">
        <f t="shared" si="170"/>
        <v>61.539902530679882</v>
      </c>
      <c r="CN87">
        <f t="shared" si="171"/>
        <v>29.416679582811483</v>
      </c>
      <c r="CO87">
        <f>IF($C$6=Calculation!$I$5,0,$C87-(BZ87+CA87+CB87+CC87))</f>
        <v>-2.7065433650569162</v>
      </c>
      <c r="CP87">
        <f t="shared" si="172"/>
        <v>105.2255207900407</v>
      </c>
      <c r="CQ87">
        <f t="shared" si="173"/>
        <v>73.102297842172305</v>
      </c>
      <c r="CR87">
        <f t="shared" si="174"/>
        <v>40.979074894303906</v>
      </c>
      <c r="CS87">
        <f>IF($C$6=Calculation!$I$5,0,$D87-(CD87+CE87+CF87+CG87))</f>
        <v>8.8558519464355072</v>
      </c>
      <c r="CT87">
        <f t="shared" si="175"/>
        <v>116.78791610153313</v>
      </c>
      <c r="CU87">
        <f t="shared" si="176"/>
        <v>84.664693153664729</v>
      </c>
      <c r="CV87">
        <f t="shared" si="177"/>
        <v>52.54147020579633</v>
      </c>
      <c r="CW87">
        <f>IF($C$6=Calculation!$I$5,0,$E87-(CH87+CI87+CJ87+CK87))</f>
        <v>20.418247257927931</v>
      </c>
      <c r="CX87">
        <f t="shared" si="178"/>
        <v>16.445653058199778</v>
      </c>
      <c r="CY87">
        <f t="shared" si="179"/>
        <v>20.338347568977468</v>
      </c>
      <c r="CZ87">
        <f t="shared" si="180"/>
        <v>23.90038625218325</v>
      </c>
      <c r="DA87">
        <f t="shared" si="181"/>
        <v>0.2373211962901848</v>
      </c>
      <c r="DB87">
        <f t="shared" si="182"/>
        <v>0.27069785553250864</v>
      </c>
      <c r="DC87">
        <f t="shared" si="183"/>
        <v>0.29706213916462354</v>
      </c>
      <c r="DD87">
        <f t="shared" si="198"/>
        <v>5.1994113021789312</v>
      </c>
      <c r="DE87">
        <f t="shared" si="199"/>
        <v>4.782601203968329</v>
      </c>
      <c r="DF87">
        <f t="shared" si="200"/>
        <v>3.590744814220459</v>
      </c>
      <c r="DG87">
        <f t="shared" si="201"/>
        <v>0.34591059194482721</v>
      </c>
      <c r="DH87">
        <f t="shared" si="202"/>
        <v>5.9924945817957163</v>
      </c>
      <c r="DI87">
        <f t="shared" si="203"/>
        <v>5.6126296472558028</v>
      </c>
      <c r="DJ87">
        <f t="shared" si="204"/>
        <v>4.5466460206261061</v>
      </c>
      <c r="DK87">
        <f t="shared" si="205"/>
        <v>1.8018722268908056</v>
      </c>
      <c r="DL87">
        <f t="shared" si="206"/>
        <v>6.6178005612198252</v>
      </c>
      <c r="DM87">
        <f t="shared" si="207"/>
        <v>6.2699865495084648</v>
      </c>
      <c r="DN87">
        <f t="shared" si="208"/>
        <v>5.3047463840487632</v>
      </c>
      <c r="DO87">
        <f t="shared" si="209"/>
        <v>2.907799519415903</v>
      </c>
      <c r="DP87">
        <f t="shared" si="184"/>
        <v>0.21536561656600375</v>
      </c>
      <c r="DQ87">
        <f t="shared" si="185"/>
        <v>0.5946129283434145</v>
      </c>
      <c r="DR87">
        <f t="shared" si="186"/>
        <v>1.504332759888884</v>
      </c>
      <c r="DS87">
        <f t="shared" si="187"/>
        <v>-2.4647355201253704E-2</v>
      </c>
      <c r="DT87">
        <f t="shared" si="188"/>
        <v>0.1957421357474966</v>
      </c>
      <c r="DU87">
        <f t="shared" si="189"/>
        <v>0.52937470169145939</v>
      </c>
      <c r="DV87">
        <f t="shared" si="190"/>
        <v>1.2570381093663101</v>
      </c>
      <c r="DW87">
        <f t="shared" si="191"/>
        <v>0.13185229007125904</v>
      </c>
      <c r="DX87">
        <f t="shared" si="192"/>
        <v>0.17943591579829735</v>
      </c>
      <c r="DY87">
        <f t="shared" si="193"/>
        <v>0.47733610924997627</v>
      </c>
      <c r="DZ87">
        <f t="shared" si="194"/>
        <v>1.0876185638500147</v>
      </c>
      <c r="EA87">
        <f t="shared" si="195"/>
        <v>0.75860050992737704</v>
      </c>
      <c r="EB87">
        <f>IF($I$1=0,0,IF(AP87&lt;=0,0,('LED Curve'!$D$19*(AP87/$I$1)^3+'LED Curve'!$D$20*(AP87/$I$1)^2+'LED Curve'!$D$21*(AP87/$I$1)^1+'LED Curve'!$D$22)*$F$1*$I$1))</f>
        <v>544.2324443672818</v>
      </c>
      <c r="EC87">
        <f>IF($I$2=0,0,IF(AQ87&lt;=0,0,('LED Curve'!$D$19*(AQ87/$I$2)^3+'LED Curve'!$D$20*(AQ87/$I$2)^2+'LED Curve'!$D$21*(AQ87/$I$2)^1+'LED Curve'!$D$22)*$F$2*$I$2))</f>
        <v>544.2324443672818</v>
      </c>
      <c r="ED87">
        <f>IF($I$3=0,0,IF(AR87&lt;=0,0,('LED Curve'!$D$19*(AR87/$I$3)^3+'LED Curve'!$D$20*(AR87/$I$3)^2+'LED Curve'!$D$21*(AR87/$I$3)^1+'LED Curve'!$D$22)*$F$3*$I$3))</f>
        <v>544.2324443672818</v>
      </c>
      <c r="EE87">
        <f>IF($I$4=0,0,IF(AS87&lt;=0,0,('LED Curve'!$D$19*(AS87/$I$4)^3+'LED Curve'!$D$20*(AS87/$I$4)^2+'LED Curve'!$D$21*(AS87/$I$4)^1+'LED Curve'!$D$22)*$F$4*$I$4))</f>
        <v>544.2324443672818</v>
      </c>
      <c r="EF87">
        <f>IF($I$1=0,0,IF(AT87&lt;=0,0,('LED Curve'!$D$19*(AT87/$I$1)^3+'LED Curve'!$D$20*(AT87/$I$1)^2+'LED Curve'!$D$21*(AT87/$I$1)^1+'LED Curve'!$D$22)*$F$1*$I$1))</f>
        <v>544.2324443672818</v>
      </c>
      <c r="EG87">
        <f>IF($I$2=0,0,IF(AU87&lt;=0,0,('LED Curve'!$D$19*(AU87/$I$2)^3+'LED Curve'!$D$20*(AU87/$I$2)^2+'LED Curve'!$D$21*(AU87/$I$2)^1+'LED Curve'!$D$22)*$F$2*$I$2))</f>
        <v>544.2324443672818</v>
      </c>
      <c r="EH87">
        <f>IF($I$3=0,0,IF(AV87&lt;=0,0,('LED Curve'!$D$19*(AV87/$I$3)^3+'LED Curve'!$D$20*(AV87/$I$3)^2+'LED Curve'!$D$21*(AV87/$I$3)^1+'LED Curve'!$D$22)*$F$3*$I$3))</f>
        <v>544.2324443672818</v>
      </c>
      <c r="EI87">
        <f>IF($I$4=0,0,IF(AW87&lt;=0,0,('LED Curve'!$D$19*(AW87/$I$4)^3+'LED Curve'!$D$20*(AW87/$I$4)^2+'LED Curve'!$D$21*(AW87/$I$4)^1+'LED Curve'!$D$22)*$F$4*$I$4))</f>
        <v>544.2324443672818</v>
      </c>
      <c r="EJ87">
        <f>IF($I$1=0,0,IF(AX87&lt;=0,0,('LED Curve'!$D$19*(AX87/$I$1)^3+'LED Curve'!$D$20*(AX87/$I$1)^2+'LED Curve'!$D$21*(AX87/$I$1)^1+'LED Curve'!$D$22)*$F$1*$I$1))</f>
        <v>544.2324443672818</v>
      </c>
      <c r="EK87">
        <f>IF($I$2=0,0,IF(AY87&lt;=0,0,('LED Curve'!$D$19*(AY87/$I$2)^3+'LED Curve'!$D$20*(AY87/$I$2)^2+'LED Curve'!$D$21*(AY87/$I$2)^1+'LED Curve'!$D$22)*$F$2*$I$2))</f>
        <v>544.2324443672818</v>
      </c>
      <c r="EL87">
        <f>IF($I$3=0,0,IF(AZ87&lt;=0,0,('LED Curve'!$D$19*(AZ87/$I$3)^3+'LED Curve'!$D$20*(AZ87/$I$3)^2+'LED Curve'!$D$21*(AZ87/$I$3)^1+'LED Curve'!$D$22)*$F$3*$I$3))</f>
        <v>544.2324443672818</v>
      </c>
      <c r="EM87">
        <f>IF($I$4=0,0,IF(BA87&lt;=0,0,('LED Curve'!$D$19*(BA87/$I$4)^3+'LED Curve'!$D$20*(BA87/$I$4)^2+'LED Curve'!$D$21*(BA87/$I$4)^1+'LED Curve'!$D$22)*$F$4*$I$4))</f>
        <v>544.2324443672818</v>
      </c>
      <c r="EN87">
        <f t="shared" si="196"/>
        <v>2176.9297774691272</v>
      </c>
      <c r="EO87">
        <f t="shared" si="116"/>
        <v>948.61350207583291</v>
      </c>
      <c r="EP87">
        <f t="shared" si="117"/>
        <v>2176.9297774691272</v>
      </c>
      <c r="EQ87">
        <f t="shared" si="118"/>
        <v>851.15161399119143</v>
      </c>
      <c r="ER87">
        <f t="shared" si="197"/>
        <v>2176.9297774691272</v>
      </c>
      <c r="ES87">
        <f t="shared" si="119"/>
        <v>774.82780015805474</v>
      </c>
    </row>
    <row r="88" spans="1:149" x14ac:dyDescent="0.3">
      <c r="A88">
        <v>79</v>
      </c>
      <c r="B88">
        <f t="shared" si="120"/>
        <v>3.0859375000000001E-3</v>
      </c>
      <c r="C88">
        <f t="shared" si="107"/>
        <v>126.87599129249929</v>
      </c>
      <c r="D88">
        <f t="shared" si="108"/>
        <v>138.53744504636288</v>
      </c>
      <c r="E88">
        <f t="shared" si="109"/>
        <v>150.19889880022646</v>
      </c>
      <c r="F88">
        <f>IF(C88&gt;Calculation!$D$72,IF((C88-Calculation!$D$72)/Calculation!$D$58&gt;Calculation!$D$28,Calculation!$D$28,(C88-Calculation!$D$72)/Calculation!$D$58),0)</f>
        <v>26.470588235294116</v>
      </c>
      <c r="G88">
        <f>IF(C88&gt;Calculation!$D$73,IF((C88-Calculation!$D$73)/Calculation!$D$59&gt;Calculation!$D$29,Calculation!$D$29,(C88-Calculation!$D$73)/Calculation!$D$59),0)</f>
        <v>54.411764705882355</v>
      </c>
      <c r="H88">
        <f>IF(C88&gt;Calculation!$D$74,IF((C88-Calculation!$D$74)/Calculation!$D$60&gt;Calculation!$D$30,Calculation!$D$30,(C88-Calculation!$D$74)/Calculation!$D$60),0)</f>
        <v>122.05882352941177</v>
      </c>
      <c r="I88">
        <f>IF(C88&gt;Calculation!$D$75,IF((C88-Calculation!$D$75)/Calculation!$D$61&gt;Calculation!$D$31,Calculation!$D$31,(C88-Calculation!$D$75)/Calculation!$D$61),0)</f>
        <v>135.29411764705884</v>
      </c>
      <c r="J88">
        <f>IF(D88&gt;Calculation!$D$72,IF((D88-Calculation!$D$72)/Calculation!$D$58&gt;Calculation!$D$28,Calculation!$D$28,(D88-Calculation!$D$72)/Calculation!$D$58),0)</f>
        <v>26.470588235294116</v>
      </c>
      <c r="K88">
        <f>IF(D88&gt;Calculation!$D$73,IF((D88-Calculation!$D$73)/Calculation!$D$59&gt;Calculation!$D$29,Calculation!$D$29,(D88-Calculation!$D$73)/Calculation!$D$59),0)</f>
        <v>54.411764705882355</v>
      </c>
      <c r="L88">
        <f>IF(D88&gt;Calculation!$D$74,IF((D88-Calculation!$D$74)/Calculation!$D$60&gt;Calculation!$D$30,Calculation!$D$30,(D88-Calculation!$D$74)/Calculation!$D$60),0)</f>
        <v>122.05882352941177</v>
      </c>
      <c r="M88">
        <f>IF(D88&gt;Calculation!$D$75,IF((D88-Calculation!$D$75)/Calculation!$D$61&gt;Calculation!$D$31,Calculation!$D$31,(D88-Calculation!$D$75)/Calculation!$D$61),0)</f>
        <v>135.29411764705884</v>
      </c>
      <c r="N88">
        <f>IF(E88&gt;Calculation!$D$72,IF((E88-Calculation!$D$72)/Calculation!$D$58&gt;Calculation!$D$28,Calculation!$D$28,(E88-Calculation!$D$72)/Calculation!$D$58),0)</f>
        <v>26.470588235294116</v>
      </c>
      <c r="O88">
        <f>IF(E88&gt;Calculation!$D$73,IF((E88-Calculation!$D$73)/Calculation!$D$59&gt;Calculation!$D$29,Calculation!$D$29,(E88-Calculation!$D$73)/Calculation!$D$59),0)</f>
        <v>54.411764705882355</v>
      </c>
      <c r="P88">
        <f>IF(E88&gt;Calculation!$D$74,IF((E88-Calculation!$D$74)/Calculation!$D$60&gt;Calculation!$D$30,Calculation!$D$30,(E88-Calculation!$D$74)/Calculation!$D$60),0)</f>
        <v>122.05882352941177</v>
      </c>
      <c r="Q88">
        <f>IF(E88&gt;Calculation!$D$75,IF((E88-Calculation!$D$75)/Calculation!$D$61&gt;Calculation!$D$31,Calculation!$D$31,(E88-Calculation!$D$75)/Calculation!$D$61),0)</f>
        <v>135.29411764705884</v>
      </c>
      <c r="R88">
        <f t="shared" si="121"/>
        <v>0</v>
      </c>
      <c r="S88">
        <f t="shared" si="122"/>
        <v>0</v>
      </c>
      <c r="T88">
        <f t="shared" si="123"/>
        <v>0</v>
      </c>
      <c r="U88">
        <f t="shared" si="124"/>
        <v>135.29411764705884</v>
      </c>
      <c r="V88">
        <f t="shared" si="125"/>
        <v>0</v>
      </c>
      <c r="W88">
        <f t="shared" si="126"/>
        <v>0</v>
      </c>
      <c r="X88">
        <f t="shared" si="127"/>
        <v>0</v>
      </c>
      <c r="Y88">
        <f t="shared" si="128"/>
        <v>135.29411764705884</v>
      </c>
      <c r="Z88">
        <f t="shared" si="129"/>
        <v>0</v>
      </c>
      <c r="AA88">
        <f t="shared" si="130"/>
        <v>0</v>
      </c>
      <c r="AB88">
        <f t="shared" si="131"/>
        <v>0</v>
      </c>
      <c r="AC88">
        <f t="shared" si="110"/>
        <v>135.29411764705884</v>
      </c>
      <c r="AD88">
        <f>IF(T88&gt;Calculation!$D$29,1,0)</f>
        <v>0</v>
      </c>
      <c r="AE88">
        <f>IF(X88&gt;Calculation!$D$29,1,0)</f>
        <v>0</v>
      </c>
      <c r="AF88">
        <f>IF(AB88&gt;Calculation!$D$29,1,0)</f>
        <v>0</v>
      </c>
      <c r="AG88">
        <f>IF(U88&gt;Calculation!$D$30,1,0)</f>
        <v>1</v>
      </c>
      <c r="AH88">
        <f>IF(Y88&gt;Calculation!$D$30,1,0)</f>
        <v>1</v>
      </c>
      <c r="AI88">
        <f>IF(AC88&gt;Calculation!$D$30,1,0)</f>
        <v>1</v>
      </c>
      <c r="AJ88">
        <f t="shared" si="111"/>
        <v>135.29411764705884</v>
      </c>
      <c r="AK88">
        <f t="shared" si="132"/>
        <v>135.29411764705884</v>
      </c>
      <c r="AL88">
        <f t="shared" si="133"/>
        <v>135.29411764705884</v>
      </c>
      <c r="AM88">
        <f t="shared" si="134"/>
        <v>18304.498269896198</v>
      </c>
      <c r="AN88">
        <f t="shared" si="135"/>
        <v>18304.498269896198</v>
      </c>
      <c r="AO88">
        <f t="shared" si="136"/>
        <v>18304.498269896198</v>
      </c>
      <c r="AP88">
        <f t="shared" si="112"/>
        <v>135.29411764705884</v>
      </c>
      <c r="AQ88">
        <f t="shared" si="113"/>
        <v>135.29411764705884</v>
      </c>
      <c r="AR88">
        <f t="shared" si="114"/>
        <v>135.29411764705884</v>
      </c>
      <c r="AS88">
        <f t="shared" si="115"/>
        <v>135.29411764705884</v>
      </c>
      <c r="AT88">
        <f t="shared" si="137"/>
        <v>135.29411764705884</v>
      </c>
      <c r="AU88">
        <f t="shared" si="138"/>
        <v>135.29411764705884</v>
      </c>
      <c r="AV88">
        <f t="shared" si="139"/>
        <v>135.29411764705884</v>
      </c>
      <c r="AW88">
        <f t="shared" si="140"/>
        <v>135.29411764705884</v>
      </c>
      <c r="AX88">
        <f t="shared" si="141"/>
        <v>135.29411764705884</v>
      </c>
      <c r="AY88">
        <f t="shared" si="142"/>
        <v>135.29411764705884</v>
      </c>
      <c r="AZ88">
        <f t="shared" si="143"/>
        <v>135.29411764705884</v>
      </c>
      <c r="BA88">
        <f t="shared" si="144"/>
        <v>135.29411764705884</v>
      </c>
      <c r="BB88">
        <f t="shared" si="145"/>
        <v>45.098039215686278</v>
      </c>
      <c r="BC88">
        <f t="shared" si="146"/>
        <v>45.098039215686278</v>
      </c>
      <c r="BD88">
        <f t="shared" si="147"/>
        <v>45.098039215686278</v>
      </c>
      <c r="BE88">
        <f t="shared" si="148"/>
        <v>45.098039215686278</v>
      </c>
      <c r="BF88">
        <f t="shared" si="149"/>
        <v>45.098039215686278</v>
      </c>
      <c r="BG88">
        <f t="shared" si="150"/>
        <v>45.098039215686278</v>
      </c>
      <c r="BH88">
        <f t="shared" si="151"/>
        <v>45.098039215686278</v>
      </c>
      <c r="BI88">
        <f t="shared" si="152"/>
        <v>45.098039215686278</v>
      </c>
      <c r="BJ88">
        <f t="shared" si="153"/>
        <v>45.098039215686278</v>
      </c>
      <c r="BK88">
        <f t="shared" si="154"/>
        <v>45.098039215686278</v>
      </c>
      <c r="BL88">
        <f t="shared" si="155"/>
        <v>45.098039215686278</v>
      </c>
      <c r="BM88">
        <f t="shared" si="156"/>
        <v>45.098039215686278</v>
      </c>
      <c r="BN88">
        <f t="shared" si="157"/>
        <v>2033.8331410995775</v>
      </c>
      <c r="BO88">
        <f t="shared" si="158"/>
        <v>2033.8331410995775</v>
      </c>
      <c r="BP88">
        <f t="shared" si="159"/>
        <v>2033.8331410995775</v>
      </c>
      <c r="BQ88">
        <f t="shared" si="160"/>
        <v>2033.8331410995775</v>
      </c>
      <c r="BR88">
        <f t="shared" si="161"/>
        <v>2033.8331410995775</v>
      </c>
      <c r="BS88">
        <f t="shared" si="162"/>
        <v>2033.8331410995775</v>
      </c>
      <c r="BT88">
        <f t="shared" si="163"/>
        <v>2033.8331410995775</v>
      </c>
      <c r="BU88">
        <f t="shared" si="164"/>
        <v>2033.8331410995775</v>
      </c>
      <c r="BV88">
        <f t="shared" si="165"/>
        <v>2033.8331410995775</v>
      </c>
      <c r="BW88">
        <f t="shared" si="166"/>
        <v>2033.8331410995775</v>
      </c>
      <c r="BX88">
        <f t="shared" si="167"/>
        <v>2033.8331410995775</v>
      </c>
      <c r="BY88">
        <f t="shared" si="168"/>
        <v>2033.8331410995775</v>
      </c>
      <c r="BZ88">
        <f>IF($I$1=0,0,IF(AP88=0,C88,('LED Curve'!$D$14*(AP88/$I$1)^3+'LED Curve'!$D$15*(AP88/$I$1)^2+'LED Curve'!$D$16*(AP88/$I$1)^1+'LED Curve'!$D$17)*$F$1))</f>
        <v>32.123222947868399</v>
      </c>
      <c r="CA88">
        <f>IF($I$2=0,0,IF(AQ88=0,C88-BZ88,('LED Curve'!$D$14*(AQ88/$I$2)^3+'LED Curve'!$D$15*(AQ88/$I$2)^2+'LED Curve'!$D$16*(AQ88/$I$2)^1+'LED Curve'!$D$17)*$F$2))</f>
        <v>32.123222947868399</v>
      </c>
      <c r="CB88">
        <f>IF($I$3=0,0,IF(AR88=0,C88-(BZ88+CA88),('LED Curve'!$D$14*(AR88/$I$3)^3+'LED Curve'!$D$15*(AR88/$I$3)^2+'LED Curve'!$D$16*(AR88/$I$3)^1+'LED Curve'!$D$17)*$F$3))</f>
        <v>32.123222947868399</v>
      </c>
      <c r="CC88">
        <f>IF($I$4=0,0,IF(AS88=0,C88-(BZ88+CA88+CB88),('LED Curve'!$D$14*(AS88/$I$4)^3+'LED Curve'!$D$15*(AS88/$I$4)^2+'LED Curve'!$D$16*(AS88/$I$4)^1+'LED Curve'!$D$17)*$F$4))</f>
        <v>32.123222947868399</v>
      </c>
      <c r="CD88">
        <f>IF($I$1=0,0,IF(AT88=0,D88,('LED Curve'!$D$14*(AT88/$I$1)^3+'LED Curve'!$D$15*(AT88/$I$1)^2+'LED Curve'!$D$16*(AT88/$I$1)^1+'LED Curve'!$D$17)*$F$1))</f>
        <v>32.123222947868399</v>
      </c>
      <c r="CE88">
        <f>IF($I$2=0,0,IF(AU88=0,D88-CD88,('LED Curve'!$D$14*(AU88/$I$2)^3+'LED Curve'!$D$15*(AU88/$I$2)^2+'LED Curve'!$D$16*(AU88/$I$2)^1+'LED Curve'!$D$17)*$F$2))</f>
        <v>32.123222947868399</v>
      </c>
      <c r="CF88">
        <f>IF($I$3=0,0,IF(AV88=0,D88-(CD88+CE88),('LED Curve'!$D$14*(AV88/$I$3)^3+'LED Curve'!$D$15*(AV88/$I$3)^2+'LED Curve'!$D$16*(AV88/$I$3)^1+'LED Curve'!$D$17)*$F$3))</f>
        <v>32.123222947868399</v>
      </c>
      <c r="CG88">
        <f>IF($I$4=0,0,IF(AW88=0,D88-(CD88+CE88+CF88),('LED Curve'!$D$14*(AW88/$I$4)^3+'LED Curve'!$D$15*(AW88/$I$4)^2+'LED Curve'!$D$16*(AW88/$I$4)^1+'LED Curve'!$D$17)*$F$4))</f>
        <v>32.123222947868399</v>
      </c>
      <c r="CH88">
        <f>IF($I$1=0,0,IF(AX88=0,E88,('LED Curve'!$D$14*(AX88/$I$1)^3+'LED Curve'!$D$15*(AX88/$I$1)^2+'LED Curve'!$D$16*(AX88/$I$1)^1+'LED Curve'!$D$17)*$F$1))</f>
        <v>32.123222947868399</v>
      </c>
      <c r="CI88">
        <f>IF($I$2=0,0,IF(AY88=0,E88-CH88,('LED Curve'!$D$14*(AY88/$I$2)^3+'LED Curve'!$D$15*(AY88/$I$2)^2+'LED Curve'!$D$16*(AY88/$I$2)^1+'LED Curve'!$D$17)*$F$2))</f>
        <v>32.123222947868399</v>
      </c>
      <c r="CJ88">
        <f>IF($I$3=0,0,IF(AZ88=0,E88-(CH88+CI88),('LED Curve'!$D$14*(AZ88/$I$3)^3+'LED Curve'!$D$15*(AZ88/$I$3)^2+'LED Curve'!$D$16*(AZ88/$I$3)^1+'LED Curve'!$D$17)*$F$3))</f>
        <v>32.123222947868399</v>
      </c>
      <c r="CK88">
        <f>IF($I$4=0,0,IF(BA88=0,E88-(CH88+CI88+CJ88),('LED Curve'!$D$14*(BA88/$I$4)^3+'LED Curve'!$D$15*(BA88/$I$4)^2+'LED Curve'!$D$16*(BA88/$I$4)^1+'LED Curve'!$D$17)*$F$4))</f>
        <v>32.123222947868399</v>
      </c>
      <c r="CL88">
        <f t="shared" si="169"/>
        <v>94.752768344630894</v>
      </c>
      <c r="CM88">
        <f t="shared" si="170"/>
        <v>62.629545396762495</v>
      </c>
      <c r="CN88">
        <f t="shared" si="171"/>
        <v>30.506322448894096</v>
      </c>
      <c r="CO88">
        <f>IF($C$6=Calculation!$I$5,0,$C88-(BZ88+CA88+CB88+CC88))</f>
        <v>-1.616900498974303</v>
      </c>
      <c r="CP88">
        <f t="shared" si="172"/>
        <v>106.41422209849448</v>
      </c>
      <c r="CQ88">
        <f t="shared" si="173"/>
        <v>74.290999150626078</v>
      </c>
      <c r="CR88">
        <f t="shared" si="174"/>
        <v>42.167776202757679</v>
      </c>
      <c r="CS88">
        <f>IF($C$6=Calculation!$I$5,0,$D88-(CD88+CE88+CF88+CG88))</f>
        <v>10.04455325488928</v>
      </c>
      <c r="CT88">
        <f t="shared" si="175"/>
        <v>118.07567585235806</v>
      </c>
      <c r="CU88">
        <f t="shared" si="176"/>
        <v>85.952452904489661</v>
      </c>
      <c r="CV88">
        <f t="shared" si="177"/>
        <v>53.829229956621262</v>
      </c>
      <c r="CW88">
        <f>IF($C$6=Calculation!$I$5,0,$E88-(CH88+CI88+CJ88+CK88))</f>
        <v>21.706007008752863</v>
      </c>
      <c r="CX88">
        <f t="shared" si="178"/>
        <v>17.120702898909229</v>
      </c>
      <c r="CY88">
        <f t="shared" si="179"/>
        <v>21.074765577024145</v>
      </c>
      <c r="CZ88">
        <f t="shared" si="180"/>
        <v>24.698172427567147</v>
      </c>
      <c r="DA88">
        <f t="shared" si="181"/>
        <v>0.24472009334900835</v>
      </c>
      <c r="DB88">
        <f t="shared" si="182"/>
        <v>0.27809675259133215</v>
      </c>
      <c r="DC88">
        <f t="shared" si="183"/>
        <v>0.30446103622344706</v>
      </c>
      <c r="DD88">
        <f t="shared" si="198"/>
        <v>5.3691801734567282</v>
      </c>
      <c r="DE88">
        <f t="shared" si="199"/>
        <v>4.9523700752461259</v>
      </c>
      <c r="DF88">
        <f t="shared" si="200"/>
        <v>3.7605136854982564</v>
      </c>
      <c r="DG88">
        <f t="shared" si="201"/>
        <v>0.51567946322262448</v>
      </c>
      <c r="DH88">
        <f t="shared" si="202"/>
        <v>6.1622634530735132</v>
      </c>
      <c r="DI88">
        <f t="shared" si="203"/>
        <v>5.7823985185335998</v>
      </c>
      <c r="DJ88">
        <f t="shared" si="204"/>
        <v>4.7164148919039031</v>
      </c>
      <c r="DK88">
        <f t="shared" si="205"/>
        <v>1.971641098168603</v>
      </c>
      <c r="DL88">
        <f t="shared" si="206"/>
        <v>6.7875694324976221</v>
      </c>
      <c r="DM88">
        <f t="shared" si="207"/>
        <v>6.4397554207862617</v>
      </c>
      <c r="DN88">
        <f t="shared" si="208"/>
        <v>5.4745152553265601</v>
      </c>
      <c r="DO88">
        <f t="shared" si="209"/>
        <v>3.0775683906937004</v>
      </c>
      <c r="DP88">
        <f t="shared" si="184"/>
        <v>0.21536561656600375</v>
      </c>
      <c r="DQ88">
        <f t="shared" si="185"/>
        <v>0.5946129283434145</v>
      </c>
      <c r="DR88">
        <f t="shared" si="186"/>
        <v>1.504332759888884</v>
      </c>
      <c r="DS88">
        <f t="shared" si="187"/>
        <v>-3.6071896661814151E-2</v>
      </c>
      <c r="DT88">
        <f t="shared" si="188"/>
        <v>0.1957421357474966</v>
      </c>
      <c r="DU88">
        <f t="shared" si="189"/>
        <v>0.52937470169145939</v>
      </c>
      <c r="DV88">
        <f t="shared" si="190"/>
        <v>1.2570381093663101</v>
      </c>
      <c r="DW88">
        <f t="shared" si="191"/>
        <v>0.18179591594792155</v>
      </c>
      <c r="DX88">
        <f t="shared" si="192"/>
        <v>0.17943591579829735</v>
      </c>
      <c r="DY88">
        <f t="shared" si="193"/>
        <v>0.47733610924997627</v>
      </c>
      <c r="DZ88">
        <f t="shared" si="194"/>
        <v>1.0876185638500147</v>
      </c>
      <c r="EA88">
        <f t="shared" si="195"/>
        <v>0.86991230314126256</v>
      </c>
      <c r="EB88">
        <f>IF($I$1=0,0,IF(AP88&lt;=0,0,('LED Curve'!$D$19*(AP88/$I$1)^3+'LED Curve'!$D$20*(AP88/$I$1)^2+'LED Curve'!$D$21*(AP88/$I$1)^1+'LED Curve'!$D$22)*$F$1*$I$1))</f>
        <v>544.2324443672818</v>
      </c>
      <c r="EC88">
        <f>IF($I$2=0,0,IF(AQ88&lt;=0,0,('LED Curve'!$D$19*(AQ88/$I$2)^3+'LED Curve'!$D$20*(AQ88/$I$2)^2+'LED Curve'!$D$21*(AQ88/$I$2)^1+'LED Curve'!$D$22)*$F$2*$I$2))</f>
        <v>544.2324443672818</v>
      </c>
      <c r="ED88">
        <f>IF($I$3=0,0,IF(AR88&lt;=0,0,('LED Curve'!$D$19*(AR88/$I$3)^3+'LED Curve'!$D$20*(AR88/$I$3)^2+'LED Curve'!$D$21*(AR88/$I$3)^1+'LED Curve'!$D$22)*$F$3*$I$3))</f>
        <v>544.2324443672818</v>
      </c>
      <c r="EE88">
        <f>IF($I$4=0,0,IF(AS88&lt;=0,0,('LED Curve'!$D$19*(AS88/$I$4)^3+'LED Curve'!$D$20*(AS88/$I$4)^2+'LED Curve'!$D$21*(AS88/$I$4)^1+'LED Curve'!$D$22)*$F$4*$I$4))</f>
        <v>544.2324443672818</v>
      </c>
      <c r="EF88">
        <f>IF($I$1=0,0,IF(AT88&lt;=0,0,('LED Curve'!$D$19*(AT88/$I$1)^3+'LED Curve'!$D$20*(AT88/$I$1)^2+'LED Curve'!$D$21*(AT88/$I$1)^1+'LED Curve'!$D$22)*$F$1*$I$1))</f>
        <v>544.2324443672818</v>
      </c>
      <c r="EG88">
        <f>IF($I$2=0,0,IF(AU88&lt;=0,0,('LED Curve'!$D$19*(AU88/$I$2)^3+'LED Curve'!$D$20*(AU88/$I$2)^2+'LED Curve'!$D$21*(AU88/$I$2)^1+'LED Curve'!$D$22)*$F$2*$I$2))</f>
        <v>544.2324443672818</v>
      </c>
      <c r="EH88">
        <f>IF($I$3=0,0,IF(AV88&lt;=0,0,('LED Curve'!$D$19*(AV88/$I$3)^3+'LED Curve'!$D$20*(AV88/$I$3)^2+'LED Curve'!$D$21*(AV88/$I$3)^1+'LED Curve'!$D$22)*$F$3*$I$3))</f>
        <v>544.2324443672818</v>
      </c>
      <c r="EI88">
        <f>IF($I$4=0,0,IF(AW88&lt;=0,0,('LED Curve'!$D$19*(AW88/$I$4)^3+'LED Curve'!$D$20*(AW88/$I$4)^2+'LED Curve'!$D$21*(AW88/$I$4)^1+'LED Curve'!$D$22)*$F$4*$I$4))</f>
        <v>544.2324443672818</v>
      </c>
      <c r="EJ88">
        <f>IF($I$1=0,0,IF(AX88&lt;=0,0,('LED Curve'!$D$19*(AX88/$I$1)^3+'LED Curve'!$D$20*(AX88/$I$1)^2+'LED Curve'!$D$21*(AX88/$I$1)^1+'LED Curve'!$D$22)*$F$1*$I$1))</f>
        <v>544.2324443672818</v>
      </c>
      <c r="EK88">
        <f>IF($I$2=0,0,IF(AY88&lt;=0,0,('LED Curve'!$D$19*(AY88/$I$2)^3+'LED Curve'!$D$20*(AY88/$I$2)^2+'LED Curve'!$D$21*(AY88/$I$2)^1+'LED Curve'!$D$22)*$F$2*$I$2))</f>
        <v>544.2324443672818</v>
      </c>
      <c r="EL88">
        <f>IF($I$3=0,0,IF(AZ88&lt;=0,0,('LED Curve'!$D$19*(AZ88/$I$3)^3+'LED Curve'!$D$20*(AZ88/$I$3)^2+'LED Curve'!$D$21*(AZ88/$I$3)^1+'LED Curve'!$D$22)*$F$3*$I$3))</f>
        <v>544.2324443672818</v>
      </c>
      <c r="EM88">
        <f>IF($I$4=0,0,IF(BA88&lt;=0,0,('LED Curve'!$D$19*(BA88/$I$4)^3+'LED Curve'!$D$20*(BA88/$I$4)^2+'LED Curve'!$D$21*(BA88/$I$4)^1+'LED Curve'!$D$22)*$F$4*$I$4))</f>
        <v>544.2324443672818</v>
      </c>
      <c r="EN88">
        <f t="shared" si="196"/>
        <v>2176.9297774691272</v>
      </c>
      <c r="EO88">
        <f t="shared" si="116"/>
        <v>948.61350207583291</v>
      </c>
      <c r="EP88">
        <f t="shared" si="117"/>
        <v>2176.9297774691272</v>
      </c>
      <c r="EQ88">
        <f t="shared" si="118"/>
        <v>851.15161399119143</v>
      </c>
      <c r="ER88">
        <f t="shared" si="197"/>
        <v>2176.9297774691272</v>
      </c>
      <c r="ES88">
        <f t="shared" si="119"/>
        <v>774.82780015805474</v>
      </c>
    </row>
    <row r="89" spans="1:149" x14ac:dyDescent="0.3">
      <c r="A89">
        <v>80</v>
      </c>
      <c r="B89">
        <f t="shared" si="120"/>
        <v>3.1250000000000002E-3</v>
      </c>
      <c r="C89">
        <f t="shared" si="107"/>
        <v>127.94631626612946</v>
      </c>
      <c r="D89">
        <f t="shared" si="108"/>
        <v>139.70507229032305</v>
      </c>
      <c r="E89">
        <f t="shared" si="109"/>
        <v>151.46382831451663</v>
      </c>
      <c r="F89">
        <f>IF(C89&gt;Calculation!$D$72,IF((C89-Calculation!$D$72)/Calculation!$D$58&gt;Calculation!$D$28,Calculation!$D$28,(C89-Calculation!$D$72)/Calculation!$D$58),0)</f>
        <v>26.470588235294116</v>
      </c>
      <c r="G89">
        <f>IF(C89&gt;Calculation!$D$73,IF((C89-Calculation!$D$73)/Calculation!$D$59&gt;Calculation!$D$29,Calculation!$D$29,(C89-Calculation!$D$73)/Calculation!$D$59),0)</f>
        <v>54.411764705882355</v>
      </c>
      <c r="H89">
        <f>IF(C89&gt;Calculation!$D$74,IF((C89-Calculation!$D$74)/Calculation!$D$60&gt;Calculation!$D$30,Calculation!$D$30,(C89-Calculation!$D$74)/Calculation!$D$60),0)</f>
        <v>122.05882352941177</v>
      </c>
      <c r="I89">
        <f>IF(C89&gt;Calculation!$D$75,IF((C89-Calculation!$D$75)/Calculation!$D$61&gt;Calculation!$D$31,Calculation!$D$31,(C89-Calculation!$D$75)/Calculation!$D$61),0)</f>
        <v>135.29411764705884</v>
      </c>
      <c r="J89">
        <f>IF(D89&gt;Calculation!$D$72,IF((D89-Calculation!$D$72)/Calculation!$D$58&gt;Calculation!$D$28,Calculation!$D$28,(D89-Calculation!$D$72)/Calculation!$D$58),0)</f>
        <v>26.470588235294116</v>
      </c>
      <c r="K89">
        <f>IF(D89&gt;Calculation!$D$73,IF((D89-Calculation!$D$73)/Calculation!$D$59&gt;Calculation!$D$29,Calculation!$D$29,(D89-Calculation!$D$73)/Calculation!$D$59),0)</f>
        <v>54.411764705882355</v>
      </c>
      <c r="L89">
        <f>IF(D89&gt;Calculation!$D$74,IF((D89-Calculation!$D$74)/Calculation!$D$60&gt;Calculation!$D$30,Calculation!$D$30,(D89-Calculation!$D$74)/Calculation!$D$60),0)</f>
        <v>122.05882352941177</v>
      </c>
      <c r="M89">
        <f>IF(D89&gt;Calculation!$D$75,IF((D89-Calculation!$D$75)/Calculation!$D$61&gt;Calculation!$D$31,Calculation!$D$31,(D89-Calculation!$D$75)/Calculation!$D$61),0)</f>
        <v>135.29411764705884</v>
      </c>
      <c r="N89">
        <f>IF(E89&gt;Calculation!$D$72,IF((E89-Calculation!$D$72)/Calculation!$D$58&gt;Calculation!$D$28,Calculation!$D$28,(E89-Calculation!$D$72)/Calculation!$D$58),0)</f>
        <v>26.470588235294116</v>
      </c>
      <c r="O89">
        <f>IF(E89&gt;Calculation!$D$73,IF((E89-Calculation!$D$73)/Calculation!$D$59&gt;Calculation!$D$29,Calculation!$D$29,(E89-Calculation!$D$73)/Calculation!$D$59),0)</f>
        <v>54.411764705882355</v>
      </c>
      <c r="P89">
        <f>IF(E89&gt;Calculation!$D$74,IF((E89-Calculation!$D$74)/Calculation!$D$60&gt;Calculation!$D$30,Calculation!$D$30,(E89-Calculation!$D$74)/Calculation!$D$60),0)</f>
        <v>122.05882352941177</v>
      </c>
      <c r="Q89">
        <f>IF(E89&gt;Calculation!$D$75,IF((E89-Calculation!$D$75)/Calculation!$D$61&gt;Calculation!$D$31,Calculation!$D$31,(E89-Calculation!$D$75)/Calculation!$D$61),0)</f>
        <v>135.29411764705884</v>
      </c>
      <c r="R89">
        <f t="shared" si="121"/>
        <v>0</v>
      </c>
      <c r="S89">
        <f t="shared" si="122"/>
        <v>0</v>
      </c>
      <c r="T89">
        <f t="shared" si="123"/>
        <v>0</v>
      </c>
      <c r="U89">
        <f t="shared" si="124"/>
        <v>135.29411764705884</v>
      </c>
      <c r="V89">
        <f t="shared" si="125"/>
        <v>0</v>
      </c>
      <c r="W89">
        <f t="shared" si="126"/>
        <v>0</v>
      </c>
      <c r="X89">
        <f t="shared" si="127"/>
        <v>0</v>
      </c>
      <c r="Y89">
        <f t="shared" si="128"/>
        <v>135.29411764705884</v>
      </c>
      <c r="Z89">
        <f t="shared" si="129"/>
        <v>0</v>
      </c>
      <c r="AA89">
        <f t="shared" si="130"/>
        <v>0</v>
      </c>
      <c r="AB89">
        <f t="shared" si="131"/>
        <v>0</v>
      </c>
      <c r="AC89">
        <f t="shared" si="110"/>
        <v>135.29411764705884</v>
      </c>
      <c r="AD89">
        <f>IF(T89&gt;Calculation!$D$29,1,0)</f>
        <v>0</v>
      </c>
      <c r="AE89">
        <f>IF(X89&gt;Calculation!$D$29,1,0)</f>
        <v>0</v>
      </c>
      <c r="AF89">
        <f>IF(AB89&gt;Calculation!$D$29,1,0)</f>
        <v>0</v>
      </c>
      <c r="AG89">
        <f>IF(U89&gt;Calculation!$D$30,1,0)</f>
        <v>1</v>
      </c>
      <c r="AH89">
        <f>IF(Y89&gt;Calculation!$D$30,1,0)</f>
        <v>1</v>
      </c>
      <c r="AI89">
        <f>IF(AC89&gt;Calculation!$D$30,1,0)</f>
        <v>1</v>
      </c>
      <c r="AJ89">
        <f t="shared" si="111"/>
        <v>135.29411764705884</v>
      </c>
      <c r="AK89">
        <f t="shared" si="132"/>
        <v>135.29411764705884</v>
      </c>
      <c r="AL89">
        <f t="shared" si="133"/>
        <v>135.29411764705884</v>
      </c>
      <c r="AM89">
        <f t="shared" si="134"/>
        <v>18304.498269896198</v>
      </c>
      <c r="AN89">
        <f t="shared" si="135"/>
        <v>18304.498269896198</v>
      </c>
      <c r="AO89">
        <f t="shared" si="136"/>
        <v>18304.498269896198</v>
      </c>
      <c r="AP89">
        <f t="shared" si="112"/>
        <v>135.29411764705884</v>
      </c>
      <c r="AQ89">
        <f t="shared" si="113"/>
        <v>135.29411764705884</v>
      </c>
      <c r="AR89">
        <f t="shared" si="114"/>
        <v>135.29411764705884</v>
      </c>
      <c r="AS89">
        <f t="shared" si="115"/>
        <v>135.29411764705884</v>
      </c>
      <c r="AT89">
        <f t="shared" si="137"/>
        <v>135.29411764705884</v>
      </c>
      <c r="AU89">
        <f t="shared" si="138"/>
        <v>135.29411764705884</v>
      </c>
      <c r="AV89">
        <f t="shared" si="139"/>
        <v>135.29411764705884</v>
      </c>
      <c r="AW89">
        <f t="shared" si="140"/>
        <v>135.29411764705884</v>
      </c>
      <c r="AX89">
        <f t="shared" si="141"/>
        <v>135.29411764705884</v>
      </c>
      <c r="AY89">
        <f t="shared" si="142"/>
        <v>135.29411764705884</v>
      </c>
      <c r="AZ89">
        <f t="shared" si="143"/>
        <v>135.29411764705884</v>
      </c>
      <c r="BA89">
        <f t="shared" si="144"/>
        <v>135.29411764705884</v>
      </c>
      <c r="BB89">
        <f t="shared" si="145"/>
        <v>45.098039215686278</v>
      </c>
      <c r="BC89">
        <f t="shared" si="146"/>
        <v>45.098039215686278</v>
      </c>
      <c r="BD89">
        <f t="shared" si="147"/>
        <v>45.098039215686278</v>
      </c>
      <c r="BE89">
        <f t="shared" si="148"/>
        <v>45.098039215686278</v>
      </c>
      <c r="BF89">
        <f t="shared" si="149"/>
        <v>45.098039215686278</v>
      </c>
      <c r="BG89">
        <f t="shared" si="150"/>
        <v>45.098039215686278</v>
      </c>
      <c r="BH89">
        <f t="shared" si="151"/>
        <v>45.098039215686278</v>
      </c>
      <c r="BI89">
        <f t="shared" si="152"/>
        <v>45.098039215686278</v>
      </c>
      <c r="BJ89">
        <f t="shared" si="153"/>
        <v>45.098039215686278</v>
      </c>
      <c r="BK89">
        <f t="shared" si="154"/>
        <v>45.098039215686278</v>
      </c>
      <c r="BL89">
        <f t="shared" si="155"/>
        <v>45.098039215686278</v>
      </c>
      <c r="BM89">
        <f t="shared" si="156"/>
        <v>45.098039215686278</v>
      </c>
      <c r="BN89">
        <f t="shared" si="157"/>
        <v>2033.8331410995775</v>
      </c>
      <c r="BO89">
        <f t="shared" si="158"/>
        <v>2033.8331410995775</v>
      </c>
      <c r="BP89">
        <f t="shared" si="159"/>
        <v>2033.8331410995775</v>
      </c>
      <c r="BQ89">
        <f t="shared" si="160"/>
        <v>2033.8331410995775</v>
      </c>
      <c r="BR89">
        <f t="shared" si="161"/>
        <v>2033.8331410995775</v>
      </c>
      <c r="BS89">
        <f t="shared" si="162"/>
        <v>2033.8331410995775</v>
      </c>
      <c r="BT89">
        <f t="shared" si="163"/>
        <v>2033.8331410995775</v>
      </c>
      <c r="BU89">
        <f t="shared" si="164"/>
        <v>2033.8331410995775</v>
      </c>
      <c r="BV89">
        <f t="shared" si="165"/>
        <v>2033.8331410995775</v>
      </c>
      <c r="BW89">
        <f t="shared" si="166"/>
        <v>2033.8331410995775</v>
      </c>
      <c r="BX89">
        <f t="shared" si="167"/>
        <v>2033.8331410995775</v>
      </c>
      <c r="BY89">
        <f t="shared" si="168"/>
        <v>2033.8331410995775</v>
      </c>
      <c r="BZ89">
        <f>IF($I$1=0,0,IF(AP89=0,C89,('LED Curve'!$D$14*(AP89/$I$1)^3+'LED Curve'!$D$15*(AP89/$I$1)^2+'LED Curve'!$D$16*(AP89/$I$1)^1+'LED Curve'!$D$17)*$F$1))</f>
        <v>32.123222947868399</v>
      </c>
      <c r="CA89">
        <f>IF($I$2=0,0,IF(AQ89=0,C89-BZ89,('LED Curve'!$D$14*(AQ89/$I$2)^3+'LED Curve'!$D$15*(AQ89/$I$2)^2+'LED Curve'!$D$16*(AQ89/$I$2)^1+'LED Curve'!$D$17)*$F$2))</f>
        <v>32.123222947868399</v>
      </c>
      <c r="CB89">
        <f>IF($I$3=0,0,IF(AR89=0,C89-(BZ89+CA89),('LED Curve'!$D$14*(AR89/$I$3)^3+'LED Curve'!$D$15*(AR89/$I$3)^2+'LED Curve'!$D$16*(AR89/$I$3)^1+'LED Curve'!$D$17)*$F$3))</f>
        <v>32.123222947868399</v>
      </c>
      <c r="CC89">
        <f>IF($I$4=0,0,IF(AS89=0,C89-(BZ89+CA89+CB89),('LED Curve'!$D$14*(AS89/$I$4)^3+'LED Curve'!$D$15*(AS89/$I$4)^2+'LED Curve'!$D$16*(AS89/$I$4)^1+'LED Curve'!$D$17)*$F$4))</f>
        <v>32.123222947868399</v>
      </c>
      <c r="CD89">
        <f>IF($I$1=0,0,IF(AT89=0,D89,('LED Curve'!$D$14*(AT89/$I$1)^3+'LED Curve'!$D$15*(AT89/$I$1)^2+'LED Curve'!$D$16*(AT89/$I$1)^1+'LED Curve'!$D$17)*$F$1))</f>
        <v>32.123222947868399</v>
      </c>
      <c r="CE89">
        <f>IF($I$2=0,0,IF(AU89=0,D89-CD89,('LED Curve'!$D$14*(AU89/$I$2)^3+'LED Curve'!$D$15*(AU89/$I$2)^2+'LED Curve'!$D$16*(AU89/$I$2)^1+'LED Curve'!$D$17)*$F$2))</f>
        <v>32.123222947868399</v>
      </c>
      <c r="CF89">
        <f>IF($I$3=0,0,IF(AV89=0,D89-(CD89+CE89),('LED Curve'!$D$14*(AV89/$I$3)^3+'LED Curve'!$D$15*(AV89/$I$3)^2+'LED Curve'!$D$16*(AV89/$I$3)^1+'LED Curve'!$D$17)*$F$3))</f>
        <v>32.123222947868399</v>
      </c>
      <c r="CG89">
        <f>IF($I$4=0,0,IF(AW89=0,D89-(CD89+CE89+CF89),('LED Curve'!$D$14*(AW89/$I$4)^3+'LED Curve'!$D$15*(AW89/$I$4)^2+'LED Curve'!$D$16*(AW89/$I$4)^1+'LED Curve'!$D$17)*$F$4))</f>
        <v>32.123222947868399</v>
      </c>
      <c r="CH89">
        <f>IF($I$1=0,0,IF(AX89=0,E89,('LED Curve'!$D$14*(AX89/$I$1)^3+'LED Curve'!$D$15*(AX89/$I$1)^2+'LED Curve'!$D$16*(AX89/$I$1)^1+'LED Curve'!$D$17)*$F$1))</f>
        <v>32.123222947868399</v>
      </c>
      <c r="CI89">
        <f>IF($I$2=0,0,IF(AY89=0,E89-CH89,('LED Curve'!$D$14*(AY89/$I$2)^3+'LED Curve'!$D$15*(AY89/$I$2)^2+'LED Curve'!$D$16*(AY89/$I$2)^1+'LED Curve'!$D$17)*$F$2))</f>
        <v>32.123222947868399</v>
      </c>
      <c r="CJ89">
        <f>IF($I$3=0,0,IF(AZ89=0,E89-(CH89+CI89),('LED Curve'!$D$14*(AZ89/$I$3)^3+'LED Curve'!$D$15*(AZ89/$I$3)^2+'LED Curve'!$D$16*(AZ89/$I$3)^1+'LED Curve'!$D$17)*$F$3))</f>
        <v>32.123222947868399</v>
      </c>
      <c r="CK89">
        <f>IF($I$4=0,0,IF(BA89=0,E89-(CH89+CI89+CJ89),('LED Curve'!$D$14*(BA89/$I$4)^3+'LED Curve'!$D$15*(BA89/$I$4)^2+'LED Curve'!$D$16*(BA89/$I$4)^1+'LED Curve'!$D$17)*$F$4))</f>
        <v>32.123222947868399</v>
      </c>
      <c r="CL89">
        <f t="shared" si="169"/>
        <v>95.823093318261058</v>
      </c>
      <c r="CM89">
        <f t="shared" si="170"/>
        <v>63.699870370392659</v>
      </c>
      <c r="CN89">
        <f t="shared" si="171"/>
        <v>31.57664742252426</v>
      </c>
      <c r="CO89">
        <f>IF($C$6=Calculation!$I$5,0,$C89-(BZ89+CA89+CB89+CC89))</f>
        <v>-0.54657552534413867</v>
      </c>
      <c r="CP89">
        <f t="shared" si="172"/>
        <v>107.58184934245465</v>
      </c>
      <c r="CQ89">
        <f t="shared" si="173"/>
        <v>75.458626394586247</v>
      </c>
      <c r="CR89">
        <f t="shared" si="174"/>
        <v>43.335403446717848</v>
      </c>
      <c r="CS89">
        <f>IF($C$6=Calculation!$I$5,0,$D89-(CD89+CE89+CF89+CG89))</f>
        <v>11.212180498849449</v>
      </c>
      <c r="CT89">
        <f t="shared" si="175"/>
        <v>119.34060536664823</v>
      </c>
      <c r="CU89">
        <f t="shared" si="176"/>
        <v>87.217382418779835</v>
      </c>
      <c r="CV89">
        <f t="shared" si="177"/>
        <v>55.094159470911436</v>
      </c>
      <c r="CW89">
        <f>IF($C$6=Calculation!$I$5,0,$E89-(CH89+CI89+CJ89+CK89))</f>
        <v>22.970936523043036</v>
      </c>
      <c r="CX89">
        <f t="shared" si="178"/>
        <v>17.80146037522454</v>
      </c>
      <c r="CY89">
        <f t="shared" si="179"/>
        <v>21.817410096640849</v>
      </c>
      <c r="CZ89">
        <f t="shared" si="180"/>
        <v>25.502703990485241</v>
      </c>
      <c r="DA89">
        <f t="shared" si="181"/>
        <v>0.25211899040783187</v>
      </c>
      <c r="DB89">
        <f t="shared" si="182"/>
        <v>0.28549564965015567</v>
      </c>
      <c r="DC89">
        <f t="shared" si="183"/>
        <v>0.31185993328227057</v>
      </c>
      <c r="DD89">
        <f t="shared" si="198"/>
        <v>5.5389490447345251</v>
      </c>
      <c r="DE89">
        <f t="shared" si="199"/>
        <v>5.1221389465239229</v>
      </c>
      <c r="DF89">
        <f t="shared" si="200"/>
        <v>3.9302825567760538</v>
      </c>
      <c r="DG89">
        <f t="shared" si="201"/>
        <v>0.68544833450042175</v>
      </c>
      <c r="DH89">
        <f t="shared" si="202"/>
        <v>6.3320323243513101</v>
      </c>
      <c r="DI89">
        <f t="shared" si="203"/>
        <v>5.9521673898113967</v>
      </c>
      <c r="DJ89">
        <f t="shared" si="204"/>
        <v>4.8861837631817</v>
      </c>
      <c r="DK89">
        <f t="shared" si="205"/>
        <v>2.1414099694464004</v>
      </c>
      <c r="DL89">
        <f t="shared" si="206"/>
        <v>6.9573383037754191</v>
      </c>
      <c r="DM89">
        <f t="shared" si="207"/>
        <v>6.6095242920640587</v>
      </c>
      <c r="DN89">
        <f t="shared" si="208"/>
        <v>5.6442841266043571</v>
      </c>
      <c r="DO89">
        <f t="shared" si="209"/>
        <v>3.2473372619714977</v>
      </c>
      <c r="DP89">
        <f t="shared" si="184"/>
        <v>0.21536561656600375</v>
      </c>
      <c r="DQ89">
        <f t="shared" si="185"/>
        <v>0.5946129283434145</v>
      </c>
      <c r="DR89">
        <f t="shared" si="186"/>
        <v>1.504332759888884</v>
      </c>
      <c r="DS89">
        <f t="shared" si="187"/>
        <v>-4.178880251651592E-2</v>
      </c>
      <c r="DT89">
        <f t="shared" si="188"/>
        <v>0.1957421357474966</v>
      </c>
      <c r="DU89">
        <f t="shared" si="189"/>
        <v>0.52937470169145939</v>
      </c>
      <c r="DV89">
        <f t="shared" si="190"/>
        <v>1.2570381093663101</v>
      </c>
      <c r="DW89">
        <f t="shared" si="191"/>
        <v>0.23796605339461172</v>
      </c>
      <c r="DX89">
        <f t="shared" si="192"/>
        <v>0.17943591579829735</v>
      </c>
      <c r="DY89">
        <f t="shared" si="193"/>
        <v>0.47733610924997627</v>
      </c>
      <c r="DZ89">
        <f t="shared" si="194"/>
        <v>1.0876185638500147</v>
      </c>
      <c r="EA89">
        <f t="shared" si="195"/>
        <v>0.98796948388934469</v>
      </c>
      <c r="EB89">
        <f>IF($I$1=0,0,IF(AP89&lt;=0,0,('LED Curve'!$D$19*(AP89/$I$1)^3+'LED Curve'!$D$20*(AP89/$I$1)^2+'LED Curve'!$D$21*(AP89/$I$1)^1+'LED Curve'!$D$22)*$F$1*$I$1))</f>
        <v>544.2324443672818</v>
      </c>
      <c r="EC89">
        <f>IF($I$2=0,0,IF(AQ89&lt;=0,0,('LED Curve'!$D$19*(AQ89/$I$2)^3+'LED Curve'!$D$20*(AQ89/$I$2)^2+'LED Curve'!$D$21*(AQ89/$I$2)^1+'LED Curve'!$D$22)*$F$2*$I$2))</f>
        <v>544.2324443672818</v>
      </c>
      <c r="ED89">
        <f>IF($I$3=0,0,IF(AR89&lt;=0,0,('LED Curve'!$D$19*(AR89/$I$3)^3+'LED Curve'!$D$20*(AR89/$I$3)^2+'LED Curve'!$D$21*(AR89/$I$3)^1+'LED Curve'!$D$22)*$F$3*$I$3))</f>
        <v>544.2324443672818</v>
      </c>
      <c r="EE89">
        <f>IF($I$4=0,0,IF(AS89&lt;=0,0,('LED Curve'!$D$19*(AS89/$I$4)^3+'LED Curve'!$D$20*(AS89/$I$4)^2+'LED Curve'!$D$21*(AS89/$I$4)^1+'LED Curve'!$D$22)*$F$4*$I$4))</f>
        <v>544.2324443672818</v>
      </c>
      <c r="EF89">
        <f>IF($I$1=0,0,IF(AT89&lt;=0,0,('LED Curve'!$D$19*(AT89/$I$1)^3+'LED Curve'!$D$20*(AT89/$I$1)^2+'LED Curve'!$D$21*(AT89/$I$1)^1+'LED Curve'!$D$22)*$F$1*$I$1))</f>
        <v>544.2324443672818</v>
      </c>
      <c r="EG89">
        <f>IF($I$2=0,0,IF(AU89&lt;=0,0,('LED Curve'!$D$19*(AU89/$I$2)^3+'LED Curve'!$D$20*(AU89/$I$2)^2+'LED Curve'!$D$21*(AU89/$I$2)^1+'LED Curve'!$D$22)*$F$2*$I$2))</f>
        <v>544.2324443672818</v>
      </c>
      <c r="EH89">
        <f>IF($I$3=0,0,IF(AV89&lt;=0,0,('LED Curve'!$D$19*(AV89/$I$3)^3+'LED Curve'!$D$20*(AV89/$I$3)^2+'LED Curve'!$D$21*(AV89/$I$3)^1+'LED Curve'!$D$22)*$F$3*$I$3))</f>
        <v>544.2324443672818</v>
      </c>
      <c r="EI89">
        <f>IF($I$4=0,0,IF(AW89&lt;=0,0,('LED Curve'!$D$19*(AW89/$I$4)^3+'LED Curve'!$D$20*(AW89/$I$4)^2+'LED Curve'!$D$21*(AW89/$I$4)^1+'LED Curve'!$D$22)*$F$4*$I$4))</f>
        <v>544.2324443672818</v>
      </c>
      <c r="EJ89">
        <f>IF($I$1=0,0,IF(AX89&lt;=0,0,('LED Curve'!$D$19*(AX89/$I$1)^3+'LED Curve'!$D$20*(AX89/$I$1)^2+'LED Curve'!$D$21*(AX89/$I$1)^1+'LED Curve'!$D$22)*$F$1*$I$1))</f>
        <v>544.2324443672818</v>
      </c>
      <c r="EK89">
        <f>IF($I$2=0,0,IF(AY89&lt;=0,0,('LED Curve'!$D$19*(AY89/$I$2)^3+'LED Curve'!$D$20*(AY89/$I$2)^2+'LED Curve'!$D$21*(AY89/$I$2)^1+'LED Curve'!$D$22)*$F$2*$I$2))</f>
        <v>544.2324443672818</v>
      </c>
      <c r="EL89">
        <f>IF($I$3=0,0,IF(AZ89&lt;=0,0,('LED Curve'!$D$19*(AZ89/$I$3)^3+'LED Curve'!$D$20*(AZ89/$I$3)^2+'LED Curve'!$D$21*(AZ89/$I$3)^1+'LED Curve'!$D$22)*$F$3*$I$3))</f>
        <v>544.2324443672818</v>
      </c>
      <c r="EM89">
        <f>IF($I$4=0,0,IF(BA89&lt;=0,0,('LED Curve'!$D$19*(BA89/$I$4)^3+'LED Curve'!$D$20*(BA89/$I$4)^2+'LED Curve'!$D$21*(BA89/$I$4)^1+'LED Curve'!$D$22)*$F$4*$I$4))</f>
        <v>544.2324443672818</v>
      </c>
      <c r="EN89">
        <f t="shared" si="196"/>
        <v>2176.9297774691272</v>
      </c>
      <c r="EO89">
        <f t="shared" si="116"/>
        <v>948.61350207583291</v>
      </c>
      <c r="EP89">
        <f t="shared" si="117"/>
        <v>2176.9297774691272</v>
      </c>
      <c r="EQ89">
        <f t="shared" si="118"/>
        <v>851.15161399119143</v>
      </c>
      <c r="ER89">
        <f t="shared" si="197"/>
        <v>2176.9297774691272</v>
      </c>
      <c r="ES89">
        <f t="shared" si="119"/>
        <v>774.82780015805474</v>
      </c>
    </row>
    <row r="90" spans="1:149" x14ac:dyDescent="0.3">
      <c r="A90">
        <v>81</v>
      </c>
      <c r="B90">
        <f t="shared" si="120"/>
        <v>3.1640625000000002E-3</v>
      </c>
      <c r="C90">
        <f t="shared" si="107"/>
        <v>128.99716216030308</v>
      </c>
      <c r="D90">
        <f t="shared" si="108"/>
        <v>140.85144962942155</v>
      </c>
      <c r="E90">
        <f t="shared" si="109"/>
        <v>152.70573709854</v>
      </c>
      <c r="F90">
        <f>IF(C90&gt;Calculation!$D$72,IF((C90-Calculation!$D$72)/Calculation!$D$58&gt;Calculation!$D$28,Calculation!$D$28,(C90-Calculation!$D$72)/Calculation!$D$58),0)</f>
        <v>26.470588235294116</v>
      </c>
      <c r="G90">
        <f>IF(C90&gt;Calculation!$D$73,IF((C90-Calculation!$D$73)/Calculation!$D$59&gt;Calculation!$D$29,Calculation!$D$29,(C90-Calculation!$D$73)/Calculation!$D$59),0)</f>
        <v>54.411764705882355</v>
      </c>
      <c r="H90">
        <f>IF(C90&gt;Calculation!$D$74,IF((C90-Calculation!$D$74)/Calculation!$D$60&gt;Calculation!$D$30,Calculation!$D$30,(C90-Calculation!$D$74)/Calculation!$D$60),0)</f>
        <v>122.05882352941177</v>
      </c>
      <c r="I90">
        <f>IF(C90&gt;Calculation!$D$75,IF((C90-Calculation!$D$75)/Calculation!$D$61&gt;Calculation!$D$31,Calculation!$D$31,(C90-Calculation!$D$75)/Calculation!$D$61),0)</f>
        <v>135.29411764705884</v>
      </c>
      <c r="J90">
        <f>IF(D90&gt;Calculation!$D$72,IF((D90-Calculation!$D$72)/Calculation!$D$58&gt;Calculation!$D$28,Calculation!$D$28,(D90-Calculation!$D$72)/Calculation!$D$58),0)</f>
        <v>26.470588235294116</v>
      </c>
      <c r="K90">
        <f>IF(D90&gt;Calculation!$D$73,IF((D90-Calculation!$D$73)/Calculation!$D$59&gt;Calculation!$D$29,Calculation!$D$29,(D90-Calculation!$D$73)/Calculation!$D$59),0)</f>
        <v>54.411764705882355</v>
      </c>
      <c r="L90">
        <f>IF(D90&gt;Calculation!$D$74,IF((D90-Calculation!$D$74)/Calculation!$D$60&gt;Calculation!$D$30,Calculation!$D$30,(D90-Calculation!$D$74)/Calculation!$D$60),0)</f>
        <v>122.05882352941177</v>
      </c>
      <c r="M90">
        <f>IF(D90&gt;Calculation!$D$75,IF((D90-Calculation!$D$75)/Calculation!$D$61&gt;Calculation!$D$31,Calculation!$D$31,(D90-Calculation!$D$75)/Calculation!$D$61),0)</f>
        <v>135.29411764705884</v>
      </c>
      <c r="N90">
        <f>IF(E90&gt;Calculation!$D$72,IF((E90-Calculation!$D$72)/Calculation!$D$58&gt;Calculation!$D$28,Calculation!$D$28,(E90-Calculation!$D$72)/Calculation!$D$58),0)</f>
        <v>26.470588235294116</v>
      </c>
      <c r="O90">
        <f>IF(E90&gt;Calculation!$D$73,IF((E90-Calculation!$D$73)/Calculation!$D$59&gt;Calculation!$D$29,Calculation!$D$29,(E90-Calculation!$D$73)/Calculation!$D$59),0)</f>
        <v>54.411764705882355</v>
      </c>
      <c r="P90">
        <f>IF(E90&gt;Calculation!$D$74,IF((E90-Calculation!$D$74)/Calculation!$D$60&gt;Calculation!$D$30,Calculation!$D$30,(E90-Calculation!$D$74)/Calculation!$D$60),0)</f>
        <v>122.05882352941177</v>
      </c>
      <c r="Q90">
        <f>IF(E90&gt;Calculation!$D$75,IF((E90-Calculation!$D$75)/Calculation!$D$61&gt;Calculation!$D$31,Calculation!$D$31,(E90-Calculation!$D$75)/Calculation!$D$61),0)</f>
        <v>135.29411764705884</v>
      </c>
      <c r="R90">
        <f t="shared" si="121"/>
        <v>0</v>
      </c>
      <c r="S90">
        <f t="shared" si="122"/>
        <v>0</v>
      </c>
      <c r="T90">
        <f t="shared" si="123"/>
        <v>0</v>
      </c>
      <c r="U90">
        <f t="shared" si="124"/>
        <v>135.29411764705884</v>
      </c>
      <c r="V90">
        <f t="shared" si="125"/>
        <v>0</v>
      </c>
      <c r="W90">
        <f t="shared" si="126"/>
        <v>0</v>
      </c>
      <c r="X90">
        <f t="shared" si="127"/>
        <v>0</v>
      </c>
      <c r="Y90">
        <f t="shared" si="128"/>
        <v>135.29411764705884</v>
      </c>
      <c r="Z90">
        <f t="shared" si="129"/>
        <v>0</v>
      </c>
      <c r="AA90">
        <f t="shared" si="130"/>
        <v>0</v>
      </c>
      <c r="AB90">
        <f t="shared" si="131"/>
        <v>0</v>
      </c>
      <c r="AC90">
        <f t="shared" si="110"/>
        <v>135.29411764705884</v>
      </c>
      <c r="AD90">
        <f>IF(T90&gt;Calculation!$D$29,1,0)</f>
        <v>0</v>
      </c>
      <c r="AE90">
        <f>IF(X90&gt;Calculation!$D$29,1,0)</f>
        <v>0</v>
      </c>
      <c r="AF90">
        <f>IF(AB90&gt;Calculation!$D$29,1,0)</f>
        <v>0</v>
      </c>
      <c r="AG90">
        <f>IF(U90&gt;Calculation!$D$30,1,0)</f>
        <v>1</v>
      </c>
      <c r="AH90">
        <f>IF(Y90&gt;Calculation!$D$30,1,0)</f>
        <v>1</v>
      </c>
      <c r="AI90">
        <f>IF(AC90&gt;Calculation!$D$30,1,0)</f>
        <v>1</v>
      </c>
      <c r="AJ90">
        <f t="shared" si="111"/>
        <v>135.29411764705884</v>
      </c>
      <c r="AK90">
        <f t="shared" si="132"/>
        <v>135.29411764705884</v>
      </c>
      <c r="AL90">
        <f t="shared" si="133"/>
        <v>135.29411764705884</v>
      </c>
      <c r="AM90">
        <f t="shared" si="134"/>
        <v>18304.498269896198</v>
      </c>
      <c r="AN90">
        <f t="shared" si="135"/>
        <v>18304.498269896198</v>
      </c>
      <c r="AO90">
        <f t="shared" si="136"/>
        <v>18304.498269896198</v>
      </c>
      <c r="AP90">
        <f t="shared" si="112"/>
        <v>135.29411764705884</v>
      </c>
      <c r="AQ90">
        <f t="shared" si="113"/>
        <v>135.29411764705884</v>
      </c>
      <c r="AR90">
        <f t="shared" si="114"/>
        <v>135.29411764705884</v>
      </c>
      <c r="AS90">
        <f t="shared" si="115"/>
        <v>135.29411764705884</v>
      </c>
      <c r="AT90">
        <f t="shared" si="137"/>
        <v>135.29411764705884</v>
      </c>
      <c r="AU90">
        <f t="shared" si="138"/>
        <v>135.29411764705884</v>
      </c>
      <c r="AV90">
        <f t="shared" si="139"/>
        <v>135.29411764705884</v>
      </c>
      <c r="AW90">
        <f t="shared" si="140"/>
        <v>135.29411764705884</v>
      </c>
      <c r="AX90">
        <f t="shared" si="141"/>
        <v>135.29411764705884</v>
      </c>
      <c r="AY90">
        <f t="shared" si="142"/>
        <v>135.29411764705884</v>
      </c>
      <c r="AZ90">
        <f t="shared" si="143"/>
        <v>135.29411764705884</v>
      </c>
      <c r="BA90">
        <f t="shared" si="144"/>
        <v>135.29411764705884</v>
      </c>
      <c r="BB90">
        <f t="shared" si="145"/>
        <v>45.098039215686278</v>
      </c>
      <c r="BC90">
        <f t="shared" si="146"/>
        <v>45.098039215686278</v>
      </c>
      <c r="BD90">
        <f t="shared" si="147"/>
        <v>45.098039215686278</v>
      </c>
      <c r="BE90">
        <f t="shared" si="148"/>
        <v>45.098039215686278</v>
      </c>
      <c r="BF90">
        <f t="shared" si="149"/>
        <v>45.098039215686278</v>
      </c>
      <c r="BG90">
        <f t="shared" si="150"/>
        <v>45.098039215686278</v>
      </c>
      <c r="BH90">
        <f t="shared" si="151"/>
        <v>45.098039215686278</v>
      </c>
      <c r="BI90">
        <f t="shared" si="152"/>
        <v>45.098039215686278</v>
      </c>
      <c r="BJ90">
        <f t="shared" si="153"/>
        <v>45.098039215686278</v>
      </c>
      <c r="BK90">
        <f t="shared" si="154"/>
        <v>45.098039215686278</v>
      </c>
      <c r="BL90">
        <f t="shared" si="155"/>
        <v>45.098039215686278</v>
      </c>
      <c r="BM90">
        <f t="shared" si="156"/>
        <v>45.098039215686278</v>
      </c>
      <c r="BN90">
        <f t="shared" si="157"/>
        <v>2033.8331410995775</v>
      </c>
      <c r="BO90">
        <f t="shared" si="158"/>
        <v>2033.8331410995775</v>
      </c>
      <c r="BP90">
        <f t="shared" si="159"/>
        <v>2033.8331410995775</v>
      </c>
      <c r="BQ90">
        <f t="shared" si="160"/>
        <v>2033.8331410995775</v>
      </c>
      <c r="BR90">
        <f t="shared" si="161"/>
        <v>2033.8331410995775</v>
      </c>
      <c r="BS90">
        <f t="shared" si="162"/>
        <v>2033.8331410995775</v>
      </c>
      <c r="BT90">
        <f t="shared" si="163"/>
        <v>2033.8331410995775</v>
      </c>
      <c r="BU90">
        <f t="shared" si="164"/>
        <v>2033.8331410995775</v>
      </c>
      <c r="BV90">
        <f t="shared" si="165"/>
        <v>2033.8331410995775</v>
      </c>
      <c r="BW90">
        <f t="shared" si="166"/>
        <v>2033.8331410995775</v>
      </c>
      <c r="BX90">
        <f t="shared" si="167"/>
        <v>2033.8331410995775</v>
      </c>
      <c r="BY90">
        <f t="shared" si="168"/>
        <v>2033.8331410995775</v>
      </c>
      <c r="BZ90">
        <f>IF($I$1=0,0,IF(AP90=0,C90,('LED Curve'!$D$14*(AP90/$I$1)^3+'LED Curve'!$D$15*(AP90/$I$1)^2+'LED Curve'!$D$16*(AP90/$I$1)^1+'LED Curve'!$D$17)*$F$1))</f>
        <v>32.123222947868399</v>
      </c>
      <c r="CA90">
        <f>IF($I$2=0,0,IF(AQ90=0,C90-BZ90,('LED Curve'!$D$14*(AQ90/$I$2)^3+'LED Curve'!$D$15*(AQ90/$I$2)^2+'LED Curve'!$D$16*(AQ90/$I$2)^1+'LED Curve'!$D$17)*$F$2))</f>
        <v>32.123222947868399</v>
      </c>
      <c r="CB90">
        <f>IF($I$3=0,0,IF(AR90=0,C90-(BZ90+CA90),('LED Curve'!$D$14*(AR90/$I$3)^3+'LED Curve'!$D$15*(AR90/$I$3)^2+'LED Curve'!$D$16*(AR90/$I$3)^1+'LED Curve'!$D$17)*$F$3))</f>
        <v>32.123222947868399</v>
      </c>
      <c r="CC90">
        <f>IF($I$4=0,0,IF(AS90=0,C90-(BZ90+CA90+CB90),('LED Curve'!$D$14*(AS90/$I$4)^3+'LED Curve'!$D$15*(AS90/$I$4)^2+'LED Curve'!$D$16*(AS90/$I$4)^1+'LED Curve'!$D$17)*$F$4))</f>
        <v>32.123222947868399</v>
      </c>
      <c r="CD90">
        <f>IF($I$1=0,0,IF(AT90=0,D90,('LED Curve'!$D$14*(AT90/$I$1)^3+'LED Curve'!$D$15*(AT90/$I$1)^2+'LED Curve'!$D$16*(AT90/$I$1)^1+'LED Curve'!$D$17)*$F$1))</f>
        <v>32.123222947868399</v>
      </c>
      <c r="CE90">
        <f>IF($I$2=0,0,IF(AU90=0,D90-CD90,('LED Curve'!$D$14*(AU90/$I$2)^3+'LED Curve'!$D$15*(AU90/$I$2)^2+'LED Curve'!$D$16*(AU90/$I$2)^1+'LED Curve'!$D$17)*$F$2))</f>
        <v>32.123222947868399</v>
      </c>
      <c r="CF90">
        <f>IF($I$3=0,0,IF(AV90=0,D90-(CD90+CE90),('LED Curve'!$D$14*(AV90/$I$3)^3+'LED Curve'!$D$15*(AV90/$I$3)^2+'LED Curve'!$D$16*(AV90/$I$3)^1+'LED Curve'!$D$17)*$F$3))</f>
        <v>32.123222947868399</v>
      </c>
      <c r="CG90">
        <f>IF($I$4=0,0,IF(AW90=0,D90-(CD90+CE90+CF90),('LED Curve'!$D$14*(AW90/$I$4)^3+'LED Curve'!$D$15*(AW90/$I$4)^2+'LED Curve'!$D$16*(AW90/$I$4)^1+'LED Curve'!$D$17)*$F$4))</f>
        <v>32.123222947868399</v>
      </c>
      <c r="CH90">
        <f>IF($I$1=0,0,IF(AX90=0,E90,('LED Curve'!$D$14*(AX90/$I$1)^3+'LED Curve'!$D$15*(AX90/$I$1)^2+'LED Curve'!$D$16*(AX90/$I$1)^1+'LED Curve'!$D$17)*$F$1))</f>
        <v>32.123222947868399</v>
      </c>
      <c r="CI90">
        <f>IF($I$2=0,0,IF(AY90=0,E90-CH90,('LED Curve'!$D$14*(AY90/$I$2)^3+'LED Curve'!$D$15*(AY90/$I$2)^2+'LED Curve'!$D$16*(AY90/$I$2)^1+'LED Curve'!$D$17)*$F$2))</f>
        <v>32.123222947868399</v>
      </c>
      <c r="CJ90">
        <f>IF($I$3=0,0,IF(AZ90=0,E90-(CH90+CI90),('LED Curve'!$D$14*(AZ90/$I$3)^3+'LED Curve'!$D$15*(AZ90/$I$3)^2+'LED Curve'!$D$16*(AZ90/$I$3)^1+'LED Curve'!$D$17)*$F$3))</f>
        <v>32.123222947868399</v>
      </c>
      <c r="CK90">
        <f>IF($I$4=0,0,IF(BA90=0,E90-(CH90+CI90+CJ90),('LED Curve'!$D$14*(BA90/$I$4)^3+'LED Curve'!$D$15*(BA90/$I$4)^2+'LED Curve'!$D$16*(BA90/$I$4)^1+'LED Curve'!$D$17)*$F$4))</f>
        <v>32.123222947868399</v>
      </c>
      <c r="CL90">
        <f t="shared" si="169"/>
        <v>96.873939212434678</v>
      </c>
      <c r="CM90">
        <f t="shared" si="170"/>
        <v>64.750716264566279</v>
      </c>
      <c r="CN90">
        <f t="shared" si="171"/>
        <v>32.62749331669788</v>
      </c>
      <c r="CO90">
        <f>IF($C$6=Calculation!$I$5,0,$C90-(BZ90+CA90+CB90+CC90))</f>
        <v>0.50427036882948073</v>
      </c>
      <c r="CP90">
        <f t="shared" si="172"/>
        <v>108.72822668155315</v>
      </c>
      <c r="CQ90">
        <f t="shared" si="173"/>
        <v>76.605003733684754</v>
      </c>
      <c r="CR90">
        <f t="shared" si="174"/>
        <v>44.481780785816355</v>
      </c>
      <c r="CS90">
        <f>IF($C$6=Calculation!$I$5,0,$D90-(CD90+CE90+CF90+CG90))</f>
        <v>12.358557837947956</v>
      </c>
      <c r="CT90">
        <f t="shared" si="175"/>
        <v>120.5825141506716</v>
      </c>
      <c r="CU90">
        <f t="shared" si="176"/>
        <v>88.4592912028032</v>
      </c>
      <c r="CV90">
        <f t="shared" si="177"/>
        <v>56.336068254934801</v>
      </c>
      <c r="CW90">
        <f>IF($C$6=Calculation!$I$5,0,$E90-(CH90+CI90+CJ90+CK90))</f>
        <v>24.212845307066402</v>
      </c>
      <c r="CX90">
        <f t="shared" si="178"/>
        <v>18.487822967573798</v>
      </c>
      <c r="CY90">
        <f t="shared" si="179"/>
        <v>22.566169288294585</v>
      </c>
      <c r="CZ90">
        <f t="shared" si="180"/>
        <v>26.313859781443458</v>
      </c>
      <c r="DA90">
        <f t="shared" si="181"/>
        <v>0.25951788746665538</v>
      </c>
      <c r="DB90">
        <f t="shared" si="182"/>
        <v>0.29289454670897919</v>
      </c>
      <c r="DC90">
        <f t="shared" si="183"/>
        <v>0.31925883034109409</v>
      </c>
      <c r="DD90">
        <f t="shared" si="198"/>
        <v>5.708717916012322</v>
      </c>
      <c r="DE90">
        <f t="shared" si="199"/>
        <v>5.2919078178017198</v>
      </c>
      <c r="DF90">
        <f t="shared" si="200"/>
        <v>4.1000514280538507</v>
      </c>
      <c r="DG90">
        <f t="shared" si="201"/>
        <v>0.85521720577821903</v>
      </c>
      <c r="DH90">
        <f t="shared" si="202"/>
        <v>6.5018011956291071</v>
      </c>
      <c r="DI90">
        <f t="shared" si="203"/>
        <v>6.1219362610891936</v>
      </c>
      <c r="DJ90">
        <f t="shared" si="204"/>
        <v>5.0559526344594969</v>
      </c>
      <c r="DK90">
        <f t="shared" si="205"/>
        <v>2.3111788407241978</v>
      </c>
      <c r="DL90">
        <f t="shared" si="206"/>
        <v>7.127107175053216</v>
      </c>
      <c r="DM90">
        <f t="shared" si="207"/>
        <v>6.7792931633418556</v>
      </c>
      <c r="DN90">
        <f t="shared" si="208"/>
        <v>5.814052997882154</v>
      </c>
      <c r="DO90">
        <f t="shared" si="209"/>
        <v>3.4171061332492951</v>
      </c>
      <c r="DP90">
        <f t="shared" si="184"/>
        <v>0.21536561656600375</v>
      </c>
      <c r="DQ90">
        <f t="shared" si="185"/>
        <v>0.5946129283434145</v>
      </c>
      <c r="DR90">
        <f t="shared" si="186"/>
        <v>1.504332759888884</v>
      </c>
      <c r="DS90">
        <f t="shared" si="187"/>
        <v>-4.1900592337269268E-2</v>
      </c>
      <c r="DT90">
        <f t="shared" si="188"/>
        <v>0.1957421357474966</v>
      </c>
      <c r="DU90">
        <f t="shared" si="189"/>
        <v>0.52937470169145939</v>
      </c>
      <c r="DV90">
        <f t="shared" si="190"/>
        <v>1.2570381093663101</v>
      </c>
      <c r="DW90">
        <f t="shared" si="191"/>
        <v>0.30025086287833652</v>
      </c>
      <c r="DX90">
        <f t="shared" si="192"/>
        <v>0.17943591579829735</v>
      </c>
      <c r="DY90">
        <f t="shared" si="193"/>
        <v>0.47733610924997627</v>
      </c>
      <c r="DZ90">
        <f t="shared" si="194"/>
        <v>1.0876185638500147</v>
      </c>
      <c r="EA90">
        <f t="shared" si="195"/>
        <v>1.1126508926775476</v>
      </c>
      <c r="EB90">
        <f>IF($I$1=0,0,IF(AP90&lt;=0,0,('LED Curve'!$D$19*(AP90/$I$1)^3+'LED Curve'!$D$20*(AP90/$I$1)^2+'LED Curve'!$D$21*(AP90/$I$1)^1+'LED Curve'!$D$22)*$F$1*$I$1))</f>
        <v>544.2324443672818</v>
      </c>
      <c r="EC90">
        <f>IF($I$2=0,0,IF(AQ90&lt;=0,0,('LED Curve'!$D$19*(AQ90/$I$2)^3+'LED Curve'!$D$20*(AQ90/$I$2)^2+'LED Curve'!$D$21*(AQ90/$I$2)^1+'LED Curve'!$D$22)*$F$2*$I$2))</f>
        <v>544.2324443672818</v>
      </c>
      <c r="ED90">
        <f>IF($I$3=0,0,IF(AR90&lt;=0,0,('LED Curve'!$D$19*(AR90/$I$3)^3+'LED Curve'!$D$20*(AR90/$I$3)^2+'LED Curve'!$D$21*(AR90/$I$3)^1+'LED Curve'!$D$22)*$F$3*$I$3))</f>
        <v>544.2324443672818</v>
      </c>
      <c r="EE90">
        <f>IF($I$4=0,0,IF(AS90&lt;=0,0,('LED Curve'!$D$19*(AS90/$I$4)^3+'LED Curve'!$D$20*(AS90/$I$4)^2+'LED Curve'!$D$21*(AS90/$I$4)^1+'LED Curve'!$D$22)*$F$4*$I$4))</f>
        <v>544.2324443672818</v>
      </c>
      <c r="EF90">
        <f>IF($I$1=0,0,IF(AT90&lt;=0,0,('LED Curve'!$D$19*(AT90/$I$1)^3+'LED Curve'!$D$20*(AT90/$I$1)^2+'LED Curve'!$D$21*(AT90/$I$1)^1+'LED Curve'!$D$22)*$F$1*$I$1))</f>
        <v>544.2324443672818</v>
      </c>
      <c r="EG90">
        <f>IF($I$2=0,0,IF(AU90&lt;=0,0,('LED Curve'!$D$19*(AU90/$I$2)^3+'LED Curve'!$D$20*(AU90/$I$2)^2+'LED Curve'!$D$21*(AU90/$I$2)^1+'LED Curve'!$D$22)*$F$2*$I$2))</f>
        <v>544.2324443672818</v>
      </c>
      <c r="EH90">
        <f>IF($I$3=0,0,IF(AV90&lt;=0,0,('LED Curve'!$D$19*(AV90/$I$3)^3+'LED Curve'!$D$20*(AV90/$I$3)^2+'LED Curve'!$D$21*(AV90/$I$3)^1+'LED Curve'!$D$22)*$F$3*$I$3))</f>
        <v>544.2324443672818</v>
      </c>
      <c r="EI90">
        <f>IF($I$4=0,0,IF(AW90&lt;=0,0,('LED Curve'!$D$19*(AW90/$I$4)^3+'LED Curve'!$D$20*(AW90/$I$4)^2+'LED Curve'!$D$21*(AW90/$I$4)^1+'LED Curve'!$D$22)*$F$4*$I$4))</f>
        <v>544.2324443672818</v>
      </c>
      <c r="EJ90">
        <f>IF($I$1=0,0,IF(AX90&lt;=0,0,('LED Curve'!$D$19*(AX90/$I$1)^3+'LED Curve'!$D$20*(AX90/$I$1)^2+'LED Curve'!$D$21*(AX90/$I$1)^1+'LED Curve'!$D$22)*$F$1*$I$1))</f>
        <v>544.2324443672818</v>
      </c>
      <c r="EK90">
        <f>IF($I$2=0,0,IF(AY90&lt;=0,0,('LED Curve'!$D$19*(AY90/$I$2)^3+'LED Curve'!$D$20*(AY90/$I$2)^2+'LED Curve'!$D$21*(AY90/$I$2)^1+'LED Curve'!$D$22)*$F$2*$I$2))</f>
        <v>544.2324443672818</v>
      </c>
      <c r="EL90">
        <f>IF($I$3=0,0,IF(AZ90&lt;=0,0,('LED Curve'!$D$19*(AZ90/$I$3)^3+'LED Curve'!$D$20*(AZ90/$I$3)^2+'LED Curve'!$D$21*(AZ90/$I$3)^1+'LED Curve'!$D$22)*$F$3*$I$3))</f>
        <v>544.2324443672818</v>
      </c>
      <c r="EM90">
        <f>IF($I$4=0,0,IF(BA90&lt;=0,0,('LED Curve'!$D$19*(BA90/$I$4)^3+'LED Curve'!$D$20*(BA90/$I$4)^2+'LED Curve'!$D$21*(BA90/$I$4)^1+'LED Curve'!$D$22)*$F$4*$I$4))</f>
        <v>544.2324443672818</v>
      </c>
      <c r="EN90">
        <f t="shared" si="196"/>
        <v>2176.9297774691272</v>
      </c>
      <c r="EO90">
        <f t="shared" si="116"/>
        <v>948.61350207583291</v>
      </c>
      <c r="EP90">
        <f t="shared" si="117"/>
        <v>2176.9297774691272</v>
      </c>
      <c r="EQ90">
        <f t="shared" si="118"/>
        <v>851.15161399119143</v>
      </c>
      <c r="ER90">
        <f t="shared" si="197"/>
        <v>2176.9297774691272</v>
      </c>
      <c r="ES90">
        <f t="shared" si="119"/>
        <v>774.82780015805474</v>
      </c>
    </row>
    <row r="91" spans="1:149" x14ac:dyDescent="0.3">
      <c r="A91">
        <v>82</v>
      </c>
      <c r="B91">
        <f t="shared" si="120"/>
        <v>3.2031249999999998E-3</v>
      </c>
      <c r="C91">
        <f t="shared" si="107"/>
        <v>130.02837072149381</v>
      </c>
      <c r="D91">
        <f t="shared" si="108"/>
        <v>141.97640442344778</v>
      </c>
      <c r="E91">
        <f t="shared" si="109"/>
        <v>153.92443812540176</v>
      </c>
      <c r="F91">
        <f>IF(C91&gt;Calculation!$D$72,IF((C91-Calculation!$D$72)/Calculation!$D$58&gt;Calculation!$D$28,Calculation!$D$28,(C91-Calculation!$D$72)/Calculation!$D$58),0)</f>
        <v>26.470588235294116</v>
      </c>
      <c r="G91">
        <f>IF(C91&gt;Calculation!$D$73,IF((C91-Calculation!$D$73)/Calculation!$D$59&gt;Calculation!$D$29,Calculation!$D$29,(C91-Calculation!$D$73)/Calculation!$D$59),0)</f>
        <v>54.411764705882355</v>
      </c>
      <c r="H91">
        <f>IF(C91&gt;Calculation!$D$74,IF((C91-Calculation!$D$74)/Calculation!$D$60&gt;Calculation!$D$30,Calculation!$D$30,(C91-Calculation!$D$74)/Calculation!$D$60),0)</f>
        <v>122.05882352941177</v>
      </c>
      <c r="I91">
        <f>IF(C91&gt;Calculation!$D$75,IF((C91-Calculation!$D$75)/Calculation!$D$61&gt;Calculation!$D$31,Calculation!$D$31,(C91-Calculation!$D$75)/Calculation!$D$61),0)</f>
        <v>135.29411764705884</v>
      </c>
      <c r="J91">
        <f>IF(D91&gt;Calculation!$D$72,IF((D91-Calculation!$D$72)/Calculation!$D$58&gt;Calculation!$D$28,Calculation!$D$28,(D91-Calculation!$D$72)/Calculation!$D$58),0)</f>
        <v>26.470588235294116</v>
      </c>
      <c r="K91">
        <f>IF(D91&gt;Calculation!$D$73,IF((D91-Calculation!$D$73)/Calculation!$D$59&gt;Calculation!$D$29,Calculation!$D$29,(D91-Calculation!$D$73)/Calculation!$D$59),0)</f>
        <v>54.411764705882355</v>
      </c>
      <c r="L91">
        <f>IF(D91&gt;Calculation!$D$74,IF((D91-Calculation!$D$74)/Calculation!$D$60&gt;Calculation!$D$30,Calculation!$D$30,(D91-Calculation!$D$74)/Calculation!$D$60),0)</f>
        <v>122.05882352941177</v>
      </c>
      <c r="M91">
        <f>IF(D91&gt;Calculation!$D$75,IF((D91-Calculation!$D$75)/Calculation!$D$61&gt;Calculation!$D$31,Calculation!$D$31,(D91-Calculation!$D$75)/Calculation!$D$61),0)</f>
        <v>135.29411764705884</v>
      </c>
      <c r="N91">
        <f>IF(E91&gt;Calculation!$D$72,IF((E91-Calculation!$D$72)/Calculation!$D$58&gt;Calculation!$D$28,Calculation!$D$28,(E91-Calculation!$D$72)/Calculation!$D$58),0)</f>
        <v>26.470588235294116</v>
      </c>
      <c r="O91">
        <f>IF(E91&gt;Calculation!$D$73,IF((E91-Calculation!$D$73)/Calculation!$D$59&gt;Calculation!$D$29,Calculation!$D$29,(E91-Calculation!$D$73)/Calculation!$D$59),0)</f>
        <v>54.411764705882355</v>
      </c>
      <c r="P91">
        <f>IF(E91&gt;Calculation!$D$74,IF((E91-Calculation!$D$74)/Calculation!$D$60&gt;Calculation!$D$30,Calculation!$D$30,(E91-Calculation!$D$74)/Calculation!$D$60),0)</f>
        <v>122.05882352941177</v>
      </c>
      <c r="Q91">
        <f>IF(E91&gt;Calculation!$D$75,IF((E91-Calculation!$D$75)/Calculation!$D$61&gt;Calculation!$D$31,Calculation!$D$31,(E91-Calculation!$D$75)/Calculation!$D$61),0)</f>
        <v>135.29411764705884</v>
      </c>
      <c r="R91">
        <f t="shared" si="121"/>
        <v>0</v>
      </c>
      <c r="S91">
        <f t="shared" si="122"/>
        <v>0</v>
      </c>
      <c r="T91">
        <f t="shared" si="123"/>
        <v>0</v>
      </c>
      <c r="U91">
        <f t="shared" si="124"/>
        <v>135.29411764705884</v>
      </c>
      <c r="V91">
        <f t="shared" si="125"/>
        <v>0</v>
      </c>
      <c r="W91">
        <f t="shared" si="126"/>
        <v>0</v>
      </c>
      <c r="X91">
        <f t="shared" si="127"/>
        <v>0</v>
      </c>
      <c r="Y91">
        <f t="shared" si="128"/>
        <v>135.29411764705884</v>
      </c>
      <c r="Z91">
        <f t="shared" si="129"/>
        <v>0</v>
      </c>
      <c r="AA91">
        <f t="shared" si="130"/>
        <v>0</v>
      </c>
      <c r="AB91">
        <f t="shared" si="131"/>
        <v>0</v>
      </c>
      <c r="AC91">
        <f t="shared" si="110"/>
        <v>135.29411764705884</v>
      </c>
      <c r="AD91">
        <f>IF(T91&gt;Calculation!$D$29,1,0)</f>
        <v>0</v>
      </c>
      <c r="AE91">
        <f>IF(X91&gt;Calculation!$D$29,1,0)</f>
        <v>0</v>
      </c>
      <c r="AF91">
        <f>IF(AB91&gt;Calculation!$D$29,1,0)</f>
        <v>0</v>
      </c>
      <c r="AG91">
        <f>IF(U91&gt;Calculation!$D$30,1,0)</f>
        <v>1</v>
      </c>
      <c r="AH91">
        <f>IF(Y91&gt;Calculation!$D$30,1,0)</f>
        <v>1</v>
      </c>
      <c r="AI91">
        <f>IF(AC91&gt;Calculation!$D$30,1,0)</f>
        <v>1</v>
      </c>
      <c r="AJ91">
        <f t="shared" si="111"/>
        <v>135.29411764705884</v>
      </c>
      <c r="AK91">
        <f t="shared" si="132"/>
        <v>135.29411764705884</v>
      </c>
      <c r="AL91">
        <f t="shared" si="133"/>
        <v>135.29411764705884</v>
      </c>
      <c r="AM91">
        <f t="shared" si="134"/>
        <v>18304.498269896198</v>
      </c>
      <c r="AN91">
        <f t="shared" si="135"/>
        <v>18304.498269896198</v>
      </c>
      <c r="AO91">
        <f t="shared" si="136"/>
        <v>18304.498269896198</v>
      </c>
      <c r="AP91">
        <f t="shared" si="112"/>
        <v>135.29411764705884</v>
      </c>
      <c r="AQ91">
        <f t="shared" si="113"/>
        <v>135.29411764705884</v>
      </c>
      <c r="AR91">
        <f t="shared" si="114"/>
        <v>135.29411764705884</v>
      </c>
      <c r="AS91">
        <f t="shared" si="115"/>
        <v>135.29411764705884</v>
      </c>
      <c r="AT91">
        <f t="shared" si="137"/>
        <v>135.29411764705884</v>
      </c>
      <c r="AU91">
        <f t="shared" si="138"/>
        <v>135.29411764705884</v>
      </c>
      <c r="AV91">
        <f t="shared" si="139"/>
        <v>135.29411764705884</v>
      </c>
      <c r="AW91">
        <f t="shared" si="140"/>
        <v>135.29411764705884</v>
      </c>
      <c r="AX91">
        <f t="shared" si="141"/>
        <v>135.29411764705884</v>
      </c>
      <c r="AY91">
        <f t="shared" si="142"/>
        <v>135.29411764705884</v>
      </c>
      <c r="AZ91">
        <f t="shared" si="143"/>
        <v>135.29411764705884</v>
      </c>
      <c r="BA91">
        <f t="shared" si="144"/>
        <v>135.29411764705884</v>
      </c>
      <c r="BB91">
        <f t="shared" si="145"/>
        <v>45.098039215686278</v>
      </c>
      <c r="BC91">
        <f t="shared" si="146"/>
        <v>45.098039215686278</v>
      </c>
      <c r="BD91">
        <f t="shared" si="147"/>
        <v>45.098039215686278</v>
      </c>
      <c r="BE91">
        <f t="shared" si="148"/>
        <v>45.098039215686278</v>
      </c>
      <c r="BF91">
        <f t="shared" si="149"/>
        <v>45.098039215686278</v>
      </c>
      <c r="BG91">
        <f t="shared" si="150"/>
        <v>45.098039215686278</v>
      </c>
      <c r="BH91">
        <f t="shared" si="151"/>
        <v>45.098039215686278</v>
      </c>
      <c r="BI91">
        <f t="shared" si="152"/>
        <v>45.098039215686278</v>
      </c>
      <c r="BJ91">
        <f t="shared" si="153"/>
        <v>45.098039215686278</v>
      </c>
      <c r="BK91">
        <f t="shared" si="154"/>
        <v>45.098039215686278</v>
      </c>
      <c r="BL91">
        <f t="shared" si="155"/>
        <v>45.098039215686278</v>
      </c>
      <c r="BM91">
        <f t="shared" si="156"/>
        <v>45.098039215686278</v>
      </c>
      <c r="BN91">
        <f t="shared" si="157"/>
        <v>2033.8331410995775</v>
      </c>
      <c r="BO91">
        <f t="shared" si="158"/>
        <v>2033.8331410995775</v>
      </c>
      <c r="BP91">
        <f t="shared" si="159"/>
        <v>2033.8331410995775</v>
      </c>
      <c r="BQ91">
        <f t="shared" si="160"/>
        <v>2033.8331410995775</v>
      </c>
      <c r="BR91">
        <f t="shared" si="161"/>
        <v>2033.8331410995775</v>
      </c>
      <c r="BS91">
        <f t="shared" si="162"/>
        <v>2033.8331410995775</v>
      </c>
      <c r="BT91">
        <f t="shared" si="163"/>
        <v>2033.8331410995775</v>
      </c>
      <c r="BU91">
        <f t="shared" si="164"/>
        <v>2033.8331410995775</v>
      </c>
      <c r="BV91">
        <f t="shared" si="165"/>
        <v>2033.8331410995775</v>
      </c>
      <c r="BW91">
        <f t="shared" si="166"/>
        <v>2033.8331410995775</v>
      </c>
      <c r="BX91">
        <f t="shared" si="167"/>
        <v>2033.8331410995775</v>
      </c>
      <c r="BY91">
        <f t="shared" si="168"/>
        <v>2033.8331410995775</v>
      </c>
      <c r="BZ91">
        <f>IF($I$1=0,0,IF(AP91=0,C91,('LED Curve'!$D$14*(AP91/$I$1)^3+'LED Curve'!$D$15*(AP91/$I$1)^2+'LED Curve'!$D$16*(AP91/$I$1)^1+'LED Curve'!$D$17)*$F$1))</f>
        <v>32.123222947868399</v>
      </c>
      <c r="CA91">
        <f>IF($I$2=0,0,IF(AQ91=0,C91-BZ91,('LED Curve'!$D$14*(AQ91/$I$2)^3+'LED Curve'!$D$15*(AQ91/$I$2)^2+'LED Curve'!$D$16*(AQ91/$I$2)^1+'LED Curve'!$D$17)*$F$2))</f>
        <v>32.123222947868399</v>
      </c>
      <c r="CB91">
        <f>IF($I$3=0,0,IF(AR91=0,C91-(BZ91+CA91),('LED Curve'!$D$14*(AR91/$I$3)^3+'LED Curve'!$D$15*(AR91/$I$3)^2+'LED Curve'!$D$16*(AR91/$I$3)^1+'LED Curve'!$D$17)*$F$3))</f>
        <v>32.123222947868399</v>
      </c>
      <c r="CC91">
        <f>IF($I$4=0,0,IF(AS91=0,C91-(BZ91+CA91+CB91),('LED Curve'!$D$14*(AS91/$I$4)^3+'LED Curve'!$D$15*(AS91/$I$4)^2+'LED Curve'!$D$16*(AS91/$I$4)^1+'LED Curve'!$D$17)*$F$4))</f>
        <v>32.123222947868399</v>
      </c>
      <c r="CD91">
        <f>IF($I$1=0,0,IF(AT91=0,D91,('LED Curve'!$D$14*(AT91/$I$1)^3+'LED Curve'!$D$15*(AT91/$I$1)^2+'LED Curve'!$D$16*(AT91/$I$1)^1+'LED Curve'!$D$17)*$F$1))</f>
        <v>32.123222947868399</v>
      </c>
      <c r="CE91">
        <f>IF($I$2=0,0,IF(AU91=0,D91-CD91,('LED Curve'!$D$14*(AU91/$I$2)^3+'LED Curve'!$D$15*(AU91/$I$2)^2+'LED Curve'!$D$16*(AU91/$I$2)^1+'LED Curve'!$D$17)*$F$2))</f>
        <v>32.123222947868399</v>
      </c>
      <c r="CF91">
        <f>IF($I$3=0,0,IF(AV91=0,D91-(CD91+CE91),('LED Curve'!$D$14*(AV91/$I$3)^3+'LED Curve'!$D$15*(AV91/$I$3)^2+'LED Curve'!$D$16*(AV91/$I$3)^1+'LED Curve'!$D$17)*$F$3))</f>
        <v>32.123222947868399</v>
      </c>
      <c r="CG91">
        <f>IF($I$4=0,0,IF(AW91=0,D91-(CD91+CE91+CF91),('LED Curve'!$D$14*(AW91/$I$4)^3+'LED Curve'!$D$15*(AW91/$I$4)^2+'LED Curve'!$D$16*(AW91/$I$4)^1+'LED Curve'!$D$17)*$F$4))</f>
        <v>32.123222947868399</v>
      </c>
      <c r="CH91">
        <f>IF($I$1=0,0,IF(AX91=0,E91,('LED Curve'!$D$14*(AX91/$I$1)^3+'LED Curve'!$D$15*(AX91/$I$1)^2+'LED Curve'!$D$16*(AX91/$I$1)^1+'LED Curve'!$D$17)*$F$1))</f>
        <v>32.123222947868399</v>
      </c>
      <c r="CI91">
        <f>IF($I$2=0,0,IF(AY91=0,E91-CH91,('LED Curve'!$D$14*(AY91/$I$2)^3+'LED Curve'!$D$15*(AY91/$I$2)^2+'LED Curve'!$D$16*(AY91/$I$2)^1+'LED Curve'!$D$17)*$F$2))</f>
        <v>32.123222947868399</v>
      </c>
      <c r="CJ91">
        <f>IF($I$3=0,0,IF(AZ91=0,E91-(CH91+CI91),('LED Curve'!$D$14*(AZ91/$I$3)^3+'LED Curve'!$D$15*(AZ91/$I$3)^2+'LED Curve'!$D$16*(AZ91/$I$3)^1+'LED Curve'!$D$17)*$F$3))</f>
        <v>32.123222947868399</v>
      </c>
      <c r="CK91">
        <f>IF($I$4=0,0,IF(BA91=0,E91-(CH91+CI91+CJ91),('LED Curve'!$D$14*(BA91/$I$4)^3+'LED Curve'!$D$15*(BA91/$I$4)^2+'LED Curve'!$D$16*(BA91/$I$4)^1+'LED Curve'!$D$17)*$F$4))</f>
        <v>32.123222947868399</v>
      </c>
      <c r="CL91">
        <f t="shared" si="169"/>
        <v>97.905147773625416</v>
      </c>
      <c r="CM91">
        <f t="shared" si="170"/>
        <v>65.781924825757017</v>
      </c>
      <c r="CN91">
        <f t="shared" si="171"/>
        <v>33.658701877888618</v>
      </c>
      <c r="CO91">
        <f>IF($C$6=Calculation!$I$5,0,$C91-(BZ91+CA91+CB91+CC91))</f>
        <v>1.5354789300202185</v>
      </c>
      <c r="CP91">
        <f t="shared" si="172"/>
        <v>109.85318147557938</v>
      </c>
      <c r="CQ91">
        <f t="shared" si="173"/>
        <v>77.729958527710977</v>
      </c>
      <c r="CR91">
        <f t="shared" si="174"/>
        <v>45.606735579842578</v>
      </c>
      <c r="CS91">
        <f>IF($C$6=Calculation!$I$5,0,$D91-(CD91+CE91+CF91+CG91))</f>
        <v>13.483512631974179</v>
      </c>
      <c r="CT91">
        <f t="shared" si="175"/>
        <v>121.80121517753336</v>
      </c>
      <c r="CU91">
        <f t="shared" si="176"/>
        <v>89.677992229664966</v>
      </c>
      <c r="CV91">
        <f t="shared" si="177"/>
        <v>57.554769281796567</v>
      </c>
      <c r="CW91">
        <f>IF($C$6=Calculation!$I$5,0,$E91-(CH91+CI91+CJ91+CK91))</f>
        <v>25.431546333928168</v>
      </c>
      <c r="CX91">
        <f t="shared" si="178"/>
        <v>19.179687312275231</v>
      </c>
      <c r="CY91">
        <f t="shared" si="179"/>
        <v>23.320930391605238</v>
      </c>
      <c r="CZ91">
        <f t="shared" si="180"/>
        <v>27.131517643363331</v>
      </c>
      <c r="DA91">
        <f t="shared" si="181"/>
        <v>0.26691678452547885</v>
      </c>
      <c r="DB91">
        <f t="shared" si="182"/>
        <v>0.30029344376780265</v>
      </c>
      <c r="DC91">
        <f t="shared" si="183"/>
        <v>0.32665772739991755</v>
      </c>
      <c r="DD91">
        <f t="shared" si="198"/>
        <v>5.8784867872901172</v>
      </c>
      <c r="DE91">
        <f t="shared" si="199"/>
        <v>5.461676689079515</v>
      </c>
      <c r="DF91">
        <f t="shared" si="200"/>
        <v>4.2698202993316459</v>
      </c>
      <c r="DG91">
        <f t="shared" si="201"/>
        <v>1.0249860770560144</v>
      </c>
      <c r="DH91">
        <f t="shared" si="202"/>
        <v>6.6715700669069022</v>
      </c>
      <c r="DI91">
        <f t="shared" si="203"/>
        <v>6.2917051323669888</v>
      </c>
      <c r="DJ91">
        <f t="shared" si="204"/>
        <v>5.2257215057372921</v>
      </c>
      <c r="DK91">
        <f t="shared" si="205"/>
        <v>2.4809477120019934</v>
      </c>
      <c r="DL91">
        <f t="shared" si="206"/>
        <v>7.2968760463310112</v>
      </c>
      <c r="DM91">
        <f t="shared" si="207"/>
        <v>6.9490620346196508</v>
      </c>
      <c r="DN91">
        <f t="shared" si="208"/>
        <v>5.9838218691599492</v>
      </c>
      <c r="DO91">
        <f t="shared" si="209"/>
        <v>3.5868750045270907</v>
      </c>
      <c r="DP91">
        <f t="shared" si="184"/>
        <v>0.21536561656600375</v>
      </c>
      <c r="DQ91">
        <f t="shared" si="185"/>
        <v>0.5946129283434145</v>
      </c>
      <c r="DR91">
        <f t="shared" si="186"/>
        <v>1.504332759888884</v>
      </c>
      <c r="DS91">
        <f t="shared" si="187"/>
        <v>-3.6510629805842042E-2</v>
      </c>
      <c r="DT91">
        <f t="shared" si="188"/>
        <v>0.1957421357474966</v>
      </c>
      <c r="DU91">
        <f t="shared" si="189"/>
        <v>0.52937470169145939</v>
      </c>
      <c r="DV91">
        <f t="shared" si="190"/>
        <v>1.2570381093663101</v>
      </c>
      <c r="DW91">
        <f t="shared" si="191"/>
        <v>0.36853758401898484</v>
      </c>
      <c r="DX91">
        <f t="shared" si="192"/>
        <v>0.17943591579829735</v>
      </c>
      <c r="DY91">
        <f t="shared" si="193"/>
        <v>0.47733610924997627</v>
      </c>
      <c r="DZ91">
        <f t="shared" si="194"/>
        <v>1.0876185638500147</v>
      </c>
      <c r="EA91">
        <f t="shared" si="195"/>
        <v>1.243834372427417</v>
      </c>
      <c r="EB91">
        <f>IF($I$1=0,0,IF(AP91&lt;=0,0,('LED Curve'!$D$19*(AP91/$I$1)^3+'LED Curve'!$D$20*(AP91/$I$1)^2+'LED Curve'!$D$21*(AP91/$I$1)^1+'LED Curve'!$D$22)*$F$1*$I$1))</f>
        <v>544.2324443672818</v>
      </c>
      <c r="EC91">
        <f>IF($I$2=0,0,IF(AQ91&lt;=0,0,('LED Curve'!$D$19*(AQ91/$I$2)^3+'LED Curve'!$D$20*(AQ91/$I$2)^2+'LED Curve'!$D$21*(AQ91/$I$2)^1+'LED Curve'!$D$22)*$F$2*$I$2))</f>
        <v>544.2324443672818</v>
      </c>
      <c r="ED91">
        <f>IF($I$3=0,0,IF(AR91&lt;=0,0,('LED Curve'!$D$19*(AR91/$I$3)^3+'LED Curve'!$D$20*(AR91/$I$3)^2+'LED Curve'!$D$21*(AR91/$I$3)^1+'LED Curve'!$D$22)*$F$3*$I$3))</f>
        <v>544.2324443672818</v>
      </c>
      <c r="EE91">
        <f>IF($I$4=0,0,IF(AS91&lt;=0,0,('LED Curve'!$D$19*(AS91/$I$4)^3+'LED Curve'!$D$20*(AS91/$I$4)^2+'LED Curve'!$D$21*(AS91/$I$4)^1+'LED Curve'!$D$22)*$F$4*$I$4))</f>
        <v>544.2324443672818</v>
      </c>
      <c r="EF91">
        <f>IF($I$1=0,0,IF(AT91&lt;=0,0,('LED Curve'!$D$19*(AT91/$I$1)^3+'LED Curve'!$D$20*(AT91/$I$1)^2+'LED Curve'!$D$21*(AT91/$I$1)^1+'LED Curve'!$D$22)*$F$1*$I$1))</f>
        <v>544.2324443672818</v>
      </c>
      <c r="EG91">
        <f>IF($I$2=0,0,IF(AU91&lt;=0,0,('LED Curve'!$D$19*(AU91/$I$2)^3+'LED Curve'!$D$20*(AU91/$I$2)^2+'LED Curve'!$D$21*(AU91/$I$2)^1+'LED Curve'!$D$22)*$F$2*$I$2))</f>
        <v>544.2324443672818</v>
      </c>
      <c r="EH91">
        <f>IF($I$3=0,0,IF(AV91&lt;=0,0,('LED Curve'!$D$19*(AV91/$I$3)^3+'LED Curve'!$D$20*(AV91/$I$3)^2+'LED Curve'!$D$21*(AV91/$I$3)^1+'LED Curve'!$D$22)*$F$3*$I$3))</f>
        <v>544.2324443672818</v>
      </c>
      <c r="EI91">
        <f>IF($I$4=0,0,IF(AW91&lt;=0,0,('LED Curve'!$D$19*(AW91/$I$4)^3+'LED Curve'!$D$20*(AW91/$I$4)^2+'LED Curve'!$D$21*(AW91/$I$4)^1+'LED Curve'!$D$22)*$F$4*$I$4))</f>
        <v>544.2324443672818</v>
      </c>
      <c r="EJ91">
        <f>IF($I$1=0,0,IF(AX91&lt;=0,0,('LED Curve'!$D$19*(AX91/$I$1)^3+'LED Curve'!$D$20*(AX91/$I$1)^2+'LED Curve'!$D$21*(AX91/$I$1)^1+'LED Curve'!$D$22)*$F$1*$I$1))</f>
        <v>544.2324443672818</v>
      </c>
      <c r="EK91">
        <f>IF($I$2=0,0,IF(AY91&lt;=0,0,('LED Curve'!$D$19*(AY91/$I$2)^3+'LED Curve'!$D$20*(AY91/$I$2)^2+'LED Curve'!$D$21*(AY91/$I$2)^1+'LED Curve'!$D$22)*$F$2*$I$2))</f>
        <v>544.2324443672818</v>
      </c>
      <c r="EL91">
        <f>IF($I$3=0,0,IF(AZ91&lt;=0,0,('LED Curve'!$D$19*(AZ91/$I$3)^3+'LED Curve'!$D$20*(AZ91/$I$3)^2+'LED Curve'!$D$21*(AZ91/$I$3)^1+'LED Curve'!$D$22)*$F$3*$I$3))</f>
        <v>544.2324443672818</v>
      </c>
      <c r="EM91">
        <f>IF($I$4=0,0,IF(BA91&lt;=0,0,('LED Curve'!$D$19*(BA91/$I$4)^3+'LED Curve'!$D$20*(BA91/$I$4)^2+'LED Curve'!$D$21*(BA91/$I$4)^1+'LED Curve'!$D$22)*$F$4*$I$4))</f>
        <v>544.2324443672818</v>
      </c>
      <c r="EN91">
        <f t="shared" si="196"/>
        <v>2176.9297774691272</v>
      </c>
      <c r="EO91">
        <f t="shared" si="116"/>
        <v>948.61350207583291</v>
      </c>
      <c r="EP91">
        <f t="shared" si="117"/>
        <v>2176.9297774691272</v>
      </c>
      <c r="EQ91">
        <f t="shared" si="118"/>
        <v>851.15161399119143</v>
      </c>
      <c r="ER91">
        <f t="shared" si="197"/>
        <v>2176.9297774691272</v>
      </c>
      <c r="ES91">
        <f t="shared" si="119"/>
        <v>774.82780015805474</v>
      </c>
    </row>
    <row r="92" spans="1:149" x14ac:dyDescent="0.3">
      <c r="A92">
        <v>83</v>
      </c>
      <c r="B92">
        <f t="shared" si="120"/>
        <v>3.2421874999999998E-3</v>
      </c>
      <c r="C92">
        <f t="shared" si="107"/>
        <v>131.03978665348544</v>
      </c>
      <c r="D92">
        <f t="shared" si="108"/>
        <v>143.07976725834777</v>
      </c>
      <c r="E92">
        <f t="shared" si="109"/>
        <v>155.11974786321008</v>
      </c>
      <c r="F92">
        <f>IF(C92&gt;Calculation!$D$72,IF((C92-Calculation!$D$72)/Calculation!$D$58&gt;Calculation!$D$28,Calculation!$D$28,(C92-Calculation!$D$72)/Calculation!$D$58),0)</f>
        <v>26.470588235294116</v>
      </c>
      <c r="G92">
        <f>IF(C92&gt;Calculation!$D$73,IF((C92-Calculation!$D$73)/Calculation!$D$59&gt;Calculation!$D$29,Calculation!$D$29,(C92-Calculation!$D$73)/Calculation!$D$59),0)</f>
        <v>54.411764705882355</v>
      </c>
      <c r="H92">
        <f>IF(C92&gt;Calculation!$D$74,IF((C92-Calculation!$D$74)/Calculation!$D$60&gt;Calculation!$D$30,Calculation!$D$30,(C92-Calculation!$D$74)/Calculation!$D$60),0)</f>
        <v>122.05882352941177</v>
      </c>
      <c r="I92">
        <f>IF(C92&gt;Calculation!$D$75,IF((C92-Calculation!$D$75)/Calculation!$D$61&gt;Calculation!$D$31,Calculation!$D$31,(C92-Calculation!$D$75)/Calculation!$D$61),0)</f>
        <v>135.29411764705884</v>
      </c>
      <c r="J92">
        <f>IF(D92&gt;Calculation!$D$72,IF((D92-Calculation!$D$72)/Calculation!$D$58&gt;Calculation!$D$28,Calculation!$D$28,(D92-Calculation!$D$72)/Calculation!$D$58),0)</f>
        <v>26.470588235294116</v>
      </c>
      <c r="K92">
        <f>IF(D92&gt;Calculation!$D$73,IF((D92-Calculation!$D$73)/Calculation!$D$59&gt;Calculation!$D$29,Calculation!$D$29,(D92-Calculation!$D$73)/Calculation!$D$59),0)</f>
        <v>54.411764705882355</v>
      </c>
      <c r="L92">
        <f>IF(D92&gt;Calculation!$D$74,IF((D92-Calculation!$D$74)/Calculation!$D$60&gt;Calculation!$D$30,Calculation!$D$30,(D92-Calculation!$D$74)/Calculation!$D$60),0)</f>
        <v>122.05882352941177</v>
      </c>
      <c r="M92">
        <f>IF(D92&gt;Calculation!$D$75,IF((D92-Calculation!$D$75)/Calculation!$D$61&gt;Calculation!$D$31,Calculation!$D$31,(D92-Calculation!$D$75)/Calculation!$D$61),0)</f>
        <v>135.29411764705884</v>
      </c>
      <c r="N92">
        <f>IF(E92&gt;Calculation!$D$72,IF((E92-Calculation!$D$72)/Calculation!$D$58&gt;Calculation!$D$28,Calculation!$D$28,(E92-Calculation!$D$72)/Calculation!$D$58),0)</f>
        <v>26.470588235294116</v>
      </c>
      <c r="O92">
        <f>IF(E92&gt;Calculation!$D$73,IF((E92-Calculation!$D$73)/Calculation!$D$59&gt;Calculation!$D$29,Calculation!$D$29,(E92-Calculation!$D$73)/Calculation!$D$59),0)</f>
        <v>54.411764705882355</v>
      </c>
      <c r="P92">
        <f>IF(E92&gt;Calculation!$D$74,IF((E92-Calculation!$D$74)/Calculation!$D$60&gt;Calculation!$D$30,Calculation!$D$30,(E92-Calculation!$D$74)/Calculation!$D$60),0)</f>
        <v>122.05882352941177</v>
      </c>
      <c r="Q92">
        <f>IF(E92&gt;Calculation!$D$75,IF((E92-Calculation!$D$75)/Calculation!$D$61&gt;Calculation!$D$31,Calculation!$D$31,(E92-Calculation!$D$75)/Calculation!$D$61),0)</f>
        <v>135.29411764705884</v>
      </c>
      <c r="R92">
        <f t="shared" si="121"/>
        <v>0</v>
      </c>
      <c r="S92">
        <f t="shared" si="122"/>
        <v>0</v>
      </c>
      <c r="T92">
        <f t="shared" si="123"/>
        <v>0</v>
      </c>
      <c r="U92">
        <f t="shared" si="124"/>
        <v>135.29411764705884</v>
      </c>
      <c r="V92">
        <f t="shared" si="125"/>
        <v>0</v>
      </c>
      <c r="W92">
        <f t="shared" si="126"/>
        <v>0</v>
      </c>
      <c r="X92">
        <f t="shared" si="127"/>
        <v>0</v>
      </c>
      <c r="Y92">
        <f t="shared" si="128"/>
        <v>135.29411764705884</v>
      </c>
      <c r="Z92">
        <f t="shared" si="129"/>
        <v>0</v>
      </c>
      <c r="AA92">
        <f t="shared" si="130"/>
        <v>0</v>
      </c>
      <c r="AB92">
        <f t="shared" si="131"/>
        <v>0</v>
      </c>
      <c r="AC92">
        <f t="shared" si="110"/>
        <v>135.29411764705884</v>
      </c>
      <c r="AD92">
        <f>IF(T92&gt;Calculation!$D$29,1,0)</f>
        <v>0</v>
      </c>
      <c r="AE92">
        <f>IF(X92&gt;Calculation!$D$29,1,0)</f>
        <v>0</v>
      </c>
      <c r="AF92">
        <f>IF(AB92&gt;Calculation!$D$29,1,0)</f>
        <v>0</v>
      </c>
      <c r="AG92">
        <f>IF(U92&gt;Calculation!$D$30,1,0)</f>
        <v>1</v>
      </c>
      <c r="AH92">
        <f>IF(Y92&gt;Calculation!$D$30,1,0)</f>
        <v>1</v>
      </c>
      <c r="AI92">
        <f>IF(AC92&gt;Calculation!$D$30,1,0)</f>
        <v>1</v>
      </c>
      <c r="AJ92">
        <f t="shared" si="111"/>
        <v>135.29411764705884</v>
      </c>
      <c r="AK92">
        <f t="shared" si="132"/>
        <v>135.29411764705884</v>
      </c>
      <c r="AL92">
        <f t="shared" si="133"/>
        <v>135.29411764705884</v>
      </c>
      <c r="AM92">
        <f t="shared" si="134"/>
        <v>18304.498269896198</v>
      </c>
      <c r="AN92">
        <f t="shared" si="135"/>
        <v>18304.498269896198</v>
      </c>
      <c r="AO92">
        <f t="shared" si="136"/>
        <v>18304.498269896198</v>
      </c>
      <c r="AP92">
        <f t="shared" si="112"/>
        <v>135.29411764705884</v>
      </c>
      <c r="AQ92">
        <f t="shared" si="113"/>
        <v>135.29411764705884</v>
      </c>
      <c r="AR92">
        <f t="shared" si="114"/>
        <v>135.29411764705884</v>
      </c>
      <c r="AS92">
        <f t="shared" si="115"/>
        <v>135.29411764705884</v>
      </c>
      <c r="AT92">
        <f t="shared" si="137"/>
        <v>135.29411764705884</v>
      </c>
      <c r="AU92">
        <f t="shared" si="138"/>
        <v>135.29411764705884</v>
      </c>
      <c r="AV92">
        <f t="shared" si="139"/>
        <v>135.29411764705884</v>
      </c>
      <c r="AW92">
        <f t="shared" si="140"/>
        <v>135.29411764705884</v>
      </c>
      <c r="AX92">
        <f t="shared" si="141"/>
        <v>135.29411764705884</v>
      </c>
      <c r="AY92">
        <f t="shared" si="142"/>
        <v>135.29411764705884</v>
      </c>
      <c r="AZ92">
        <f t="shared" si="143"/>
        <v>135.29411764705884</v>
      </c>
      <c r="BA92">
        <f t="shared" si="144"/>
        <v>135.29411764705884</v>
      </c>
      <c r="BB92">
        <f t="shared" si="145"/>
        <v>45.098039215686278</v>
      </c>
      <c r="BC92">
        <f t="shared" si="146"/>
        <v>45.098039215686278</v>
      </c>
      <c r="BD92">
        <f t="shared" si="147"/>
        <v>45.098039215686278</v>
      </c>
      <c r="BE92">
        <f t="shared" si="148"/>
        <v>45.098039215686278</v>
      </c>
      <c r="BF92">
        <f t="shared" si="149"/>
        <v>45.098039215686278</v>
      </c>
      <c r="BG92">
        <f t="shared" si="150"/>
        <v>45.098039215686278</v>
      </c>
      <c r="BH92">
        <f t="shared" si="151"/>
        <v>45.098039215686278</v>
      </c>
      <c r="BI92">
        <f t="shared" si="152"/>
        <v>45.098039215686278</v>
      </c>
      <c r="BJ92">
        <f t="shared" si="153"/>
        <v>45.098039215686278</v>
      </c>
      <c r="BK92">
        <f t="shared" si="154"/>
        <v>45.098039215686278</v>
      </c>
      <c r="BL92">
        <f t="shared" si="155"/>
        <v>45.098039215686278</v>
      </c>
      <c r="BM92">
        <f t="shared" si="156"/>
        <v>45.098039215686278</v>
      </c>
      <c r="BN92">
        <f t="shared" si="157"/>
        <v>2033.8331410995775</v>
      </c>
      <c r="BO92">
        <f t="shared" si="158"/>
        <v>2033.8331410995775</v>
      </c>
      <c r="BP92">
        <f t="shared" si="159"/>
        <v>2033.8331410995775</v>
      </c>
      <c r="BQ92">
        <f t="shared" si="160"/>
        <v>2033.8331410995775</v>
      </c>
      <c r="BR92">
        <f t="shared" si="161"/>
        <v>2033.8331410995775</v>
      </c>
      <c r="BS92">
        <f t="shared" si="162"/>
        <v>2033.8331410995775</v>
      </c>
      <c r="BT92">
        <f t="shared" si="163"/>
        <v>2033.8331410995775</v>
      </c>
      <c r="BU92">
        <f t="shared" si="164"/>
        <v>2033.8331410995775</v>
      </c>
      <c r="BV92">
        <f t="shared" si="165"/>
        <v>2033.8331410995775</v>
      </c>
      <c r="BW92">
        <f t="shared" si="166"/>
        <v>2033.8331410995775</v>
      </c>
      <c r="BX92">
        <f t="shared" si="167"/>
        <v>2033.8331410995775</v>
      </c>
      <c r="BY92">
        <f t="shared" si="168"/>
        <v>2033.8331410995775</v>
      </c>
      <c r="BZ92">
        <f>IF($I$1=0,0,IF(AP92=0,C92,('LED Curve'!$D$14*(AP92/$I$1)^3+'LED Curve'!$D$15*(AP92/$I$1)^2+'LED Curve'!$D$16*(AP92/$I$1)^1+'LED Curve'!$D$17)*$F$1))</f>
        <v>32.123222947868399</v>
      </c>
      <c r="CA92">
        <f>IF($I$2=0,0,IF(AQ92=0,C92-BZ92,('LED Curve'!$D$14*(AQ92/$I$2)^3+'LED Curve'!$D$15*(AQ92/$I$2)^2+'LED Curve'!$D$16*(AQ92/$I$2)^1+'LED Curve'!$D$17)*$F$2))</f>
        <v>32.123222947868399</v>
      </c>
      <c r="CB92">
        <f>IF($I$3=0,0,IF(AR92=0,C92-(BZ92+CA92),('LED Curve'!$D$14*(AR92/$I$3)^3+'LED Curve'!$D$15*(AR92/$I$3)^2+'LED Curve'!$D$16*(AR92/$I$3)^1+'LED Curve'!$D$17)*$F$3))</f>
        <v>32.123222947868399</v>
      </c>
      <c r="CC92">
        <f>IF($I$4=0,0,IF(AS92=0,C92-(BZ92+CA92+CB92),('LED Curve'!$D$14*(AS92/$I$4)^3+'LED Curve'!$D$15*(AS92/$I$4)^2+'LED Curve'!$D$16*(AS92/$I$4)^1+'LED Curve'!$D$17)*$F$4))</f>
        <v>32.123222947868399</v>
      </c>
      <c r="CD92">
        <f>IF($I$1=0,0,IF(AT92=0,D92,('LED Curve'!$D$14*(AT92/$I$1)^3+'LED Curve'!$D$15*(AT92/$I$1)^2+'LED Curve'!$D$16*(AT92/$I$1)^1+'LED Curve'!$D$17)*$F$1))</f>
        <v>32.123222947868399</v>
      </c>
      <c r="CE92">
        <f>IF($I$2=0,0,IF(AU92=0,D92-CD92,('LED Curve'!$D$14*(AU92/$I$2)^3+'LED Curve'!$D$15*(AU92/$I$2)^2+'LED Curve'!$D$16*(AU92/$I$2)^1+'LED Curve'!$D$17)*$F$2))</f>
        <v>32.123222947868399</v>
      </c>
      <c r="CF92">
        <f>IF($I$3=0,0,IF(AV92=0,D92-(CD92+CE92),('LED Curve'!$D$14*(AV92/$I$3)^3+'LED Curve'!$D$15*(AV92/$I$3)^2+'LED Curve'!$D$16*(AV92/$I$3)^1+'LED Curve'!$D$17)*$F$3))</f>
        <v>32.123222947868399</v>
      </c>
      <c r="CG92">
        <f>IF($I$4=0,0,IF(AW92=0,D92-(CD92+CE92+CF92),('LED Curve'!$D$14*(AW92/$I$4)^3+'LED Curve'!$D$15*(AW92/$I$4)^2+'LED Curve'!$D$16*(AW92/$I$4)^1+'LED Curve'!$D$17)*$F$4))</f>
        <v>32.123222947868399</v>
      </c>
      <c r="CH92">
        <f>IF($I$1=0,0,IF(AX92=0,E92,('LED Curve'!$D$14*(AX92/$I$1)^3+'LED Curve'!$D$15*(AX92/$I$1)^2+'LED Curve'!$D$16*(AX92/$I$1)^1+'LED Curve'!$D$17)*$F$1))</f>
        <v>32.123222947868399</v>
      </c>
      <c r="CI92">
        <f>IF($I$2=0,0,IF(AY92=0,E92-CH92,('LED Curve'!$D$14*(AY92/$I$2)^3+'LED Curve'!$D$15*(AY92/$I$2)^2+'LED Curve'!$D$16*(AY92/$I$2)^1+'LED Curve'!$D$17)*$F$2))</f>
        <v>32.123222947868399</v>
      </c>
      <c r="CJ92">
        <f>IF($I$3=0,0,IF(AZ92=0,E92-(CH92+CI92),('LED Curve'!$D$14*(AZ92/$I$3)^3+'LED Curve'!$D$15*(AZ92/$I$3)^2+'LED Curve'!$D$16*(AZ92/$I$3)^1+'LED Curve'!$D$17)*$F$3))</f>
        <v>32.123222947868399</v>
      </c>
      <c r="CK92">
        <f>IF($I$4=0,0,IF(BA92=0,E92-(CH92+CI92+CJ92),('LED Curve'!$D$14*(BA92/$I$4)^3+'LED Curve'!$D$15*(BA92/$I$4)^2+'LED Curve'!$D$16*(BA92/$I$4)^1+'LED Curve'!$D$17)*$F$4))</f>
        <v>32.123222947868399</v>
      </c>
      <c r="CL92">
        <f t="shared" si="169"/>
        <v>98.916563705617037</v>
      </c>
      <c r="CM92">
        <f t="shared" si="170"/>
        <v>66.793340757748638</v>
      </c>
      <c r="CN92">
        <f t="shared" si="171"/>
        <v>34.670117809880239</v>
      </c>
      <c r="CO92">
        <f>IF($C$6=Calculation!$I$5,0,$C92-(BZ92+CA92+CB92+CC92))</f>
        <v>2.5468948620118397</v>
      </c>
      <c r="CP92">
        <f t="shared" si="172"/>
        <v>110.95654431047937</v>
      </c>
      <c r="CQ92">
        <f t="shared" si="173"/>
        <v>78.833321362610974</v>
      </c>
      <c r="CR92">
        <f t="shared" si="174"/>
        <v>46.710098414742575</v>
      </c>
      <c r="CS92">
        <f>IF($C$6=Calculation!$I$5,0,$D92-(CD92+CE92+CF92+CG92))</f>
        <v>14.586875466874176</v>
      </c>
      <c r="CT92">
        <f t="shared" si="175"/>
        <v>122.99652491534168</v>
      </c>
      <c r="CU92">
        <f t="shared" si="176"/>
        <v>90.873301967473282</v>
      </c>
      <c r="CV92">
        <f t="shared" si="177"/>
        <v>58.750079019604883</v>
      </c>
      <c r="CW92">
        <f>IF($C$6=Calculation!$I$5,0,$E92-(CH92+CI92+CJ92+CK92))</f>
        <v>26.626856071736483</v>
      </c>
      <c r="CX92">
        <f t="shared" si="178"/>
        <v>19.876949217103416</v>
      </c>
      <c r="CY92">
        <f t="shared" si="179"/>
        <v>24.081579742326895</v>
      </c>
      <c r="CZ92">
        <f t="shared" si="180"/>
        <v>27.95555443997846</v>
      </c>
      <c r="DA92">
        <f t="shared" si="181"/>
        <v>0.27431568158430236</v>
      </c>
      <c r="DB92">
        <f t="shared" si="182"/>
        <v>0.30769234082662617</v>
      </c>
      <c r="DC92">
        <f t="shared" si="183"/>
        <v>0.33405662445874107</v>
      </c>
      <c r="DD92">
        <f t="shared" si="198"/>
        <v>6.0482556585679141</v>
      </c>
      <c r="DE92">
        <f t="shared" si="199"/>
        <v>5.6314455603573119</v>
      </c>
      <c r="DF92">
        <f t="shared" si="200"/>
        <v>4.4395891706094428</v>
      </c>
      <c r="DG92">
        <f t="shared" si="201"/>
        <v>1.1947549483338118</v>
      </c>
      <c r="DH92">
        <f t="shared" si="202"/>
        <v>6.8413389381846992</v>
      </c>
      <c r="DI92">
        <f t="shared" si="203"/>
        <v>6.4614740036447857</v>
      </c>
      <c r="DJ92">
        <f t="shared" si="204"/>
        <v>5.395490377015089</v>
      </c>
      <c r="DK92">
        <f t="shared" si="205"/>
        <v>2.6507165832797908</v>
      </c>
      <c r="DL92">
        <f t="shared" si="206"/>
        <v>7.4666449176088081</v>
      </c>
      <c r="DM92">
        <f t="shared" si="207"/>
        <v>7.1188309058974477</v>
      </c>
      <c r="DN92">
        <f t="shared" si="208"/>
        <v>6.1535907404377461</v>
      </c>
      <c r="DO92">
        <f t="shared" si="209"/>
        <v>3.7566438758048881</v>
      </c>
      <c r="DP92">
        <f t="shared" si="184"/>
        <v>0.21536561656600375</v>
      </c>
      <c r="DQ92">
        <f t="shared" si="185"/>
        <v>0.5946129283434145</v>
      </c>
      <c r="DR92">
        <f t="shared" si="186"/>
        <v>1.504332759888884</v>
      </c>
      <c r="DS92">
        <f t="shared" si="187"/>
        <v>-2.572310714766908E-2</v>
      </c>
      <c r="DT92">
        <f t="shared" si="188"/>
        <v>0.1957421357474966</v>
      </c>
      <c r="DU92">
        <f t="shared" si="189"/>
        <v>0.52937470169145939</v>
      </c>
      <c r="DV92">
        <f t="shared" si="190"/>
        <v>1.2570381093663101</v>
      </c>
      <c r="DW92">
        <f t="shared" si="191"/>
        <v>0.44271255257062925</v>
      </c>
      <c r="DX92">
        <f t="shared" si="192"/>
        <v>0.17943591579829735</v>
      </c>
      <c r="DY92">
        <f t="shared" si="193"/>
        <v>0.47733610924997627</v>
      </c>
      <c r="DZ92">
        <f t="shared" si="194"/>
        <v>1.0876185638500147</v>
      </c>
      <c r="EA92">
        <f t="shared" si="195"/>
        <v>1.3813967868725328</v>
      </c>
      <c r="EB92">
        <f>IF($I$1=0,0,IF(AP92&lt;=0,0,('LED Curve'!$D$19*(AP92/$I$1)^3+'LED Curve'!$D$20*(AP92/$I$1)^2+'LED Curve'!$D$21*(AP92/$I$1)^1+'LED Curve'!$D$22)*$F$1*$I$1))</f>
        <v>544.2324443672818</v>
      </c>
      <c r="EC92">
        <f>IF($I$2=0,0,IF(AQ92&lt;=0,0,('LED Curve'!$D$19*(AQ92/$I$2)^3+'LED Curve'!$D$20*(AQ92/$I$2)^2+'LED Curve'!$D$21*(AQ92/$I$2)^1+'LED Curve'!$D$22)*$F$2*$I$2))</f>
        <v>544.2324443672818</v>
      </c>
      <c r="ED92">
        <f>IF($I$3=0,0,IF(AR92&lt;=0,0,('LED Curve'!$D$19*(AR92/$I$3)^3+'LED Curve'!$D$20*(AR92/$I$3)^2+'LED Curve'!$D$21*(AR92/$I$3)^1+'LED Curve'!$D$22)*$F$3*$I$3))</f>
        <v>544.2324443672818</v>
      </c>
      <c r="EE92">
        <f>IF($I$4=0,0,IF(AS92&lt;=0,0,('LED Curve'!$D$19*(AS92/$I$4)^3+'LED Curve'!$D$20*(AS92/$I$4)^2+'LED Curve'!$D$21*(AS92/$I$4)^1+'LED Curve'!$D$22)*$F$4*$I$4))</f>
        <v>544.2324443672818</v>
      </c>
      <c r="EF92">
        <f>IF($I$1=0,0,IF(AT92&lt;=0,0,('LED Curve'!$D$19*(AT92/$I$1)^3+'LED Curve'!$D$20*(AT92/$I$1)^2+'LED Curve'!$D$21*(AT92/$I$1)^1+'LED Curve'!$D$22)*$F$1*$I$1))</f>
        <v>544.2324443672818</v>
      </c>
      <c r="EG92">
        <f>IF($I$2=0,0,IF(AU92&lt;=0,0,('LED Curve'!$D$19*(AU92/$I$2)^3+'LED Curve'!$D$20*(AU92/$I$2)^2+'LED Curve'!$D$21*(AU92/$I$2)^1+'LED Curve'!$D$22)*$F$2*$I$2))</f>
        <v>544.2324443672818</v>
      </c>
      <c r="EH92">
        <f>IF($I$3=0,0,IF(AV92&lt;=0,0,('LED Curve'!$D$19*(AV92/$I$3)^3+'LED Curve'!$D$20*(AV92/$I$3)^2+'LED Curve'!$D$21*(AV92/$I$3)^1+'LED Curve'!$D$22)*$F$3*$I$3))</f>
        <v>544.2324443672818</v>
      </c>
      <c r="EI92">
        <f>IF($I$4=0,0,IF(AW92&lt;=0,0,('LED Curve'!$D$19*(AW92/$I$4)^3+'LED Curve'!$D$20*(AW92/$I$4)^2+'LED Curve'!$D$21*(AW92/$I$4)^1+'LED Curve'!$D$22)*$F$4*$I$4))</f>
        <v>544.2324443672818</v>
      </c>
      <c r="EJ92">
        <f>IF($I$1=0,0,IF(AX92&lt;=0,0,('LED Curve'!$D$19*(AX92/$I$1)^3+'LED Curve'!$D$20*(AX92/$I$1)^2+'LED Curve'!$D$21*(AX92/$I$1)^1+'LED Curve'!$D$22)*$F$1*$I$1))</f>
        <v>544.2324443672818</v>
      </c>
      <c r="EK92">
        <f>IF($I$2=0,0,IF(AY92&lt;=0,0,('LED Curve'!$D$19*(AY92/$I$2)^3+'LED Curve'!$D$20*(AY92/$I$2)^2+'LED Curve'!$D$21*(AY92/$I$2)^1+'LED Curve'!$D$22)*$F$2*$I$2))</f>
        <v>544.2324443672818</v>
      </c>
      <c r="EL92">
        <f>IF($I$3=0,0,IF(AZ92&lt;=0,0,('LED Curve'!$D$19*(AZ92/$I$3)^3+'LED Curve'!$D$20*(AZ92/$I$3)^2+'LED Curve'!$D$21*(AZ92/$I$3)^1+'LED Curve'!$D$22)*$F$3*$I$3))</f>
        <v>544.2324443672818</v>
      </c>
      <c r="EM92">
        <f>IF($I$4=0,0,IF(BA92&lt;=0,0,('LED Curve'!$D$19*(BA92/$I$4)^3+'LED Curve'!$D$20*(BA92/$I$4)^2+'LED Curve'!$D$21*(BA92/$I$4)^1+'LED Curve'!$D$22)*$F$4*$I$4))</f>
        <v>544.2324443672818</v>
      </c>
      <c r="EN92">
        <f t="shared" si="196"/>
        <v>2176.9297774691272</v>
      </c>
      <c r="EO92">
        <f t="shared" si="116"/>
        <v>948.61350207583291</v>
      </c>
      <c r="EP92">
        <f t="shared" si="117"/>
        <v>2176.9297774691272</v>
      </c>
      <c r="EQ92">
        <f t="shared" si="118"/>
        <v>851.15161399119143</v>
      </c>
      <c r="ER92">
        <f t="shared" si="197"/>
        <v>2176.9297774691272</v>
      </c>
      <c r="ES92">
        <f t="shared" si="119"/>
        <v>774.82780015805474</v>
      </c>
    </row>
    <row r="93" spans="1:149" x14ac:dyDescent="0.3">
      <c r="A93">
        <v>84</v>
      </c>
      <c r="B93">
        <f t="shared" si="120"/>
        <v>3.2812499999999999E-3</v>
      </c>
      <c r="C93">
        <f t="shared" si="107"/>
        <v>132.03125764075887</v>
      </c>
      <c r="D93">
        <f t="shared" si="108"/>
        <v>144.16137197173694</v>
      </c>
      <c r="E93">
        <f t="shared" si="109"/>
        <v>156.29148630271504</v>
      </c>
      <c r="F93">
        <f>IF(C93&gt;Calculation!$D$72,IF((C93-Calculation!$D$72)/Calculation!$D$58&gt;Calculation!$D$28,Calculation!$D$28,(C93-Calculation!$D$72)/Calculation!$D$58),0)</f>
        <v>26.470588235294116</v>
      </c>
      <c r="G93">
        <f>IF(C93&gt;Calculation!$D$73,IF((C93-Calculation!$D$73)/Calculation!$D$59&gt;Calculation!$D$29,Calculation!$D$29,(C93-Calculation!$D$73)/Calculation!$D$59),0)</f>
        <v>54.411764705882355</v>
      </c>
      <c r="H93">
        <f>IF(C93&gt;Calculation!$D$74,IF((C93-Calculation!$D$74)/Calculation!$D$60&gt;Calculation!$D$30,Calculation!$D$30,(C93-Calculation!$D$74)/Calculation!$D$60),0)</f>
        <v>122.05882352941177</v>
      </c>
      <c r="I93">
        <f>IF(C93&gt;Calculation!$D$75,IF((C93-Calculation!$D$75)/Calculation!$D$61&gt;Calculation!$D$31,Calculation!$D$31,(C93-Calculation!$D$75)/Calculation!$D$61),0)</f>
        <v>135.29411764705884</v>
      </c>
      <c r="J93">
        <f>IF(D93&gt;Calculation!$D$72,IF((D93-Calculation!$D$72)/Calculation!$D$58&gt;Calculation!$D$28,Calculation!$D$28,(D93-Calculation!$D$72)/Calculation!$D$58),0)</f>
        <v>26.470588235294116</v>
      </c>
      <c r="K93">
        <f>IF(D93&gt;Calculation!$D$73,IF((D93-Calculation!$D$73)/Calculation!$D$59&gt;Calculation!$D$29,Calculation!$D$29,(D93-Calculation!$D$73)/Calculation!$D$59),0)</f>
        <v>54.411764705882355</v>
      </c>
      <c r="L93">
        <f>IF(D93&gt;Calculation!$D$74,IF((D93-Calculation!$D$74)/Calculation!$D$60&gt;Calculation!$D$30,Calculation!$D$30,(D93-Calculation!$D$74)/Calculation!$D$60),0)</f>
        <v>122.05882352941177</v>
      </c>
      <c r="M93">
        <f>IF(D93&gt;Calculation!$D$75,IF((D93-Calculation!$D$75)/Calculation!$D$61&gt;Calculation!$D$31,Calculation!$D$31,(D93-Calculation!$D$75)/Calculation!$D$61),0)</f>
        <v>135.29411764705884</v>
      </c>
      <c r="N93">
        <f>IF(E93&gt;Calculation!$D$72,IF((E93-Calculation!$D$72)/Calculation!$D$58&gt;Calculation!$D$28,Calculation!$D$28,(E93-Calculation!$D$72)/Calculation!$D$58),0)</f>
        <v>26.470588235294116</v>
      </c>
      <c r="O93">
        <f>IF(E93&gt;Calculation!$D$73,IF((E93-Calculation!$D$73)/Calculation!$D$59&gt;Calculation!$D$29,Calculation!$D$29,(E93-Calculation!$D$73)/Calculation!$D$59),0)</f>
        <v>54.411764705882355</v>
      </c>
      <c r="P93">
        <f>IF(E93&gt;Calculation!$D$74,IF((E93-Calculation!$D$74)/Calculation!$D$60&gt;Calculation!$D$30,Calculation!$D$30,(E93-Calculation!$D$74)/Calculation!$D$60),0)</f>
        <v>122.05882352941177</v>
      </c>
      <c r="Q93">
        <f>IF(E93&gt;Calculation!$D$75,IF((E93-Calculation!$D$75)/Calculation!$D$61&gt;Calculation!$D$31,Calculation!$D$31,(E93-Calculation!$D$75)/Calculation!$D$61),0)</f>
        <v>135.29411764705884</v>
      </c>
      <c r="R93">
        <f t="shared" si="121"/>
        <v>0</v>
      </c>
      <c r="S93">
        <f t="shared" si="122"/>
        <v>0</v>
      </c>
      <c r="T93">
        <f t="shared" si="123"/>
        <v>0</v>
      </c>
      <c r="U93">
        <f t="shared" si="124"/>
        <v>135.29411764705884</v>
      </c>
      <c r="V93">
        <f t="shared" si="125"/>
        <v>0</v>
      </c>
      <c r="W93">
        <f t="shared" si="126"/>
        <v>0</v>
      </c>
      <c r="X93">
        <f t="shared" si="127"/>
        <v>0</v>
      </c>
      <c r="Y93">
        <f t="shared" si="128"/>
        <v>135.29411764705884</v>
      </c>
      <c r="Z93">
        <f t="shared" si="129"/>
        <v>0</v>
      </c>
      <c r="AA93">
        <f t="shared" si="130"/>
        <v>0</v>
      </c>
      <c r="AB93">
        <f t="shared" si="131"/>
        <v>0</v>
      </c>
      <c r="AC93">
        <f t="shared" si="110"/>
        <v>135.29411764705884</v>
      </c>
      <c r="AD93">
        <f>IF(T93&gt;Calculation!$D$29,1,0)</f>
        <v>0</v>
      </c>
      <c r="AE93">
        <f>IF(X93&gt;Calculation!$D$29,1,0)</f>
        <v>0</v>
      </c>
      <c r="AF93">
        <f>IF(AB93&gt;Calculation!$D$29,1,0)</f>
        <v>0</v>
      </c>
      <c r="AG93">
        <f>IF(U93&gt;Calculation!$D$30,1,0)</f>
        <v>1</v>
      </c>
      <c r="AH93">
        <f>IF(Y93&gt;Calculation!$D$30,1,0)</f>
        <v>1</v>
      </c>
      <c r="AI93">
        <f>IF(AC93&gt;Calculation!$D$30,1,0)</f>
        <v>1</v>
      </c>
      <c r="AJ93">
        <f t="shared" si="111"/>
        <v>135.29411764705884</v>
      </c>
      <c r="AK93">
        <f t="shared" si="132"/>
        <v>135.29411764705884</v>
      </c>
      <c r="AL93">
        <f t="shared" si="133"/>
        <v>135.29411764705884</v>
      </c>
      <c r="AM93">
        <f t="shared" si="134"/>
        <v>18304.498269896198</v>
      </c>
      <c r="AN93">
        <f t="shared" si="135"/>
        <v>18304.498269896198</v>
      </c>
      <c r="AO93">
        <f t="shared" si="136"/>
        <v>18304.498269896198</v>
      </c>
      <c r="AP93">
        <f t="shared" si="112"/>
        <v>135.29411764705884</v>
      </c>
      <c r="AQ93">
        <f t="shared" si="113"/>
        <v>135.29411764705884</v>
      </c>
      <c r="AR93">
        <f t="shared" si="114"/>
        <v>135.29411764705884</v>
      </c>
      <c r="AS93">
        <f t="shared" si="115"/>
        <v>135.29411764705884</v>
      </c>
      <c r="AT93">
        <f t="shared" si="137"/>
        <v>135.29411764705884</v>
      </c>
      <c r="AU93">
        <f t="shared" si="138"/>
        <v>135.29411764705884</v>
      </c>
      <c r="AV93">
        <f t="shared" si="139"/>
        <v>135.29411764705884</v>
      </c>
      <c r="AW93">
        <f t="shared" si="140"/>
        <v>135.29411764705884</v>
      </c>
      <c r="AX93">
        <f t="shared" si="141"/>
        <v>135.29411764705884</v>
      </c>
      <c r="AY93">
        <f t="shared" si="142"/>
        <v>135.29411764705884</v>
      </c>
      <c r="AZ93">
        <f t="shared" si="143"/>
        <v>135.29411764705884</v>
      </c>
      <c r="BA93">
        <f t="shared" si="144"/>
        <v>135.29411764705884</v>
      </c>
      <c r="BB93">
        <f t="shared" si="145"/>
        <v>45.098039215686278</v>
      </c>
      <c r="BC93">
        <f t="shared" si="146"/>
        <v>45.098039215686278</v>
      </c>
      <c r="BD93">
        <f t="shared" si="147"/>
        <v>45.098039215686278</v>
      </c>
      <c r="BE93">
        <f t="shared" si="148"/>
        <v>45.098039215686278</v>
      </c>
      <c r="BF93">
        <f t="shared" si="149"/>
        <v>45.098039215686278</v>
      </c>
      <c r="BG93">
        <f t="shared" si="150"/>
        <v>45.098039215686278</v>
      </c>
      <c r="BH93">
        <f t="shared" si="151"/>
        <v>45.098039215686278</v>
      </c>
      <c r="BI93">
        <f t="shared" si="152"/>
        <v>45.098039215686278</v>
      </c>
      <c r="BJ93">
        <f t="shared" si="153"/>
        <v>45.098039215686278</v>
      </c>
      <c r="BK93">
        <f t="shared" si="154"/>
        <v>45.098039215686278</v>
      </c>
      <c r="BL93">
        <f t="shared" si="155"/>
        <v>45.098039215686278</v>
      </c>
      <c r="BM93">
        <f t="shared" si="156"/>
        <v>45.098039215686278</v>
      </c>
      <c r="BN93">
        <f t="shared" si="157"/>
        <v>2033.8331410995775</v>
      </c>
      <c r="BO93">
        <f t="shared" si="158"/>
        <v>2033.8331410995775</v>
      </c>
      <c r="BP93">
        <f t="shared" si="159"/>
        <v>2033.8331410995775</v>
      </c>
      <c r="BQ93">
        <f t="shared" si="160"/>
        <v>2033.8331410995775</v>
      </c>
      <c r="BR93">
        <f t="shared" si="161"/>
        <v>2033.8331410995775</v>
      </c>
      <c r="BS93">
        <f t="shared" si="162"/>
        <v>2033.8331410995775</v>
      </c>
      <c r="BT93">
        <f t="shared" si="163"/>
        <v>2033.8331410995775</v>
      </c>
      <c r="BU93">
        <f t="shared" si="164"/>
        <v>2033.8331410995775</v>
      </c>
      <c r="BV93">
        <f t="shared" si="165"/>
        <v>2033.8331410995775</v>
      </c>
      <c r="BW93">
        <f t="shared" si="166"/>
        <v>2033.8331410995775</v>
      </c>
      <c r="BX93">
        <f t="shared" si="167"/>
        <v>2033.8331410995775</v>
      </c>
      <c r="BY93">
        <f t="shared" si="168"/>
        <v>2033.8331410995775</v>
      </c>
      <c r="BZ93">
        <f>IF($I$1=0,0,IF(AP93=0,C93,('LED Curve'!$D$14*(AP93/$I$1)^3+'LED Curve'!$D$15*(AP93/$I$1)^2+'LED Curve'!$D$16*(AP93/$I$1)^1+'LED Curve'!$D$17)*$F$1))</f>
        <v>32.123222947868399</v>
      </c>
      <c r="CA93">
        <f>IF($I$2=0,0,IF(AQ93=0,C93-BZ93,('LED Curve'!$D$14*(AQ93/$I$2)^3+'LED Curve'!$D$15*(AQ93/$I$2)^2+'LED Curve'!$D$16*(AQ93/$I$2)^1+'LED Curve'!$D$17)*$F$2))</f>
        <v>32.123222947868399</v>
      </c>
      <c r="CB93">
        <f>IF($I$3=0,0,IF(AR93=0,C93-(BZ93+CA93),('LED Curve'!$D$14*(AR93/$I$3)^3+'LED Curve'!$D$15*(AR93/$I$3)^2+'LED Curve'!$D$16*(AR93/$I$3)^1+'LED Curve'!$D$17)*$F$3))</f>
        <v>32.123222947868399</v>
      </c>
      <c r="CC93">
        <f>IF($I$4=0,0,IF(AS93=0,C93-(BZ93+CA93+CB93),('LED Curve'!$D$14*(AS93/$I$4)^3+'LED Curve'!$D$15*(AS93/$I$4)^2+'LED Curve'!$D$16*(AS93/$I$4)^1+'LED Curve'!$D$17)*$F$4))</f>
        <v>32.123222947868399</v>
      </c>
      <c r="CD93">
        <f>IF($I$1=0,0,IF(AT93=0,D93,('LED Curve'!$D$14*(AT93/$I$1)^3+'LED Curve'!$D$15*(AT93/$I$1)^2+'LED Curve'!$D$16*(AT93/$I$1)^1+'LED Curve'!$D$17)*$F$1))</f>
        <v>32.123222947868399</v>
      </c>
      <c r="CE93">
        <f>IF($I$2=0,0,IF(AU93=0,D93-CD93,('LED Curve'!$D$14*(AU93/$I$2)^3+'LED Curve'!$D$15*(AU93/$I$2)^2+'LED Curve'!$D$16*(AU93/$I$2)^1+'LED Curve'!$D$17)*$F$2))</f>
        <v>32.123222947868399</v>
      </c>
      <c r="CF93">
        <f>IF($I$3=0,0,IF(AV93=0,D93-(CD93+CE93),('LED Curve'!$D$14*(AV93/$I$3)^3+'LED Curve'!$D$15*(AV93/$I$3)^2+'LED Curve'!$D$16*(AV93/$I$3)^1+'LED Curve'!$D$17)*$F$3))</f>
        <v>32.123222947868399</v>
      </c>
      <c r="CG93">
        <f>IF($I$4=0,0,IF(AW93=0,D93-(CD93+CE93+CF93),('LED Curve'!$D$14*(AW93/$I$4)^3+'LED Curve'!$D$15*(AW93/$I$4)^2+'LED Curve'!$D$16*(AW93/$I$4)^1+'LED Curve'!$D$17)*$F$4))</f>
        <v>32.123222947868399</v>
      </c>
      <c r="CH93">
        <f>IF($I$1=0,0,IF(AX93=0,E93,('LED Curve'!$D$14*(AX93/$I$1)^3+'LED Curve'!$D$15*(AX93/$I$1)^2+'LED Curve'!$D$16*(AX93/$I$1)^1+'LED Curve'!$D$17)*$F$1))</f>
        <v>32.123222947868399</v>
      </c>
      <c r="CI93">
        <f>IF($I$2=0,0,IF(AY93=0,E93-CH93,('LED Curve'!$D$14*(AY93/$I$2)^3+'LED Curve'!$D$15*(AY93/$I$2)^2+'LED Curve'!$D$16*(AY93/$I$2)^1+'LED Curve'!$D$17)*$F$2))</f>
        <v>32.123222947868399</v>
      </c>
      <c r="CJ93">
        <f>IF($I$3=0,0,IF(AZ93=0,E93-(CH93+CI93),('LED Curve'!$D$14*(AZ93/$I$3)^3+'LED Curve'!$D$15*(AZ93/$I$3)^2+'LED Curve'!$D$16*(AZ93/$I$3)^1+'LED Curve'!$D$17)*$F$3))</f>
        <v>32.123222947868399</v>
      </c>
      <c r="CK93">
        <f>IF($I$4=0,0,IF(BA93=0,E93-(CH93+CI93+CJ93),('LED Curve'!$D$14*(BA93/$I$4)^3+'LED Curve'!$D$15*(BA93/$I$4)^2+'LED Curve'!$D$16*(BA93/$I$4)^1+'LED Curve'!$D$17)*$F$4))</f>
        <v>32.123222947868399</v>
      </c>
      <c r="CL93">
        <f t="shared" si="169"/>
        <v>99.908034692890467</v>
      </c>
      <c r="CM93">
        <f t="shared" si="170"/>
        <v>67.784811745022068</v>
      </c>
      <c r="CN93">
        <f t="shared" si="171"/>
        <v>35.661588797153669</v>
      </c>
      <c r="CO93">
        <f>IF($C$6=Calculation!$I$5,0,$C93-(BZ93+CA93+CB93+CC93))</f>
        <v>3.5383658492852703</v>
      </c>
      <c r="CP93">
        <f t="shared" si="172"/>
        <v>112.03814902386854</v>
      </c>
      <c r="CQ93">
        <f t="shared" si="173"/>
        <v>79.914926076000143</v>
      </c>
      <c r="CR93">
        <f t="shared" si="174"/>
        <v>47.791703128131743</v>
      </c>
      <c r="CS93">
        <f>IF($C$6=Calculation!$I$5,0,$D93-(CD93+CE93+CF93+CG93))</f>
        <v>15.668480180263344</v>
      </c>
      <c r="CT93">
        <f t="shared" si="175"/>
        <v>124.16826335484664</v>
      </c>
      <c r="CU93">
        <f t="shared" si="176"/>
        <v>92.045040406978245</v>
      </c>
      <c r="CV93">
        <f t="shared" si="177"/>
        <v>59.921817459109846</v>
      </c>
      <c r="CW93">
        <f>IF($C$6=Calculation!$I$5,0,$E93-(CH93+CI93+CJ93+CK93))</f>
        <v>27.798594511241447</v>
      </c>
      <c r="CX93">
        <f t="shared" si="178"/>
        <v>20.57950367698021</v>
      </c>
      <c r="CY93">
        <f t="shared" si="179"/>
        <v>24.848002789465216</v>
      </c>
      <c r="CZ93">
        <f t="shared" si="180"/>
        <v>28.785846074378309</v>
      </c>
      <c r="DA93">
        <f t="shared" si="181"/>
        <v>0.28171457864312588</v>
      </c>
      <c r="DB93">
        <f t="shared" si="182"/>
        <v>0.31509123788544968</v>
      </c>
      <c r="DC93">
        <f t="shared" si="183"/>
        <v>0.34145552151756459</v>
      </c>
      <c r="DD93">
        <f t="shared" si="198"/>
        <v>6.2180245298457111</v>
      </c>
      <c r="DE93">
        <f t="shared" si="199"/>
        <v>5.8012144316351089</v>
      </c>
      <c r="DF93">
        <f t="shared" si="200"/>
        <v>4.6093580418872397</v>
      </c>
      <c r="DG93">
        <f t="shared" si="201"/>
        <v>1.3645238196116092</v>
      </c>
      <c r="DH93">
        <f t="shared" si="202"/>
        <v>7.0111078094624961</v>
      </c>
      <c r="DI93">
        <f t="shared" si="203"/>
        <v>6.6312428749225827</v>
      </c>
      <c r="DJ93">
        <f t="shared" si="204"/>
        <v>5.565259248292886</v>
      </c>
      <c r="DK93">
        <f t="shared" si="205"/>
        <v>2.8204854545575881</v>
      </c>
      <c r="DL93">
        <f t="shared" si="206"/>
        <v>7.636413788886605</v>
      </c>
      <c r="DM93">
        <f t="shared" si="207"/>
        <v>7.2885997771752447</v>
      </c>
      <c r="DN93">
        <f t="shared" si="208"/>
        <v>6.3233596117155431</v>
      </c>
      <c r="DO93">
        <f t="shared" si="209"/>
        <v>3.9264127470826855</v>
      </c>
      <c r="DP93">
        <f t="shared" si="184"/>
        <v>0.21536561656600375</v>
      </c>
      <c r="DQ93">
        <f t="shared" si="185"/>
        <v>0.5946129283434145</v>
      </c>
      <c r="DR93">
        <f t="shared" si="186"/>
        <v>1.504332759888884</v>
      </c>
      <c r="DS93">
        <f t="shared" si="187"/>
        <v>-9.6430294408867169E-3</v>
      </c>
      <c r="DT93">
        <f t="shared" si="188"/>
        <v>0.1957421357474966</v>
      </c>
      <c r="DU93">
        <f t="shared" si="189"/>
        <v>0.52937470169145939</v>
      </c>
      <c r="DV93">
        <f t="shared" si="190"/>
        <v>1.2570381093663101</v>
      </c>
      <c r="DW93">
        <f t="shared" si="191"/>
        <v>0.52266121753893846</v>
      </c>
      <c r="DX93">
        <f t="shared" si="192"/>
        <v>0.17943591579829735</v>
      </c>
      <c r="DY93">
        <f t="shared" si="193"/>
        <v>0.47733610924997627</v>
      </c>
      <c r="DZ93">
        <f t="shared" si="194"/>
        <v>1.0876185638500147</v>
      </c>
      <c r="EA93">
        <f t="shared" si="195"/>
        <v>1.525214039102369</v>
      </c>
      <c r="EB93">
        <f>IF($I$1=0,0,IF(AP93&lt;=0,0,('LED Curve'!$D$19*(AP93/$I$1)^3+'LED Curve'!$D$20*(AP93/$I$1)^2+'LED Curve'!$D$21*(AP93/$I$1)^1+'LED Curve'!$D$22)*$F$1*$I$1))</f>
        <v>544.2324443672818</v>
      </c>
      <c r="EC93">
        <f>IF($I$2=0,0,IF(AQ93&lt;=0,0,('LED Curve'!$D$19*(AQ93/$I$2)^3+'LED Curve'!$D$20*(AQ93/$I$2)^2+'LED Curve'!$D$21*(AQ93/$I$2)^1+'LED Curve'!$D$22)*$F$2*$I$2))</f>
        <v>544.2324443672818</v>
      </c>
      <c r="ED93">
        <f>IF($I$3=0,0,IF(AR93&lt;=0,0,('LED Curve'!$D$19*(AR93/$I$3)^3+'LED Curve'!$D$20*(AR93/$I$3)^2+'LED Curve'!$D$21*(AR93/$I$3)^1+'LED Curve'!$D$22)*$F$3*$I$3))</f>
        <v>544.2324443672818</v>
      </c>
      <c r="EE93">
        <f>IF($I$4=0,0,IF(AS93&lt;=0,0,('LED Curve'!$D$19*(AS93/$I$4)^3+'LED Curve'!$D$20*(AS93/$I$4)^2+'LED Curve'!$D$21*(AS93/$I$4)^1+'LED Curve'!$D$22)*$F$4*$I$4))</f>
        <v>544.2324443672818</v>
      </c>
      <c r="EF93">
        <f>IF($I$1=0,0,IF(AT93&lt;=0,0,('LED Curve'!$D$19*(AT93/$I$1)^3+'LED Curve'!$D$20*(AT93/$I$1)^2+'LED Curve'!$D$21*(AT93/$I$1)^1+'LED Curve'!$D$22)*$F$1*$I$1))</f>
        <v>544.2324443672818</v>
      </c>
      <c r="EG93">
        <f>IF($I$2=0,0,IF(AU93&lt;=0,0,('LED Curve'!$D$19*(AU93/$I$2)^3+'LED Curve'!$D$20*(AU93/$I$2)^2+'LED Curve'!$D$21*(AU93/$I$2)^1+'LED Curve'!$D$22)*$F$2*$I$2))</f>
        <v>544.2324443672818</v>
      </c>
      <c r="EH93">
        <f>IF($I$3=0,0,IF(AV93&lt;=0,0,('LED Curve'!$D$19*(AV93/$I$3)^3+'LED Curve'!$D$20*(AV93/$I$3)^2+'LED Curve'!$D$21*(AV93/$I$3)^1+'LED Curve'!$D$22)*$F$3*$I$3))</f>
        <v>544.2324443672818</v>
      </c>
      <c r="EI93">
        <f>IF($I$4=0,0,IF(AW93&lt;=0,0,('LED Curve'!$D$19*(AW93/$I$4)^3+'LED Curve'!$D$20*(AW93/$I$4)^2+'LED Curve'!$D$21*(AW93/$I$4)^1+'LED Curve'!$D$22)*$F$4*$I$4))</f>
        <v>544.2324443672818</v>
      </c>
      <c r="EJ93">
        <f>IF($I$1=0,0,IF(AX93&lt;=0,0,('LED Curve'!$D$19*(AX93/$I$1)^3+'LED Curve'!$D$20*(AX93/$I$1)^2+'LED Curve'!$D$21*(AX93/$I$1)^1+'LED Curve'!$D$22)*$F$1*$I$1))</f>
        <v>544.2324443672818</v>
      </c>
      <c r="EK93">
        <f>IF($I$2=0,0,IF(AY93&lt;=0,0,('LED Curve'!$D$19*(AY93/$I$2)^3+'LED Curve'!$D$20*(AY93/$I$2)^2+'LED Curve'!$D$21*(AY93/$I$2)^1+'LED Curve'!$D$22)*$F$2*$I$2))</f>
        <v>544.2324443672818</v>
      </c>
      <c r="EL93">
        <f>IF($I$3=0,0,IF(AZ93&lt;=0,0,('LED Curve'!$D$19*(AZ93/$I$3)^3+'LED Curve'!$D$20*(AZ93/$I$3)^2+'LED Curve'!$D$21*(AZ93/$I$3)^1+'LED Curve'!$D$22)*$F$3*$I$3))</f>
        <v>544.2324443672818</v>
      </c>
      <c r="EM93">
        <f>IF($I$4=0,0,IF(BA93&lt;=0,0,('LED Curve'!$D$19*(BA93/$I$4)^3+'LED Curve'!$D$20*(BA93/$I$4)^2+'LED Curve'!$D$21*(BA93/$I$4)^1+'LED Curve'!$D$22)*$F$4*$I$4))</f>
        <v>544.2324443672818</v>
      </c>
      <c r="EN93">
        <f t="shared" si="196"/>
        <v>2176.9297774691272</v>
      </c>
      <c r="EO93">
        <f t="shared" si="116"/>
        <v>948.61350207583291</v>
      </c>
      <c r="EP93">
        <f t="shared" si="117"/>
        <v>2176.9297774691272</v>
      </c>
      <c r="EQ93">
        <f t="shared" si="118"/>
        <v>851.15161399119143</v>
      </c>
      <c r="ER93">
        <f t="shared" si="197"/>
        <v>2176.9297774691272</v>
      </c>
      <c r="ES93">
        <f t="shared" si="119"/>
        <v>774.82780015805474</v>
      </c>
    </row>
    <row r="94" spans="1:149" x14ac:dyDescent="0.3">
      <c r="A94">
        <v>85</v>
      </c>
      <c r="B94">
        <f t="shared" si="120"/>
        <v>3.3203124999999999E-3</v>
      </c>
      <c r="C94">
        <f t="shared" si="107"/>
        <v>133.00263437143033</v>
      </c>
      <c r="D94">
        <f t="shared" si="108"/>
        <v>145.221055677924</v>
      </c>
      <c r="E94">
        <f t="shared" si="109"/>
        <v>157.43947698441767</v>
      </c>
      <c r="F94">
        <f>IF(C94&gt;Calculation!$D$72,IF((C94-Calculation!$D$72)/Calculation!$D$58&gt;Calculation!$D$28,Calculation!$D$28,(C94-Calculation!$D$72)/Calculation!$D$58),0)</f>
        <v>26.470588235294116</v>
      </c>
      <c r="G94">
        <f>IF(C94&gt;Calculation!$D$73,IF((C94-Calculation!$D$73)/Calculation!$D$59&gt;Calculation!$D$29,Calculation!$D$29,(C94-Calculation!$D$73)/Calculation!$D$59),0)</f>
        <v>54.411764705882355</v>
      </c>
      <c r="H94">
        <f>IF(C94&gt;Calculation!$D$74,IF((C94-Calculation!$D$74)/Calculation!$D$60&gt;Calculation!$D$30,Calculation!$D$30,(C94-Calculation!$D$74)/Calculation!$D$60),0)</f>
        <v>122.05882352941177</v>
      </c>
      <c r="I94">
        <f>IF(C94&gt;Calculation!$D$75,IF((C94-Calculation!$D$75)/Calculation!$D$61&gt;Calculation!$D$31,Calculation!$D$31,(C94-Calculation!$D$75)/Calculation!$D$61),0)</f>
        <v>135.29411764705884</v>
      </c>
      <c r="J94">
        <f>IF(D94&gt;Calculation!$D$72,IF((D94-Calculation!$D$72)/Calculation!$D$58&gt;Calculation!$D$28,Calculation!$D$28,(D94-Calculation!$D$72)/Calculation!$D$58),0)</f>
        <v>26.470588235294116</v>
      </c>
      <c r="K94">
        <f>IF(D94&gt;Calculation!$D$73,IF((D94-Calculation!$D$73)/Calculation!$D$59&gt;Calculation!$D$29,Calculation!$D$29,(D94-Calculation!$D$73)/Calculation!$D$59),0)</f>
        <v>54.411764705882355</v>
      </c>
      <c r="L94">
        <f>IF(D94&gt;Calculation!$D$74,IF((D94-Calculation!$D$74)/Calculation!$D$60&gt;Calculation!$D$30,Calculation!$D$30,(D94-Calculation!$D$74)/Calculation!$D$60),0)</f>
        <v>122.05882352941177</v>
      </c>
      <c r="M94">
        <f>IF(D94&gt;Calculation!$D$75,IF((D94-Calculation!$D$75)/Calculation!$D$61&gt;Calculation!$D$31,Calculation!$D$31,(D94-Calculation!$D$75)/Calculation!$D$61),0)</f>
        <v>135.29411764705884</v>
      </c>
      <c r="N94">
        <f>IF(E94&gt;Calculation!$D$72,IF((E94-Calculation!$D$72)/Calculation!$D$58&gt;Calculation!$D$28,Calculation!$D$28,(E94-Calculation!$D$72)/Calculation!$D$58),0)</f>
        <v>26.470588235294116</v>
      </c>
      <c r="O94">
        <f>IF(E94&gt;Calculation!$D$73,IF((E94-Calculation!$D$73)/Calculation!$D$59&gt;Calculation!$D$29,Calculation!$D$29,(E94-Calculation!$D$73)/Calculation!$D$59),0)</f>
        <v>54.411764705882355</v>
      </c>
      <c r="P94">
        <f>IF(E94&gt;Calculation!$D$74,IF((E94-Calculation!$D$74)/Calculation!$D$60&gt;Calculation!$D$30,Calculation!$D$30,(E94-Calculation!$D$74)/Calculation!$D$60),0)</f>
        <v>122.05882352941177</v>
      </c>
      <c r="Q94">
        <f>IF(E94&gt;Calculation!$D$75,IF((E94-Calculation!$D$75)/Calculation!$D$61&gt;Calculation!$D$31,Calculation!$D$31,(E94-Calculation!$D$75)/Calculation!$D$61),0)</f>
        <v>135.29411764705884</v>
      </c>
      <c r="R94">
        <f t="shared" si="121"/>
        <v>0</v>
      </c>
      <c r="S94">
        <f t="shared" si="122"/>
        <v>0</v>
      </c>
      <c r="T94">
        <f t="shared" si="123"/>
        <v>0</v>
      </c>
      <c r="U94">
        <f t="shared" si="124"/>
        <v>135.29411764705884</v>
      </c>
      <c r="V94">
        <f t="shared" si="125"/>
        <v>0</v>
      </c>
      <c r="W94">
        <f t="shared" si="126"/>
        <v>0</v>
      </c>
      <c r="X94">
        <f t="shared" si="127"/>
        <v>0</v>
      </c>
      <c r="Y94">
        <f t="shared" si="128"/>
        <v>135.29411764705884</v>
      </c>
      <c r="Z94">
        <f t="shared" si="129"/>
        <v>0</v>
      </c>
      <c r="AA94">
        <f t="shared" si="130"/>
        <v>0</v>
      </c>
      <c r="AB94">
        <f t="shared" si="131"/>
        <v>0</v>
      </c>
      <c r="AC94">
        <f t="shared" si="110"/>
        <v>135.29411764705884</v>
      </c>
      <c r="AD94">
        <f>IF(T94&gt;Calculation!$D$29,1,0)</f>
        <v>0</v>
      </c>
      <c r="AE94">
        <f>IF(X94&gt;Calculation!$D$29,1,0)</f>
        <v>0</v>
      </c>
      <c r="AF94">
        <f>IF(AB94&gt;Calculation!$D$29,1,0)</f>
        <v>0</v>
      </c>
      <c r="AG94">
        <f>IF(U94&gt;Calculation!$D$30,1,0)</f>
        <v>1</v>
      </c>
      <c r="AH94">
        <f>IF(Y94&gt;Calculation!$D$30,1,0)</f>
        <v>1</v>
      </c>
      <c r="AI94">
        <f>IF(AC94&gt;Calculation!$D$30,1,0)</f>
        <v>1</v>
      </c>
      <c r="AJ94">
        <f t="shared" si="111"/>
        <v>135.29411764705884</v>
      </c>
      <c r="AK94">
        <f t="shared" si="132"/>
        <v>135.29411764705884</v>
      </c>
      <c r="AL94">
        <f t="shared" si="133"/>
        <v>135.29411764705884</v>
      </c>
      <c r="AM94">
        <f t="shared" si="134"/>
        <v>18304.498269896198</v>
      </c>
      <c r="AN94">
        <f t="shared" si="135"/>
        <v>18304.498269896198</v>
      </c>
      <c r="AO94">
        <f t="shared" si="136"/>
        <v>18304.498269896198</v>
      </c>
      <c r="AP94">
        <f t="shared" si="112"/>
        <v>135.29411764705884</v>
      </c>
      <c r="AQ94">
        <f t="shared" si="113"/>
        <v>135.29411764705884</v>
      </c>
      <c r="AR94">
        <f t="shared" si="114"/>
        <v>135.29411764705884</v>
      </c>
      <c r="AS94">
        <f t="shared" si="115"/>
        <v>135.29411764705884</v>
      </c>
      <c r="AT94">
        <f t="shared" si="137"/>
        <v>135.29411764705884</v>
      </c>
      <c r="AU94">
        <f t="shared" si="138"/>
        <v>135.29411764705884</v>
      </c>
      <c r="AV94">
        <f t="shared" si="139"/>
        <v>135.29411764705884</v>
      </c>
      <c r="AW94">
        <f t="shared" si="140"/>
        <v>135.29411764705884</v>
      </c>
      <c r="AX94">
        <f t="shared" si="141"/>
        <v>135.29411764705884</v>
      </c>
      <c r="AY94">
        <f t="shared" si="142"/>
        <v>135.29411764705884</v>
      </c>
      <c r="AZ94">
        <f t="shared" si="143"/>
        <v>135.29411764705884</v>
      </c>
      <c r="BA94">
        <f t="shared" si="144"/>
        <v>135.29411764705884</v>
      </c>
      <c r="BB94">
        <f t="shared" si="145"/>
        <v>45.098039215686278</v>
      </c>
      <c r="BC94">
        <f t="shared" si="146"/>
        <v>45.098039215686278</v>
      </c>
      <c r="BD94">
        <f t="shared" si="147"/>
        <v>45.098039215686278</v>
      </c>
      <c r="BE94">
        <f t="shared" si="148"/>
        <v>45.098039215686278</v>
      </c>
      <c r="BF94">
        <f t="shared" si="149"/>
        <v>45.098039215686278</v>
      </c>
      <c r="BG94">
        <f t="shared" si="150"/>
        <v>45.098039215686278</v>
      </c>
      <c r="BH94">
        <f t="shared" si="151"/>
        <v>45.098039215686278</v>
      </c>
      <c r="BI94">
        <f t="shared" si="152"/>
        <v>45.098039215686278</v>
      </c>
      <c r="BJ94">
        <f t="shared" si="153"/>
        <v>45.098039215686278</v>
      </c>
      <c r="BK94">
        <f t="shared" si="154"/>
        <v>45.098039215686278</v>
      </c>
      <c r="BL94">
        <f t="shared" si="155"/>
        <v>45.098039215686278</v>
      </c>
      <c r="BM94">
        <f t="shared" si="156"/>
        <v>45.098039215686278</v>
      </c>
      <c r="BN94">
        <f t="shared" si="157"/>
        <v>2033.8331410995775</v>
      </c>
      <c r="BO94">
        <f t="shared" si="158"/>
        <v>2033.8331410995775</v>
      </c>
      <c r="BP94">
        <f t="shared" si="159"/>
        <v>2033.8331410995775</v>
      </c>
      <c r="BQ94">
        <f t="shared" si="160"/>
        <v>2033.8331410995775</v>
      </c>
      <c r="BR94">
        <f t="shared" si="161"/>
        <v>2033.8331410995775</v>
      </c>
      <c r="BS94">
        <f t="shared" si="162"/>
        <v>2033.8331410995775</v>
      </c>
      <c r="BT94">
        <f t="shared" si="163"/>
        <v>2033.8331410995775</v>
      </c>
      <c r="BU94">
        <f t="shared" si="164"/>
        <v>2033.8331410995775</v>
      </c>
      <c r="BV94">
        <f t="shared" si="165"/>
        <v>2033.8331410995775</v>
      </c>
      <c r="BW94">
        <f t="shared" si="166"/>
        <v>2033.8331410995775</v>
      </c>
      <c r="BX94">
        <f t="shared" si="167"/>
        <v>2033.8331410995775</v>
      </c>
      <c r="BY94">
        <f t="shared" si="168"/>
        <v>2033.8331410995775</v>
      </c>
      <c r="BZ94">
        <f>IF($I$1=0,0,IF(AP94=0,C94,('LED Curve'!$D$14*(AP94/$I$1)^3+'LED Curve'!$D$15*(AP94/$I$1)^2+'LED Curve'!$D$16*(AP94/$I$1)^1+'LED Curve'!$D$17)*$F$1))</f>
        <v>32.123222947868399</v>
      </c>
      <c r="CA94">
        <f>IF($I$2=0,0,IF(AQ94=0,C94-BZ94,('LED Curve'!$D$14*(AQ94/$I$2)^3+'LED Curve'!$D$15*(AQ94/$I$2)^2+'LED Curve'!$D$16*(AQ94/$I$2)^1+'LED Curve'!$D$17)*$F$2))</f>
        <v>32.123222947868399</v>
      </c>
      <c r="CB94">
        <f>IF($I$3=0,0,IF(AR94=0,C94-(BZ94+CA94),('LED Curve'!$D$14*(AR94/$I$3)^3+'LED Curve'!$D$15*(AR94/$I$3)^2+'LED Curve'!$D$16*(AR94/$I$3)^1+'LED Curve'!$D$17)*$F$3))</f>
        <v>32.123222947868399</v>
      </c>
      <c r="CC94">
        <f>IF($I$4=0,0,IF(AS94=0,C94-(BZ94+CA94+CB94),('LED Curve'!$D$14*(AS94/$I$4)^3+'LED Curve'!$D$15*(AS94/$I$4)^2+'LED Curve'!$D$16*(AS94/$I$4)^1+'LED Curve'!$D$17)*$F$4))</f>
        <v>32.123222947868399</v>
      </c>
      <c r="CD94">
        <f>IF($I$1=0,0,IF(AT94=0,D94,('LED Curve'!$D$14*(AT94/$I$1)^3+'LED Curve'!$D$15*(AT94/$I$1)^2+'LED Curve'!$D$16*(AT94/$I$1)^1+'LED Curve'!$D$17)*$F$1))</f>
        <v>32.123222947868399</v>
      </c>
      <c r="CE94">
        <f>IF($I$2=0,0,IF(AU94=0,D94-CD94,('LED Curve'!$D$14*(AU94/$I$2)^3+'LED Curve'!$D$15*(AU94/$I$2)^2+'LED Curve'!$D$16*(AU94/$I$2)^1+'LED Curve'!$D$17)*$F$2))</f>
        <v>32.123222947868399</v>
      </c>
      <c r="CF94">
        <f>IF($I$3=0,0,IF(AV94=0,D94-(CD94+CE94),('LED Curve'!$D$14*(AV94/$I$3)^3+'LED Curve'!$D$15*(AV94/$I$3)^2+'LED Curve'!$D$16*(AV94/$I$3)^1+'LED Curve'!$D$17)*$F$3))</f>
        <v>32.123222947868399</v>
      </c>
      <c r="CG94">
        <f>IF($I$4=0,0,IF(AW94=0,D94-(CD94+CE94+CF94),('LED Curve'!$D$14*(AW94/$I$4)^3+'LED Curve'!$D$15*(AW94/$I$4)^2+'LED Curve'!$D$16*(AW94/$I$4)^1+'LED Curve'!$D$17)*$F$4))</f>
        <v>32.123222947868399</v>
      </c>
      <c r="CH94">
        <f>IF($I$1=0,0,IF(AX94=0,E94,('LED Curve'!$D$14*(AX94/$I$1)^3+'LED Curve'!$D$15*(AX94/$I$1)^2+'LED Curve'!$D$16*(AX94/$I$1)^1+'LED Curve'!$D$17)*$F$1))</f>
        <v>32.123222947868399</v>
      </c>
      <c r="CI94">
        <f>IF($I$2=0,0,IF(AY94=0,E94-CH94,('LED Curve'!$D$14*(AY94/$I$2)^3+'LED Curve'!$D$15*(AY94/$I$2)^2+'LED Curve'!$D$16*(AY94/$I$2)^1+'LED Curve'!$D$17)*$F$2))</f>
        <v>32.123222947868399</v>
      </c>
      <c r="CJ94">
        <f>IF($I$3=0,0,IF(AZ94=0,E94-(CH94+CI94),('LED Curve'!$D$14*(AZ94/$I$3)^3+'LED Curve'!$D$15*(AZ94/$I$3)^2+'LED Curve'!$D$16*(AZ94/$I$3)^1+'LED Curve'!$D$17)*$F$3))</f>
        <v>32.123222947868399</v>
      </c>
      <c r="CK94">
        <f>IF($I$4=0,0,IF(BA94=0,E94-(CH94+CI94+CJ94),('LED Curve'!$D$14*(BA94/$I$4)^3+'LED Curve'!$D$15*(BA94/$I$4)^2+'LED Curve'!$D$16*(BA94/$I$4)^1+'LED Curve'!$D$17)*$F$4))</f>
        <v>32.123222947868399</v>
      </c>
      <c r="CL94">
        <f t="shared" si="169"/>
        <v>100.87941142356193</v>
      </c>
      <c r="CM94">
        <f t="shared" si="170"/>
        <v>68.756188475693534</v>
      </c>
      <c r="CN94">
        <f t="shared" si="171"/>
        <v>36.632965527825135</v>
      </c>
      <c r="CO94">
        <f>IF($C$6=Calculation!$I$5,0,$C94-(BZ94+CA94+CB94+CC94))</f>
        <v>4.5097425799567361</v>
      </c>
      <c r="CP94">
        <f t="shared" si="172"/>
        <v>113.0978327300556</v>
      </c>
      <c r="CQ94">
        <f t="shared" si="173"/>
        <v>80.974609782187201</v>
      </c>
      <c r="CR94">
        <f t="shared" si="174"/>
        <v>48.851386834318802</v>
      </c>
      <c r="CS94">
        <f>IF($C$6=Calculation!$I$5,0,$D94-(CD94+CE94+CF94+CG94))</f>
        <v>16.728163886450403</v>
      </c>
      <c r="CT94">
        <f t="shared" si="175"/>
        <v>125.31625403654927</v>
      </c>
      <c r="CU94">
        <f t="shared" si="176"/>
        <v>93.193031088680868</v>
      </c>
      <c r="CV94">
        <f t="shared" si="177"/>
        <v>61.069808140812469</v>
      </c>
      <c r="CW94">
        <f>IF($C$6=Calculation!$I$5,0,$E94-(CH94+CI94+CJ94+CK94))</f>
        <v>28.94658519294407</v>
      </c>
      <c r="CX94">
        <f t="shared" si="178"/>
        <v>21.287244889788155</v>
      </c>
      <c r="CY94">
        <f t="shared" si="179"/>
        <v>25.620084112528428</v>
      </c>
      <c r="CZ94">
        <f t="shared" si="180"/>
        <v>29.62226750769679</v>
      </c>
      <c r="DA94">
        <f t="shared" si="181"/>
        <v>0.2891134757019494</v>
      </c>
      <c r="DB94">
        <f t="shared" si="182"/>
        <v>0.3224901349442732</v>
      </c>
      <c r="DC94">
        <f t="shared" si="183"/>
        <v>0.3488544185763881</v>
      </c>
      <c r="DD94">
        <f t="shared" si="198"/>
        <v>6.387793401123508</v>
      </c>
      <c r="DE94">
        <f t="shared" si="199"/>
        <v>5.9709833029129058</v>
      </c>
      <c r="DF94">
        <f t="shared" si="200"/>
        <v>4.7791269131650367</v>
      </c>
      <c r="DG94">
        <f t="shared" si="201"/>
        <v>1.5342926908894066</v>
      </c>
      <c r="DH94">
        <f t="shared" si="202"/>
        <v>7.1808766807402931</v>
      </c>
      <c r="DI94">
        <f t="shared" si="203"/>
        <v>6.8010117462003796</v>
      </c>
      <c r="DJ94">
        <f t="shared" si="204"/>
        <v>5.7350281195706829</v>
      </c>
      <c r="DK94">
        <f t="shared" si="205"/>
        <v>2.9902543258353855</v>
      </c>
      <c r="DL94">
        <f t="shared" si="206"/>
        <v>7.806182660164402</v>
      </c>
      <c r="DM94">
        <f t="shared" si="207"/>
        <v>7.4583686484530416</v>
      </c>
      <c r="DN94">
        <f t="shared" si="208"/>
        <v>6.49312848299334</v>
      </c>
      <c r="DO94">
        <f t="shared" si="209"/>
        <v>4.0961816183604824</v>
      </c>
      <c r="DP94">
        <f t="shared" si="184"/>
        <v>0.21536561656600375</v>
      </c>
      <c r="DQ94">
        <f t="shared" si="185"/>
        <v>0.5946129283434145</v>
      </c>
      <c r="DR94">
        <f t="shared" si="186"/>
        <v>1.504332759888884</v>
      </c>
      <c r="DS94">
        <f t="shared" si="187"/>
        <v>1.1623801197045994E-2</v>
      </c>
      <c r="DT94">
        <f t="shared" si="188"/>
        <v>0.1957421357474966</v>
      </c>
      <c r="DU94">
        <f t="shared" si="189"/>
        <v>0.52937470169145939</v>
      </c>
      <c r="DV94">
        <f t="shared" si="190"/>
        <v>1.2570381093663101</v>
      </c>
      <c r="DW94">
        <f t="shared" si="191"/>
        <v>0.60826815843213899</v>
      </c>
      <c r="DX94">
        <f t="shared" si="192"/>
        <v>0.17943591579829735</v>
      </c>
      <c r="DY94">
        <f t="shared" si="193"/>
        <v>0.47733610924997627</v>
      </c>
      <c r="DZ94">
        <f t="shared" si="194"/>
        <v>1.0876185638500147</v>
      </c>
      <c r="EA94">
        <f t="shared" si="195"/>
        <v>1.6751610902508374</v>
      </c>
      <c r="EB94">
        <f>IF($I$1=0,0,IF(AP94&lt;=0,0,('LED Curve'!$D$19*(AP94/$I$1)^3+'LED Curve'!$D$20*(AP94/$I$1)^2+'LED Curve'!$D$21*(AP94/$I$1)^1+'LED Curve'!$D$22)*$F$1*$I$1))</f>
        <v>544.2324443672818</v>
      </c>
      <c r="EC94">
        <f>IF($I$2=0,0,IF(AQ94&lt;=0,0,('LED Curve'!$D$19*(AQ94/$I$2)^3+'LED Curve'!$D$20*(AQ94/$I$2)^2+'LED Curve'!$D$21*(AQ94/$I$2)^1+'LED Curve'!$D$22)*$F$2*$I$2))</f>
        <v>544.2324443672818</v>
      </c>
      <c r="ED94">
        <f>IF($I$3=0,0,IF(AR94&lt;=0,0,('LED Curve'!$D$19*(AR94/$I$3)^3+'LED Curve'!$D$20*(AR94/$I$3)^2+'LED Curve'!$D$21*(AR94/$I$3)^1+'LED Curve'!$D$22)*$F$3*$I$3))</f>
        <v>544.2324443672818</v>
      </c>
      <c r="EE94">
        <f>IF($I$4=0,0,IF(AS94&lt;=0,0,('LED Curve'!$D$19*(AS94/$I$4)^3+'LED Curve'!$D$20*(AS94/$I$4)^2+'LED Curve'!$D$21*(AS94/$I$4)^1+'LED Curve'!$D$22)*$F$4*$I$4))</f>
        <v>544.2324443672818</v>
      </c>
      <c r="EF94">
        <f>IF($I$1=0,0,IF(AT94&lt;=0,0,('LED Curve'!$D$19*(AT94/$I$1)^3+'LED Curve'!$D$20*(AT94/$I$1)^2+'LED Curve'!$D$21*(AT94/$I$1)^1+'LED Curve'!$D$22)*$F$1*$I$1))</f>
        <v>544.2324443672818</v>
      </c>
      <c r="EG94">
        <f>IF($I$2=0,0,IF(AU94&lt;=0,0,('LED Curve'!$D$19*(AU94/$I$2)^3+'LED Curve'!$D$20*(AU94/$I$2)^2+'LED Curve'!$D$21*(AU94/$I$2)^1+'LED Curve'!$D$22)*$F$2*$I$2))</f>
        <v>544.2324443672818</v>
      </c>
      <c r="EH94">
        <f>IF($I$3=0,0,IF(AV94&lt;=0,0,('LED Curve'!$D$19*(AV94/$I$3)^3+'LED Curve'!$D$20*(AV94/$I$3)^2+'LED Curve'!$D$21*(AV94/$I$3)^1+'LED Curve'!$D$22)*$F$3*$I$3))</f>
        <v>544.2324443672818</v>
      </c>
      <c r="EI94">
        <f>IF($I$4=0,0,IF(AW94&lt;=0,0,('LED Curve'!$D$19*(AW94/$I$4)^3+'LED Curve'!$D$20*(AW94/$I$4)^2+'LED Curve'!$D$21*(AW94/$I$4)^1+'LED Curve'!$D$22)*$F$4*$I$4))</f>
        <v>544.2324443672818</v>
      </c>
      <c r="EJ94">
        <f>IF($I$1=0,0,IF(AX94&lt;=0,0,('LED Curve'!$D$19*(AX94/$I$1)^3+'LED Curve'!$D$20*(AX94/$I$1)^2+'LED Curve'!$D$21*(AX94/$I$1)^1+'LED Curve'!$D$22)*$F$1*$I$1))</f>
        <v>544.2324443672818</v>
      </c>
      <c r="EK94">
        <f>IF($I$2=0,0,IF(AY94&lt;=0,0,('LED Curve'!$D$19*(AY94/$I$2)^3+'LED Curve'!$D$20*(AY94/$I$2)^2+'LED Curve'!$D$21*(AY94/$I$2)^1+'LED Curve'!$D$22)*$F$2*$I$2))</f>
        <v>544.2324443672818</v>
      </c>
      <c r="EL94">
        <f>IF($I$3=0,0,IF(AZ94&lt;=0,0,('LED Curve'!$D$19*(AZ94/$I$3)^3+'LED Curve'!$D$20*(AZ94/$I$3)^2+'LED Curve'!$D$21*(AZ94/$I$3)^1+'LED Curve'!$D$22)*$F$3*$I$3))</f>
        <v>544.2324443672818</v>
      </c>
      <c r="EM94">
        <f>IF($I$4=0,0,IF(BA94&lt;=0,0,('LED Curve'!$D$19*(BA94/$I$4)^3+'LED Curve'!$D$20*(BA94/$I$4)^2+'LED Curve'!$D$21*(BA94/$I$4)^1+'LED Curve'!$D$22)*$F$4*$I$4))</f>
        <v>544.2324443672818</v>
      </c>
      <c r="EN94">
        <f t="shared" si="196"/>
        <v>2176.9297774691272</v>
      </c>
      <c r="EO94">
        <f t="shared" si="116"/>
        <v>948.61350207583291</v>
      </c>
      <c r="EP94">
        <f t="shared" si="117"/>
        <v>2176.9297774691272</v>
      </c>
      <c r="EQ94">
        <f t="shared" si="118"/>
        <v>851.15161399119143</v>
      </c>
      <c r="ER94">
        <f t="shared" si="197"/>
        <v>2176.9297774691272</v>
      </c>
      <c r="ES94">
        <f t="shared" si="119"/>
        <v>774.82780015805474</v>
      </c>
    </row>
    <row r="95" spans="1:149" x14ac:dyDescent="0.3">
      <c r="A95">
        <v>86</v>
      </c>
      <c r="B95">
        <f t="shared" si="120"/>
        <v>3.3593749999999999E-3</v>
      </c>
      <c r="C95">
        <f t="shared" si="107"/>
        <v>133.95377055973719</v>
      </c>
      <c r="D95">
        <f t="shared" si="108"/>
        <v>146.25865879244057</v>
      </c>
      <c r="E95">
        <f t="shared" si="109"/>
        <v>158.56354702514395</v>
      </c>
      <c r="F95">
        <f>IF(C95&gt;Calculation!$D$72,IF((C95-Calculation!$D$72)/Calculation!$D$58&gt;Calculation!$D$28,Calculation!$D$28,(C95-Calculation!$D$72)/Calculation!$D$58),0)</f>
        <v>26.470588235294116</v>
      </c>
      <c r="G95">
        <f>IF(C95&gt;Calculation!$D$73,IF((C95-Calculation!$D$73)/Calculation!$D$59&gt;Calculation!$D$29,Calculation!$D$29,(C95-Calculation!$D$73)/Calculation!$D$59),0)</f>
        <v>54.411764705882355</v>
      </c>
      <c r="H95">
        <f>IF(C95&gt;Calculation!$D$74,IF((C95-Calculation!$D$74)/Calculation!$D$60&gt;Calculation!$D$30,Calculation!$D$30,(C95-Calculation!$D$74)/Calculation!$D$60),0)</f>
        <v>122.05882352941177</v>
      </c>
      <c r="I95">
        <f>IF(C95&gt;Calculation!$D$75,IF((C95-Calculation!$D$75)/Calculation!$D$61&gt;Calculation!$D$31,Calculation!$D$31,(C95-Calculation!$D$75)/Calculation!$D$61),0)</f>
        <v>135.29411764705884</v>
      </c>
      <c r="J95">
        <f>IF(D95&gt;Calculation!$D$72,IF((D95-Calculation!$D$72)/Calculation!$D$58&gt;Calculation!$D$28,Calculation!$D$28,(D95-Calculation!$D$72)/Calculation!$D$58),0)</f>
        <v>26.470588235294116</v>
      </c>
      <c r="K95">
        <f>IF(D95&gt;Calculation!$D$73,IF((D95-Calculation!$D$73)/Calculation!$D$59&gt;Calculation!$D$29,Calculation!$D$29,(D95-Calculation!$D$73)/Calculation!$D$59),0)</f>
        <v>54.411764705882355</v>
      </c>
      <c r="L95">
        <f>IF(D95&gt;Calculation!$D$74,IF((D95-Calculation!$D$74)/Calculation!$D$60&gt;Calculation!$D$30,Calculation!$D$30,(D95-Calculation!$D$74)/Calculation!$D$60),0)</f>
        <v>122.05882352941177</v>
      </c>
      <c r="M95">
        <f>IF(D95&gt;Calculation!$D$75,IF((D95-Calculation!$D$75)/Calculation!$D$61&gt;Calculation!$D$31,Calculation!$D$31,(D95-Calculation!$D$75)/Calculation!$D$61),0)</f>
        <v>135.29411764705884</v>
      </c>
      <c r="N95">
        <f>IF(E95&gt;Calculation!$D$72,IF((E95-Calculation!$D$72)/Calculation!$D$58&gt;Calculation!$D$28,Calculation!$D$28,(E95-Calculation!$D$72)/Calculation!$D$58),0)</f>
        <v>26.470588235294116</v>
      </c>
      <c r="O95">
        <f>IF(E95&gt;Calculation!$D$73,IF((E95-Calculation!$D$73)/Calculation!$D$59&gt;Calculation!$D$29,Calculation!$D$29,(E95-Calculation!$D$73)/Calculation!$D$59),0)</f>
        <v>54.411764705882355</v>
      </c>
      <c r="P95">
        <f>IF(E95&gt;Calculation!$D$74,IF((E95-Calculation!$D$74)/Calculation!$D$60&gt;Calculation!$D$30,Calculation!$D$30,(E95-Calculation!$D$74)/Calculation!$D$60),0)</f>
        <v>122.05882352941177</v>
      </c>
      <c r="Q95">
        <f>IF(E95&gt;Calculation!$D$75,IF((E95-Calculation!$D$75)/Calculation!$D$61&gt;Calculation!$D$31,Calculation!$D$31,(E95-Calculation!$D$75)/Calculation!$D$61),0)</f>
        <v>135.29411764705884</v>
      </c>
      <c r="R95">
        <f t="shared" si="121"/>
        <v>0</v>
      </c>
      <c r="S95">
        <f t="shared" si="122"/>
        <v>0</v>
      </c>
      <c r="T95">
        <f t="shared" si="123"/>
        <v>0</v>
      </c>
      <c r="U95">
        <f t="shared" si="124"/>
        <v>135.29411764705884</v>
      </c>
      <c r="V95">
        <f t="shared" si="125"/>
        <v>0</v>
      </c>
      <c r="W95">
        <f t="shared" si="126"/>
        <v>0</v>
      </c>
      <c r="X95">
        <f t="shared" si="127"/>
        <v>0</v>
      </c>
      <c r="Y95">
        <f t="shared" si="128"/>
        <v>135.29411764705884</v>
      </c>
      <c r="Z95">
        <f t="shared" si="129"/>
        <v>0</v>
      </c>
      <c r="AA95">
        <f t="shared" si="130"/>
        <v>0</v>
      </c>
      <c r="AB95">
        <f t="shared" si="131"/>
        <v>0</v>
      </c>
      <c r="AC95">
        <f t="shared" si="110"/>
        <v>135.29411764705884</v>
      </c>
      <c r="AD95">
        <f>IF(T95&gt;Calculation!$D$29,1,0)</f>
        <v>0</v>
      </c>
      <c r="AE95">
        <f>IF(X95&gt;Calculation!$D$29,1,0)</f>
        <v>0</v>
      </c>
      <c r="AF95">
        <f>IF(AB95&gt;Calculation!$D$29,1,0)</f>
        <v>0</v>
      </c>
      <c r="AG95">
        <f>IF(U95&gt;Calculation!$D$30,1,0)</f>
        <v>1</v>
      </c>
      <c r="AH95">
        <f>IF(Y95&gt;Calculation!$D$30,1,0)</f>
        <v>1</v>
      </c>
      <c r="AI95">
        <f>IF(AC95&gt;Calculation!$D$30,1,0)</f>
        <v>1</v>
      </c>
      <c r="AJ95">
        <f t="shared" si="111"/>
        <v>135.29411764705884</v>
      </c>
      <c r="AK95">
        <f t="shared" si="132"/>
        <v>135.29411764705884</v>
      </c>
      <c r="AL95">
        <f t="shared" si="133"/>
        <v>135.29411764705884</v>
      </c>
      <c r="AM95">
        <f t="shared" si="134"/>
        <v>18304.498269896198</v>
      </c>
      <c r="AN95">
        <f t="shared" si="135"/>
        <v>18304.498269896198</v>
      </c>
      <c r="AO95">
        <f t="shared" si="136"/>
        <v>18304.498269896198</v>
      </c>
      <c r="AP95">
        <f t="shared" si="112"/>
        <v>135.29411764705884</v>
      </c>
      <c r="AQ95">
        <f t="shared" si="113"/>
        <v>135.29411764705884</v>
      </c>
      <c r="AR95">
        <f t="shared" si="114"/>
        <v>135.29411764705884</v>
      </c>
      <c r="AS95">
        <f t="shared" si="115"/>
        <v>135.29411764705884</v>
      </c>
      <c r="AT95">
        <f t="shared" si="137"/>
        <v>135.29411764705884</v>
      </c>
      <c r="AU95">
        <f t="shared" si="138"/>
        <v>135.29411764705884</v>
      </c>
      <c r="AV95">
        <f t="shared" si="139"/>
        <v>135.29411764705884</v>
      </c>
      <c r="AW95">
        <f t="shared" si="140"/>
        <v>135.29411764705884</v>
      </c>
      <c r="AX95">
        <f t="shared" si="141"/>
        <v>135.29411764705884</v>
      </c>
      <c r="AY95">
        <f t="shared" si="142"/>
        <v>135.29411764705884</v>
      </c>
      <c r="AZ95">
        <f t="shared" si="143"/>
        <v>135.29411764705884</v>
      </c>
      <c r="BA95">
        <f t="shared" si="144"/>
        <v>135.29411764705884</v>
      </c>
      <c r="BB95">
        <f t="shared" si="145"/>
        <v>45.098039215686278</v>
      </c>
      <c r="BC95">
        <f t="shared" si="146"/>
        <v>45.098039215686278</v>
      </c>
      <c r="BD95">
        <f t="shared" si="147"/>
        <v>45.098039215686278</v>
      </c>
      <c r="BE95">
        <f t="shared" si="148"/>
        <v>45.098039215686278</v>
      </c>
      <c r="BF95">
        <f t="shared" si="149"/>
        <v>45.098039215686278</v>
      </c>
      <c r="BG95">
        <f t="shared" si="150"/>
        <v>45.098039215686278</v>
      </c>
      <c r="BH95">
        <f t="shared" si="151"/>
        <v>45.098039215686278</v>
      </c>
      <c r="BI95">
        <f t="shared" si="152"/>
        <v>45.098039215686278</v>
      </c>
      <c r="BJ95">
        <f t="shared" si="153"/>
        <v>45.098039215686278</v>
      </c>
      <c r="BK95">
        <f t="shared" si="154"/>
        <v>45.098039215686278</v>
      </c>
      <c r="BL95">
        <f t="shared" si="155"/>
        <v>45.098039215686278</v>
      </c>
      <c r="BM95">
        <f t="shared" si="156"/>
        <v>45.098039215686278</v>
      </c>
      <c r="BN95">
        <f t="shared" si="157"/>
        <v>2033.8331410995775</v>
      </c>
      <c r="BO95">
        <f t="shared" si="158"/>
        <v>2033.8331410995775</v>
      </c>
      <c r="BP95">
        <f t="shared" si="159"/>
        <v>2033.8331410995775</v>
      </c>
      <c r="BQ95">
        <f t="shared" si="160"/>
        <v>2033.8331410995775</v>
      </c>
      <c r="BR95">
        <f t="shared" si="161"/>
        <v>2033.8331410995775</v>
      </c>
      <c r="BS95">
        <f t="shared" si="162"/>
        <v>2033.8331410995775</v>
      </c>
      <c r="BT95">
        <f t="shared" si="163"/>
        <v>2033.8331410995775</v>
      </c>
      <c r="BU95">
        <f t="shared" si="164"/>
        <v>2033.8331410995775</v>
      </c>
      <c r="BV95">
        <f t="shared" si="165"/>
        <v>2033.8331410995775</v>
      </c>
      <c r="BW95">
        <f t="shared" si="166"/>
        <v>2033.8331410995775</v>
      </c>
      <c r="BX95">
        <f t="shared" si="167"/>
        <v>2033.8331410995775</v>
      </c>
      <c r="BY95">
        <f t="shared" si="168"/>
        <v>2033.8331410995775</v>
      </c>
      <c r="BZ95">
        <f>IF($I$1=0,0,IF(AP95=0,C95,('LED Curve'!$D$14*(AP95/$I$1)^3+'LED Curve'!$D$15*(AP95/$I$1)^2+'LED Curve'!$D$16*(AP95/$I$1)^1+'LED Curve'!$D$17)*$F$1))</f>
        <v>32.123222947868399</v>
      </c>
      <c r="CA95">
        <f>IF($I$2=0,0,IF(AQ95=0,C95-BZ95,('LED Curve'!$D$14*(AQ95/$I$2)^3+'LED Curve'!$D$15*(AQ95/$I$2)^2+'LED Curve'!$D$16*(AQ95/$I$2)^1+'LED Curve'!$D$17)*$F$2))</f>
        <v>32.123222947868399</v>
      </c>
      <c r="CB95">
        <f>IF($I$3=0,0,IF(AR95=0,C95-(BZ95+CA95),('LED Curve'!$D$14*(AR95/$I$3)^3+'LED Curve'!$D$15*(AR95/$I$3)^2+'LED Curve'!$D$16*(AR95/$I$3)^1+'LED Curve'!$D$17)*$F$3))</f>
        <v>32.123222947868399</v>
      </c>
      <c r="CC95">
        <f>IF($I$4=0,0,IF(AS95=0,C95-(BZ95+CA95+CB95),('LED Curve'!$D$14*(AS95/$I$4)^3+'LED Curve'!$D$15*(AS95/$I$4)^2+'LED Curve'!$D$16*(AS95/$I$4)^1+'LED Curve'!$D$17)*$F$4))</f>
        <v>32.123222947868399</v>
      </c>
      <c r="CD95">
        <f>IF($I$1=0,0,IF(AT95=0,D95,('LED Curve'!$D$14*(AT95/$I$1)^3+'LED Curve'!$D$15*(AT95/$I$1)^2+'LED Curve'!$D$16*(AT95/$I$1)^1+'LED Curve'!$D$17)*$F$1))</f>
        <v>32.123222947868399</v>
      </c>
      <c r="CE95">
        <f>IF($I$2=0,0,IF(AU95=0,D95-CD95,('LED Curve'!$D$14*(AU95/$I$2)^3+'LED Curve'!$D$15*(AU95/$I$2)^2+'LED Curve'!$D$16*(AU95/$I$2)^1+'LED Curve'!$D$17)*$F$2))</f>
        <v>32.123222947868399</v>
      </c>
      <c r="CF95">
        <f>IF($I$3=0,0,IF(AV95=0,D95-(CD95+CE95),('LED Curve'!$D$14*(AV95/$I$3)^3+'LED Curve'!$D$15*(AV95/$I$3)^2+'LED Curve'!$D$16*(AV95/$I$3)^1+'LED Curve'!$D$17)*$F$3))</f>
        <v>32.123222947868399</v>
      </c>
      <c r="CG95">
        <f>IF($I$4=0,0,IF(AW95=0,D95-(CD95+CE95+CF95),('LED Curve'!$D$14*(AW95/$I$4)^3+'LED Curve'!$D$15*(AW95/$I$4)^2+'LED Curve'!$D$16*(AW95/$I$4)^1+'LED Curve'!$D$17)*$F$4))</f>
        <v>32.123222947868399</v>
      </c>
      <c r="CH95">
        <f>IF($I$1=0,0,IF(AX95=0,E95,('LED Curve'!$D$14*(AX95/$I$1)^3+'LED Curve'!$D$15*(AX95/$I$1)^2+'LED Curve'!$D$16*(AX95/$I$1)^1+'LED Curve'!$D$17)*$F$1))</f>
        <v>32.123222947868399</v>
      </c>
      <c r="CI95">
        <f>IF($I$2=0,0,IF(AY95=0,E95-CH95,('LED Curve'!$D$14*(AY95/$I$2)^3+'LED Curve'!$D$15*(AY95/$I$2)^2+'LED Curve'!$D$16*(AY95/$I$2)^1+'LED Curve'!$D$17)*$F$2))</f>
        <v>32.123222947868399</v>
      </c>
      <c r="CJ95">
        <f>IF($I$3=0,0,IF(AZ95=0,E95-(CH95+CI95),('LED Curve'!$D$14*(AZ95/$I$3)^3+'LED Curve'!$D$15*(AZ95/$I$3)^2+'LED Curve'!$D$16*(AZ95/$I$3)^1+'LED Curve'!$D$17)*$F$3))</f>
        <v>32.123222947868399</v>
      </c>
      <c r="CK95">
        <f>IF($I$4=0,0,IF(BA95=0,E95-(CH95+CI95+CJ95),('LED Curve'!$D$14*(BA95/$I$4)^3+'LED Curve'!$D$15*(BA95/$I$4)^2+'LED Curve'!$D$16*(BA95/$I$4)^1+'LED Curve'!$D$17)*$F$4))</f>
        <v>32.123222947868399</v>
      </c>
      <c r="CL95">
        <f t="shared" si="169"/>
        <v>101.83054761186879</v>
      </c>
      <c r="CM95">
        <f t="shared" si="170"/>
        <v>69.707324664000396</v>
      </c>
      <c r="CN95">
        <f t="shared" si="171"/>
        <v>37.584101716131997</v>
      </c>
      <c r="CO95">
        <f>IF($C$6=Calculation!$I$5,0,$C95-(BZ95+CA95+CB95+CC95))</f>
        <v>5.4608787682635977</v>
      </c>
      <c r="CP95">
        <f t="shared" si="172"/>
        <v>114.13543584457217</v>
      </c>
      <c r="CQ95">
        <f t="shared" si="173"/>
        <v>82.012212896703772</v>
      </c>
      <c r="CR95">
        <f t="shared" si="174"/>
        <v>49.888989948835373</v>
      </c>
      <c r="CS95">
        <f>IF($C$6=Calculation!$I$5,0,$D95-(CD95+CE95+CF95+CG95))</f>
        <v>17.765767000966974</v>
      </c>
      <c r="CT95">
        <f t="shared" si="175"/>
        <v>126.44032407727555</v>
      </c>
      <c r="CU95">
        <f t="shared" si="176"/>
        <v>94.317101129407149</v>
      </c>
      <c r="CV95">
        <f t="shared" si="177"/>
        <v>62.19387818153875</v>
      </c>
      <c r="CW95">
        <f>IF($C$6=Calculation!$I$5,0,$E95-(CH95+CI95+CJ95+CK95))</f>
        <v>30.070655233670351</v>
      </c>
      <c r="CX95">
        <f t="shared" si="178"/>
        <v>22.000066272303879</v>
      </c>
      <c r="CY95">
        <f t="shared" si="179"/>
        <v>26.397707438909219</v>
      </c>
      <c r="CZ95">
        <f t="shared" si="180"/>
        <v>30.464692777942645</v>
      </c>
      <c r="DA95">
        <f t="shared" si="181"/>
        <v>0.29651237276077291</v>
      </c>
      <c r="DB95">
        <f t="shared" si="182"/>
        <v>0.32988903200309672</v>
      </c>
      <c r="DC95">
        <f t="shared" si="183"/>
        <v>0.35625331563521162</v>
      </c>
      <c r="DD95">
        <f t="shared" si="198"/>
        <v>6.557562272401305</v>
      </c>
      <c r="DE95">
        <f t="shared" si="199"/>
        <v>6.1407521741907027</v>
      </c>
      <c r="DF95">
        <f t="shared" si="200"/>
        <v>4.9488957844428336</v>
      </c>
      <c r="DG95">
        <f t="shared" si="201"/>
        <v>1.7040615621672039</v>
      </c>
      <c r="DH95">
        <f t="shared" si="202"/>
        <v>7.35064555201809</v>
      </c>
      <c r="DI95">
        <f t="shared" si="203"/>
        <v>6.9707806174781766</v>
      </c>
      <c r="DJ95">
        <f t="shared" si="204"/>
        <v>5.9047969908484799</v>
      </c>
      <c r="DK95">
        <f t="shared" si="205"/>
        <v>3.1600231971131829</v>
      </c>
      <c r="DL95">
        <f t="shared" si="206"/>
        <v>7.9759515314421989</v>
      </c>
      <c r="DM95">
        <f t="shared" si="207"/>
        <v>7.6281375197308385</v>
      </c>
      <c r="DN95">
        <f t="shared" si="208"/>
        <v>6.6628973542711369</v>
      </c>
      <c r="DO95">
        <f t="shared" si="209"/>
        <v>4.2659504896382794</v>
      </c>
      <c r="DP95">
        <f t="shared" si="184"/>
        <v>0.21536561656600375</v>
      </c>
      <c r="DQ95">
        <f t="shared" si="185"/>
        <v>0.5946129283434145</v>
      </c>
      <c r="DR95">
        <f t="shared" si="186"/>
        <v>1.504332759888884</v>
      </c>
      <c r="DS95">
        <f t="shared" si="187"/>
        <v>3.7970801542756921E-2</v>
      </c>
      <c r="DT95">
        <f t="shared" si="188"/>
        <v>0.1957421357474966</v>
      </c>
      <c r="DU95">
        <f t="shared" si="189"/>
        <v>0.52937470169145939</v>
      </c>
      <c r="DV95">
        <f t="shared" si="190"/>
        <v>1.2570381093663101</v>
      </c>
      <c r="DW95">
        <f t="shared" si="191"/>
        <v>0.69941710264291568</v>
      </c>
      <c r="DX95">
        <f t="shared" si="192"/>
        <v>0.17943591579829735</v>
      </c>
      <c r="DY95">
        <f t="shared" si="193"/>
        <v>0.47733610924997627</v>
      </c>
      <c r="DZ95">
        <f t="shared" si="194"/>
        <v>1.0876185638500147</v>
      </c>
      <c r="EA95">
        <f t="shared" si="195"/>
        <v>1.8311119783266798</v>
      </c>
      <c r="EB95">
        <f>IF($I$1=0,0,IF(AP95&lt;=0,0,('LED Curve'!$D$19*(AP95/$I$1)^3+'LED Curve'!$D$20*(AP95/$I$1)^2+'LED Curve'!$D$21*(AP95/$I$1)^1+'LED Curve'!$D$22)*$F$1*$I$1))</f>
        <v>544.2324443672818</v>
      </c>
      <c r="EC95">
        <f>IF($I$2=0,0,IF(AQ95&lt;=0,0,('LED Curve'!$D$19*(AQ95/$I$2)^3+'LED Curve'!$D$20*(AQ95/$I$2)^2+'LED Curve'!$D$21*(AQ95/$I$2)^1+'LED Curve'!$D$22)*$F$2*$I$2))</f>
        <v>544.2324443672818</v>
      </c>
      <c r="ED95">
        <f>IF($I$3=0,0,IF(AR95&lt;=0,0,('LED Curve'!$D$19*(AR95/$I$3)^3+'LED Curve'!$D$20*(AR95/$I$3)^2+'LED Curve'!$D$21*(AR95/$I$3)^1+'LED Curve'!$D$22)*$F$3*$I$3))</f>
        <v>544.2324443672818</v>
      </c>
      <c r="EE95">
        <f>IF($I$4=0,0,IF(AS95&lt;=0,0,('LED Curve'!$D$19*(AS95/$I$4)^3+'LED Curve'!$D$20*(AS95/$I$4)^2+'LED Curve'!$D$21*(AS95/$I$4)^1+'LED Curve'!$D$22)*$F$4*$I$4))</f>
        <v>544.2324443672818</v>
      </c>
      <c r="EF95">
        <f>IF($I$1=0,0,IF(AT95&lt;=0,0,('LED Curve'!$D$19*(AT95/$I$1)^3+'LED Curve'!$D$20*(AT95/$I$1)^2+'LED Curve'!$D$21*(AT95/$I$1)^1+'LED Curve'!$D$22)*$F$1*$I$1))</f>
        <v>544.2324443672818</v>
      </c>
      <c r="EG95">
        <f>IF($I$2=0,0,IF(AU95&lt;=0,0,('LED Curve'!$D$19*(AU95/$I$2)^3+'LED Curve'!$D$20*(AU95/$I$2)^2+'LED Curve'!$D$21*(AU95/$I$2)^1+'LED Curve'!$D$22)*$F$2*$I$2))</f>
        <v>544.2324443672818</v>
      </c>
      <c r="EH95">
        <f>IF($I$3=0,0,IF(AV95&lt;=0,0,('LED Curve'!$D$19*(AV95/$I$3)^3+'LED Curve'!$D$20*(AV95/$I$3)^2+'LED Curve'!$D$21*(AV95/$I$3)^1+'LED Curve'!$D$22)*$F$3*$I$3))</f>
        <v>544.2324443672818</v>
      </c>
      <c r="EI95">
        <f>IF($I$4=0,0,IF(AW95&lt;=0,0,('LED Curve'!$D$19*(AW95/$I$4)^3+'LED Curve'!$D$20*(AW95/$I$4)^2+'LED Curve'!$D$21*(AW95/$I$4)^1+'LED Curve'!$D$22)*$F$4*$I$4))</f>
        <v>544.2324443672818</v>
      </c>
      <c r="EJ95">
        <f>IF($I$1=0,0,IF(AX95&lt;=0,0,('LED Curve'!$D$19*(AX95/$I$1)^3+'LED Curve'!$D$20*(AX95/$I$1)^2+'LED Curve'!$D$21*(AX95/$I$1)^1+'LED Curve'!$D$22)*$F$1*$I$1))</f>
        <v>544.2324443672818</v>
      </c>
      <c r="EK95">
        <f>IF($I$2=0,0,IF(AY95&lt;=0,0,('LED Curve'!$D$19*(AY95/$I$2)^3+'LED Curve'!$D$20*(AY95/$I$2)^2+'LED Curve'!$D$21*(AY95/$I$2)^1+'LED Curve'!$D$22)*$F$2*$I$2))</f>
        <v>544.2324443672818</v>
      </c>
      <c r="EL95">
        <f>IF($I$3=0,0,IF(AZ95&lt;=0,0,('LED Curve'!$D$19*(AZ95/$I$3)^3+'LED Curve'!$D$20*(AZ95/$I$3)^2+'LED Curve'!$D$21*(AZ95/$I$3)^1+'LED Curve'!$D$22)*$F$3*$I$3))</f>
        <v>544.2324443672818</v>
      </c>
      <c r="EM95">
        <f>IF($I$4=0,0,IF(BA95&lt;=0,0,('LED Curve'!$D$19*(BA95/$I$4)^3+'LED Curve'!$D$20*(BA95/$I$4)^2+'LED Curve'!$D$21*(BA95/$I$4)^1+'LED Curve'!$D$22)*$F$4*$I$4))</f>
        <v>544.2324443672818</v>
      </c>
      <c r="EN95">
        <f t="shared" si="196"/>
        <v>2176.9297774691272</v>
      </c>
      <c r="EO95">
        <f t="shared" si="116"/>
        <v>948.61350207583291</v>
      </c>
      <c r="EP95">
        <f t="shared" si="117"/>
        <v>2176.9297774691272</v>
      </c>
      <c r="EQ95">
        <f t="shared" si="118"/>
        <v>851.15161399119143</v>
      </c>
      <c r="ER95">
        <f t="shared" si="197"/>
        <v>2176.9297774691272</v>
      </c>
      <c r="ES95">
        <f t="shared" si="119"/>
        <v>774.82780015805474</v>
      </c>
    </row>
    <row r="96" spans="1:149" x14ac:dyDescent="0.3">
      <c r="A96">
        <v>87</v>
      </c>
      <c r="B96">
        <f t="shared" si="120"/>
        <v>3.3984375E-3</v>
      </c>
      <c r="C96">
        <f t="shared" si="107"/>
        <v>134.8845229680681</v>
      </c>
      <c r="D96">
        <f t="shared" si="108"/>
        <v>147.27402505607429</v>
      </c>
      <c r="E96">
        <f t="shared" si="109"/>
        <v>159.66352714408049</v>
      </c>
      <c r="F96">
        <f>IF(C96&gt;Calculation!$D$72,IF((C96-Calculation!$D$72)/Calculation!$D$58&gt;Calculation!$D$28,Calculation!$D$28,(C96-Calculation!$D$72)/Calculation!$D$58),0)</f>
        <v>26.470588235294116</v>
      </c>
      <c r="G96">
        <f>IF(C96&gt;Calculation!$D$73,IF((C96-Calculation!$D$73)/Calculation!$D$59&gt;Calculation!$D$29,Calculation!$D$29,(C96-Calculation!$D$73)/Calculation!$D$59),0)</f>
        <v>54.411764705882355</v>
      </c>
      <c r="H96">
        <f>IF(C96&gt;Calculation!$D$74,IF((C96-Calculation!$D$74)/Calculation!$D$60&gt;Calculation!$D$30,Calculation!$D$30,(C96-Calculation!$D$74)/Calculation!$D$60),0)</f>
        <v>122.05882352941177</v>
      </c>
      <c r="I96">
        <f>IF(C96&gt;Calculation!$D$75,IF((C96-Calculation!$D$75)/Calculation!$D$61&gt;Calculation!$D$31,Calculation!$D$31,(C96-Calculation!$D$75)/Calculation!$D$61),0)</f>
        <v>135.29411764705884</v>
      </c>
      <c r="J96">
        <f>IF(D96&gt;Calculation!$D$72,IF((D96-Calculation!$D$72)/Calculation!$D$58&gt;Calculation!$D$28,Calculation!$D$28,(D96-Calculation!$D$72)/Calculation!$D$58),0)</f>
        <v>26.470588235294116</v>
      </c>
      <c r="K96">
        <f>IF(D96&gt;Calculation!$D$73,IF((D96-Calculation!$D$73)/Calculation!$D$59&gt;Calculation!$D$29,Calculation!$D$29,(D96-Calculation!$D$73)/Calculation!$D$59),0)</f>
        <v>54.411764705882355</v>
      </c>
      <c r="L96">
        <f>IF(D96&gt;Calculation!$D$74,IF((D96-Calculation!$D$74)/Calculation!$D$60&gt;Calculation!$D$30,Calculation!$D$30,(D96-Calculation!$D$74)/Calculation!$D$60),0)</f>
        <v>122.05882352941177</v>
      </c>
      <c r="M96">
        <f>IF(D96&gt;Calculation!$D$75,IF((D96-Calculation!$D$75)/Calculation!$D$61&gt;Calculation!$D$31,Calculation!$D$31,(D96-Calculation!$D$75)/Calculation!$D$61),0)</f>
        <v>135.29411764705884</v>
      </c>
      <c r="N96">
        <f>IF(E96&gt;Calculation!$D$72,IF((E96-Calculation!$D$72)/Calculation!$D$58&gt;Calculation!$D$28,Calculation!$D$28,(E96-Calculation!$D$72)/Calculation!$D$58),0)</f>
        <v>26.470588235294116</v>
      </c>
      <c r="O96">
        <f>IF(E96&gt;Calculation!$D$73,IF((E96-Calculation!$D$73)/Calculation!$D$59&gt;Calculation!$D$29,Calculation!$D$29,(E96-Calculation!$D$73)/Calculation!$D$59),0)</f>
        <v>54.411764705882355</v>
      </c>
      <c r="P96">
        <f>IF(E96&gt;Calculation!$D$74,IF((E96-Calculation!$D$74)/Calculation!$D$60&gt;Calculation!$D$30,Calculation!$D$30,(E96-Calculation!$D$74)/Calculation!$D$60),0)</f>
        <v>122.05882352941177</v>
      </c>
      <c r="Q96">
        <f>IF(E96&gt;Calculation!$D$75,IF((E96-Calculation!$D$75)/Calculation!$D$61&gt;Calculation!$D$31,Calculation!$D$31,(E96-Calculation!$D$75)/Calculation!$D$61),0)</f>
        <v>135.29411764705884</v>
      </c>
      <c r="R96">
        <f t="shared" si="121"/>
        <v>0</v>
      </c>
      <c r="S96">
        <f t="shared" si="122"/>
        <v>0</v>
      </c>
      <c r="T96">
        <f t="shared" si="123"/>
        <v>0</v>
      </c>
      <c r="U96">
        <f t="shared" si="124"/>
        <v>135.29411764705884</v>
      </c>
      <c r="V96">
        <f t="shared" si="125"/>
        <v>0</v>
      </c>
      <c r="W96">
        <f t="shared" si="126"/>
        <v>0</v>
      </c>
      <c r="X96">
        <f t="shared" si="127"/>
        <v>0</v>
      </c>
      <c r="Y96">
        <f t="shared" si="128"/>
        <v>135.29411764705884</v>
      </c>
      <c r="Z96">
        <f t="shared" si="129"/>
        <v>0</v>
      </c>
      <c r="AA96">
        <f t="shared" si="130"/>
        <v>0</v>
      </c>
      <c r="AB96">
        <f t="shared" si="131"/>
        <v>0</v>
      </c>
      <c r="AC96">
        <f t="shared" si="110"/>
        <v>135.29411764705884</v>
      </c>
      <c r="AD96">
        <f>IF(T96&gt;Calculation!$D$29,1,0)</f>
        <v>0</v>
      </c>
      <c r="AE96">
        <f>IF(X96&gt;Calculation!$D$29,1,0)</f>
        <v>0</v>
      </c>
      <c r="AF96">
        <f>IF(AB96&gt;Calculation!$D$29,1,0)</f>
        <v>0</v>
      </c>
      <c r="AG96">
        <f>IF(U96&gt;Calculation!$D$30,1,0)</f>
        <v>1</v>
      </c>
      <c r="AH96">
        <f>IF(Y96&gt;Calculation!$D$30,1,0)</f>
        <v>1</v>
      </c>
      <c r="AI96">
        <f>IF(AC96&gt;Calculation!$D$30,1,0)</f>
        <v>1</v>
      </c>
      <c r="AJ96">
        <f t="shared" si="111"/>
        <v>135.29411764705884</v>
      </c>
      <c r="AK96">
        <f t="shared" si="132"/>
        <v>135.29411764705884</v>
      </c>
      <c r="AL96">
        <f t="shared" si="133"/>
        <v>135.29411764705884</v>
      </c>
      <c r="AM96">
        <f t="shared" si="134"/>
        <v>18304.498269896198</v>
      </c>
      <c r="AN96">
        <f t="shared" si="135"/>
        <v>18304.498269896198</v>
      </c>
      <c r="AO96">
        <f t="shared" si="136"/>
        <v>18304.498269896198</v>
      </c>
      <c r="AP96">
        <f t="shared" si="112"/>
        <v>135.29411764705884</v>
      </c>
      <c r="AQ96">
        <f t="shared" si="113"/>
        <v>135.29411764705884</v>
      </c>
      <c r="AR96">
        <f t="shared" si="114"/>
        <v>135.29411764705884</v>
      </c>
      <c r="AS96">
        <f t="shared" si="115"/>
        <v>135.29411764705884</v>
      </c>
      <c r="AT96">
        <f t="shared" si="137"/>
        <v>135.29411764705884</v>
      </c>
      <c r="AU96">
        <f t="shared" si="138"/>
        <v>135.29411764705884</v>
      </c>
      <c r="AV96">
        <f t="shared" si="139"/>
        <v>135.29411764705884</v>
      </c>
      <c r="AW96">
        <f t="shared" si="140"/>
        <v>135.29411764705884</v>
      </c>
      <c r="AX96">
        <f t="shared" si="141"/>
        <v>135.29411764705884</v>
      </c>
      <c r="AY96">
        <f t="shared" si="142"/>
        <v>135.29411764705884</v>
      </c>
      <c r="AZ96">
        <f t="shared" si="143"/>
        <v>135.29411764705884</v>
      </c>
      <c r="BA96">
        <f t="shared" si="144"/>
        <v>135.29411764705884</v>
      </c>
      <c r="BB96">
        <f t="shared" si="145"/>
        <v>45.098039215686278</v>
      </c>
      <c r="BC96">
        <f t="shared" si="146"/>
        <v>45.098039215686278</v>
      </c>
      <c r="BD96">
        <f t="shared" si="147"/>
        <v>45.098039215686278</v>
      </c>
      <c r="BE96">
        <f t="shared" si="148"/>
        <v>45.098039215686278</v>
      </c>
      <c r="BF96">
        <f t="shared" si="149"/>
        <v>45.098039215686278</v>
      </c>
      <c r="BG96">
        <f t="shared" si="150"/>
        <v>45.098039215686278</v>
      </c>
      <c r="BH96">
        <f t="shared" si="151"/>
        <v>45.098039215686278</v>
      </c>
      <c r="BI96">
        <f t="shared" si="152"/>
        <v>45.098039215686278</v>
      </c>
      <c r="BJ96">
        <f t="shared" si="153"/>
        <v>45.098039215686278</v>
      </c>
      <c r="BK96">
        <f t="shared" si="154"/>
        <v>45.098039215686278</v>
      </c>
      <c r="BL96">
        <f t="shared" si="155"/>
        <v>45.098039215686278</v>
      </c>
      <c r="BM96">
        <f t="shared" si="156"/>
        <v>45.098039215686278</v>
      </c>
      <c r="BN96">
        <f t="shared" si="157"/>
        <v>2033.8331410995775</v>
      </c>
      <c r="BO96">
        <f t="shared" si="158"/>
        <v>2033.8331410995775</v>
      </c>
      <c r="BP96">
        <f t="shared" si="159"/>
        <v>2033.8331410995775</v>
      </c>
      <c r="BQ96">
        <f t="shared" si="160"/>
        <v>2033.8331410995775</v>
      </c>
      <c r="BR96">
        <f t="shared" si="161"/>
        <v>2033.8331410995775</v>
      </c>
      <c r="BS96">
        <f t="shared" si="162"/>
        <v>2033.8331410995775</v>
      </c>
      <c r="BT96">
        <f t="shared" si="163"/>
        <v>2033.8331410995775</v>
      </c>
      <c r="BU96">
        <f t="shared" si="164"/>
        <v>2033.8331410995775</v>
      </c>
      <c r="BV96">
        <f t="shared" si="165"/>
        <v>2033.8331410995775</v>
      </c>
      <c r="BW96">
        <f t="shared" si="166"/>
        <v>2033.8331410995775</v>
      </c>
      <c r="BX96">
        <f t="shared" si="167"/>
        <v>2033.8331410995775</v>
      </c>
      <c r="BY96">
        <f t="shared" si="168"/>
        <v>2033.8331410995775</v>
      </c>
      <c r="BZ96">
        <f>IF($I$1=0,0,IF(AP96=0,C96,('LED Curve'!$D$14*(AP96/$I$1)^3+'LED Curve'!$D$15*(AP96/$I$1)^2+'LED Curve'!$D$16*(AP96/$I$1)^1+'LED Curve'!$D$17)*$F$1))</f>
        <v>32.123222947868399</v>
      </c>
      <c r="CA96">
        <f>IF($I$2=0,0,IF(AQ96=0,C96-BZ96,('LED Curve'!$D$14*(AQ96/$I$2)^3+'LED Curve'!$D$15*(AQ96/$I$2)^2+'LED Curve'!$D$16*(AQ96/$I$2)^1+'LED Curve'!$D$17)*$F$2))</f>
        <v>32.123222947868399</v>
      </c>
      <c r="CB96">
        <f>IF($I$3=0,0,IF(AR96=0,C96-(BZ96+CA96),('LED Curve'!$D$14*(AR96/$I$3)^3+'LED Curve'!$D$15*(AR96/$I$3)^2+'LED Curve'!$D$16*(AR96/$I$3)^1+'LED Curve'!$D$17)*$F$3))</f>
        <v>32.123222947868399</v>
      </c>
      <c r="CC96">
        <f>IF($I$4=0,0,IF(AS96=0,C96-(BZ96+CA96+CB96),('LED Curve'!$D$14*(AS96/$I$4)^3+'LED Curve'!$D$15*(AS96/$I$4)^2+'LED Curve'!$D$16*(AS96/$I$4)^1+'LED Curve'!$D$17)*$F$4))</f>
        <v>32.123222947868399</v>
      </c>
      <c r="CD96">
        <f>IF($I$1=0,0,IF(AT96=0,D96,('LED Curve'!$D$14*(AT96/$I$1)^3+'LED Curve'!$D$15*(AT96/$I$1)^2+'LED Curve'!$D$16*(AT96/$I$1)^1+'LED Curve'!$D$17)*$F$1))</f>
        <v>32.123222947868399</v>
      </c>
      <c r="CE96">
        <f>IF($I$2=0,0,IF(AU96=0,D96-CD96,('LED Curve'!$D$14*(AU96/$I$2)^3+'LED Curve'!$D$15*(AU96/$I$2)^2+'LED Curve'!$D$16*(AU96/$I$2)^1+'LED Curve'!$D$17)*$F$2))</f>
        <v>32.123222947868399</v>
      </c>
      <c r="CF96">
        <f>IF($I$3=0,0,IF(AV96=0,D96-(CD96+CE96),('LED Curve'!$D$14*(AV96/$I$3)^3+'LED Curve'!$D$15*(AV96/$I$3)^2+'LED Curve'!$D$16*(AV96/$I$3)^1+'LED Curve'!$D$17)*$F$3))</f>
        <v>32.123222947868399</v>
      </c>
      <c r="CG96">
        <f>IF($I$4=0,0,IF(AW96=0,D96-(CD96+CE96+CF96),('LED Curve'!$D$14*(AW96/$I$4)^3+'LED Curve'!$D$15*(AW96/$I$4)^2+'LED Curve'!$D$16*(AW96/$I$4)^1+'LED Curve'!$D$17)*$F$4))</f>
        <v>32.123222947868399</v>
      </c>
      <c r="CH96">
        <f>IF($I$1=0,0,IF(AX96=0,E96,('LED Curve'!$D$14*(AX96/$I$1)^3+'LED Curve'!$D$15*(AX96/$I$1)^2+'LED Curve'!$D$16*(AX96/$I$1)^1+'LED Curve'!$D$17)*$F$1))</f>
        <v>32.123222947868399</v>
      </c>
      <c r="CI96">
        <f>IF($I$2=0,0,IF(AY96=0,E96-CH96,('LED Curve'!$D$14*(AY96/$I$2)^3+'LED Curve'!$D$15*(AY96/$I$2)^2+'LED Curve'!$D$16*(AY96/$I$2)^1+'LED Curve'!$D$17)*$F$2))</f>
        <v>32.123222947868399</v>
      </c>
      <c r="CJ96">
        <f>IF($I$3=0,0,IF(AZ96=0,E96-(CH96+CI96),('LED Curve'!$D$14*(AZ96/$I$3)^3+'LED Curve'!$D$15*(AZ96/$I$3)^2+'LED Curve'!$D$16*(AZ96/$I$3)^1+'LED Curve'!$D$17)*$F$3))</f>
        <v>32.123222947868399</v>
      </c>
      <c r="CK96">
        <f>IF($I$4=0,0,IF(BA96=0,E96-(CH96+CI96+CJ96),('LED Curve'!$D$14*(BA96/$I$4)^3+'LED Curve'!$D$15*(BA96/$I$4)^2+'LED Curve'!$D$16*(BA96/$I$4)^1+'LED Curve'!$D$17)*$F$4))</f>
        <v>32.123222947868399</v>
      </c>
      <c r="CL96">
        <f t="shared" si="169"/>
        <v>102.7613000201997</v>
      </c>
      <c r="CM96">
        <f t="shared" si="170"/>
        <v>70.638077072331299</v>
      </c>
      <c r="CN96">
        <f t="shared" si="171"/>
        <v>38.5148541244629</v>
      </c>
      <c r="CO96">
        <f>IF($C$6=Calculation!$I$5,0,$C96-(BZ96+CA96+CB96+CC96))</f>
        <v>6.3916311765945011</v>
      </c>
      <c r="CP96">
        <f t="shared" si="172"/>
        <v>115.15080210820589</v>
      </c>
      <c r="CQ96">
        <f t="shared" si="173"/>
        <v>83.027579160337496</v>
      </c>
      <c r="CR96">
        <f t="shared" si="174"/>
        <v>50.904356212469096</v>
      </c>
      <c r="CS96">
        <f>IF($C$6=Calculation!$I$5,0,$D96-(CD96+CE96+CF96+CG96))</f>
        <v>18.781133264600697</v>
      </c>
      <c r="CT96">
        <f t="shared" si="175"/>
        <v>127.54030419621209</v>
      </c>
      <c r="CU96">
        <f t="shared" si="176"/>
        <v>95.417081248343692</v>
      </c>
      <c r="CV96">
        <f t="shared" si="177"/>
        <v>63.293858300475293</v>
      </c>
      <c r="CW96">
        <f>IF($C$6=Calculation!$I$5,0,$E96-(CH96+CI96+CJ96+CK96))</f>
        <v>31.170635352606894</v>
      </c>
      <c r="CX96">
        <f t="shared" si="178"/>
        <v>22.717860476249136</v>
      </c>
      <c r="CY96">
        <f t="shared" si="179"/>
        <v>27.180755661394954</v>
      </c>
      <c r="CZ96">
        <f t="shared" si="180"/>
        <v>31.312995018968859</v>
      </c>
      <c r="DA96">
        <f t="shared" si="181"/>
        <v>0.30391126981959643</v>
      </c>
      <c r="DB96">
        <f t="shared" si="182"/>
        <v>0.33728792906192023</v>
      </c>
      <c r="DC96">
        <f t="shared" si="183"/>
        <v>0.36365221269403514</v>
      </c>
      <c r="DD96">
        <f t="shared" si="198"/>
        <v>6.7273311436791019</v>
      </c>
      <c r="DE96">
        <f t="shared" si="199"/>
        <v>6.3105210454684997</v>
      </c>
      <c r="DF96">
        <f t="shared" si="200"/>
        <v>5.1186646557206306</v>
      </c>
      <c r="DG96">
        <f t="shared" si="201"/>
        <v>1.8738304334450013</v>
      </c>
      <c r="DH96">
        <f t="shared" si="202"/>
        <v>7.5204144232958869</v>
      </c>
      <c r="DI96">
        <f t="shared" si="203"/>
        <v>7.1405494887559735</v>
      </c>
      <c r="DJ96">
        <f t="shared" si="204"/>
        <v>6.0745658621262768</v>
      </c>
      <c r="DK96">
        <f t="shared" si="205"/>
        <v>3.3297920683909803</v>
      </c>
      <c r="DL96">
        <f t="shared" si="206"/>
        <v>8.1457204027199968</v>
      </c>
      <c r="DM96">
        <f t="shared" si="207"/>
        <v>7.7979063910086355</v>
      </c>
      <c r="DN96">
        <f t="shared" si="208"/>
        <v>6.8326662255489339</v>
      </c>
      <c r="DO96">
        <f t="shared" si="209"/>
        <v>4.4357193609160763</v>
      </c>
      <c r="DP96">
        <f t="shared" si="184"/>
        <v>0.21536561656600375</v>
      </c>
      <c r="DQ96">
        <f t="shared" si="185"/>
        <v>0.5946129283434145</v>
      </c>
      <c r="DR96">
        <f t="shared" si="186"/>
        <v>1.504332759888884</v>
      </c>
      <c r="DS96">
        <f t="shared" si="187"/>
        <v>6.9290623318002384E-2</v>
      </c>
      <c r="DT96">
        <f t="shared" si="188"/>
        <v>0.1957421357474966</v>
      </c>
      <c r="DU96">
        <f t="shared" si="189"/>
        <v>0.52937470169145939</v>
      </c>
      <c r="DV96">
        <f t="shared" si="190"/>
        <v>1.2570381093663101</v>
      </c>
      <c r="DW96">
        <f t="shared" si="191"/>
        <v>0.79599094295863915</v>
      </c>
      <c r="DX96">
        <f t="shared" si="192"/>
        <v>0.17943591579829735</v>
      </c>
      <c r="DY96">
        <f t="shared" si="193"/>
        <v>0.47733610924997627</v>
      </c>
      <c r="DZ96">
        <f t="shared" si="194"/>
        <v>1.0876185638500147</v>
      </c>
      <c r="EA96">
        <f t="shared" si="195"/>
        <v>1.9929398371828813</v>
      </c>
      <c r="EB96">
        <f>IF($I$1=0,0,IF(AP96&lt;=0,0,('LED Curve'!$D$19*(AP96/$I$1)^3+'LED Curve'!$D$20*(AP96/$I$1)^2+'LED Curve'!$D$21*(AP96/$I$1)^1+'LED Curve'!$D$22)*$F$1*$I$1))</f>
        <v>544.2324443672818</v>
      </c>
      <c r="EC96">
        <f>IF($I$2=0,0,IF(AQ96&lt;=0,0,('LED Curve'!$D$19*(AQ96/$I$2)^3+'LED Curve'!$D$20*(AQ96/$I$2)^2+'LED Curve'!$D$21*(AQ96/$I$2)^1+'LED Curve'!$D$22)*$F$2*$I$2))</f>
        <v>544.2324443672818</v>
      </c>
      <c r="ED96">
        <f>IF($I$3=0,0,IF(AR96&lt;=0,0,('LED Curve'!$D$19*(AR96/$I$3)^3+'LED Curve'!$D$20*(AR96/$I$3)^2+'LED Curve'!$D$21*(AR96/$I$3)^1+'LED Curve'!$D$22)*$F$3*$I$3))</f>
        <v>544.2324443672818</v>
      </c>
      <c r="EE96">
        <f>IF($I$4=0,0,IF(AS96&lt;=0,0,('LED Curve'!$D$19*(AS96/$I$4)^3+'LED Curve'!$D$20*(AS96/$I$4)^2+'LED Curve'!$D$21*(AS96/$I$4)^1+'LED Curve'!$D$22)*$F$4*$I$4))</f>
        <v>544.2324443672818</v>
      </c>
      <c r="EF96">
        <f>IF($I$1=0,0,IF(AT96&lt;=0,0,('LED Curve'!$D$19*(AT96/$I$1)^3+'LED Curve'!$D$20*(AT96/$I$1)^2+'LED Curve'!$D$21*(AT96/$I$1)^1+'LED Curve'!$D$22)*$F$1*$I$1))</f>
        <v>544.2324443672818</v>
      </c>
      <c r="EG96">
        <f>IF($I$2=0,0,IF(AU96&lt;=0,0,('LED Curve'!$D$19*(AU96/$I$2)^3+'LED Curve'!$D$20*(AU96/$I$2)^2+'LED Curve'!$D$21*(AU96/$I$2)^1+'LED Curve'!$D$22)*$F$2*$I$2))</f>
        <v>544.2324443672818</v>
      </c>
      <c r="EH96">
        <f>IF($I$3=0,0,IF(AV96&lt;=0,0,('LED Curve'!$D$19*(AV96/$I$3)^3+'LED Curve'!$D$20*(AV96/$I$3)^2+'LED Curve'!$D$21*(AV96/$I$3)^1+'LED Curve'!$D$22)*$F$3*$I$3))</f>
        <v>544.2324443672818</v>
      </c>
      <c r="EI96">
        <f>IF($I$4=0,0,IF(AW96&lt;=0,0,('LED Curve'!$D$19*(AW96/$I$4)^3+'LED Curve'!$D$20*(AW96/$I$4)^2+'LED Curve'!$D$21*(AW96/$I$4)^1+'LED Curve'!$D$22)*$F$4*$I$4))</f>
        <v>544.2324443672818</v>
      </c>
      <c r="EJ96">
        <f>IF($I$1=0,0,IF(AX96&lt;=0,0,('LED Curve'!$D$19*(AX96/$I$1)^3+'LED Curve'!$D$20*(AX96/$I$1)^2+'LED Curve'!$D$21*(AX96/$I$1)^1+'LED Curve'!$D$22)*$F$1*$I$1))</f>
        <v>544.2324443672818</v>
      </c>
      <c r="EK96">
        <f>IF($I$2=0,0,IF(AY96&lt;=0,0,('LED Curve'!$D$19*(AY96/$I$2)^3+'LED Curve'!$D$20*(AY96/$I$2)^2+'LED Curve'!$D$21*(AY96/$I$2)^1+'LED Curve'!$D$22)*$F$2*$I$2))</f>
        <v>544.2324443672818</v>
      </c>
      <c r="EL96">
        <f>IF($I$3=0,0,IF(AZ96&lt;=0,0,('LED Curve'!$D$19*(AZ96/$I$3)^3+'LED Curve'!$D$20*(AZ96/$I$3)^2+'LED Curve'!$D$21*(AZ96/$I$3)^1+'LED Curve'!$D$22)*$F$3*$I$3))</f>
        <v>544.2324443672818</v>
      </c>
      <c r="EM96">
        <f>IF($I$4=0,0,IF(BA96&lt;=0,0,('LED Curve'!$D$19*(BA96/$I$4)^3+'LED Curve'!$D$20*(BA96/$I$4)^2+'LED Curve'!$D$21*(BA96/$I$4)^1+'LED Curve'!$D$22)*$F$4*$I$4))</f>
        <v>544.2324443672818</v>
      </c>
      <c r="EN96">
        <f t="shared" si="196"/>
        <v>2176.9297774691272</v>
      </c>
      <c r="EO96">
        <f t="shared" si="116"/>
        <v>948.61350207583291</v>
      </c>
      <c r="EP96">
        <f t="shared" si="117"/>
        <v>2176.9297774691272</v>
      </c>
      <c r="EQ96">
        <f t="shared" si="118"/>
        <v>851.15161399119143</v>
      </c>
      <c r="ER96">
        <f t="shared" si="197"/>
        <v>2176.9297774691272</v>
      </c>
      <c r="ES96">
        <f t="shared" si="119"/>
        <v>774.82780015805474</v>
      </c>
    </row>
    <row r="97" spans="1:149" x14ac:dyDescent="0.3">
      <c r="A97">
        <v>88</v>
      </c>
      <c r="B97">
        <f t="shared" si="120"/>
        <v>3.4375E-3</v>
      </c>
      <c r="C97">
        <f t="shared" si="107"/>
        <v>135.79475142853383</v>
      </c>
      <c r="D97">
        <f t="shared" si="108"/>
        <v>148.26700155840055</v>
      </c>
      <c r="E97">
        <f t="shared" si="109"/>
        <v>160.73925168826727</v>
      </c>
      <c r="F97">
        <f>IF(C97&gt;Calculation!$D$72,IF((C97-Calculation!$D$72)/Calculation!$D$58&gt;Calculation!$D$28,Calculation!$D$28,(C97-Calculation!$D$72)/Calculation!$D$58),0)</f>
        <v>26.470588235294116</v>
      </c>
      <c r="G97">
        <f>IF(C97&gt;Calculation!$D$73,IF((C97-Calculation!$D$73)/Calculation!$D$59&gt;Calculation!$D$29,Calculation!$D$29,(C97-Calculation!$D$73)/Calculation!$D$59),0)</f>
        <v>54.411764705882355</v>
      </c>
      <c r="H97">
        <f>IF(C97&gt;Calculation!$D$74,IF((C97-Calculation!$D$74)/Calculation!$D$60&gt;Calculation!$D$30,Calculation!$D$30,(C97-Calculation!$D$74)/Calculation!$D$60),0)</f>
        <v>122.05882352941177</v>
      </c>
      <c r="I97">
        <f>IF(C97&gt;Calculation!$D$75,IF((C97-Calculation!$D$75)/Calculation!$D$61&gt;Calculation!$D$31,Calculation!$D$31,(C97-Calculation!$D$75)/Calculation!$D$61),0)</f>
        <v>135.29411764705884</v>
      </c>
      <c r="J97">
        <f>IF(D97&gt;Calculation!$D$72,IF((D97-Calculation!$D$72)/Calculation!$D$58&gt;Calculation!$D$28,Calculation!$D$28,(D97-Calculation!$D$72)/Calculation!$D$58),0)</f>
        <v>26.470588235294116</v>
      </c>
      <c r="K97">
        <f>IF(D97&gt;Calculation!$D$73,IF((D97-Calculation!$D$73)/Calculation!$D$59&gt;Calculation!$D$29,Calculation!$D$29,(D97-Calculation!$D$73)/Calculation!$D$59),0)</f>
        <v>54.411764705882355</v>
      </c>
      <c r="L97">
        <f>IF(D97&gt;Calculation!$D$74,IF((D97-Calculation!$D$74)/Calculation!$D$60&gt;Calculation!$D$30,Calculation!$D$30,(D97-Calculation!$D$74)/Calculation!$D$60),0)</f>
        <v>122.05882352941177</v>
      </c>
      <c r="M97">
        <f>IF(D97&gt;Calculation!$D$75,IF((D97-Calculation!$D$75)/Calculation!$D$61&gt;Calculation!$D$31,Calculation!$D$31,(D97-Calculation!$D$75)/Calculation!$D$61),0)</f>
        <v>135.29411764705884</v>
      </c>
      <c r="N97">
        <f>IF(E97&gt;Calculation!$D$72,IF((E97-Calculation!$D$72)/Calculation!$D$58&gt;Calculation!$D$28,Calculation!$D$28,(E97-Calculation!$D$72)/Calculation!$D$58),0)</f>
        <v>26.470588235294116</v>
      </c>
      <c r="O97">
        <f>IF(E97&gt;Calculation!$D$73,IF((E97-Calculation!$D$73)/Calculation!$D$59&gt;Calculation!$D$29,Calculation!$D$29,(E97-Calculation!$D$73)/Calculation!$D$59),0)</f>
        <v>54.411764705882355</v>
      </c>
      <c r="P97">
        <f>IF(E97&gt;Calculation!$D$74,IF((E97-Calculation!$D$74)/Calculation!$D$60&gt;Calculation!$D$30,Calculation!$D$30,(E97-Calculation!$D$74)/Calculation!$D$60),0)</f>
        <v>122.05882352941177</v>
      </c>
      <c r="Q97">
        <f>IF(E97&gt;Calculation!$D$75,IF((E97-Calculation!$D$75)/Calculation!$D$61&gt;Calculation!$D$31,Calculation!$D$31,(E97-Calculation!$D$75)/Calculation!$D$61),0)</f>
        <v>135.29411764705884</v>
      </c>
      <c r="R97">
        <f t="shared" si="121"/>
        <v>0</v>
      </c>
      <c r="S97">
        <f t="shared" si="122"/>
        <v>0</v>
      </c>
      <c r="T97">
        <f t="shared" si="123"/>
        <v>0</v>
      </c>
      <c r="U97">
        <f t="shared" si="124"/>
        <v>135.29411764705884</v>
      </c>
      <c r="V97">
        <f t="shared" si="125"/>
        <v>0</v>
      </c>
      <c r="W97">
        <f t="shared" si="126"/>
        <v>0</v>
      </c>
      <c r="X97">
        <f t="shared" si="127"/>
        <v>0</v>
      </c>
      <c r="Y97">
        <f t="shared" si="128"/>
        <v>135.29411764705884</v>
      </c>
      <c r="Z97">
        <f t="shared" si="129"/>
        <v>0</v>
      </c>
      <c r="AA97">
        <f t="shared" si="130"/>
        <v>0</v>
      </c>
      <c r="AB97">
        <f t="shared" si="131"/>
        <v>0</v>
      </c>
      <c r="AC97">
        <f t="shared" si="110"/>
        <v>135.29411764705884</v>
      </c>
      <c r="AD97">
        <f>IF(T97&gt;Calculation!$D$29,1,0)</f>
        <v>0</v>
      </c>
      <c r="AE97">
        <f>IF(X97&gt;Calculation!$D$29,1,0)</f>
        <v>0</v>
      </c>
      <c r="AF97">
        <f>IF(AB97&gt;Calculation!$D$29,1,0)</f>
        <v>0</v>
      </c>
      <c r="AG97">
        <f>IF(U97&gt;Calculation!$D$30,1,0)</f>
        <v>1</v>
      </c>
      <c r="AH97">
        <f>IF(Y97&gt;Calculation!$D$30,1,0)</f>
        <v>1</v>
      </c>
      <c r="AI97">
        <f>IF(AC97&gt;Calculation!$D$30,1,0)</f>
        <v>1</v>
      </c>
      <c r="AJ97">
        <f t="shared" si="111"/>
        <v>135.29411764705884</v>
      </c>
      <c r="AK97">
        <f t="shared" si="132"/>
        <v>135.29411764705884</v>
      </c>
      <c r="AL97">
        <f t="shared" si="133"/>
        <v>135.29411764705884</v>
      </c>
      <c r="AM97">
        <f t="shared" si="134"/>
        <v>18304.498269896198</v>
      </c>
      <c r="AN97">
        <f t="shared" si="135"/>
        <v>18304.498269896198</v>
      </c>
      <c r="AO97">
        <f t="shared" si="136"/>
        <v>18304.498269896198</v>
      </c>
      <c r="AP97">
        <f t="shared" si="112"/>
        <v>135.29411764705884</v>
      </c>
      <c r="AQ97">
        <f t="shared" si="113"/>
        <v>135.29411764705884</v>
      </c>
      <c r="AR97">
        <f t="shared" si="114"/>
        <v>135.29411764705884</v>
      </c>
      <c r="AS97">
        <f t="shared" si="115"/>
        <v>135.29411764705884</v>
      </c>
      <c r="AT97">
        <f t="shared" si="137"/>
        <v>135.29411764705884</v>
      </c>
      <c r="AU97">
        <f t="shared" si="138"/>
        <v>135.29411764705884</v>
      </c>
      <c r="AV97">
        <f t="shared" si="139"/>
        <v>135.29411764705884</v>
      </c>
      <c r="AW97">
        <f t="shared" si="140"/>
        <v>135.29411764705884</v>
      </c>
      <c r="AX97">
        <f t="shared" si="141"/>
        <v>135.29411764705884</v>
      </c>
      <c r="AY97">
        <f t="shared" si="142"/>
        <v>135.29411764705884</v>
      </c>
      <c r="AZ97">
        <f t="shared" si="143"/>
        <v>135.29411764705884</v>
      </c>
      <c r="BA97">
        <f t="shared" si="144"/>
        <v>135.29411764705884</v>
      </c>
      <c r="BB97">
        <f t="shared" si="145"/>
        <v>45.098039215686278</v>
      </c>
      <c r="BC97">
        <f t="shared" si="146"/>
        <v>45.098039215686278</v>
      </c>
      <c r="BD97">
        <f t="shared" si="147"/>
        <v>45.098039215686278</v>
      </c>
      <c r="BE97">
        <f t="shared" si="148"/>
        <v>45.098039215686278</v>
      </c>
      <c r="BF97">
        <f t="shared" si="149"/>
        <v>45.098039215686278</v>
      </c>
      <c r="BG97">
        <f t="shared" si="150"/>
        <v>45.098039215686278</v>
      </c>
      <c r="BH97">
        <f t="shared" si="151"/>
        <v>45.098039215686278</v>
      </c>
      <c r="BI97">
        <f t="shared" si="152"/>
        <v>45.098039215686278</v>
      </c>
      <c r="BJ97">
        <f t="shared" si="153"/>
        <v>45.098039215686278</v>
      </c>
      <c r="BK97">
        <f t="shared" si="154"/>
        <v>45.098039215686278</v>
      </c>
      <c r="BL97">
        <f t="shared" si="155"/>
        <v>45.098039215686278</v>
      </c>
      <c r="BM97">
        <f t="shared" si="156"/>
        <v>45.098039215686278</v>
      </c>
      <c r="BN97">
        <f t="shared" si="157"/>
        <v>2033.8331410995775</v>
      </c>
      <c r="BO97">
        <f t="shared" si="158"/>
        <v>2033.8331410995775</v>
      </c>
      <c r="BP97">
        <f t="shared" si="159"/>
        <v>2033.8331410995775</v>
      </c>
      <c r="BQ97">
        <f t="shared" si="160"/>
        <v>2033.8331410995775</v>
      </c>
      <c r="BR97">
        <f t="shared" si="161"/>
        <v>2033.8331410995775</v>
      </c>
      <c r="BS97">
        <f t="shared" si="162"/>
        <v>2033.8331410995775</v>
      </c>
      <c r="BT97">
        <f t="shared" si="163"/>
        <v>2033.8331410995775</v>
      </c>
      <c r="BU97">
        <f t="shared" si="164"/>
        <v>2033.8331410995775</v>
      </c>
      <c r="BV97">
        <f t="shared" si="165"/>
        <v>2033.8331410995775</v>
      </c>
      <c r="BW97">
        <f t="shared" si="166"/>
        <v>2033.8331410995775</v>
      </c>
      <c r="BX97">
        <f t="shared" si="167"/>
        <v>2033.8331410995775</v>
      </c>
      <c r="BY97">
        <f t="shared" si="168"/>
        <v>2033.8331410995775</v>
      </c>
      <c r="BZ97">
        <f>IF($I$1=0,0,IF(AP97=0,C97,('LED Curve'!$D$14*(AP97/$I$1)^3+'LED Curve'!$D$15*(AP97/$I$1)^2+'LED Curve'!$D$16*(AP97/$I$1)^1+'LED Curve'!$D$17)*$F$1))</f>
        <v>32.123222947868399</v>
      </c>
      <c r="CA97">
        <f>IF($I$2=0,0,IF(AQ97=0,C97-BZ97,('LED Curve'!$D$14*(AQ97/$I$2)^3+'LED Curve'!$D$15*(AQ97/$I$2)^2+'LED Curve'!$D$16*(AQ97/$I$2)^1+'LED Curve'!$D$17)*$F$2))</f>
        <v>32.123222947868399</v>
      </c>
      <c r="CB97">
        <f>IF($I$3=0,0,IF(AR97=0,C97-(BZ97+CA97),('LED Curve'!$D$14*(AR97/$I$3)^3+'LED Curve'!$D$15*(AR97/$I$3)^2+'LED Curve'!$D$16*(AR97/$I$3)^1+'LED Curve'!$D$17)*$F$3))</f>
        <v>32.123222947868399</v>
      </c>
      <c r="CC97">
        <f>IF($I$4=0,0,IF(AS97=0,C97-(BZ97+CA97+CB97),('LED Curve'!$D$14*(AS97/$I$4)^3+'LED Curve'!$D$15*(AS97/$I$4)^2+'LED Curve'!$D$16*(AS97/$I$4)^1+'LED Curve'!$D$17)*$F$4))</f>
        <v>32.123222947868399</v>
      </c>
      <c r="CD97">
        <f>IF($I$1=0,0,IF(AT97=0,D97,('LED Curve'!$D$14*(AT97/$I$1)^3+'LED Curve'!$D$15*(AT97/$I$1)^2+'LED Curve'!$D$16*(AT97/$I$1)^1+'LED Curve'!$D$17)*$F$1))</f>
        <v>32.123222947868399</v>
      </c>
      <c r="CE97">
        <f>IF($I$2=0,0,IF(AU97=0,D97-CD97,('LED Curve'!$D$14*(AU97/$I$2)^3+'LED Curve'!$D$15*(AU97/$I$2)^2+'LED Curve'!$D$16*(AU97/$I$2)^1+'LED Curve'!$D$17)*$F$2))</f>
        <v>32.123222947868399</v>
      </c>
      <c r="CF97">
        <f>IF($I$3=0,0,IF(AV97=0,D97-(CD97+CE97),('LED Curve'!$D$14*(AV97/$I$3)^3+'LED Curve'!$D$15*(AV97/$I$3)^2+'LED Curve'!$D$16*(AV97/$I$3)^1+'LED Curve'!$D$17)*$F$3))</f>
        <v>32.123222947868399</v>
      </c>
      <c r="CG97">
        <f>IF($I$4=0,0,IF(AW97=0,D97-(CD97+CE97+CF97),('LED Curve'!$D$14*(AW97/$I$4)^3+'LED Curve'!$D$15*(AW97/$I$4)^2+'LED Curve'!$D$16*(AW97/$I$4)^1+'LED Curve'!$D$17)*$F$4))</f>
        <v>32.123222947868399</v>
      </c>
      <c r="CH97">
        <f>IF($I$1=0,0,IF(AX97=0,E97,('LED Curve'!$D$14*(AX97/$I$1)^3+'LED Curve'!$D$15*(AX97/$I$1)^2+'LED Curve'!$D$16*(AX97/$I$1)^1+'LED Curve'!$D$17)*$F$1))</f>
        <v>32.123222947868399</v>
      </c>
      <c r="CI97">
        <f>IF($I$2=0,0,IF(AY97=0,E97-CH97,('LED Curve'!$D$14*(AY97/$I$2)^3+'LED Curve'!$D$15*(AY97/$I$2)^2+'LED Curve'!$D$16*(AY97/$I$2)^1+'LED Curve'!$D$17)*$F$2))</f>
        <v>32.123222947868399</v>
      </c>
      <c r="CJ97">
        <f>IF($I$3=0,0,IF(AZ97=0,E97-(CH97+CI97),('LED Curve'!$D$14*(AZ97/$I$3)^3+'LED Curve'!$D$15*(AZ97/$I$3)^2+'LED Curve'!$D$16*(AZ97/$I$3)^1+'LED Curve'!$D$17)*$F$3))</f>
        <v>32.123222947868399</v>
      </c>
      <c r="CK97">
        <f>IF($I$4=0,0,IF(BA97=0,E97-(CH97+CI97+CJ97),('LED Curve'!$D$14*(BA97/$I$4)^3+'LED Curve'!$D$15*(BA97/$I$4)^2+'LED Curve'!$D$16*(BA97/$I$4)^1+'LED Curve'!$D$17)*$F$4))</f>
        <v>32.123222947868399</v>
      </c>
      <c r="CL97">
        <f t="shared" si="169"/>
        <v>103.67152848066543</v>
      </c>
      <c r="CM97">
        <f t="shared" si="170"/>
        <v>71.548305532797031</v>
      </c>
      <c r="CN97">
        <f t="shared" si="171"/>
        <v>39.425082584928631</v>
      </c>
      <c r="CO97">
        <f>IF($C$6=Calculation!$I$5,0,$C97-(BZ97+CA97+CB97+CC97))</f>
        <v>7.3018596370602324</v>
      </c>
      <c r="CP97">
        <f t="shared" si="172"/>
        <v>116.14377861053215</v>
      </c>
      <c r="CQ97">
        <f t="shared" si="173"/>
        <v>84.020555662663753</v>
      </c>
      <c r="CR97">
        <f t="shared" si="174"/>
        <v>51.897332714795354</v>
      </c>
      <c r="CS97">
        <f>IF($C$6=Calculation!$I$5,0,$D97-(CD97+CE97+CF97+CG97))</f>
        <v>19.774109766926955</v>
      </c>
      <c r="CT97">
        <f t="shared" si="175"/>
        <v>128.61602874039886</v>
      </c>
      <c r="CU97">
        <f t="shared" si="176"/>
        <v>96.492805792530476</v>
      </c>
      <c r="CV97">
        <f t="shared" si="177"/>
        <v>64.369582844662077</v>
      </c>
      <c r="CW97">
        <f>IF($C$6=Calculation!$I$5,0,$E97-(CH97+CI97+CJ97+CK97))</f>
        <v>32.246359896793678</v>
      </c>
      <c r="CX97">
        <f t="shared" si="178"/>
        <v>23.440519404457071</v>
      </c>
      <c r="CY97">
        <f t="shared" si="179"/>
        <v>27.96911085580361</v>
      </c>
      <c r="CZ97">
        <f t="shared" si="180"/>
        <v>32.167046479578232</v>
      </c>
      <c r="DA97">
        <f t="shared" si="181"/>
        <v>0.31131016687841995</v>
      </c>
      <c r="DB97">
        <f t="shared" si="182"/>
        <v>0.34468682612074375</v>
      </c>
      <c r="DC97">
        <f t="shared" si="183"/>
        <v>0.37105110975285865</v>
      </c>
      <c r="DD97">
        <f t="shared" si="198"/>
        <v>6.8971000149568988</v>
      </c>
      <c r="DE97">
        <f t="shared" si="199"/>
        <v>6.4802899167462966</v>
      </c>
      <c r="DF97">
        <f t="shared" si="200"/>
        <v>5.2884335269984275</v>
      </c>
      <c r="DG97">
        <f t="shared" si="201"/>
        <v>2.0435993047227985</v>
      </c>
      <c r="DH97">
        <f t="shared" si="202"/>
        <v>7.6901832945736839</v>
      </c>
      <c r="DI97">
        <f t="shared" si="203"/>
        <v>7.3103183600337704</v>
      </c>
      <c r="DJ97">
        <f t="shared" si="204"/>
        <v>6.2443347334040737</v>
      </c>
      <c r="DK97">
        <f t="shared" si="205"/>
        <v>3.4995609396687777</v>
      </c>
      <c r="DL97">
        <f t="shared" si="206"/>
        <v>8.3154892739977946</v>
      </c>
      <c r="DM97">
        <f t="shared" si="207"/>
        <v>7.9676752622864324</v>
      </c>
      <c r="DN97">
        <f t="shared" si="208"/>
        <v>7.0024350968267308</v>
      </c>
      <c r="DO97">
        <f t="shared" si="209"/>
        <v>4.6054882321938733</v>
      </c>
      <c r="DP97">
        <f t="shared" si="184"/>
        <v>0.21536561656600375</v>
      </c>
      <c r="DQ97">
        <f t="shared" si="185"/>
        <v>0.5946129283434145</v>
      </c>
      <c r="DR97">
        <f t="shared" si="186"/>
        <v>1.504332759888884</v>
      </c>
      <c r="DS97">
        <f t="shared" si="187"/>
        <v>0.10547516935592278</v>
      </c>
      <c r="DT97">
        <f t="shared" si="188"/>
        <v>0.1957421357474966</v>
      </c>
      <c r="DU97">
        <f t="shared" si="189"/>
        <v>0.52937470169145939</v>
      </c>
      <c r="DV97">
        <f t="shared" si="190"/>
        <v>1.2570381093663101</v>
      </c>
      <c r="DW97">
        <f t="shared" si="191"/>
        <v>0.8978717551972808</v>
      </c>
      <c r="DX97">
        <f t="shared" si="192"/>
        <v>0.17943591579829735</v>
      </c>
      <c r="DY97">
        <f t="shared" si="193"/>
        <v>0.47733610924997627</v>
      </c>
      <c r="DZ97">
        <f t="shared" si="194"/>
        <v>1.0876185638500147</v>
      </c>
      <c r="EA97">
        <f t="shared" si="195"/>
        <v>2.1605169156222441</v>
      </c>
      <c r="EB97">
        <f>IF($I$1=0,0,IF(AP97&lt;=0,0,('LED Curve'!$D$19*(AP97/$I$1)^3+'LED Curve'!$D$20*(AP97/$I$1)^2+'LED Curve'!$D$21*(AP97/$I$1)^1+'LED Curve'!$D$22)*$F$1*$I$1))</f>
        <v>544.2324443672818</v>
      </c>
      <c r="EC97">
        <f>IF($I$2=0,0,IF(AQ97&lt;=0,0,('LED Curve'!$D$19*(AQ97/$I$2)^3+'LED Curve'!$D$20*(AQ97/$I$2)^2+'LED Curve'!$D$21*(AQ97/$I$2)^1+'LED Curve'!$D$22)*$F$2*$I$2))</f>
        <v>544.2324443672818</v>
      </c>
      <c r="ED97">
        <f>IF($I$3=0,0,IF(AR97&lt;=0,0,('LED Curve'!$D$19*(AR97/$I$3)^3+'LED Curve'!$D$20*(AR97/$I$3)^2+'LED Curve'!$D$21*(AR97/$I$3)^1+'LED Curve'!$D$22)*$F$3*$I$3))</f>
        <v>544.2324443672818</v>
      </c>
      <c r="EE97">
        <f>IF($I$4=0,0,IF(AS97&lt;=0,0,('LED Curve'!$D$19*(AS97/$I$4)^3+'LED Curve'!$D$20*(AS97/$I$4)^2+'LED Curve'!$D$21*(AS97/$I$4)^1+'LED Curve'!$D$22)*$F$4*$I$4))</f>
        <v>544.2324443672818</v>
      </c>
      <c r="EF97">
        <f>IF($I$1=0,0,IF(AT97&lt;=0,0,('LED Curve'!$D$19*(AT97/$I$1)^3+'LED Curve'!$D$20*(AT97/$I$1)^2+'LED Curve'!$D$21*(AT97/$I$1)^1+'LED Curve'!$D$22)*$F$1*$I$1))</f>
        <v>544.2324443672818</v>
      </c>
      <c r="EG97">
        <f>IF($I$2=0,0,IF(AU97&lt;=0,0,('LED Curve'!$D$19*(AU97/$I$2)^3+'LED Curve'!$D$20*(AU97/$I$2)^2+'LED Curve'!$D$21*(AU97/$I$2)^1+'LED Curve'!$D$22)*$F$2*$I$2))</f>
        <v>544.2324443672818</v>
      </c>
      <c r="EH97">
        <f>IF($I$3=0,0,IF(AV97&lt;=0,0,('LED Curve'!$D$19*(AV97/$I$3)^3+'LED Curve'!$D$20*(AV97/$I$3)^2+'LED Curve'!$D$21*(AV97/$I$3)^1+'LED Curve'!$D$22)*$F$3*$I$3))</f>
        <v>544.2324443672818</v>
      </c>
      <c r="EI97">
        <f>IF($I$4=0,0,IF(AW97&lt;=0,0,('LED Curve'!$D$19*(AW97/$I$4)^3+'LED Curve'!$D$20*(AW97/$I$4)^2+'LED Curve'!$D$21*(AW97/$I$4)^1+'LED Curve'!$D$22)*$F$4*$I$4))</f>
        <v>544.2324443672818</v>
      </c>
      <c r="EJ97">
        <f>IF($I$1=0,0,IF(AX97&lt;=0,0,('LED Curve'!$D$19*(AX97/$I$1)^3+'LED Curve'!$D$20*(AX97/$I$1)^2+'LED Curve'!$D$21*(AX97/$I$1)^1+'LED Curve'!$D$22)*$F$1*$I$1))</f>
        <v>544.2324443672818</v>
      </c>
      <c r="EK97">
        <f>IF($I$2=0,0,IF(AY97&lt;=0,0,('LED Curve'!$D$19*(AY97/$I$2)^3+'LED Curve'!$D$20*(AY97/$I$2)^2+'LED Curve'!$D$21*(AY97/$I$2)^1+'LED Curve'!$D$22)*$F$2*$I$2))</f>
        <v>544.2324443672818</v>
      </c>
      <c r="EL97">
        <f>IF($I$3=0,0,IF(AZ97&lt;=0,0,('LED Curve'!$D$19*(AZ97/$I$3)^3+'LED Curve'!$D$20*(AZ97/$I$3)^2+'LED Curve'!$D$21*(AZ97/$I$3)^1+'LED Curve'!$D$22)*$F$3*$I$3))</f>
        <v>544.2324443672818</v>
      </c>
      <c r="EM97">
        <f>IF($I$4=0,0,IF(BA97&lt;=0,0,('LED Curve'!$D$19*(BA97/$I$4)^3+'LED Curve'!$D$20*(BA97/$I$4)^2+'LED Curve'!$D$21*(BA97/$I$4)^1+'LED Curve'!$D$22)*$F$4*$I$4))</f>
        <v>544.2324443672818</v>
      </c>
      <c r="EN97">
        <f t="shared" si="196"/>
        <v>2176.9297774691272</v>
      </c>
      <c r="EO97">
        <f t="shared" si="116"/>
        <v>948.61350207583291</v>
      </c>
      <c r="EP97">
        <f t="shared" si="117"/>
        <v>2176.9297774691272</v>
      </c>
      <c r="EQ97">
        <f t="shared" si="118"/>
        <v>851.15161399119143</v>
      </c>
      <c r="ER97">
        <f t="shared" si="197"/>
        <v>2176.9297774691272</v>
      </c>
      <c r="ES97">
        <f t="shared" si="119"/>
        <v>774.82780015805474</v>
      </c>
    </row>
    <row r="98" spans="1:149" x14ac:dyDescent="0.3">
      <c r="A98">
        <v>89</v>
      </c>
      <c r="B98">
        <f t="shared" si="120"/>
        <v>3.4765625000000001E-3</v>
      </c>
      <c r="C98">
        <f t="shared" si="107"/>
        <v>136.6843188640764</v>
      </c>
      <c r="D98">
        <f t="shared" si="108"/>
        <v>149.23743876081062</v>
      </c>
      <c r="E98">
        <f t="shared" si="109"/>
        <v>161.79055865754484</v>
      </c>
      <c r="F98">
        <f>IF(C98&gt;Calculation!$D$72,IF((C98-Calculation!$D$72)/Calculation!$D$58&gt;Calculation!$D$28,Calculation!$D$28,(C98-Calculation!$D$72)/Calculation!$D$58),0)</f>
        <v>26.470588235294116</v>
      </c>
      <c r="G98">
        <f>IF(C98&gt;Calculation!$D$73,IF((C98-Calculation!$D$73)/Calculation!$D$59&gt;Calculation!$D$29,Calculation!$D$29,(C98-Calculation!$D$73)/Calculation!$D$59),0)</f>
        <v>54.411764705882355</v>
      </c>
      <c r="H98">
        <f>IF(C98&gt;Calculation!$D$74,IF((C98-Calculation!$D$74)/Calculation!$D$60&gt;Calculation!$D$30,Calculation!$D$30,(C98-Calculation!$D$74)/Calculation!$D$60),0)</f>
        <v>122.05882352941177</v>
      </c>
      <c r="I98">
        <f>IF(C98&gt;Calculation!$D$75,IF((C98-Calculation!$D$75)/Calculation!$D$61&gt;Calculation!$D$31,Calculation!$D$31,(C98-Calculation!$D$75)/Calculation!$D$61),0)</f>
        <v>135.29411764705884</v>
      </c>
      <c r="J98">
        <f>IF(D98&gt;Calculation!$D$72,IF((D98-Calculation!$D$72)/Calculation!$D$58&gt;Calculation!$D$28,Calculation!$D$28,(D98-Calculation!$D$72)/Calculation!$D$58),0)</f>
        <v>26.470588235294116</v>
      </c>
      <c r="K98">
        <f>IF(D98&gt;Calculation!$D$73,IF((D98-Calculation!$D$73)/Calculation!$D$59&gt;Calculation!$D$29,Calculation!$D$29,(D98-Calculation!$D$73)/Calculation!$D$59),0)</f>
        <v>54.411764705882355</v>
      </c>
      <c r="L98">
        <f>IF(D98&gt;Calculation!$D$74,IF((D98-Calculation!$D$74)/Calculation!$D$60&gt;Calculation!$D$30,Calculation!$D$30,(D98-Calculation!$D$74)/Calculation!$D$60),0)</f>
        <v>122.05882352941177</v>
      </c>
      <c r="M98">
        <f>IF(D98&gt;Calculation!$D$75,IF((D98-Calculation!$D$75)/Calculation!$D$61&gt;Calculation!$D$31,Calculation!$D$31,(D98-Calculation!$D$75)/Calculation!$D$61),0)</f>
        <v>135.29411764705884</v>
      </c>
      <c r="N98">
        <f>IF(E98&gt;Calculation!$D$72,IF((E98-Calculation!$D$72)/Calculation!$D$58&gt;Calculation!$D$28,Calculation!$D$28,(E98-Calculation!$D$72)/Calculation!$D$58),0)</f>
        <v>26.470588235294116</v>
      </c>
      <c r="O98">
        <f>IF(E98&gt;Calculation!$D$73,IF((E98-Calculation!$D$73)/Calculation!$D$59&gt;Calculation!$D$29,Calculation!$D$29,(E98-Calculation!$D$73)/Calculation!$D$59),0)</f>
        <v>54.411764705882355</v>
      </c>
      <c r="P98">
        <f>IF(E98&gt;Calculation!$D$74,IF((E98-Calculation!$D$74)/Calculation!$D$60&gt;Calculation!$D$30,Calculation!$D$30,(E98-Calculation!$D$74)/Calculation!$D$60),0)</f>
        <v>122.05882352941177</v>
      </c>
      <c r="Q98">
        <f>IF(E98&gt;Calculation!$D$75,IF((E98-Calculation!$D$75)/Calculation!$D$61&gt;Calculation!$D$31,Calculation!$D$31,(E98-Calculation!$D$75)/Calculation!$D$61),0)</f>
        <v>135.29411764705884</v>
      </c>
      <c r="R98">
        <f t="shared" si="121"/>
        <v>0</v>
      </c>
      <c r="S98">
        <f t="shared" si="122"/>
        <v>0</v>
      </c>
      <c r="T98">
        <f t="shared" si="123"/>
        <v>0</v>
      </c>
      <c r="U98">
        <f t="shared" si="124"/>
        <v>135.29411764705884</v>
      </c>
      <c r="V98">
        <f t="shared" si="125"/>
        <v>0</v>
      </c>
      <c r="W98">
        <f t="shared" si="126"/>
        <v>0</v>
      </c>
      <c r="X98">
        <f t="shared" si="127"/>
        <v>0</v>
      </c>
      <c r="Y98">
        <f t="shared" si="128"/>
        <v>135.29411764705884</v>
      </c>
      <c r="Z98">
        <f t="shared" si="129"/>
        <v>0</v>
      </c>
      <c r="AA98">
        <f t="shared" si="130"/>
        <v>0</v>
      </c>
      <c r="AB98">
        <f t="shared" si="131"/>
        <v>0</v>
      </c>
      <c r="AC98">
        <f t="shared" si="110"/>
        <v>135.29411764705884</v>
      </c>
      <c r="AD98">
        <f>IF(T98&gt;Calculation!$D$29,1,0)</f>
        <v>0</v>
      </c>
      <c r="AE98">
        <f>IF(X98&gt;Calculation!$D$29,1,0)</f>
        <v>0</v>
      </c>
      <c r="AF98">
        <f>IF(AB98&gt;Calculation!$D$29,1,0)</f>
        <v>0</v>
      </c>
      <c r="AG98">
        <f>IF(U98&gt;Calculation!$D$30,1,0)</f>
        <v>1</v>
      </c>
      <c r="AH98">
        <f>IF(Y98&gt;Calculation!$D$30,1,0)</f>
        <v>1</v>
      </c>
      <c r="AI98">
        <f>IF(AC98&gt;Calculation!$D$30,1,0)</f>
        <v>1</v>
      </c>
      <c r="AJ98">
        <f t="shared" si="111"/>
        <v>135.29411764705884</v>
      </c>
      <c r="AK98">
        <f t="shared" si="132"/>
        <v>135.29411764705884</v>
      </c>
      <c r="AL98">
        <f t="shared" si="133"/>
        <v>135.29411764705884</v>
      </c>
      <c r="AM98">
        <f t="shared" si="134"/>
        <v>18304.498269896198</v>
      </c>
      <c r="AN98">
        <f t="shared" si="135"/>
        <v>18304.498269896198</v>
      </c>
      <c r="AO98">
        <f t="shared" si="136"/>
        <v>18304.498269896198</v>
      </c>
      <c r="AP98">
        <f t="shared" si="112"/>
        <v>135.29411764705884</v>
      </c>
      <c r="AQ98">
        <f t="shared" si="113"/>
        <v>135.29411764705884</v>
      </c>
      <c r="AR98">
        <f t="shared" si="114"/>
        <v>135.29411764705884</v>
      </c>
      <c r="AS98">
        <f t="shared" si="115"/>
        <v>135.29411764705884</v>
      </c>
      <c r="AT98">
        <f t="shared" si="137"/>
        <v>135.29411764705884</v>
      </c>
      <c r="AU98">
        <f t="shared" si="138"/>
        <v>135.29411764705884</v>
      </c>
      <c r="AV98">
        <f t="shared" si="139"/>
        <v>135.29411764705884</v>
      </c>
      <c r="AW98">
        <f t="shared" si="140"/>
        <v>135.29411764705884</v>
      </c>
      <c r="AX98">
        <f t="shared" si="141"/>
        <v>135.29411764705884</v>
      </c>
      <c r="AY98">
        <f t="shared" si="142"/>
        <v>135.29411764705884</v>
      </c>
      <c r="AZ98">
        <f t="shared" si="143"/>
        <v>135.29411764705884</v>
      </c>
      <c r="BA98">
        <f t="shared" si="144"/>
        <v>135.29411764705884</v>
      </c>
      <c r="BB98">
        <f t="shared" si="145"/>
        <v>45.098039215686278</v>
      </c>
      <c r="BC98">
        <f t="shared" si="146"/>
        <v>45.098039215686278</v>
      </c>
      <c r="BD98">
        <f t="shared" si="147"/>
        <v>45.098039215686278</v>
      </c>
      <c r="BE98">
        <f t="shared" si="148"/>
        <v>45.098039215686278</v>
      </c>
      <c r="BF98">
        <f t="shared" si="149"/>
        <v>45.098039215686278</v>
      </c>
      <c r="BG98">
        <f t="shared" si="150"/>
        <v>45.098039215686278</v>
      </c>
      <c r="BH98">
        <f t="shared" si="151"/>
        <v>45.098039215686278</v>
      </c>
      <c r="BI98">
        <f t="shared" si="152"/>
        <v>45.098039215686278</v>
      </c>
      <c r="BJ98">
        <f t="shared" si="153"/>
        <v>45.098039215686278</v>
      </c>
      <c r="BK98">
        <f t="shared" si="154"/>
        <v>45.098039215686278</v>
      </c>
      <c r="BL98">
        <f t="shared" si="155"/>
        <v>45.098039215686278</v>
      </c>
      <c r="BM98">
        <f t="shared" si="156"/>
        <v>45.098039215686278</v>
      </c>
      <c r="BN98">
        <f t="shared" si="157"/>
        <v>2033.8331410995775</v>
      </c>
      <c r="BO98">
        <f t="shared" si="158"/>
        <v>2033.8331410995775</v>
      </c>
      <c r="BP98">
        <f t="shared" si="159"/>
        <v>2033.8331410995775</v>
      </c>
      <c r="BQ98">
        <f t="shared" si="160"/>
        <v>2033.8331410995775</v>
      </c>
      <c r="BR98">
        <f t="shared" si="161"/>
        <v>2033.8331410995775</v>
      </c>
      <c r="BS98">
        <f t="shared" si="162"/>
        <v>2033.8331410995775</v>
      </c>
      <c r="BT98">
        <f t="shared" si="163"/>
        <v>2033.8331410995775</v>
      </c>
      <c r="BU98">
        <f t="shared" si="164"/>
        <v>2033.8331410995775</v>
      </c>
      <c r="BV98">
        <f t="shared" si="165"/>
        <v>2033.8331410995775</v>
      </c>
      <c r="BW98">
        <f t="shared" si="166"/>
        <v>2033.8331410995775</v>
      </c>
      <c r="BX98">
        <f t="shared" si="167"/>
        <v>2033.8331410995775</v>
      </c>
      <c r="BY98">
        <f t="shared" si="168"/>
        <v>2033.8331410995775</v>
      </c>
      <c r="BZ98">
        <f>IF($I$1=0,0,IF(AP98=0,C98,('LED Curve'!$D$14*(AP98/$I$1)^3+'LED Curve'!$D$15*(AP98/$I$1)^2+'LED Curve'!$D$16*(AP98/$I$1)^1+'LED Curve'!$D$17)*$F$1))</f>
        <v>32.123222947868399</v>
      </c>
      <c r="CA98">
        <f>IF($I$2=0,0,IF(AQ98=0,C98-BZ98,('LED Curve'!$D$14*(AQ98/$I$2)^3+'LED Curve'!$D$15*(AQ98/$I$2)^2+'LED Curve'!$D$16*(AQ98/$I$2)^1+'LED Curve'!$D$17)*$F$2))</f>
        <v>32.123222947868399</v>
      </c>
      <c r="CB98">
        <f>IF($I$3=0,0,IF(AR98=0,C98-(BZ98+CA98),('LED Curve'!$D$14*(AR98/$I$3)^3+'LED Curve'!$D$15*(AR98/$I$3)^2+'LED Curve'!$D$16*(AR98/$I$3)^1+'LED Curve'!$D$17)*$F$3))</f>
        <v>32.123222947868399</v>
      </c>
      <c r="CC98">
        <f>IF($I$4=0,0,IF(AS98=0,C98-(BZ98+CA98+CB98),('LED Curve'!$D$14*(AS98/$I$4)^3+'LED Curve'!$D$15*(AS98/$I$4)^2+'LED Curve'!$D$16*(AS98/$I$4)^1+'LED Curve'!$D$17)*$F$4))</f>
        <v>32.123222947868399</v>
      </c>
      <c r="CD98">
        <f>IF($I$1=0,0,IF(AT98=0,D98,('LED Curve'!$D$14*(AT98/$I$1)^3+'LED Curve'!$D$15*(AT98/$I$1)^2+'LED Curve'!$D$16*(AT98/$I$1)^1+'LED Curve'!$D$17)*$F$1))</f>
        <v>32.123222947868399</v>
      </c>
      <c r="CE98">
        <f>IF($I$2=0,0,IF(AU98=0,D98-CD98,('LED Curve'!$D$14*(AU98/$I$2)^3+'LED Curve'!$D$15*(AU98/$I$2)^2+'LED Curve'!$D$16*(AU98/$I$2)^1+'LED Curve'!$D$17)*$F$2))</f>
        <v>32.123222947868399</v>
      </c>
      <c r="CF98">
        <f>IF($I$3=0,0,IF(AV98=0,D98-(CD98+CE98),('LED Curve'!$D$14*(AV98/$I$3)^3+'LED Curve'!$D$15*(AV98/$I$3)^2+'LED Curve'!$D$16*(AV98/$I$3)^1+'LED Curve'!$D$17)*$F$3))</f>
        <v>32.123222947868399</v>
      </c>
      <c r="CG98">
        <f>IF($I$4=0,0,IF(AW98=0,D98-(CD98+CE98+CF98),('LED Curve'!$D$14*(AW98/$I$4)^3+'LED Curve'!$D$15*(AW98/$I$4)^2+'LED Curve'!$D$16*(AW98/$I$4)^1+'LED Curve'!$D$17)*$F$4))</f>
        <v>32.123222947868399</v>
      </c>
      <c r="CH98">
        <f>IF($I$1=0,0,IF(AX98=0,E98,('LED Curve'!$D$14*(AX98/$I$1)^3+'LED Curve'!$D$15*(AX98/$I$1)^2+'LED Curve'!$D$16*(AX98/$I$1)^1+'LED Curve'!$D$17)*$F$1))</f>
        <v>32.123222947868399</v>
      </c>
      <c r="CI98">
        <f>IF($I$2=0,0,IF(AY98=0,E98-CH98,('LED Curve'!$D$14*(AY98/$I$2)^3+'LED Curve'!$D$15*(AY98/$I$2)^2+'LED Curve'!$D$16*(AY98/$I$2)^1+'LED Curve'!$D$17)*$F$2))</f>
        <v>32.123222947868399</v>
      </c>
      <c r="CJ98">
        <f>IF($I$3=0,0,IF(AZ98=0,E98-(CH98+CI98),('LED Curve'!$D$14*(AZ98/$I$3)^3+'LED Curve'!$D$15*(AZ98/$I$3)^2+'LED Curve'!$D$16*(AZ98/$I$3)^1+'LED Curve'!$D$17)*$F$3))</f>
        <v>32.123222947868399</v>
      </c>
      <c r="CK98">
        <f>IF($I$4=0,0,IF(BA98=0,E98-(CH98+CI98+CJ98),('LED Curve'!$D$14*(BA98/$I$4)^3+'LED Curve'!$D$15*(BA98/$I$4)^2+'LED Curve'!$D$16*(BA98/$I$4)^1+'LED Curve'!$D$17)*$F$4))</f>
        <v>32.123222947868399</v>
      </c>
      <c r="CL98">
        <f t="shared" si="169"/>
        <v>104.561095916208</v>
      </c>
      <c r="CM98">
        <f t="shared" si="170"/>
        <v>72.437872968339605</v>
      </c>
      <c r="CN98">
        <f t="shared" si="171"/>
        <v>40.314650020471205</v>
      </c>
      <c r="CO98">
        <f>IF($C$6=Calculation!$I$5,0,$C98-(BZ98+CA98+CB98+CC98))</f>
        <v>8.1914270726028064</v>
      </c>
      <c r="CP98">
        <f t="shared" si="172"/>
        <v>117.11421581294222</v>
      </c>
      <c r="CQ98">
        <f t="shared" si="173"/>
        <v>84.990992865073821</v>
      </c>
      <c r="CR98">
        <f t="shared" si="174"/>
        <v>52.867769917205422</v>
      </c>
      <c r="CS98">
        <f>IF($C$6=Calculation!$I$5,0,$D98-(CD98+CE98+CF98+CG98))</f>
        <v>20.744546969337023</v>
      </c>
      <c r="CT98">
        <f t="shared" si="175"/>
        <v>129.66733570967642</v>
      </c>
      <c r="CU98">
        <f t="shared" si="176"/>
        <v>97.544112761808037</v>
      </c>
      <c r="CV98">
        <f t="shared" si="177"/>
        <v>65.420889813939638</v>
      </c>
      <c r="CW98">
        <f>IF($C$6=Calculation!$I$5,0,$E98-(CH98+CI98+CJ98+CK98))</f>
        <v>33.297666866071239</v>
      </c>
      <c r="CX98">
        <f t="shared" si="178"/>
        <v>24.167934227151239</v>
      </c>
      <c r="CY98">
        <f t="shared" si="179"/>
        <v>28.762654298742703</v>
      </c>
      <c r="CZ98">
        <f t="shared" si="180"/>
        <v>33.026718542762246</v>
      </c>
      <c r="DA98">
        <f t="shared" si="181"/>
        <v>0.31870906393724346</v>
      </c>
      <c r="DB98">
        <f t="shared" si="182"/>
        <v>0.35208572317956727</v>
      </c>
      <c r="DC98">
        <f t="shared" si="183"/>
        <v>0.37845000681168217</v>
      </c>
      <c r="DD98">
        <f t="shared" si="198"/>
        <v>7.0668688862346958</v>
      </c>
      <c r="DE98">
        <f t="shared" si="199"/>
        <v>6.6500587880240936</v>
      </c>
      <c r="DF98">
        <f t="shared" si="200"/>
        <v>5.4582023982762244</v>
      </c>
      <c r="DG98">
        <f t="shared" si="201"/>
        <v>2.2133681760005959</v>
      </c>
      <c r="DH98">
        <f t="shared" si="202"/>
        <v>7.8599521658514808</v>
      </c>
      <c r="DI98">
        <f t="shared" si="203"/>
        <v>7.4800872313115674</v>
      </c>
      <c r="DJ98">
        <f t="shared" si="204"/>
        <v>6.4141036046818707</v>
      </c>
      <c r="DK98">
        <f t="shared" si="205"/>
        <v>3.6693298109465751</v>
      </c>
      <c r="DL98">
        <f t="shared" si="206"/>
        <v>8.4852581452755924</v>
      </c>
      <c r="DM98">
        <f t="shared" si="207"/>
        <v>8.1374441335642302</v>
      </c>
      <c r="DN98">
        <f t="shared" si="208"/>
        <v>7.1722039681045278</v>
      </c>
      <c r="DO98">
        <f t="shared" si="209"/>
        <v>4.7752571034716702</v>
      </c>
      <c r="DP98">
        <f t="shared" si="184"/>
        <v>0.21536561656600375</v>
      </c>
      <c r="DQ98">
        <f t="shared" si="185"/>
        <v>0.5946129283434145</v>
      </c>
      <c r="DR98">
        <f t="shared" si="186"/>
        <v>1.504332759888884</v>
      </c>
      <c r="DS98">
        <f t="shared" si="187"/>
        <v>0.14641560988007837</v>
      </c>
      <c r="DT98">
        <f t="shared" si="188"/>
        <v>0.1957421357474966</v>
      </c>
      <c r="DU98">
        <f t="shared" si="189"/>
        <v>0.52937470169145939</v>
      </c>
      <c r="DV98">
        <f t="shared" si="190"/>
        <v>1.2570381093663101</v>
      </c>
      <c r="DW98">
        <f t="shared" si="191"/>
        <v>1.0049408159663609</v>
      </c>
      <c r="DX98">
        <f t="shared" si="192"/>
        <v>0.17943591579829735</v>
      </c>
      <c r="DY98">
        <f t="shared" si="193"/>
        <v>0.47733610924997627</v>
      </c>
      <c r="DZ98">
        <f t="shared" si="194"/>
        <v>1.0876185638500147</v>
      </c>
      <c r="EA98">
        <f t="shared" si="195"/>
        <v>2.3337145966362485</v>
      </c>
      <c r="EB98">
        <f>IF($I$1=0,0,IF(AP98&lt;=0,0,('LED Curve'!$D$19*(AP98/$I$1)^3+'LED Curve'!$D$20*(AP98/$I$1)^2+'LED Curve'!$D$21*(AP98/$I$1)^1+'LED Curve'!$D$22)*$F$1*$I$1))</f>
        <v>544.2324443672818</v>
      </c>
      <c r="EC98">
        <f>IF($I$2=0,0,IF(AQ98&lt;=0,0,('LED Curve'!$D$19*(AQ98/$I$2)^3+'LED Curve'!$D$20*(AQ98/$I$2)^2+'LED Curve'!$D$21*(AQ98/$I$2)^1+'LED Curve'!$D$22)*$F$2*$I$2))</f>
        <v>544.2324443672818</v>
      </c>
      <c r="ED98">
        <f>IF($I$3=0,0,IF(AR98&lt;=0,0,('LED Curve'!$D$19*(AR98/$I$3)^3+'LED Curve'!$D$20*(AR98/$I$3)^2+'LED Curve'!$D$21*(AR98/$I$3)^1+'LED Curve'!$D$22)*$F$3*$I$3))</f>
        <v>544.2324443672818</v>
      </c>
      <c r="EE98">
        <f>IF($I$4=0,0,IF(AS98&lt;=0,0,('LED Curve'!$D$19*(AS98/$I$4)^3+'LED Curve'!$D$20*(AS98/$I$4)^2+'LED Curve'!$D$21*(AS98/$I$4)^1+'LED Curve'!$D$22)*$F$4*$I$4))</f>
        <v>544.2324443672818</v>
      </c>
      <c r="EF98">
        <f>IF($I$1=0,0,IF(AT98&lt;=0,0,('LED Curve'!$D$19*(AT98/$I$1)^3+'LED Curve'!$D$20*(AT98/$I$1)^2+'LED Curve'!$D$21*(AT98/$I$1)^1+'LED Curve'!$D$22)*$F$1*$I$1))</f>
        <v>544.2324443672818</v>
      </c>
      <c r="EG98">
        <f>IF($I$2=0,0,IF(AU98&lt;=0,0,('LED Curve'!$D$19*(AU98/$I$2)^3+'LED Curve'!$D$20*(AU98/$I$2)^2+'LED Curve'!$D$21*(AU98/$I$2)^1+'LED Curve'!$D$22)*$F$2*$I$2))</f>
        <v>544.2324443672818</v>
      </c>
      <c r="EH98">
        <f>IF($I$3=0,0,IF(AV98&lt;=0,0,('LED Curve'!$D$19*(AV98/$I$3)^3+'LED Curve'!$D$20*(AV98/$I$3)^2+'LED Curve'!$D$21*(AV98/$I$3)^1+'LED Curve'!$D$22)*$F$3*$I$3))</f>
        <v>544.2324443672818</v>
      </c>
      <c r="EI98">
        <f>IF($I$4=0,0,IF(AW98&lt;=0,0,('LED Curve'!$D$19*(AW98/$I$4)^3+'LED Curve'!$D$20*(AW98/$I$4)^2+'LED Curve'!$D$21*(AW98/$I$4)^1+'LED Curve'!$D$22)*$F$4*$I$4))</f>
        <v>544.2324443672818</v>
      </c>
      <c r="EJ98">
        <f>IF($I$1=0,0,IF(AX98&lt;=0,0,('LED Curve'!$D$19*(AX98/$I$1)^3+'LED Curve'!$D$20*(AX98/$I$1)^2+'LED Curve'!$D$21*(AX98/$I$1)^1+'LED Curve'!$D$22)*$F$1*$I$1))</f>
        <v>544.2324443672818</v>
      </c>
      <c r="EK98">
        <f>IF($I$2=0,0,IF(AY98&lt;=0,0,('LED Curve'!$D$19*(AY98/$I$2)^3+'LED Curve'!$D$20*(AY98/$I$2)^2+'LED Curve'!$D$21*(AY98/$I$2)^1+'LED Curve'!$D$22)*$F$2*$I$2))</f>
        <v>544.2324443672818</v>
      </c>
      <c r="EL98">
        <f>IF($I$3=0,0,IF(AZ98&lt;=0,0,('LED Curve'!$D$19*(AZ98/$I$3)^3+'LED Curve'!$D$20*(AZ98/$I$3)^2+'LED Curve'!$D$21*(AZ98/$I$3)^1+'LED Curve'!$D$22)*$F$3*$I$3))</f>
        <v>544.2324443672818</v>
      </c>
      <c r="EM98">
        <f>IF($I$4=0,0,IF(BA98&lt;=0,0,('LED Curve'!$D$19*(BA98/$I$4)^3+'LED Curve'!$D$20*(BA98/$I$4)^2+'LED Curve'!$D$21*(BA98/$I$4)^1+'LED Curve'!$D$22)*$F$4*$I$4))</f>
        <v>544.2324443672818</v>
      </c>
      <c r="EN98">
        <f t="shared" si="196"/>
        <v>2176.9297774691272</v>
      </c>
      <c r="EO98">
        <f t="shared" si="116"/>
        <v>948.61350207583291</v>
      </c>
      <c r="EP98">
        <f t="shared" si="117"/>
        <v>2176.9297774691272</v>
      </c>
      <c r="EQ98">
        <f t="shared" si="118"/>
        <v>851.15161399119143</v>
      </c>
      <c r="ER98">
        <f t="shared" si="197"/>
        <v>2176.9297774691272</v>
      </c>
      <c r="ES98">
        <f t="shared" si="119"/>
        <v>774.82780015805474</v>
      </c>
    </row>
    <row r="99" spans="1:149" x14ac:dyDescent="0.3">
      <c r="A99">
        <v>90</v>
      </c>
      <c r="B99">
        <f t="shared" si="120"/>
        <v>3.5156250000000001E-3</v>
      </c>
      <c r="C99">
        <f t="shared" si="107"/>
        <v>137.55309130911209</v>
      </c>
      <c r="D99">
        <f t="shared" si="108"/>
        <v>150.18519051903138</v>
      </c>
      <c r="E99">
        <f t="shared" si="109"/>
        <v>162.81728972895067</v>
      </c>
      <c r="F99">
        <f>IF(C99&gt;Calculation!$D$72,IF((C99-Calculation!$D$72)/Calculation!$D$58&gt;Calculation!$D$28,Calculation!$D$28,(C99-Calculation!$D$72)/Calculation!$D$58),0)</f>
        <v>26.470588235294116</v>
      </c>
      <c r="G99">
        <f>IF(C99&gt;Calculation!$D$73,IF((C99-Calculation!$D$73)/Calculation!$D$59&gt;Calculation!$D$29,Calculation!$D$29,(C99-Calculation!$D$73)/Calculation!$D$59),0)</f>
        <v>54.411764705882355</v>
      </c>
      <c r="H99">
        <f>IF(C99&gt;Calculation!$D$74,IF((C99-Calculation!$D$74)/Calculation!$D$60&gt;Calculation!$D$30,Calculation!$D$30,(C99-Calculation!$D$74)/Calculation!$D$60),0)</f>
        <v>122.05882352941177</v>
      </c>
      <c r="I99">
        <f>IF(C99&gt;Calculation!$D$75,IF((C99-Calculation!$D$75)/Calculation!$D$61&gt;Calculation!$D$31,Calculation!$D$31,(C99-Calculation!$D$75)/Calculation!$D$61),0)</f>
        <v>135.29411764705884</v>
      </c>
      <c r="J99">
        <f>IF(D99&gt;Calculation!$D$72,IF((D99-Calculation!$D$72)/Calculation!$D$58&gt;Calculation!$D$28,Calculation!$D$28,(D99-Calculation!$D$72)/Calculation!$D$58),0)</f>
        <v>26.470588235294116</v>
      </c>
      <c r="K99">
        <f>IF(D99&gt;Calculation!$D$73,IF((D99-Calculation!$D$73)/Calculation!$D$59&gt;Calculation!$D$29,Calculation!$D$29,(D99-Calculation!$D$73)/Calculation!$D$59),0)</f>
        <v>54.411764705882355</v>
      </c>
      <c r="L99">
        <f>IF(D99&gt;Calculation!$D$74,IF((D99-Calculation!$D$74)/Calculation!$D$60&gt;Calculation!$D$30,Calculation!$D$30,(D99-Calculation!$D$74)/Calculation!$D$60),0)</f>
        <v>122.05882352941177</v>
      </c>
      <c r="M99">
        <f>IF(D99&gt;Calculation!$D$75,IF((D99-Calculation!$D$75)/Calculation!$D$61&gt;Calculation!$D$31,Calculation!$D$31,(D99-Calculation!$D$75)/Calculation!$D$61),0)</f>
        <v>135.29411764705884</v>
      </c>
      <c r="N99">
        <f>IF(E99&gt;Calculation!$D$72,IF((E99-Calculation!$D$72)/Calculation!$D$58&gt;Calculation!$D$28,Calculation!$D$28,(E99-Calculation!$D$72)/Calculation!$D$58),0)</f>
        <v>26.470588235294116</v>
      </c>
      <c r="O99">
        <f>IF(E99&gt;Calculation!$D$73,IF((E99-Calculation!$D$73)/Calculation!$D$59&gt;Calculation!$D$29,Calculation!$D$29,(E99-Calculation!$D$73)/Calculation!$D$59),0)</f>
        <v>54.411764705882355</v>
      </c>
      <c r="P99">
        <f>IF(E99&gt;Calculation!$D$74,IF((E99-Calculation!$D$74)/Calculation!$D$60&gt;Calculation!$D$30,Calculation!$D$30,(E99-Calculation!$D$74)/Calculation!$D$60),0)</f>
        <v>122.05882352941177</v>
      </c>
      <c r="Q99">
        <f>IF(E99&gt;Calculation!$D$75,IF((E99-Calculation!$D$75)/Calculation!$D$61&gt;Calculation!$D$31,Calculation!$D$31,(E99-Calculation!$D$75)/Calculation!$D$61),0)</f>
        <v>135.29411764705884</v>
      </c>
      <c r="R99">
        <f t="shared" si="121"/>
        <v>0</v>
      </c>
      <c r="S99">
        <f t="shared" si="122"/>
        <v>0</v>
      </c>
      <c r="T99">
        <f t="shared" si="123"/>
        <v>0</v>
      </c>
      <c r="U99">
        <f t="shared" si="124"/>
        <v>135.29411764705884</v>
      </c>
      <c r="V99">
        <f t="shared" si="125"/>
        <v>0</v>
      </c>
      <c r="W99">
        <f t="shared" si="126"/>
        <v>0</v>
      </c>
      <c r="X99">
        <f t="shared" si="127"/>
        <v>0</v>
      </c>
      <c r="Y99">
        <f t="shared" si="128"/>
        <v>135.29411764705884</v>
      </c>
      <c r="Z99">
        <f t="shared" si="129"/>
        <v>0</v>
      </c>
      <c r="AA99">
        <f t="shared" si="130"/>
        <v>0</v>
      </c>
      <c r="AB99">
        <f t="shared" si="131"/>
        <v>0</v>
      </c>
      <c r="AC99">
        <f t="shared" si="110"/>
        <v>135.29411764705884</v>
      </c>
      <c r="AD99">
        <f>IF(T99&gt;Calculation!$D$29,1,0)</f>
        <v>0</v>
      </c>
      <c r="AE99">
        <f>IF(X99&gt;Calculation!$D$29,1,0)</f>
        <v>0</v>
      </c>
      <c r="AF99">
        <f>IF(AB99&gt;Calculation!$D$29,1,0)</f>
        <v>0</v>
      </c>
      <c r="AG99">
        <f>IF(U99&gt;Calculation!$D$30,1,0)</f>
        <v>1</v>
      </c>
      <c r="AH99">
        <f>IF(Y99&gt;Calculation!$D$30,1,0)</f>
        <v>1</v>
      </c>
      <c r="AI99">
        <f>IF(AC99&gt;Calculation!$D$30,1,0)</f>
        <v>1</v>
      </c>
      <c r="AJ99">
        <f t="shared" si="111"/>
        <v>135.29411764705884</v>
      </c>
      <c r="AK99">
        <f t="shared" si="132"/>
        <v>135.29411764705884</v>
      </c>
      <c r="AL99">
        <f t="shared" si="133"/>
        <v>135.29411764705884</v>
      </c>
      <c r="AM99">
        <f t="shared" si="134"/>
        <v>18304.498269896198</v>
      </c>
      <c r="AN99">
        <f t="shared" si="135"/>
        <v>18304.498269896198</v>
      </c>
      <c r="AO99">
        <f t="shared" si="136"/>
        <v>18304.498269896198</v>
      </c>
      <c r="AP99">
        <f t="shared" si="112"/>
        <v>135.29411764705884</v>
      </c>
      <c r="AQ99">
        <f t="shared" si="113"/>
        <v>135.29411764705884</v>
      </c>
      <c r="AR99">
        <f t="shared" si="114"/>
        <v>135.29411764705884</v>
      </c>
      <c r="AS99">
        <f t="shared" si="115"/>
        <v>135.29411764705884</v>
      </c>
      <c r="AT99">
        <f t="shared" si="137"/>
        <v>135.29411764705884</v>
      </c>
      <c r="AU99">
        <f t="shared" si="138"/>
        <v>135.29411764705884</v>
      </c>
      <c r="AV99">
        <f t="shared" si="139"/>
        <v>135.29411764705884</v>
      </c>
      <c r="AW99">
        <f t="shared" si="140"/>
        <v>135.29411764705884</v>
      </c>
      <c r="AX99">
        <f t="shared" si="141"/>
        <v>135.29411764705884</v>
      </c>
      <c r="AY99">
        <f t="shared" si="142"/>
        <v>135.29411764705884</v>
      </c>
      <c r="AZ99">
        <f t="shared" si="143"/>
        <v>135.29411764705884</v>
      </c>
      <c r="BA99">
        <f t="shared" si="144"/>
        <v>135.29411764705884</v>
      </c>
      <c r="BB99">
        <f t="shared" si="145"/>
        <v>45.098039215686278</v>
      </c>
      <c r="BC99">
        <f t="shared" si="146"/>
        <v>45.098039215686278</v>
      </c>
      <c r="BD99">
        <f t="shared" si="147"/>
        <v>45.098039215686278</v>
      </c>
      <c r="BE99">
        <f t="shared" si="148"/>
        <v>45.098039215686278</v>
      </c>
      <c r="BF99">
        <f t="shared" si="149"/>
        <v>45.098039215686278</v>
      </c>
      <c r="BG99">
        <f t="shared" si="150"/>
        <v>45.098039215686278</v>
      </c>
      <c r="BH99">
        <f t="shared" si="151"/>
        <v>45.098039215686278</v>
      </c>
      <c r="BI99">
        <f t="shared" si="152"/>
        <v>45.098039215686278</v>
      </c>
      <c r="BJ99">
        <f t="shared" si="153"/>
        <v>45.098039215686278</v>
      </c>
      <c r="BK99">
        <f t="shared" si="154"/>
        <v>45.098039215686278</v>
      </c>
      <c r="BL99">
        <f t="shared" si="155"/>
        <v>45.098039215686278</v>
      </c>
      <c r="BM99">
        <f t="shared" si="156"/>
        <v>45.098039215686278</v>
      </c>
      <c r="BN99">
        <f t="shared" si="157"/>
        <v>2033.8331410995775</v>
      </c>
      <c r="BO99">
        <f t="shared" si="158"/>
        <v>2033.8331410995775</v>
      </c>
      <c r="BP99">
        <f t="shared" si="159"/>
        <v>2033.8331410995775</v>
      </c>
      <c r="BQ99">
        <f t="shared" si="160"/>
        <v>2033.8331410995775</v>
      </c>
      <c r="BR99">
        <f t="shared" si="161"/>
        <v>2033.8331410995775</v>
      </c>
      <c r="BS99">
        <f t="shared" si="162"/>
        <v>2033.8331410995775</v>
      </c>
      <c r="BT99">
        <f t="shared" si="163"/>
        <v>2033.8331410995775</v>
      </c>
      <c r="BU99">
        <f t="shared" si="164"/>
        <v>2033.8331410995775</v>
      </c>
      <c r="BV99">
        <f t="shared" si="165"/>
        <v>2033.8331410995775</v>
      </c>
      <c r="BW99">
        <f t="shared" si="166"/>
        <v>2033.8331410995775</v>
      </c>
      <c r="BX99">
        <f t="shared" si="167"/>
        <v>2033.8331410995775</v>
      </c>
      <c r="BY99">
        <f t="shared" si="168"/>
        <v>2033.8331410995775</v>
      </c>
      <c r="BZ99">
        <f>IF($I$1=0,0,IF(AP99=0,C99,('LED Curve'!$D$14*(AP99/$I$1)^3+'LED Curve'!$D$15*(AP99/$I$1)^2+'LED Curve'!$D$16*(AP99/$I$1)^1+'LED Curve'!$D$17)*$F$1))</f>
        <v>32.123222947868399</v>
      </c>
      <c r="CA99">
        <f>IF($I$2=0,0,IF(AQ99=0,C99-BZ99,('LED Curve'!$D$14*(AQ99/$I$2)^3+'LED Curve'!$D$15*(AQ99/$I$2)^2+'LED Curve'!$D$16*(AQ99/$I$2)^1+'LED Curve'!$D$17)*$F$2))</f>
        <v>32.123222947868399</v>
      </c>
      <c r="CB99">
        <f>IF($I$3=0,0,IF(AR99=0,C99-(BZ99+CA99),('LED Curve'!$D$14*(AR99/$I$3)^3+'LED Curve'!$D$15*(AR99/$I$3)^2+'LED Curve'!$D$16*(AR99/$I$3)^1+'LED Curve'!$D$17)*$F$3))</f>
        <v>32.123222947868399</v>
      </c>
      <c r="CC99">
        <f>IF($I$4=0,0,IF(AS99=0,C99-(BZ99+CA99+CB99),('LED Curve'!$D$14*(AS99/$I$4)^3+'LED Curve'!$D$15*(AS99/$I$4)^2+'LED Curve'!$D$16*(AS99/$I$4)^1+'LED Curve'!$D$17)*$F$4))</f>
        <v>32.123222947868399</v>
      </c>
      <c r="CD99">
        <f>IF($I$1=0,0,IF(AT99=0,D99,('LED Curve'!$D$14*(AT99/$I$1)^3+'LED Curve'!$D$15*(AT99/$I$1)^2+'LED Curve'!$D$16*(AT99/$I$1)^1+'LED Curve'!$D$17)*$F$1))</f>
        <v>32.123222947868399</v>
      </c>
      <c r="CE99">
        <f>IF($I$2=0,0,IF(AU99=0,D99-CD99,('LED Curve'!$D$14*(AU99/$I$2)^3+'LED Curve'!$D$15*(AU99/$I$2)^2+'LED Curve'!$D$16*(AU99/$I$2)^1+'LED Curve'!$D$17)*$F$2))</f>
        <v>32.123222947868399</v>
      </c>
      <c r="CF99">
        <f>IF($I$3=0,0,IF(AV99=0,D99-(CD99+CE99),('LED Curve'!$D$14*(AV99/$I$3)^3+'LED Curve'!$D$15*(AV99/$I$3)^2+'LED Curve'!$D$16*(AV99/$I$3)^1+'LED Curve'!$D$17)*$F$3))</f>
        <v>32.123222947868399</v>
      </c>
      <c r="CG99">
        <f>IF($I$4=0,0,IF(AW99=0,D99-(CD99+CE99+CF99),('LED Curve'!$D$14*(AW99/$I$4)^3+'LED Curve'!$D$15*(AW99/$I$4)^2+'LED Curve'!$D$16*(AW99/$I$4)^1+'LED Curve'!$D$17)*$F$4))</f>
        <v>32.123222947868399</v>
      </c>
      <c r="CH99">
        <f>IF($I$1=0,0,IF(AX99=0,E99,('LED Curve'!$D$14*(AX99/$I$1)^3+'LED Curve'!$D$15*(AX99/$I$1)^2+'LED Curve'!$D$16*(AX99/$I$1)^1+'LED Curve'!$D$17)*$F$1))</f>
        <v>32.123222947868399</v>
      </c>
      <c r="CI99">
        <f>IF($I$2=0,0,IF(AY99=0,E99-CH99,('LED Curve'!$D$14*(AY99/$I$2)^3+'LED Curve'!$D$15*(AY99/$I$2)^2+'LED Curve'!$D$16*(AY99/$I$2)^1+'LED Curve'!$D$17)*$F$2))</f>
        <v>32.123222947868399</v>
      </c>
      <c r="CJ99">
        <f>IF($I$3=0,0,IF(AZ99=0,E99-(CH99+CI99),('LED Curve'!$D$14*(AZ99/$I$3)^3+'LED Curve'!$D$15*(AZ99/$I$3)^2+'LED Curve'!$D$16*(AZ99/$I$3)^1+'LED Curve'!$D$17)*$F$3))</f>
        <v>32.123222947868399</v>
      </c>
      <c r="CK99">
        <f>IF($I$4=0,0,IF(BA99=0,E99-(CH99+CI99+CJ99),('LED Curve'!$D$14*(BA99/$I$4)^3+'LED Curve'!$D$15*(BA99/$I$4)^2+'LED Curve'!$D$16*(BA99/$I$4)^1+'LED Curve'!$D$17)*$F$4))</f>
        <v>32.123222947868399</v>
      </c>
      <c r="CL99">
        <f t="shared" si="169"/>
        <v>105.42986836124369</v>
      </c>
      <c r="CM99">
        <f t="shared" si="170"/>
        <v>73.306645413375293</v>
      </c>
      <c r="CN99">
        <f t="shared" si="171"/>
        <v>41.183422465506894</v>
      </c>
      <c r="CO99">
        <f>IF($C$6=Calculation!$I$5,0,$C99-(BZ99+CA99+CB99+CC99))</f>
        <v>9.0601995176384946</v>
      </c>
      <c r="CP99">
        <f t="shared" si="172"/>
        <v>118.06196757116298</v>
      </c>
      <c r="CQ99">
        <f t="shared" si="173"/>
        <v>85.938744623294582</v>
      </c>
      <c r="CR99">
        <f t="shared" si="174"/>
        <v>53.815521675426183</v>
      </c>
      <c r="CS99">
        <f>IF($C$6=Calculation!$I$5,0,$D99-(CD99+CE99+CF99+CG99))</f>
        <v>21.692298727557784</v>
      </c>
      <c r="CT99">
        <f t="shared" si="175"/>
        <v>130.69406678108226</v>
      </c>
      <c r="CU99">
        <f t="shared" si="176"/>
        <v>98.570843833213871</v>
      </c>
      <c r="CV99">
        <f t="shared" si="177"/>
        <v>66.447620885345472</v>
      </c>
      <c r="CW99">
        <f>IF($C$6=Calculation!$I$5,0,$E99-(CH99+CI99+CJ99+CK99))</f>
        <v>34.324397937477073</v>
      </c>
      <c r="CX99">
        <f t="shared" si="178"/>
        <v>24.899995398334987</v>
      </c>
      <c r="CY99">
        <f t="shared" si="179"/>
        <v>29.561266485488609</v>
      </c>
      <c r="CZ99">
        <f t="shared" si="180"/>
        <v>33.891881745070314</v>
      </c>
      <c r="DA99">
        <f t="shared" si="181"/>
        <v>0.32610796099606698</v>
      </c>
      <c r="DB99">
        <f t="shared" si="182"/>
        <v>0.35948462023839078</v>
      </c>
      <c r="DC99">
        <f t="shared" si="183"/>
        <v>0.38584890387050569</v>
      </c>
      <c r="DD99">
        <f t="shared" si="198"/>
        <v>7.2366377575124927</v>
      </c>
      <c r="DE99">
        <f t="shared" si="199"/>
        <v>6.8198276593018905</v>
      </c>
      <c r="DF99">
        <f t="shared" si="200"/>
        <v>5.6279712695540214</v>
      </c>
      <c r="DG99">
        <f t="shared" si="201"/>
        <v>2.3831370472783933</v>
      </c>
      <c r="DH99">
        <f t="shared" si="202"/>
        <v>8.0297210371292778</v>
      </c>
      <c r="DI99">
        <f t="shared" si="203"/>
        <v>7.6498561025893643</v>
      </c>
      <c r="DJ99">
        <f t="shared" si="204"/>
        <v>6.5838724759596676</v>
      </c>
      <c r="DK99">
        <f t="shared" si="205"/>
        <v>3.8390986822243724</v>
      </c>
      <c r="DL99">
        <f t="shared" si="206"/>
        <v>8.6550270165533902</v>
      </c>
      <c r="DM99">
        <f t="shared" si="207"/>
        <v>8.3072130048420281</v>
      </c>
      <c r="DN99">
        <f t="shared" si="208"/>
        <v>7.3419728393823247</v>
      </c>
      <c r="DO99">
        <f t="shared" si="209"/>
        <v>4.9450259747494671</v>
      </c>
      <c r="DP99">
        <f t="shared" si="184"/>
        <v>0.21536561656600375</v>
      </c>
      <c r="DQ99">
        <f t="shared" si="185"/>
        <v>0.5946129283434145</v>
      </c>
      <c r="DR99">
        <f t="shared" si="186"/>
        <v>1.504332759888884</v>
      </c>
      <c r="DS99">
        <f t="shared" si="187"/>
        <v>0.19200239889381349</v>
      </c>
      <c r="DT99">
        <f t="shared" si="188"/>
        <v>0.1957421357474966</v>
      </c>
      <c r="DU99">
        <f t="shared" si="189"/>
        <v>0.52937470169145939</v>
      </c>
      <c r="DV99">
        <f t="shared" si="190"/>
        <v>1.2570381093663101</v>
      </c>
      <c r="DW99">
        <f t="shared" si="191"/>
        <v>1.1170786205422549</v>
      </c>
      <c r="DX99">
        <f t="shared" si="192"/>
        <v>0.17943591579829735</v>
      </c>
      <c r="DY99">
        <f t="shared" si="193"/>
        <v>0.47733610924997627</v>
      </c>
      <c r="DZ99">
        <f t="shared" si="194"/>
        <v>1.0876185638500147</v>
      </c>
      <c r="EA99">
        <f t="shared" si="195"/>
        <v>2.5124034167743012</v>
      </c>
      <c r="EB99">
        <f>IF($I$1=0,0,IF(AP99&lt;=0,0,('LED Curve'!$D$19*(AP99/$I$1)^3+'LED Curve'!$D$20*(AP99/$I$1)^2+'LED Curve'!$D$21*(AP99/$I$1)^1+'LED Curve'!$D$22)*$F$1*$I$1))</f>
        <v>544.2324443672818</v>
      </c>
      <c r="EC99">
        <f>IF($I$2=0,0,IF(AQ99&lt;=0,0,('LED Curve'!$D$19*(AQ99/$I$2)^3+'LED Curve'!$D$20*(AQ99/$I$2)^2+'LED Curve'!$D$21*(AQ99/$I$2)^1+'LED Curve'!$D$22)*$F$2*$I$2))</f>
        <v>544.2324443672818</v>
      </c>
      <c r="ED99">
        <f>IF($I$3=0,0,IF(AR99&lt;=0,0,('LED Curve'!$D$19*(AR99/$I$3)^3+'LED Curve'!$D$20*(AR99/$I$3)^2+'LED Curve'!$D$21*(AR99/$I$3)^1+'LED Curve'!$D$22)*$F$3*$I$3))</f>
        <v>544.2324443672818</v>
      </c>
      <c r="EE99">
        <f>IF($I$4=0,0,IF(AS99&lt;=0,0,('LED Curve'!$D$19*(AS99/$I$4)^3+'LED Curve'!$D$20*(AS99/$I$4)^2+'LED Curve'!$D$21*(AS99/$I$4)^1+'LED Curve'!$D$22)*$F$4*$I$4))</f>
        <v>544.2324443672818</v>
      </c>
      <c r="EF99">
        <f>IF($I$1=0,0,IF(AT99&lt;=0,0,('LED Curve'!$D$19*(AT99/$I$1)^3+'LED Curve'!$D$20*(AT99/$I$1)^2+'LED Curve'!$D$21*(AT99/$I$1)^1+'LED Curve'!$D$22)*$F$1*$I$1))</f>
        <v>544.2324443672818</v>
      </c>
      <c r="EG99">
        <f>IF($I$2=0,0,IF(AU99&lt;=0,0,('LED Curve'!$D$19*(AU99/$I$2)^3+'LED Curve'!$D$20*(AU99/$I$2)^2+'LED Curve'!$D$21*(AU99/$I$2)^1+'LED Curve'!$D$22)*$F$2*$I$2))</f>
        <v>544.2324443672818</v>
      </c>
      <c r="EH99">
        <f>IF($I$3=0,0,IF(AV99&lt;=0,0,('LED Curve'!$D$19*(AV99/$I$3)^3+'LED Curve'!$D$20*(AV99/$I$3)^2+'LED Curve'!$D$21*(AV99/$I$3)^1+'LED Curve'!$D$22)*$F$3*$I$3))</f>
        <v>544.2324443672818</v>
      </c>
      <c r="EI99">
        <f>IF($I$4=0,0,IF(AW99&lt;=0,0,('LED Curve'!$D$19*(AW99/$I$4)^3+'LED Curve'!$D$20*(AW99/$I$4)^2+'LED Curve'!$D$21*(AW99/$I$4)^1+'LED Curve'!$D$22)*$F$4*$I$4))</f>
        <v>544.2324443672818</v>
      </c>
      <c r="EJ99">
        <f>IF($I$1=0,0,IF(AX99&lt;=0,0,('LED Curve'!$D$19*(AX99/$I$1)^3+'LED Curve'!$D$20*(AX99/$I$1)^2+'LED Curve'!$D$21*(AX99/$I$1)^1+'LED Curve'!$D$22)*$F$1*$I$1))</f>
        <v>544.2324443672818</v>
      </c>
      <c r="EK99">
        <f>IF($I$2=0,0,IF(AY99&lt;=0,0,('LED Curve'!$D$19*(AY99/$I$2)^3+'LED Curve'!$D$20*(AY99/$I$2)^2+'LED Curve'!$D$21*(AY99/$I$2)^1+'LED Curve'!$D$22)*$F$2*$I$2))</f>
        <v>544.2324443672818</v>
      </c>
      <c r="EL99">
        <f>IF($I$3=0,0,IF(AZ99&lt;=0,0,('LED Curve'!$D$19*(AZ99/$I$3)^3+'LED Curve'!$D$20*(AZ99/$I$3)^2+'LED Curve'!$D$21*(AZ99/$I$3)^1+'LED Curve'!$D$22)*$F$3*$I$3))</f>
        <v>544.2324443672818</v>
      </c>
      <c r="EM99">
        <f>IF($I$4=0,0,IF(BA99&lt;=0,0,('LED Curve'!$D$19*(BA99/$I$4)^3+'LED Curve'!$D$20*(BA99/$I$4)^2+'LED Curve'!$D$21*(BA99/$I$4)^1+'LED Curve'!$D$22)*$F$4*$I$4))</f>
        <v>544.2324443672818</v>
      </c>
      <c r="EN99">
        <f t="shared" si="196"/>
        <v>2176.9297774691272</v>
      </c>
      <c r="EO99">
        <f t="shared" si="116"/>
        <v>948.61350207583291</v>
      </c>
      <c r="EP99">
        <f t="shared" si="117"/>
        <v>2176.9297774691272</v>
      </c>
      <c r="EQ99">
        <f t="shared" si="118"/>
        <v>851.15161399119143</v>
      </c>
      <c r="ER99">
        <f t="shared" si="197"/>
        <v>2176.9297774691272</v>
      </c>
      <c r="ES99">
        <f t="shared" si="119"/>
        <v>774.82780015805474</v>
      </c>
    </row>
    <row r="100" spans="1:149" x14ac:dyDescent="0.3">
      <c r="A100">
        <v>91</v>
      </c>
      <c r="B100">
        <f t="shared" si="120"/>
        <v>3.5546875000000001E-3</v>
      </c>
      <c r="C100">
        <f t="shared" si="107"/>
        <v>138.40093792970626</v>
      </c>
      <c r="D100">
        <f t="shared" si="108"/>
        <v>151.1101141051341</v>
      </c>
      <c r="E100">
        <f t="shared" si="109"/>
        <v>163.81929028056194</v>
      </c>
      <c r="F100">
        <f>IF(C100&gt;Calculation!$D$72,IF((C100-Calculation!$D$72)/Calculation!$D$58&gt;Calculation!$D$28,Calculation!$D$28,(C100-Calculation!$D$72)/Calculation!$D$58),0)</f>
        <v>26.470588235294116</v>
      </c>
      <c r="G100">
        <f>IF(C100&gt;Calculation!$D$73,IF((C100-Calculation!$D$73)/Calculation!$D$59&gt;Calculation!$D$29,Calculation!$D$29,(C100-Calculation!$D$73)/Calculation!$D$59),0)</f>
        <v>54.411764705882355</v>
      </c>
      <c r="H100">
        <f>IF(C100&gt;Calculation!$D$74,IF((C100-Calculation!$D$74)/Calculation!$D$60&gt;Calculation!$D$30,Calculation!$D$30,(C100-Calculation!$D$74)/Calculation!$D$60),0)</f>
        <v>122.05882352941177</v>
      </c>
      <c r="I100">
        <f>IF(C100&gt;Calculation!$D$75,IF((C100-Calculation!$D$75)/Calculation!$D$61&gt;Calculation!$D$31,Calculation!$D$31,(C100-Calculation!$D$75)/Calculation!$D$61),0)</f>
        <v>135.29411764705884</v>
      </c>
      <c r="J100">
        <f>IF(D100&gt;Calculation!$D$72,IF((D100-Calculation!$D$72)/Calculation!$D$58&gt;Calculation!$D$28,Calculation!$D$28,(D100-Calculation!$D$72)/Calculation!$D$58),0)</f>
        <v>26.470588235294116</v>
      </c>
      <c r="K100">
        <f>IF(D100&gt;Calculation!$D$73,IF((D100-Calculation!$D$73)/Calculation!$D$59&gt;Calculation!$D$29,Calculation!$D$29,(D100-Calculation!$D$73)/Calculation!$D$59),0)</f>
        <v>54.411764705882355</v>
      </c>
      <c r="L100">
        <f>IF(D100&gt;Calculation!$D$74,IF((D100-Calculation!$D$74)/Calculation!$D$60&gt;Calculation!$D$30,Calculation!$D$30,(D100-Calculation!$D$74)/Calculation!$D$60),0)</f>
        <v>122.05882352941177</v>
      </c>
      <c r="M100">
        <f>IF(D100&gt;Calculation!$D$75,IF((D100-Calculation!$D$75)/Calculation!$D$61&gt;Calculation!$D$31,Calculation!$D$31,(D100-Calculation!$D$75)/Calculation!$D$61),0)</f>
        <v>135.29411764705884</v>
      </c>
      <c r="N100">
        <f>IF(E100&gt;Calculation!$D$72,IF((E100-Calculation!$D$72)/Calculation!$D$58&gt;Calculation!$D$28,Calculation!$D$28,(E100-Calculation!$D$72)/Calculation!$D$58),0)</f>
        <v>26.470588235294116</v>
      </c>
      <c r="O100">
        <f>IF(E100&gt;Calculation!$D$73,IF((E100-Calculation!$D$73)/Calculation!$D$59&gt;Calculation!$D$29,Calculation!$D$29,(E100-Calculation!$D$73)/Calculation!$D$59),0)</f>
        <v>54.411764705882355</v>
      </c>
      <c r="P100">
        <f>IF(E100&gt;Calculation!$D$74,IF((E100-Calculation!$D$74)/Calculation!$D$60&gt;Calculation!$D$30,Calculation!$D$30,(E100-Calculation!$D$74)/Calculation!$D$60),0)</f>
        <v>122.05882352941177</v>
      </c>
      <c r="Q100">
        <f>IF(E100&gt;Calculation!$D$75,IF((E100-Calculation!$D$75)/Calculation!$D$61&gt;Calculation!$D$31,Calculation!$D$31,(E100-Calculation!$D$75)/Calculation!$D$61),0)</f>
        <v>135.29411764705884</v>
      </c>
      <c r="R100">
        <f t="shared" si="121"/>
        <v>0</v>
      </c>
      <c r="S100">
        <f t="shared" si="122"/>
        <v>0</v>
      </c>
      <c r="T100">
        <f t="shared" si="123"/>
        <v>0</v>
      </c>
      <c r="U100">
        <f t="shared" si="124"/>
        <v>135.29411764705884</v>
      </c>
      <c r="V100">
        <f t="shared" si="125"/>
        <v>0</v>
      </c>
      <c r="W100">
        <f t="shared" si="126"/>
        <v>0</v>
      </c>
      <c r="X100">
        <f t="shared" si="127"/>
        <v>0</v>
      </c>
      <c r="Y100">
        <f t="shared" si="128"/>
        <v>135.29411764705884</v>
      </c>
      <c r="Z100">
        <f t="shared" si="129"/>
        <v>0</v>
      </c>
      <c r="AA100">
        <f t="shared" si="130"/>
        <v>0</v>
      </c>
      <c r="AB100">
        <f t="shared" si="131"/>
        <v>0</v>
      </c>
      <c r="AC100">
        <f t="shared" si="110"/>
        <v>135.29411764705884</v>
      </c>
      <c r="AD100">
        <f>IF(T100&gt;Calculation!$D$29,1,0)</f>
        <v>0</v>
      </c>
      <c r="AE100">
        <f>IF(X100&gt;Calculation!$D$29,1,0)</f>
        <v>0</v>
      </c>
      <c r="AF100">
        <f>IF(AB100&gt;Calculation!$D$29,1,0)</f>
        <v>0</v>
      </c>
      <c r="AG100">
        <f>IF(U100&gt;Calculation!$D$30,1,0)</f>
        <v>1</v>
      </c>
      <c r="AH100">
        <f>IF(Y100&gt;Calculation!$D$30,1,0)</f>
        <v>1</v>
      </c>
      <c r="AI100">
        <f>IF(AC100&gt;Calculation!$D$30,1,0)</f>
        <v>1</v>
      </c>
      <c r="AJ100">
        <f t="shared" si="111"/>
        <v>135.29411764705884</v>
      </c>
      <c r="AK100">
        <f t="shared" si="132"/>
        <v>135.29411764705884</v>
      </c>
      <c r="AL100">
        <f t="shared" si="133"/>
        <v>135.29411764705884</v>
      </c>
      <c r="AM100">
        <f t="shared" si="134"/>
        <v>18304.498269896198</v>
      </c>
      <c r="AN100">
        <f t="shared" si="135"/>
        <v>18304.498269896198</v>
      </c>
      <c r="AO100">
        <f t="shared" si="136"/>
        <v>18304.498269896198</v>
      </c>
      <c r="AP100">
        <f t="shared" si="112"/>
        <v>135.29411764705884</v>
      </c>
      <c r="AQ100">
        <f t="shared" si="113"/>
        <v>135.29411764705884</v>
      </c>
      <c r="AR100">
        <f t="shared" si="114"/>
        <v>135.29411764705884</v>
      </c>
      <c r="AS100">
        <f t="shared" si="115"/>
        <v>135.29411764705884</v>
      </c>
      <c r="AT100">
        <f t="shared" si="137"/>
        <v>135.29411764705884</v>
      </c>
      <c r="AU100">
        <f t="shared" si="138"/>
        <v>135.29411764705884</v>
      </c>
      <c r="AV100">
        <f t="shared" si="139"/>
        <v>135.29411764705884</v>
      </c>
      <c r="AW100">
        <f t="shared" si="140"/>
        <v>135.29411764705884</v>
      </c>
      <c r="AX100">
        <f t="shared" si="141"/>
        <v>135.29411764705884</v>
      </c>
      <c r="AY100">
        <f t="shared" si="142"/>
        <v>135.29411764705884</v>
      </c>
      <c r="AZ100">
        <f t="shared" si="143"/>
        <v>135.29411764705884</v>
      </c>
      <c r="BA100">
        <f t="shared" si="144"/>
        <v>135.29411764705884</v>
      </c>
      <c r="BB100">
        <f t="shared" si="145"/>
        <v>45.098039215686278</v>
      </c>
      <c r="BC100">
        <f t="shared" si="146"/>
        <v>45.098039215686278</v>
      </c>
      <c r="BD100">
        <f t="shared" si="147"/>
        <v>45.098039215686278</v>
      </c>
      <c r="BE100">
        <f t="shared" si="148"/>
        <v>45.098039215686278</v>
      </c>
      <c r="BF100">
        <f t="shared" si="149"/>
        <v>45.098039215686278</v>
      </c>
      <c r="BG100">
        <f t="shared" si="150"/>
        <v>45.098039215686278</v>
      </c>
      <c r="BH100">
        <f t="shared" si="151"/>
        <v>45.098039215686278</v>
      </c>
      <c r="BI100">
        <f t="shared" si="152"/>
        <v>45.098039215686278</v>
      </c>
      <c r="BJ100">
        <f t="shared" si="153"/>
        <v>45.098039215686278</v>
      </c>
      <c r="BK100">
        <f t="shared" si="154"/>
        <v>45.098039215686278</v>
      </c>
      <c r="BL100">
        <f t="shared" si="155"/>
        <v>45.098039215686278</v>
      </c>
      <c r="BM100">
        <f t="shared" si="156"/>
        <v>45.098039215686278</v>
      </c>
      <c r="BN100">
        <f t="shared" si="157"/>
        <v>2033.8331410995775</v>
      </c>
      <c r="BO100">
        <f t="shared" si="158"/>
        <v>2033.8331410995775</v>
      </c>
      <c r="BP100">
        <f t="shared" si="159"/>
        <v>2033.8331410995775</v>
      </c>
      <c r="BQ100">
        <f t="shared" si="160"/>
        <v>2033.8331410995775</v>
      </c>
      <c r="BR100">
        <f t="shared" si="161"/>
        <v>2033.8331410995775</v>
      </c>
      <c r="BS100">
        <f t="shared" si="162"/>
        <v>2033.8331410995775</v>
      </c>
      <c r="BT100">
        <f t="shared" si="163"/>
        <v>2033.8331410995775</v>
      </c>
      <c r="BU100">
        <f t="shared" si="164"/>
        <v>2033.8331410995775</v>
      </c>
      <c r="BV100">
        <f t="shared" si="165"/>
        <v>2033.8331410995775</v>
      </c>
      <c r="BW100">
        <f t="shared" si="166"/>
        <v>2033.8331410995775</v>
      </c>
      <c r="BX100">
        <f t="shared" si="167"/>
        <v>2033.8331410995775</v>
      </c>
      <c r="BY100">
        <f t="shared" si="168"/>
        <v>2033.8331410995775</v>
      </c>
      <c r="BZ100">
        <f>IF($I$1=0,0,IF(AP100=0,C100,('LED Curve'!$D$14*(AP100/$I$1)^3+'LED Curve'!$D$15*(AP100/$I$1)^2+'LED Curve'!$D$16*(AP100/$I$1)^1+'LED Curve'!$D$17)*$F$1))</f>
        <v>32.123222947868399</v>
      </c>
      <c r="CA100">
        <f>IF($I$2=0,0,IF(AQ100=0,C100-BZ100,('LED Curve'!$D$14*(AQ100/$I$2)^3+'LED Curve'!$D$15*(AQ100/$I$2)^2+'LED Curve'!$D$16*(AQ100/$I$2)^1+'LED Curve'!$D$17)*$F$2))</f>
        <v>32.123222947868399</v>
      </c>
      <c r="CB100">
        <f>IF($I$3=0,0,IF(AR100=0,C100-(BZ100+CA100),('LED Curve'!$D$14*(AR100/$I$3)^3+'LED Curve'!$D$15*(AR100/$I$3)^2+'LED Curve'!$D$16*(AR100/$I$3)^1+'LED Curve'!$D$17)*$F$3))</f>
        <v>32.123222947868399</v>
      </c>
      <c r="CC100">
        <f>IF($I$4=0,0,IF(AS100=0,C100-(BZ100+CA100+CB100),('LED Curve'!$D$14*(AS100/$I$4)^3+'LED Curve'!$D$15*(AS100/$I$4)^2+'LED Curve'!$D$16*(AS100/$I$4)^1+'LED Curve'!$D$17)*$F$4))</f>
        <v>32.123222947868399</v>
      </c>
      <c r="CD100">
        <f>IF($I$1=0,0,IF(AT100=0,D100,('LED Curve'!$D$14*(AT100/$I$1)^3+'LED Curve'!$D$15*(AT100/$I$1)^2+'LED Curve'!$D$16*(AT100/$I$1)^1+'LED Curve'!$D$17)*$F$1))</f>
        <v>32.123222947868399</v>
      </c>
      <c r="CE100">
        <f>IF($I$2=0,0,IF(AU100=0,D100-CD100,('LED Curve'!$D$14*(AU100/$I$2)^3+'LED Curve'!$D$15*(AU100/$I$2)^2+'LED Curve'!$D$16*(AU100/$I$2)^1+'LED Curve'!$D$17)*$F$2))</f>
        <v>32.123222947868399</v>
      </c>
      <c r="CF100">
        <f>IF($I$3=0,0,IF(AV100=0,D100-(CD100+CE100),('LED Curve'!$D$14*(AV100/$I$3)^3+'LED Curve'!$D$15*(AV100/$I$3)^2+'LED Curve'!$D$16*(AV100/$I$3)^1+'LED Curve'!$D$17)*$F$3))</f>
        <v>32.123222947868399</v>
      </c>
      <c r="CG100">
        <f>IF($I$4=0,0,IF(AW100=0,D100-(CD100+CE100+CF100),('LED Curve'!$D$14*(AW100/$I$4)^3+'LED Curve'!$D$15*(AW100/$I$4)^2+'LED Curve'!$D$16*(AW100/$I$4)^1+'LED Curve'!$D$17)*$F$4))</f>
        <v>32.123222947868399</v>
      </c>
      <c r="CH100">
        <f>IF($I$1=0,0,IF(AX100=0,E100,('LED Curve'!$D$14*(AX100/$I$1)^3+'LED Curve'!$D$15*(AX100/$I$1)^2+'LED Curve'!$D$16*(AX100/$I$1)^1+'LED Curve'!$D$17)*$F$1))</f>
        <v>32.123222947868399</v>
      </c>
      <c r="CI100">
        <f>IF($I$2=0,0,IF(AY100=0,E100-CH100,('LED Curve'!$D$14*(AY100/$I$2)^3+'LED Curve'!$D$15*(AY100/$I$2)^2+'LED Curve'!$D$16*(AY100/$I$2)^1+'LED Curve'!$D$17)*$F$2))</f>
        <v>32.123222947868399</v>
      </c>
      <c r="CJ100">
        <f>IF($I$3=0,0,IF(AZ100=0,E100-(CH100+CI100),('LED Curve'!$D$14*(AZ100/$I$3)^3+'LED Curve'!$D$15*(AZ100/$I$3)^2+'LED Curve'!$D$16*(AZ100/$I$3)^1+'LED Curve'!$D$17)*$F$3))</f>
        <v>32.123222947868399</v>
      </c>
      <c r="CK100">
        <f>IF($I$4=0,0,IF(BA100=0,E100-(CH100+CI100+CJ100),('LED Curve'!$D$14*(BA100/$I$4)^3+'LED Curve'!$D$15*(BA100/$I$4)^2+'LED Curve'!$D$16*(BA100/$I$4)^1+'LED Curve'!$D$17)*$F$4))</f>
        <v>32.123222947868399</v>
      </c>
      <c r="CL100">
        <f t="shared" si="169"/>
        <v>106.27771498183786</v>
      </c>
      <c r="CM100">
        <f t="shared" si="170"/>
        <v>74.154492033969461</v>
      </c>
      <c r="CN100">
        <f t="shared" si="171"/>
        <v>42.031269086101062</v>
      </c>
      <c r="CO100">
        <f>IF($C$6=Calculation!$I$5,0,$C100-(BZ100+CA100+CB100+CC100))</f>
        <v>9.9080461382326632</v>
      </c>
      <c r="CP100">
        <f t="shared" si="172"/>
        <v>118.9868911572657</v>
      </c>
      <c r="CQ100">
        <f t="shared" si="173"/>
        <v>86.863668209397304</v>
      </c>
      <c r="CR100">
        <f t="shared" si="174"/>
        <v>54.740445261528905</v>
      </c>
      <c r="CS100">
        <f>IF($C$6=Calculation!$I$5,0,$D100-(CD100+CE100+CF100+CG100))</f>
        <v>22.617222313660506</v>
      </c>
      <c r="CT100">
        <f t="shared" si="175"/>
        <v>131.69606733269353</v>
      </c>
      <c r="CU100">
        <f t="shared" si="176"/>
        <v>99.572844384825146</v>
      </c>
      <c r="CV100">
        <f t="shared" si="177"/>
        <v>67.449621436956747</v>
      </c>
      <c r="CW100">
        <f>IF($C$6=Calculation!$I$5,0,$E100-(CH100+CI100+CJ100+CK100))</f>
        <v>35.326398489088348</v>
      </c>
      <c r="CX100">
        <f t="shared" si="178"/>
        <v>25.636592672288668</v>
      </c>
      <c r="CY100">
        <f t="shared" si="179"/>
        <v>30.364827147983533</v>
      </c>
      <c r="CZ100">
        <f t="shared" si="180"/>
        <v>34.762405796106485</v>
      </c>
      <c r="DA100">
        <f t="shared" si="181"/>
        <v>0.3335068580548905</v>
      </c>
      <c r="DB100">
        <f t="shared" si="182"/>
        <v>0.3668835172972143</v>
      </c>
      <c r="DC100">
        <f t="shared" si="183"/>
        <v>0.39324780092932921</v>
      </c>
      <c r="DD100">
        <f t="shared" si="198"/>
        <v>7.4064066287902897</v>
      </c>
      <c r="DE100">
        <f t="shared" si="199"/>
        <v>6.9895965305796874</v>
      </c>
      <c r="DF100">
        <f t="shared" si="200"/>
        <v>5.7977401408318183</v>
      </c>
      <c r="DG100">
        <f t="shared" si="201"/>
        <v>2.5529059185561906</v>
      </c>
      <c r="DH100">
        <f t="shared" si="202"/>
        <v>8.1994899084070756</v>
      </c>
      <c r="DI100">
        <f t="shared" si="203"/>
        <v>7.8196249738671613</v>
      </c>
      <c r="DJ100">
        <f t="shared" si="204"/>
        <v>6.7536413472374646</v>
      </c>
      <c r="DK100">
        <f t="shared" si="205"/>
        <v>4.0088675535021698</v>
      </c>
      <c r="DL100">
        <f t="shared" si="206"/>
        <v>8.8247958878311881</v>
      </c>
      <c r="DM100">
        <f t="shared" si="207"/>
        <v>8.4769818761198259</v>
      </c>
      <c r="DN100">
        <f t="shared" si="208"/>
        <v>7.5117417106601216</v>
      </c>
      <c r="DO100">
        <f t="shared" si="209"/>
        <v>5.1147948460272641</v>
      </c>
      <c r="DP100">
        <f t="shared" si="184"/>
        <v>0.21536561656600375</v>
      </c>
      <c r="DQ100">
        <f t="shared" si="185"/>
        <v>0.5946129283434145</v>
      </c>
      <c r="DR100">
        <f t="shared" si="186"/>
        <v>1.504332759888884</v>
      </c>
      <c r="DS100">
        <f t="shared" si="187"/>
        <v>0.24212529067748043</v>
      </c>
      <c r="DT100">
        <f t="shared" si="188"/>
        <v>0.1957421357474966</v>
      </c>
      <c r="DU100">
        <f t="shared" si="189"/>
        <v>0.52937470169145939</v>
      </c>
      <c r="DV100">
        <f t="shared" si="190"/>
        <v>1.2570381093663101</v>
      </c>
      <c r="DW100">
        <f t="shared" si="191"/>
        <v>1.2341649008671656</v>
      </c>
      <c r="DX100">
        <f t="shared" si="192"/>
        <v>0.17943591579829735</v>
      </c>
      <c r="DY100">
        <f t="shared" si="193"/>
        <v>0.47733610924997627</v>
      </c>
      <c r="DZ100">
        <f t="shared" si="194"/>
        <v>1.0876185638500147</v>
      </c>
      <c r="EA100">
        <f t="shared" si="195"/>
        <v>2.6964530856404556</v>
      </c>
      <c r="EB100">
        <f>IF($I$1=0,0,IF(AP100&lt;=0,0,('LED Curve'!$D$19*(AP100/$I$1)^3+'LED Curve'!$D$20*(AP100/$I$1)^2+'LED Curve'!$D$21*(AP100/$I$1)^1+'LED Curve'!$D$22)*$F$1*$I$1))</f>
        <v>544.2324443672818</v>
      </c>
      <c r="EC100">
        <f>IF($I$2=0,0,IF(AQ100&lt;=0,0,('LED Curve'!$D$19*(AQ100/$I$2)^3+'LED Curve'!$D$20*(AQ100/$I$2)^2+'LED Curve'!$D$21*(AQ100/$I$2)^1+'LED Curve'!$D$22)*$F$2*$I$2))</f>
        <v>544.2324443672818</v>
      </c>
      <c r="ED100">
        <f>IF($I$3=0,0,IF(AR100&lt;=0,0,('LED Curve'!$D$19*(AR100/$I$3)^3+'LED Curve'!$D$20*(AR100/$I$3)^2+'LED Curve'!$D$21*(AR100/$I$3)^1+'LED Curve'!$D$22)*$F$3*$I$3))</f>
        <v>544.2324443672818</v>
      </c>
      <c r="EE100">
        <f>IF($I$4=0,0,IF(AS100&lt;=0,0,('LED Curve'!$D$19*(AS100/$I$4)^3+'LED Curve'!$D$20*(AS100/$I$4)^2+'LED Curve'!$D$21*(AS100/$I$4)^1+'LED Curve'!$D$22)*$F$4*$I$4))</f>
        <v>544.2324443672818</v>
      </c>
      <c r="EF100">
        <f>IF($I$1=0,0,IF(AT100&lt;=0,0,('LED Curve'!$D$19*(AT100/$I$1)^3+'LED Curve'!$D$20*(AT100/$I$1)^2+'LED Curve'!$D$21*(AT100/$I$1)^1+'LED Curve'!$D$22)*$F$1*$I$1))</f>
        <v>544.2324443672818</v>
      </c>
      <c r="EG100">
        <f>IF($I$2=0,0,IF(AU100&lt;=0,0,('LED Curve'!$D$19*(AU100/$I$2)^3+'LED Curve'!$D$20*(AU100/$I$2)^2+'LED Curve'!$D$21*(AU100/$I$2)^1+'LED Curve'!$D$22)*$F$2*$I$2))</f>
        <v>544.2324443672818</v>
      </c>
      <c r="EH100">
        <f>IF($I$3=0,0,IF(AV100&lt;=0,0,('LED Curve'!$D$19*(AV100/$I$3)^3+'LED Curve'!$D$20*(AV100/$I$3)^2+'LED Curve'!$D$21*(AV100/$I$3)^1+'LED Curve'!$D$22)*$F$3*$I$3))</f>
        <v>544.2324443672818</v>
      </c>
      <c r="EI100">
        <f>IF($I$4=0,0,IF(AW100&lt;=0,0,('LED Curve'!$D$19*(AW100/$I$4)^3+'LED Curve'!$D$20*(AW100/$I$4)^2+'LED Curve'!$D$21*(AW100/$I$4)^1+'LED Curve'!$D$22)*$F$4*$I$4))</f>
        <v>544.2324443672818</v>
      </c>
      <c r="EJ100">
        <f>IF($I$1=0,0,IF(AX100&lt;=0,0,('LED Curve'!$D$19*(AX100/$I$1)^3+'LED Curve'!$D$20*(AX100/$I$1)^2+'LED Curve'!$D$21*(AX100/$I$1)^1+'LED Curve'!$D$22)*$F$1*$I$1))</f>
        <v>544.2324443672818</v>
      </c>
      <c r="EK100">
        <f>IF($I$2=0,0,IF(AY100&lt;=0,0,('LED Curve'!$D$19*(AY100/$I$2)^3+'LED Curve'!$D$20*(AY100/$I$2)^2+'LED Curve'!$D$21*(AY100/$I$2)^1+'LED Curve'!$D$22)*$F$2*$I$2))</f>
        <v>544.2324443672818</v>
      </c>
      <c r="EL100">
        <f>IF($I$3=0,0,IF(AZ100&lt;=0,0,('LED Curve'!$D$19*(AZ100/$I$3)^3+'LED Curve'!$D$20*(AZ100/$I$3)^2+'LED Curve'!$D$21*(AZ100/$I$3)^1+'LED Curve'!$D$22)*$F$3*$I$3))</f>
        <v>544.2324443672818</v>
      </c>
      <c r="EM100">
        <f>IF($I$4=0,0,IF(BA100&lt;=0,0,('LED Curve'!$D$19*(BA100/$I$4)^3+'LED Curve'!$D$20*(BA100/$I$4)^2+'LED Curve'!$D$21*(BA100/$I$4)^1+'LED Curve'!$D$22)*$F$4*$I$4))</f>
        <v>544.2324443672818</v>
      </c>
      <c r="EN100">
        <f t="shared" si="196"/>
        <v>2176.9297774691272</v>
      </c>
      <c r="EO100">
        <f t="shared" si="116"/>
        <v>948.61350207583291</v>
      </c>
      <c r="EP100">
        <f t="shared" si="117"/>
        <v>2176.9297774691272</v>
      </c>
      <c r="EQ100">
        <f t="shared" si="118"/>
        <v>851.15161399119143</v>
      </c>
      <c r="ER100">
        <f t="shared" si="197"/>
        <v>2176.9297774691272</v>
      </c>
      <c r="ES100">
        <f t="shared" si="119"/>
        <v>774.82780015805474</v>
      </c>
    </row>
    <row r="101" spans="1:149" x14ac:dyDescent="0.3">
      <c r="A101">
        <v>92</v>
      </c>
      <c r="B101">
        <f t="shared" si="120"/>
        <v>3.5937500000000002E-3</v>
      </c>
      <c r="C101">
        <f t="shared" si="107"/>
        <v>139.22773104327649</v>
      </c>
      <c r="D101">
        <f t="shared" si="108"/>
        <v>152.01207022902889</v>
      </c>
      <c r="E101">
        <f t="shared" si="109"/>
        <v>164.79640941478132</v>
      </c>
      <c r="F101">
        <f>IF(C101&gt;Calculation!$D$72,IF((C101-Calculation!$D$72)/Calculation!$D$58&gt;Calculation!$D$28,Calculation!$D$28,(C101-Calculation!$D$72)/Calculation!$D$58),0)</f>
        <v>26.470588235294116</v>
      </c>
      <c r="G101">
        <f>IF(C101&gt;Calculation!$D$73,IF((C101-Calculation!$D$73)/Calculation!$D$59&gt;Calculation!$D$29,Calculation!$D$29,(C101-Calculation!$D$73)/Calculation!$D$59),0)</f>
        <v>54.411764705882355</v>
      </c>
      <c r="H101">
        <f>IF(C101&gt;Calculation!$D$74,IF((C101-Calculation!$D$74)/Calculation!$D$60&gt;Calculation!$D$30,Calculation!$D$30,(C101-Calculation!$D$74)/Calculation!$D$60),0)</f>
        <v>122.05882352941177</v>
      </c>
      <c r="I101">
        <f>IF(C101&gt;Calculation!$D$75,IF((C101-Calculation!$D$75)/Calculation!$D$61&gt;Calculation!$D$31,Calculation!$D$31,(C101-Calculation!$D$75)/Calculation!$D$61),0)</f>
        <v>135.29411764705884</v>
      </c>
      <c r="J101">
        <f>IF(D101&gt;Calculation!$D$72,IF((D101-Calculation!$D$72)/Calculation!$D$58&gt;Calculation!$D$28,Calculation!$D$28,(D101-Calculation!$D$72)/Calculation!$D$58),0)</f>
        <v>26.470588235294116</v>
      </c>
      <c r="K101">
        <f>IF(D101&gt;Calculation!$D$73,IF((D101-Calculation!$D$73)/Calculation!$D$59&gt;Calculation!$D$29,Calculation!$D$29,(D101-Calculation!$D$73)/Calculation!$D$59),0)</f>
        <v>54.411764705882355</v>
      </c>
      <c r="L101">
        <f>IF(D101&gt;Calculation!$D$74,IF((D101-Calculation!$D$74)/Calculation!$D$60&gt;Calculation!$D$30,Calculation!$D$30,(D101-Calculation!$D$74)/Calculation!$D$60),0)</f>
        <v>122.05882352941177</v>
      </c>
      <c r="M101">
        <f>IF(D101&gt;Calculation!$D$75,IF((D101-Calculation!$D$75)/Calculation!$D$61&gt;Calculation!$D$31,Calculation!$D$31,(D101-Calculation!$D$75)/Calculation!$D$61),0)</f>
        <v>135.29411764705884</v>
      </c>
      <c r="N101">
        <f>IF(E101&gt;Calculation!$D$72,IF((E101-Calculation!$D$72)/Calculation!$D$58&gt;Calculation!$D$28,Calculation!$D$28,(E101-Calculation!$D$72)/Calculation!$D$58),0)</f>
        <v>26.470588235294116</v>
      </c>
      <c r="O101">
        <f>IF(E101&gt;Calculation!$D$73,IF((E101-Calculation!$D$73)/Calculation!$D$59&gt;Calculation!$D$29,Calculation!$D$29,(E101-Calculation!$D$73)/Calculation!$D$59),0)</f>
        <v>54.411764705882355</v>
      </c>
      <c r="P101">
        <f>IF(E101&gt;Calculation!$D$74,IF((E101-Calculation!$D$74)/Calculation!$D$60&gt;Calculation!$D$30,Calculation!$D$30,(E101-Calculation!$D$74)/Calculation!$D$60),0)</f>
        <v>122.05882352941177</v>
      </c>
      <c r="Q101">
        <f>IF(E101&gt;Calculation!$D$75,IF((E101-Calculation!$D$75)/Calculation!$D$61&gt;Calculation!$D$31,Calculation!$D$31,(E101-Calculation!$D$75)/Calculation!$D$61),0)</f>
        <v>135.29411764705884</v>
      </c>
      <c r="R101">
        <f t="shared" si="121"/>
        <v>0</v>
      </c>
      <c r="S101">
        <f t="shared" si="122"/>
        <v>0</v>
      </c>
      <c r="T101">
        <f t="shared" si="123"/>
        <v>0</v>
      </c>
      <c r="U101">
        <f t="shared" si="124"/>
        <v>135.29411764705884</v>
      </c>
      <c r="V101">
        <f t="shared" si="125"/>
        <v>0</v>
      </c>
      <c r="W101">
        <f t="shared" si="126"/>
        <v>0</v>
      </c>
      <c r="X101">
        <f t="shared" si="127"/>
        <v>0</v>
      </c>
      <c r="Y101">
        <f t="shared" si="128"/>
        <v>135.29411764705884</v>
      </c>
      <c r="Z101">
        <f t="shared" si="129"/>
        <v>0</v>
      </c>
      <c r="AA101">
        <f t="shared" si="130"/>
        <v>0</v>
      </c>
      <c r="AB101">
        <f t="shared" si="131"/>
        <v>0</v>
      </c>
      <c r="AC101">
        <f t="shared" si="110"/>
        <v>135.29411764705884</v>
      </c>
      <c r="AD101">
        <f>IF(T101&gt;Calculation!$D$29,1,0)</f>
        <v>0</v>
      </c>
      <c r="AE101">
        <f>IF(X101&gt;Calculation!$D$29,1,0)</f>
        <v>0</v>
      </c>
      <c r="AF101">
        <f>IF(AB101&gt;Calculation!$D$29,1,0)</f>
        <v>0</v>
      </c>
      <c r="AG101">
        <f>IF(U101&gt;Calculation!$D$30,1,0)</f>
        <v>1</v>
      </c>
      <c r="AH101">
        <f>IF(Y101&gt;Calculation!$D$30,1,0)</f>
        <v>1</v>
      </c>
      <c r="AI101">
        <f>IF(AC101&gt;Calculation!$D$30,1,0)</f>
        <v>1</v>
      </c>
      <c r="AJ101">
        <f t="shared" si="111"/>
        <v>135.29411764705884</v>
      </c>
      <c r="AK101">
        <f t="shared" si="132"/>
        <v>135.29411764705884</v>
      </c>
      <c r="AL101">
        <f t="shared" si="133"/>
        <v>135.29411764705884</v>
      </c>
      <c r="AM101">
        <f t="shared" si="134"/>
        <v>18304.498269896198</v>
      </c>
      <c r="AN101">
        <f t="shared" si="135"/>
        <v>18304.498269896198</v>
      </c>
      <c r="AO101">
        <f t="shared" si="136"/>
        <v>18304.498269896198</v>
      </c>
      <c r="AP101">
        <f t="shared" si="112"/>
        <v>135.29411764705884</v>
      </c>
      <c r="AQ101">
        <f t="shared" si="113"/>
        <v>135.29411764705884</v>
      </c>
      <c r="AR101">
        <f t="shared" si="114"/>
        <v>135.29411764705884</v>
      </c>
      <c r="AS101">
        <f t="shared" si="115"/>
        <v>135.29411764705884</v>
      </c>
      <c r="AT101">
        <f t="shared" si="137"/>
        <v>135.29411764705884</v>
      </c>
      <c r="AU101">
        <f t="shared" si="138"/>
        <v>135.29411764705884</v>
      </c>
      <c r="AV101">
        <f t="shared" si="139"/>
        <v>135.29411764705884</v>
      </c>
      <c r="AW101">
        <f t="shared" si="140"/>
        <v>135.29411764705884</v>
      </c>
      <c r="AX101">
        <f t="shared" si="141"/>
        <v>135.29411764705884</v>
      </c>
      <c r="AY101">
        <f t="shared" si="142"/>
        <v>135.29411764705884</v>
      </c>
      <c r="AZ101">
        <f t="shared" si="143"/>
        <v>135.29411764705884</v>
      </c>
      <c r="BA101">
        <f t="shared" si="144"/>
        <v>135.29411764705884</v>
      </c>
      <c r="BB101">
        <f t="shared" si="145"/>
        <v>45.098039215686278</v>
      </c>
      <c r="BC101">
        <f t="shared" si="146"/>
        <v>45.098039215686278</v>
      </c>
      <c r="BD101">
        <f t="shared" si="147"/>
        <v>45.098039215686278</v>
      </c>
      <c r="BE101">
        <f t="shared" si="148"/>
        <v>45.098039215686278</v>
      </c>
      <c r="BF101">
        <f t="shared" si="149"/>
        <v>45.098039215686278</v>
      </c>
      <c r="BG101">
        <f t="shared" si="150"/>
        <v>45.098039215686278</v>
      </c>
      <c r="BH101">
        <f t="shared" si="151"/>
        <v>45.098039215686278</v>
      </c>
      <c r="BI101">
        <f t="shared" si="152"/>
        <v>45.098039215686278</v>
      </c>
      <c r="BJ101">
        <f t="shared" si="153"/>
        <v>45.098039215686278</v>
      </c>
      <c r="BK101">
        <f t="shared" si="154"/>
        <v>45.098039215686278</v>
      </c>
      <c r="BL101">
        <f t="shared" si="155"/>
        <v>45.098039215686278</v>
      </c>
      <c r="BM101">
        <f t="shared" si="156"/>
        <v>45.098039215686278</v>
      </c>
      <c r="BN101">
        <f t="shared" si="157"/>
        <v>2033.8331410995775</v>
      </c>
      <c r="BO101">
        <f t="shared" si="158"/>
        <v>2033.8331410995775</v>
      </c>
      <c r="BP101">
        <f t="shared" si="159"/>
        <v>2033.8331410995775</v>
      </c>
      <c r="BQ101">
        <f t="shared" si="160"/>
        <v>2033.8331410995775</v>
      </c>
      <c r="BR101">
        <f t="shared" si="161"/>
        <v>2033.8331410995775</v>
      </c>
      <c r="BS101">
        <f t="shared" si="162"/>
        <v>2033.8331410995775</v>
      </c>
      <c r="BT101">
        <f t="shared" si="163"/>
        <v>2033.8331410995775</v>
      </c>
      <c r="BU101">
        <f t="shared" si="164"/>
        <v>2033.8331410995775</v>
      </c>
      <c r="BV101">
        <f t="shared" si="165"/>
        <v>2033.8331410995775</v>
      </c>
      <c r="BW101">
        <f t="shared" si="166"/>
        <v>2033.8331410995775</v>
      </c>
      <c r="BX101">
        <f t="shared" si="167"/>
        <v>2033.8331410995775</v>
      </c>
      <c r="BY101">
        <f t="shared" si="168"/>
        <v>2033.8331410995775</v>
      </c>
      <c r="BZ101">
        <f>IF($I$1=0,0,IF(AP101=0,C101,('LED Curve'!$D$14*(AP101/$I$1)^3+'LED Curve'!$D$15*(AP101/$I$1)^2+'LED Curve'!$D$16*(AP101/$I$1)^1+'LED Curve'!$D$17)*$F$1))</f>
        <v>32.123222947868399</v>
      </c>
      <c r="CA101">
        <f>IF($I$2=0,0,IF(AQ101=0,C101-BZ101,('LED Curve'!$D$14*(AQ101/$I$2)^3+'LED Curve'!$D$15*(AQ101/$I$2)^2+'LED Curve'!$D$16*(AQ101/$I$2)^1+'LED Curve'!$D$17)*$F$2))</f>
        <v>32.123222947868399</v>
      </c>
      <c r="CB101">
        <f>IF($I$3=0,0,IF(AR101=0,C101-(BZ101+CA101),('LED Curve'!$D$14*(AR101/$I$3)^3+'LED Curve'!$D$15*(AR101/$I$3)^2+'LED Curve'!$D$16*(AR101/$I$3)^1+'LED Curve'!$D$17)*$F$3))</f>
        <v>32.123222947868399</v>
      </c>
      <c r="CC101">
        <f>IF($I$4=0,0,IF(AS101=0,C101-(BZ101+CA101+CB101),('LED Curve'!$D$14*(AS101/$I$4)^3+'LED Curve'!$D$15*(AS101/$I$4)^2+'LED Curve'!$D$16*(AS101/$I$4)^1+'LED Curve'!$D$17)*$F$4))</f>
        <v>32.123222947868399</v>
      </c>
      <c r="CD101">
        <f>IF($I$1=0,0,IF(AT101=0,D101,('LED Curve'!$D$14*(AT101/$I$1)^3+'LED Curve'!$D$15*(AT101/$I$1)^2+'LED Curve'!$D$16*(AT101/$I$1)^1+'LED Curve'!$D$17)*$F$1))</f>
        <v>32.123222947868399</v>
      </c>
      <c r="CE101">
        <f>IF($I$2=0,0,IF(AU101=0,D101-CD101,('LED Curve'!$D$14*(AU101/$I$2)^3+'LED Curve'!$D$15*(AU101/$I$2)^2+'LED Curve'!$D$16*(AU101/$I$2)^1+'LED Curve'!$D$17)*$F$2))</f>
        <v>32.123222947868399</v>
      </c>
      <c r="CF101">
        <f>IF($I$3=0,0,IF(AV101=0,D101-(CD101+CE101),('LED Curve'!$D$14*(AV101/$I$3)^3+'LED Curve'!$D$15*(AV101/$I$3)^2+'LED Curve'!$D$16*(AV101/$I$3)^1+'LED Curve'!$D$17)*$F$3))</f>
        <v>32.123222947868399</v>
      </c>
      <c r="CG101">
        <f>IF($I$4=0,0,IF(AW101=0,D101-(CD101+CE101+CF101),('LED Curve'!$D$14*(AW101/$I$4)^3+'LED Curve'!$D$15*(AW101/$I$4)^2+'LED Curve'!$D$16*(AW101/$I$4)^1+'LED Curve'!$D$17)*$F$4))</f>
        <v>32.123222947868399</v>
      </c>
      <c r="CH101">
        <f>IF($I$1=0,0,IF(AX101=0,E101,('LED Curve'!$D$14*(AX101/$I$1)^3+'LED Curve'!$D$15*(AX101/$I$1)^2+'LED Curve'!$D$16*(AX101/$I$1)^1+'LED Curve'!$D$17)*$F$1))</f>
        <v>32.123222947868399</v>
      </c>
      <c r="CI101">
        <f>IF($I$2=0,0,IF(AY101=0,E101-CH101,('LED Curve'!$D$14*(AY101/$I$2)^3+'LED Curve'!$D$15*(AY101/$I$2)^2+'LED Curve'!$D$16*(AY101/$I$2)^1+'LED Curve'!$D$17)*$F$2))</f>
        <v>32.123222947868399</v>
      </c>
      <c r="CJ101">
        <f>IF($I$3=0,0,IF(AZ101=0,E101-(CH101+CI101),('LED Curve'!$D$14*(AZ101/$I$3)^3+'LED Curve'!$D$15*(AZ101/$I$3)^2+'LED Curve'!$D$16*(AZ101/$I$3)^1+'LED Curve'!$D$17)*$F$3))</f>
        <v>32.123222947868399</v>
      </c>
      <c r="CK101">
        <f>IF($I$4=0,0,IF(BA101=0,E101-(CH101+CI101+CJ101),('LED Curve'!$D$14*(BA101/$I$4)^3+'LED Curve'!$D$15*(BA101/$I$4)^2+'LED Curve'!$D$16*(BA101/$I$4)^1+'LED Curve'!$D$17)*$F$4))</f>
        <v>32.123222947868399</v>
      </c>
      <c r="CL101">
        <f t="shared" si="169"/>
        <v>107.10450809540809</v>
      </c>
      <c r="CM101">
        <f t="shared" si="170"/>
        <v>74.981285147539694</v>
      </c>
      <c r="CN101">
        <f t="shared" si="171"/>
        <v>42.858062199671295</v>
      </c>
      <c r="CO101">
        <f>IF($C$6=Calculation!$I$5,0,$C101-(BZ101+CA101+CB101+CC101))</f>
        <v>10.734839251802896</v>
      </c>
      <c r="CP101">
        <f t="shared" si="172"/>
        <v>119.88884728116049</v>
      </c>
      <c r="CQ101">
        <f t="shared" si="173"/>
        <v>87.765624333292095</v>
      </c>
      <c r="CR101">
        <f t="shared" si="174"/>
        <v>55.642401385423696</v>
      </c>
      <c r="CS101">
        <f>IF($C$6=Calculation!$I$5,0,$D101-(CD101+CE101+CF101+CG101))</f>
        <v>23.519178437555297</v>
      </c>
      <c r="CT101">
        <f t="shared" si="175"/>
        <v>132.67318646691291</v>
      </c>
      <c r="CU101">
        <f t="shared" si="176"/>
        <v>100.54996351904452</v>
      </c>
      <c r="CV101">
        <f t="shared" si="177"/>
        <v>68.426740571176126</v>
      </c>
      <c r="CW101">
        <f>IF($C$6=Calculation!$I$5,0,$E101-(CH101+CI101+CJ101+CK101))</f>
        <v>36.303517623307727</v>
      </c>
      <c r="CX101">
        <f t="shared" si="178"/>
        <v>26.377615120172241</v>
      </c>
      <c r="CY101">
        <f t="shared" si="179"/>
        <v>31.173215272947431</v>
      </c>
      <c r="CZ101">
        <f t="shared" si="180"/>
        <v>35.638159598150708</v>
      </c>
      <c r="DA101">
        <f t="shared" si="181"/>
        <v>0.34090575511371402</v>
      </c>
      <c r="DB101">
        <f t="shared" si="182"/>
        <v>0.37428241435603782</v>
      </c>
      <c r="DC101">
        <f t="shared" si="183"/>
        <v>0.40064669798815272</v>
      </c>
      <c r="DD101">
        <f t="shared" si="198"/>
        <v>7.5761755000680866</v>
      </c>
      <c r="DE101">
        <f t="shared" si="199"/>
        <v>7.1593654018574844</v>
      </c>
      <c r="DF101">
        <f t="shared" si="200"/>
        <v>5.9675090121096153</v>
      </c>
      <c r="DG101">
        <f t="shared" si="201"/>
        <v>2.722674789833988</v>
      </c>
      <c r="DH101">
        <f t="shared" si="202"/>
        <v>8.3692587796848734</v>
      </c>
      <c r="DI101">
        <f t="shared" si="203"/>
        <v>7.9893938451449582</v>
      </c>
      <c r="DJ101">
        <f t="shared" si="204"/>
        <v>6.9234102185152615</v>
      </c>
      <c r="DK101">
        <f t="shared" si="205"/>
        <v>4.1786364247799668</v>
      </c>
      <c r="DL101">
        <f t="shared" si="206"/>
        <v>8.9945647591089859</v>
      </c>
      <c r="DM101">
        <f t="shared" si="207"/>
        <v>8.6467507473976237</v>
      </c>
      <c r="DN101">
        <f t="shared" si="208"/>
        <v>7.6815105819379186</v>
      </c>
      <c r="DO101">
        <f t="shared" si="209"/>
        <v>5.284563717305061</v>
      </c>
      <c r="DP101">
        <f t="shared" si="184"/>
        <v>0.21536561656600375</v>
      </c>
      <c r="DQ101">
        <f t="shared" si="185"/>
        <v>0.5946129283434145</v>
      </c>
      <c r="DR101">
        <f t="shared" si="186"/>
        <v>1.504332759888884</v>
      </c>
      <c r="DS101">
        <f t="shared" si="187"/>
        <v>0.29667335639103953</v>
      </c>
      <c r="DT101">
        <f t="shared" si="188"/>
        <v>0.1957421357474966</v>
      </c>
      <c r="DU101">
        <f t="shared" si="189"/>
        <v>0.52937470169145939</v>
      </c>
      <c r="DV101">
        <f t="shared" si="190"/>
        <v>1.2570381093663101</v>
      </c>
      <c r="DW101">
        <f t="shared" si="191"/>
        <v>1.3560786436610495</v>
      </c>
      <c r="DX101">
        <f t="shared" si="192"/>
        <v>0.17943591579829735</v>
      </c>
      <c r="DY101">
        <f t="shared" si="193"/>
        <v>0.47733610924997627</v>
      </c>
      <c r="DZ101">
        <f t="shared" si="194"/>
        <v>1.0876185638500147</v>
      </c>
      <c r="EA101">
        <f t="shared" si="195"/>
        <v>2.8857325055146643</v>
      </c>
      <c r="EB101">
        <f>IF($I$1=0,0,IF(AP101&lt;=0,0,('LED Curve'!$D$19*(AP101/$I$1)^3+'LED Curve'!$D$20*(AP101/$I$1)^2+'LED Curve'!$D$21*(AP101/$I$1)^1+'LED Curve'!$D$22)*$F$1*$I$1))</f>
        <v>544.2324443672818</v>
      </c>
      <c r="EC101">
        <f>IF($I$2=0,0,IF(AQ101&lt;=0,0,('LED Curve'!$D$19*(AQ101/$I$2)^3+'LED Curve'!$D$20*(AQ101/$I$2)^2+'LED Curve'!$D$21*(AQ101/$I$2)^1+'LED Curve'!$D$22)*$F$2*$I$2))</f>
        <v>544.2324443672818</v>
      </c>
      <c r="ED101">
        <f>IF($I$3=0,0,IF(AR101&lt;=0,0,('LED Curve'!$D$19*(AR101/$I$3)^3+'LED Curve'!$D$20*(AR101/$I$3)^2+'LED Curve'!$D$21*(AR101/$I$3)^1+'LED Curve'!$D$22)*$F$3*$I$3))</f>
        <v>544.2324443672818</v>
      </c>
      <c r="EE101">
        <f>IF($I$4=0,0,IF(AS101&lt;=0,0,('LED Curve'!$D$19*(AS101/$I$4)^3+'LED Curve'!$D$20*(AS101/$I$4)^2+'LED Curve'!$D$21*(AS101/$I$4)^1+'LED Curve'!$D$22)*$F$4*$I$4))</f>
        <v>544.2324443672818</v>
      </c>
      <c r="EF101">
        <f>IF($I$1=0,0,IF(AT101&lt;=0,0,('LED Curve'!$D$19*(AT101/$I$1)^3+'LED Curve'!$D$20*(AT101/$I$1)^2+'LED Curve'!$D$21*(AT101/$I$1)^1+'LED Curve'!$D$22)*$F$1*$I$1))</f>
        <v>544.2324443672818</v>
      </c>
      <c r="EG101">
        <f>IF($I$2=0,0,IF(AU101&lt;=0,0,('LED Curve'!$D$19*(AU101/$I$2)^3+'LED Curve'!$D$20*(AU101/$I$2)^2+'LED Curve'!$D$21*(AU101/$I$2)^1+'LED Curve'!$D$22)*$F$2*$I$2))</f>
        <v>544.2324443672818</v>
      </c>
      <c r="EH101">
        <f>IF($I$3=0,0,IF(AV101&lt;=0,0,('LED Curve'!$D$19*(AV101/$I$3)^3+'LED Curve'!$D$20*(AV101/$I$3)^2+'LED Curve'!$D$21*(AV101/$I$3)^1+'LED Curve'!$D$22)*$F$3*$I$3))</f>
        <v>544.2324443672818</v>
      </c>
      <c r="EI101">
        <f>IF($I$4=0,0,IF(AW101&lt;=0,0,('LED Curve'!$D$19*(AW101/$I$4)^3+'LED Curve'!$D$20*(AW101/$I$4)^2+'LED Curve'!$D$21*(AW101/$I$4)^1+'LED Curve'!$D$22)*$F$4*$I$4))</f>
        <v>544.2324443672818</v>
      </c>
      <c r="EJ101">
        <f>IF($I$1=0,0,IF(AX101&lt;=0,0,('LED Curve'!$D$19*(AX101/$I$1)^3+'LED Curve'!$D$20*(AX101/$I$1)^2+'LED Curve'!$D$21*(AX101/$I$1)^1+'LED Curve'!$D$22)*$F$1*$I$1))</f>
        <v>544.2324443672818</v>
      </c>
      <c r="EK101">
        <f>IF($I$2=0,0,IF(AY101&lt;=0,0,('LED Curve'!$D$19*(AY101/$I$2)^3+'LED Curve'!$D$20*(AY101/$I$2)^2+'LED Curve'!$D$21*(AY101/$I$2)^1+'LED Curve'!$D$22)*$F$2*$I$2))</f>
        <v>544.2324443672818</v>
      </c>
      <c r="EL101">
        <f>IF($I$3=0,0,IF(AZ101&lt;=0,0,('LED Curve'!$D$19*(AZ101/$I$3)^3+'LED Curve'!$D$20*(AZ101/$I$3)^2+'LED Curve'!$D$21*(AZ101/$I$3)^1+'LED Curve'!$D$22)*$F$3*$I$3))</f>
        <v>544.2324443672818</v>
      </c>
      <c r="EM101">
        <f>IF($I$4=0,0,IF(BA101&lt;=0,0,('LED Curve'!$D$19*(BA101/$I$4)^3+'LED Curve'!$D$20*(BA101/$I$4)^2+'LED Curve'!$D$21*(BA101/$I$4)^1+'LED Curve'!$D$22)*$F$4*$I$4))</f>
        <v>544.2324443672818</v>
      </c>
      <c r="EN101">
        <f t="shared" si="196"/>
        <v>2176.9297774691272</v>
      </c>
      <c r="EO101">
        <f t="shared" si="116"/>
        <v>948.61350207583291</v>
      </c>
      <c r="EP101">
        <f t="shared" si="117"/>
        <v>2176.9297774691272</v>
      </c>
      <c r="EQ101">
        <f t="shared" si="118"/>
        <v>851.15161399119143</v>
      </c>
      <c r="ER101">
        <f t="shared" si="197"/>
        <v>2176.9297774691272</v>
      </c>
      <c r="ES101">
        <f t="shared" si="119"/>
        <v>774.82780015805474</v>
      </c>
    </row>
    <row r="102" spans="1:149" x14ac:dyDescent="0.3">
      <c r="A102">
        <v>93</v>
      </c>
      <c r="B102">
        <f t="shared" si="120"/>
        <v>3.6328125000000002E-3</v>
      </c>
      <c r="C102">
        <f t="shared" si="107"/>
        <v>140.03334613782104</v>
      </c>
      <c r="D102">
        <f t="shared" si="108"/>
        <v>152.89092305944115</v>
      </c>
      <c r="E102">
        <f t="shared" si="109"/>
        <v>165.74849998106123</v>
      </c>
      <c r="F102">
        <f>IF(C102&gt;Calculation!$D$72,IF((C102-Calculation!$D$72)/Calculation!$D$58&gt;Calculation!$D$28,Calculation!$D$28,(C102-Calculation!$D$72)/Calculation!$D$58),0)</f>
        <v>26.470588235294116</v>
      </c>
      <c r="G102">
        <f>IF(C102&gt;Calculation!$D$73,IF((C102-Calculation!$D$73)/Calculation!$D$59&gt;Calculation!$D$29,Calculation!$D$29,(C102-Calculation!$D$73)/Calculation!$D$59),0)</f>
        <v>54.411764705882355</v>
      </c>
      <c r="H102">
        <f>IF(C102&gt;Calculation!$D$74,IF((C102-Calculation!$D$74)/Calculation!$D$60&gt;Calculation!$D$30,Calculation!$D$30,(C102-Calculation!$D$74)/Calculation!$D$60),0)</f>
        <v>122.05882352941177</v>
      </c>
      <c r="I102">
        <f>IF(C102&gt;Calculation!$D$75,IF((C102-Calculation!$D$75)/Calculation!$D$61&gt;Calculation!$D$31,Calculation!$D$31,(C102-Calculation!$D$75)/Calculation!$D$61),0)</f>
        <v>135.29411764705884</v>
      </c>
      <c r="J102">
        <f>IF(D102&gt;Calculation!$D$72,IF((D102-Calculation!$D$72)/Calculation!$D$58&gt;Calculation!$D$28,Calculation!$D$28,(D102-Calculation!$D$72)/Calculation!$D$58),0)</f>
        <v>26.470588235294116</v>
      </c>
      <c r="K102">
        <f>IF(D102&gt;Calculation!$D$73,IF((D102-Calculation!$D$73)/Calculation!$D$59&gt;Calculation!$D$29,Calculation!$D$29,(D102-Calculation!$D$73)/Calculation!$D$59),0)</f>
        <v>54.411764705882355</v>
      </c>
      <c r="L102">
        <f>IF(D102&gt;Calculation!$D$74,IF((D102-Calculation!$D$74)/Calculation!$D$60&gt;Calculation!$D$30,Calculation!$D$30,(D102-Calculation!$D$74)/Calculation!$D$60),0)</f>
        <v>122.05882352941177</v>
      </c>
      <c r="M102">
        <f>IF(D102&gt;Calculation!$D$75,IF((D102-Calculation!$D$75)/Calculation!$D$61&gt;Calculation!$D$31,Calculation!$D$31,(D102-Calculation!$D$75)/Calculation!$D$61),0)</f>
        <v>135.29411764705884</v>
      </c>
      <c r="N102">
        <f>IF(E102&gt;Calculation!$D$72,IF((E102-Calculation!$D$72)/Calculation!$D$58&gt;Calculation!$D$28,Calculation!$D$28,(E102-Calculation!$D$72)/Calculation!$D$58),0)</f>
        <v>26.470588235294116</v>
      </c>
      <c r="O102">
        <f>IF(E102&gt;Calculation!$D$73,IF((E102-Calculation!$D$73)/Calculation!$D$59&gt;Calculation!$D$29,Calculation!$D$29,(E102-Calculation!$D$73)/Calculation!$D$59),0)</f>
        <v>54.411764705882355</v>
      </c>
      <c r="P102">
        <f>IF(E102&gt;Calculation!$D$74,IF((E102-Calculation!$D$74)/Calculation!$D$60&gt;Calculation!$D$30,Calculation!$D$30,(E102-Calculation!$D$74)/Calculation!$D$60),0)</f>
        <v>122.05882352941177</v>
      </c>
      <c r="Q102">
        <f>IF(E102&gt;Calculation!$D$75,IF((E102-Calculation!$D$75)/Calculation!$D$61&gt;Calculation!$D$31,Calculation!$D$31,(E102-Calculation!$D$75)/Calculation!$D$61),0)</f>
        <v>135.29411764705884</v>
      </c>
      <c r="R102">
        <f t="shared" si="121"/>
        <v>0</v>
      </c>
      <c r="S102">
        <f t="shared" si="122"/>
        <v>0</v>
      </c>
      <c r="T102">
        <f t="shared" si="123"/>
        <v>0</v>
      </c>
      <c r="U102">
        <f t="shared" si="124"/>
        <v>135.29411764705884</v>
      </c>
      <c r="V102">
        <f t="shared" si="125"/>
        <v>0</v>
      </c>
      <c r="W102">
        <f t="shared" si="126"/>
        <v>0</v>
      </c>
      <c r="X102">
        <f t="shared" si="127"/>
        <v>0</v>
      </c>
      <c r="Y102">
        <f t="shared" si="128"/>
        <v>135.29411764705884</v>
      </c>
      <c r="Z102">
        <f t="shared" si="129"/>
        <v>0</v>
      </c>
      <c r="AA102">
        <f t="shared" si="130"/>
        <v>0</v>
      </c>
      <c r="AB102">
        <f t="shared" si="131"/>
        <v>0</v>
      </c>
      <c r="AC102">
        <f t="shared" si="110"/>
        <v>135.29411764705884</v>
      </c>
      <c r="AD102">
        <f>IF(T102&gt;Calculation!$D$29,1,0)</f>
        <v>0</v>
      </c>
      <c r="AE102">
        <f>IF(X102&gt;Calculation!$D$29,1,0)</f>
        <v>0</v>
      </c>
      <c r="AF102">
        <f>IF(AB102&gt;Calculation!$D$29,1,0)</f>
        <v>0</v>
      </c>
      <c r="AG102">
        <f>IF(U102&gt;Calculation!$D$30,1,0)</f>
        <v>1</v>
      </c>
      <c r="AH102">
        <f>IF(Y102&gt;Calculation!$D$30,1,0)</f>
        <v>1</v>
      </c>
      <c r="AI102">
        <f>IF(AC102&gt;Calculation!$D$30,1,0)</f>
        <v>1</v>
      </c>
      <c r="AJ102">
        <f t="shared" si="111"/>
        <v>135.29411764705884</v>
      </c>
      <c r="AK102">
        <f t="shared" si="132"/>
        <v>135.29411764705884</v>
      </c>
      <c r="AL102">
        <f t="shared" si="133"/>
        <v>135.29411764705884</v>
      </c>
      <c r="AM102">
        <f t="shared" si="134"/>
        <v>18304.498269896198</v>
      </c>
      <c r="AN102">
        <f t="shared" si="135"/>
        <v>18304.498269896198</v>
      </c>
      <c r="AO102">
        <f t="shared" si="136"/>
        <v>18304.498269896198</v>
      </c>
      <c r="AP102">
        <f t="shared" si="112"/>
        <v>135.29411764705884</v>
      </c>
      <c r="AQ102">
        <f t="shared" si="113"/>
        <v>135.29411764705884</v>
      </c>
      <c r="AR102">
        <f t="shared" si="114"/>
        <v>135.29411764705884</v>
      </c>
      <c r="AS102">
        <f t="shared" si="115"/>
        <v>135.29411764705884</v>
      </c>
      <c r="AT102">
        <f t="shared" si="137"/>
        <v>135.29411764705884</v>
      </c>
      <c r="AU102">
        <f t="shared" si="138"/>
        <v>135.29411764705884</v>
      </c>
      <c r="AV102">
        <f t="shared" si="139"/>
        <v>135.29411764705884</v>
      </c>
      <c r="AW102">
        <f t="shared" si="140"/>
        <v>135.29411764705884</v>
      </c>
      <c r="AX102">
        <f t="shared" si="141"/>
        <v>135.29411764705884</v>
      </c>
      <c r="AY102">
        <f t="shared" si="142"/>
        <v>135.29411764705884</v>
      </c>
      <c r="AZ102">
        <f t="shared" si="143"/>
        <v>135.29411764705884</v>
      </c>
      <c r="BA102">
        <f t="shared" si="144"/>
        <v>135.29411764705884</v>
      </c>
      <c r="BB102">
        <f t="shared" si="145"/>
        <v>45.098039215686278</v>
      </c>
      <c r="BC102">
        <f t="shared" si="146"/>
        <v>45.098039215686278</v>
      </c>
      <c r="BD102">
        <f t="shared" si="147"/>
        <v>45.098039215686278</v>
      </c>
      <c r="BE102">
        <f t="shared" si="148"/>
        <v>45.098039215686278</v>
      </c>
      <c r="BF102">
        <f t="shared" si="149"/>
        <v>45.098039215686278</v>
      </c>
      <c r="BG102">
        <f t="shared" si="150"/>
        <v>45.098039215686278</v>
      </c>
      <c r="BH102">
        <f t="shared" si="151"/>
        <v>45.098039215686278</v>
      </c>
      <c r="BI102">
        <f t="shared" si="152"/>
        <v>45.098039215686278</v>
      </c>
      <c r="BJ102">
        <f t="shared" si="153"/>
        <v>45.098039215686278</v>
      </c>
      <c r="BK102">
        <f t="shared" si="154"/>
        <v>45.098039215686278</v>
      </c>
      <c r="BL102">
        <f t="shared" si="155"/>
        <v>45.098039215686278</v>
      </c>
      <c r="BM102">
        <f t="shared" si="156"/>
        <v>45.098039215686278</v>
      </c>
      <c r="BN102">
        <f t="shared" si="157"/>
        <v>2033.8331410995775</v>
      </c>
      <c r="BO102">
        <f t="shared" si="158"/>
        <v>2033.8331410995775</v>
      </c>
      <c r="BP102">
        <f t="shared" si="159"/>
        <v>2033.8331410995775</v>
      </c>
      <c r="BQ102">
        <f t="shared" si="160"/>
        <v>2033.8331410995775</v>
      </c>
      <c r="BR102">
        <f t="shared" si="161"/>
        <v>2033.8331410995775</v>
      </c>
      <c r="BS102">
        <f t="shared" si="162"/>
        <v>2033.8331410995775</v>
      </c>
      <c r="BT102">
        <f t="shared" si="163"/>
        <v>2033.8331410995775</v>
      </c>
      <c r="BU102">
        <f t="shared" si="164"/>
        <v>2033.8331410995775</v>
      </c>
      <c r="BV102">
        <f t="shared" si="165"/>
        <v>2033.8331410995775</v>
      </c>
      <c r="BW102">
        <f t="shared" si="166"/>
        <v>2033.8331410995775</v>
      </c>
      <c r="BX102">
        <f t="shared" si="167"/>
        <v>2033.8331410995775</v>
      </c>
      <c r="BY102">
        <f t="shared" si="168"/>
        <v>2033.8331410995775</v>
      </c>
      <c r="BZ102">
        <f>IF($I$1=0,0,IF(AP102=0,C102,('LED Curve'!$D$14*(AP102/$I$1)^3+'LED Curve'!$D$15*(AP102/$I$1)^2+'LED Curve'!$D$16*(AP102/$I$1)^1+'LED Curve'!$D$17)*$F$1))</f>
        <v>32.123222947868399</v>
      </c>
      <c r="CA102">
        <f>IF($I$2=0,0,IF(AQ102=0,C102-BZ102,('LED Curve'!$D$14*(AQ102/$I$2)^3+'LED Curve'!$D$15*(AQ102/$I$2)^2+'LED Curve'!$D$16*(AQ102/$I$2)^1+'LED Curve'!$D$17)*$F$2))</f>
        <v>32.123222947868399</v>
      </c>
      <c r="CB102">
        <f>IF($I$3=0,0,IF(AR102=0,C102-(BZ102+CA102),('LED Curve'!$D$14*(AR102/$I$3)^3+'LED Curve'!$D$15*(AR102/$I$3)^2+'LED Curve'!$D$16*(AR102/$I$3)^1+'LED Curve'!$D$17)*$F$3))</f>
        <v>32.123222947868399</v>
      </c>
      <c r="CC102">
        <f>IF($I$4=0,0,IF(AS102=0,C102-(BZ102+CA102+CB102),('LED Curve'!$D$14*(AS102/$I$4)^3+'LED Curve'!$D$15*(AS102/$I$4)^2+'LED Curve'!$D$16*(AS102/$I$4)^1+'LED Curve'!$D$17)*$F$4))</f>
        <v>32.123222947868399</v>
      </c>
      <c r="CD102">
        <f>IF($I$1=0,0,IF(AT102=0,D102,('LED Curve'!$D$14*(AT102/$I$1)^3+'LED Curve'!$D$15*(AT102/$I$1)^2+'LED Curve'!$D$16*(AT102/$I$1)^1+'LED Curve'!$D$17)*$F$1))</f>
        <v>32.123222947868399</v>
      </c>
      <c r="CE102">
        <f>IF($I$2=0,0,IF(AU102=0,D102-CD102,('LED Curve'!$D$14*(AU102/$I$2)^3+'LED Curve'!$D$15*(AU102/$I$2)^2+'LED Curve'!$D$16*(AU102/$I$2)^1+'LED Curve'!$D$17)*$F$2))</f>
        <v>32.123222947868399</v>
      </c>
      <c r="CF102">
        <f>IF($I$3=0,0,IF(AV102=0,D102-(CD102+CE102),('LED Curve'!$D$14*(AV102/$I$3)^3+'LED Curve'!$D$15*(AV102/$I$3)^2+'LED Curve'!$D$16*(AV102/$I$3)^1+'LED Curve'!$D$17)*$F$3))</f>
        <v>32.123222947868399</v>
      </c>
      <c r="CG102">
        <f>IF($I$4=0,0,IF(AW102=0,D102-(CD102+CE102+CF102),('LED Curve'!$D$14*(AW102/$I$4)^3+'LED Curve'!$D$15*(AW102/$I$4)^2+'LED Curve'!$D$16*(AW102/$I$4)^1+'LED Curve'!$D$17)*$F$4))</f>
        <v>32.123222947868399</v>
      </c>
      <c r="CH102">
        <f>IF($I$1=0,0,IF(AX102=0,E102,('LED Curve'!$D$14*(AX102/$I$1)^3+'LED Curve'!$D$15*(AX102/$I$1)^2+'LED Curve'!$D$16*(AX102/$I$1)^1+'LED Curve'!$D$17)*$F$1))</f>
        <v>32.123222947868399</v>
      </c>
      <c r="CI102">
        <f>IF($I$2=0,0,IF(AY102=0,E102-CH102,('LED Curve'!$D$14*(AY102/$I$2)^3+'LED Curve'!$D$15*(AY102/$I$2)^2+'LED Curve'!$D$16*(AY102/$I$2)^1+'LED Curve'!$D$17)*$F$2))</f>
        <v>32.123222947868399</v>
      </c>
      <c r="CJ102">
        <f>IF($I$3=0,0,IF(AZ102=0,E102-(CH102+CI102),('LED Curve'!$D$14*(AZ102/$I$3)^3+'LED Curve'!$D$15*(AZ102/$I$3)^2+'LED Curve'!$D$16*(AZ102/$I$3)^1+'LED Curve'!$D$17)*$F$3))</f>
        <v>32.123222947868399</v>
      </c>
      <c r="CK102">
        <f>IF($I$4=0,0,IF(BA102=0,E102-(CH102+CI102+CJ102),('LED Curve'!$D$14*(BA102/$I$4)^3+'LED Curve'!$D$15*(BA102/$I$4)^2+'LED Curve'!$D$16*(BA102/$I$4)^1+'LED Curve'!$D$17)*$F$4))</f>
        <v>32.123222947868399</v>
      </c>
      <c r="CL102">
        <f t="shared" si="169"/>
        <v>107.91012318995264</v>
      </c>
      <c r="CM102">
        <f t="shared" si="170"/>
        <v>75.786900242084243</v>
      </c>
      <c r="CN102">
        <f t="shared" si="171"/>
        <v>43.663677294215844</v>
      </c>
      <c r="CO102">
        <f>IF($C$6=Calculation!$I$5,0,$C102-(BZ102+CA102+CB102+CC102))</f>
        <v>11.540454346347445</v>
      </c>
      <c r="CP102">
        <f t="shared" si="172"/>
        <v>120.76770011157275</v>
      </c>
      <c r="CQ102">
        <f t="shared" si="173"/>
        <v>88.644477163704352</v>
      </c>
      <c r="CR102">
        <f t="shared" si="174"/>
        <v>56.521254215835953</v>
      </c>
      <c r="CS102">
        <f>IF($C$6=Calculation!$I$5,0,$D102-(CD102+CE102+CF102+CG102))</f>
        <v>24.398031267967554</v>
      </c>
      <c r="CT102">
        <f t="shared" si="175"/>
        <v>133.62527703319284</v>
      </c>
      <c r="CU102">
        <f t="shared" si="176"/>
        <v>101.50205408532443</v>
      </c>
      <c r="CV102">
        <f t="shared" si="177"/>
        <v>69.378831137456032</v>
      </c>
      <c r="CW102">
        <f>IF($C$6=Calculation!$I$5,0,$E102-(CH102+CI102+CJ102+CK102))</f>
        <v>37.255608189587633</v>
      </c>
      <c r="CX102">
        <f t="shared" si="178"/>
        <v>27.122951146730749</v>
      </c>
      <c r="CY102">
        <f t="shared" si="179"/>
        <v>31.986309120102167</v>
      </c>
      <c r="CZ102">
        <f t="shared" si="180"/>
        <v>36.519011265901668</v>
      </c>
      <c r="DA102">
        <f t="shared" si="181"/>
        <v>0.34830465217253753</v>
      </c>
      <c r="DB102">
        <f t="shared" si="182"/>
        <v>0.38168131141486134</v>
      </c>
      <c r="DC102">
        <f t="shared" si="183"/>
        <v>0.40804559504697624</v>
      </c>
      <c r="DD102">
        <f t="shared" si="198"/>
        <v>7.7459443713458835</v>
      </c>
      <c r="DE102">
        <f t="shared" si="199"/>
        <v>7.3291342731352813</v>
      </c>
      <c r="DF102">
        <f t="shared" si="200"/>
        <v>6.1372778833874122</v>
      </c>
      <c r="DG102">
        <f t="shared" si="201"/>
        <v>2.8924436611117854</v>
      </c>
      <c r="DH102">
        <f t="shared" si="202"/>
        <v>8.5390276509626712</v>
      </c>
      <c r="DI102">
        <f t="shared" si="203"/>
        <v>8.159162716422756</v>
      </c>
      <c r="DJ102">
        <f t="shared" si="204"/>
        <v>7.0931790897930584</v>
      </c>
      <c r="DK102">
        <f t="shared" si="205"/>
        <v>4.3484052960577637</v>
      </c>
      <c r="DL102">
        <f t="shared" si="206"/>
        <v>9.1643336303867837</v>
      </c>
      <c r="DM102">
        <f t="shared" si="207"/>
        <v>8.8165196186754216</v>
      </c>
      <c r="DN102">
        <f t="shared" si="208"/>
        <v>7.8512794532157155</v>
      </c>
      <c r="DO102">
        <f t="shared" si="209"/>
        <v>5.454332588582858</v>
      </c>
      <c r="DP102">
        <f t="shared" si="184"/>
        <v>0.21536561656600375</v>
      </c>
      <c r="DQ102">
        <f t="shared" si="185"/>
        <v>0.5946129283434145</v>
      </c>
      <c r="DR102">
        <f t="shared" si="186"/>
        <v>1.504332759888884</v>
      </c>
      <c r="DS102">
        <f t="shared" si="187"/>
        <v>0.35553500077953426</v>
      </c>
      <c r="DT102">
        <f t="shared" si="188"/>
        <v>0.1957421357474966</v>
      </c>
      <c r="DU102">
        <f t="shared" si="189"/>
        <v>0.52937470169145939</v>
      </c>
      <c r="DV102">
        <f t="shared" si="190"/>
        <v>1.2570381093663101</v>
      </c>
      <c r="DW102">
        <f t="shared" si="191"/>
        <v>1.4826981086457722</v>
      </c>
      <c r="DX102">
        <f t="shared" si="192"/>
        <v>0.17943591579829735</v>
      </c>
      <c r="DY102">
        <f t="shared" si="193"/>
        <v>0.47733610924997627</v>
      </c>
      <c r="DZ102">
        <f t="shared" si="194"/>
        <v>1.0876185638500147</v>
      </c>
      <c r="EA102">
        <f t="shared" si="195"/>
        <v>3.080109791095615</v>
      </c>
      <c r="EB102">
        <f>IF($I$1=0,0,IF(AP102&lt;=0,0,('LED Curve'!$D$19*(AP102/$I$1)^3+'LED Curve'!$D$20*(AP102/$I$1)^2+'LED Curve'!$D$21*(AP102/$I$1)^1+'LED Curve'!$D$22)*$F$1*$I$1))</f>
        <v>544.2324443672818</v>
      </c>
      <c r="EC102">
        <f>IF($I$2=0,0,IF(AQ102&lt;=0,0,('LED Curve'!$D$19*(AQ102/$I$2)^3+'LED Curve'!$D$20*(AQ102/$I$2)^2+'LED Curve'!$D$21*(AQ102/$I$2)^1+'LED Curve'!$D$22)*$F$2*$I$2))</f>
        <v>544.2324443672818</v>
      </c>
      <c r="ED102">
        <f>IF($I$3=0,0,IF(AR102&lt;=0,0,('LED Curve'!$D$19*(AR102/$I$3)^3+'LED Curve'!$D$20*(AR102/$I$3)^2+'LED Curve'!$D$21*(AR102/$I$3)^1+'LED Curve'!$D$22)*$F$3*$I$3))</f>
        <v>544.2324443672818</v>
      </c>
      <c r="EE102">
        <f>IF($I$4=0,0,IF(AS102&lt;=0,0,('LED Curve'!$D$19*(AS102/$I$4)^3+'LED Curve'!$D$20*(AS102/$I$4)^2+'LED Curve'!$D$21*(AS102/$I$4)^1+'LED Curve'!$D$22)*$F$4*$I$4))</f>
        <v>544.2324443672818</v>
      </c>
      <c r="EF102">
        <f>IF($I$1=0,0,IF(AT102&lt;=0,0,('LED Curve'!$D$19*(AT102/$I$1)^3+'LED Curve'!$D$20*(AT102/$I$1)^2+'LED Curve'!$D$21*(AT102/$I$1)^1+'LED Curve'!$D$22)*$F$1*$I$1))</f>
        <v>544.2324443672818</v>
      </c>
      <c r="EG102">
        <f>IF($I$2=0,0,IF(AU102&lt;=0,0,('LED Curve'!$D$19*(AU102/$I$2)^3+'LED Curve'!$D$20*(AU102/$I$2)^2+'LED Curve'!$D$21*(AU102/$I$2)^1+'LED Curve'!$D$22)*$F$2*$I$2))</f>
        <v>544.2324443672818</v>
      </c>
      <c r="EH102">
        <f>IF($I$3=0,0,IF(AV102&lt;=0,0,('LED Curve'!$D$19*(AV102/$I$3)^3+'LED Curve'!$D$20*(AV102/$I$3)^2+'LED Curve'!$D$21*(AV102/$I$3)^1+'LED Curve'!$D$22)*$F$3*$I$3))</f>
        <v>544.2324443672818</v>
      </c>
      <c r="EI102">
        <f>IF($I$4=0,0,IF(AW102&lt;=0,0,('LED Curve'!$D$19*(AW102/$I$4)^3+'LED Curve'!$D$20*(AW102/$I$4)^2+'LED Curve'!$D$21*(AW102/$I$4)^1+'LED Curve'!$D$22)*$F$4*$I$4))</f>
        <v>544.2324443672818</v>
      </c>
      <c r="EJ102">
        <f>IF($I$1=0,0,IF(AX102&lt;=0,0,('LED Curve'!$D$19*(AX102/$I$1)^3+'LED Curve'!$D$20*(AX102/$I$1)^2+'LED Curve'!$D$21*(AX102/$I$1)^1+'LED Curve'!$D$22)*$F$1*$I$1))</f>
        <v>544.2324443672818</v>
      </c>
      <c r="EK102">
        <f>IF($I$2=0,0,IF(AY102&lt;=0,0,('LED Curve'!$D$19*(AY102/$I$2)^3+'LED Curve'!$D$20*(AY102/$I$2)^2+'LED Curve'!$D$21*(AY102/$I$2)^1+'LED Curve'!$D$22)*$F$2*$I$2))</f>
        <v>544.2324443672818</v>
      </c>
      <c r="EL102">
        <f>IF($I$3=0,0,IF(AZ102&lt;=0,0,('LED Curve'!$D$19*(AZ102/$I$3)^3+'LED Curve'!$D$20*(AZ102/$I$3)^2+'LED Curve'!$D$21*(AZ102/$I$3)^1+'LED Curve'!$D$22)*$F$3*$I$3))</f>
        <v>544.2324443672818</v>
      </c>
      <c r="EM102">
        <f>IF($I$4=0,0,IF(BA102&lt;=0,0,('LED Curve'!$D$19*(BA102/$I$4)^3+'LED Curve'!$D$20*(BA102/$I$4)^2+'LED Curve'!$D$21*(BA102/$I$4)^1+'LED Curve'!$D$22)*$F$4*$I$4))</f>
        <v>544.2324443672818</v>
      </c>
      <c r="EN102">
        <f t="shared" si="196"/>
        <v>2176.9297774691272</v>
      </c>
      <c r="EO102">
        <f t="shared" si="116"/>
        <v>948.61350207583291</v>
      </c>
      <c r="EP102">
        <f t="shared" si="117"/>
        <v>2176.9297774691272</v>
      </c>
      <c r="EQ102">
        <f t="shared" si="118"/>
        <v>851.15161399119143</v>
      </c>
      <c r="ER102">
        <f t="shared" si="197"/>
        <v>2176.9297774691272</v>
      </c>
      <c r="ES102">
        <f t="shared" si="119"/>
        <v>774.82780015805474</v>
      </c>
    </row>
    <row r="103" spans="1:149" x14ac:dyDescent="0.3">
      <c r="A103">
        <v>94</v>
      </c>
      <c r="B103">
        <f t="shared" si="120"/>
        <v>3.6718749999999998E-3</v>
      </c>
      <c r="C103">
        <f t="shared" si="107"/>
        <v>140.81766189066997</v>
      </c>
      <c r="D103">
        <f t="shared" si="108"/>
        <v>153.74654024436725</v>
      </c>
      <c r="E103">
        <f t="shared" si="109"/>
        <v>166.67541859806451</v>
      </c>
      <c r="F103">
        <f>IF(C103&gt;Calculation!$D$72,IF((C103-Calculation!$D$72)/Calculation!$D$58&gt;Calculation!$D$28,Calculation!$D$28,(C103-Calculation!$D$72)/Calculation!$D$58),0)</f>
        <v>26.470588235294116</v>
      </c>
      <c r="G103">
        <f>IF(C103&gt;Calculation!$D$73,IF((C103-Calculation!$D$73)/Calculation!$D$59&gt;Calculation!$D$29,Calculation!$D$29,(C103-Calculation!$D$73)/Calculation!$D$59),0)</f>
        <v>54.411764705882355</v>
      </c>
      <c r="H103">
        <f>IF(C103&gt;Calculation!$D$74,IF((C103-Calculation!$D$74)/Calculation!$D$60&gt;Calculation!$D$30,Calculation!$D$30,(C103-Calculation!$D$74)/Calculation!$D$60),0)</f>
        <v>122.05882352941177</v>
      </c>
      <c r="I103">
        <f>IF(C103&gt;Calculation!$D$75,IF((C103-Calculation!$D$75)/Calculation!$D$61&gt;Calculation!$D$31,Calculation!$D$31,(C103-Calculation!$D$75)/Calculation!$D$61),0)</f>
        <v>135.29411764705884</v>
      </c>
      <c r="J103">
        <f>IF(D103&gt;Calculation!$D$72,IF((D103-Calculation!$D$72)/Calculation!$D$58&gt;Calculation!$D$28,Calculation!$D$28,(D103-Calculation!$D$72)/Calculation!$D$58),0)</f>
        <v>26.470588235294116</v>
      </c>
      <c r="K103">
        <f>IF(D103&gt;Calculation!$D$73,IF((D103-Calculation!$D$73)/Calculation!$D$59&gt;Calculation!$D$29,Calculation!$D$29,(D103-Calculation!$D$73)/Calculation!$D$59),0)</f>
        <v>54.411764705882355</v>
      </c>
      <c r="L103">
        <f>IF(D103&gt;Calculation!$D$74,IF((D103-Calculation!$D$74)/Calculation!$D$60&gt;Calculation!$D$30,Calculation!$D$30,(D103-Calculation!$D$74)/Calculation!$D$60),0)</f>
        <v>122.05882352941177</v>
      </c>
      <c r="M103">
        <f>IF(D103&gt;Calculation!$D$75,IF((D103-Calculation!$D$75)/Calculation!$D$61&gt;Calculation!$D$31,Calculation!$D$31,(D103-Calculation!$D$75)/Calculation!$D$61),0)</f>
        <v>135.29411764705884</v>
      </c>
      <c r="N103">
        <f>IF(E103&gt;Calculation!$D$72,IF((E103-Calculation!$D$72)/Calculation!$D$58&gt;Calculation!$D$28,Calculation!$D$28,(E103-Calculation!$D$72)/Calculation!$D$58),0)</f>
        <v>26.470588235294116</v>
      </c>
      <c r="O103">
        <f>IF(E103&gt;Calculation!$D$73,IF((E103-Calculation!$D$73)/Calculation!$D$59&gt;Calculation!$D$29,Calculation!$D$29,(E103-Calculation!$D$73)/Calculation!$D$59),0)</f>
        <v>54.411764705882355</v>
      </c>
      <c r="P103">
        <f>IF(E103&gt;Calculation!$D$74,IF((E103-Calculation!$D$74)/Calculation!$D$60&gt;Calculation!$D$30,Calculation!$D$30,(E103-Calculation!$D$74)/Calculation!$D$60),0)</f>
        <v>122.05882352941177</v>
      </c>
      <c r="Q103">
        <f>IF(E103&gt;Calculation!$D$75,IF((E103-Calculation!$D$75)/Calculation!$D$61&gt;Calculation!$D$31,Calculation!$D$31,(E103-Calculation!$D$75)/Calculation!$D$61),0)</f>
        <v>135.29411764705884</v>
      </c>
      <c r="R103">
        <f t="shared" si="121"/>
        <v>0</v>
      </c>
      <c r="S103">
        <f t="shared" si="122"/>
        <v>0</v>
      </c>
      <c r="T103">
        <f t="shared" si="123"/>
        <v>0</v>
      </c>
      <c r="U103">
        <f t="shared" si="124"/>
        <v>135.29411764705884</v>
      </c>
      <c r="V103">
        <f t="shared" si="125"/>
        <v>0</v>
      </c>
      <c r="W103">
        <f t="shared" si="126"/>
        <v>0</v>
      </c>
      <c r="X103">
        <f t="shared" si="127"/>
        <v>0</v>
      </c>
      <c r="Y103">
        <f t="shared" si="128"/>
        <v>135.29411764705884</v>
      </c>
      <c r="Z103">
        <f t="shared" si="129"/>
        <v>0</v>
      </c>
      <c r="AA103">
        <f t="shared" si="130"/>
        <v>0</v>
      </c>
      <c r="AB103">
        <f t="shared" si="131"/>
        <v>0</v>
      </c>
      <c r="AC103">
        <f t="shared" si="110"/>
        <v>135.29411764705884</v>
      </c>
      <c r="AD103">
        <f>IF(T103&gt;Calculation!$D$29,1,0)</f>
        <v>0</v>
      </c>
      <c r="AE103">
        <f>IF(X103&gt;Calculation!$D$29,1,0)</f>
        <v>0</v>
      </c>
      <c r="AF103">
        <f>IF(AB103&gt;Calculation!$D$29,1,0)</f>
        <v>0</v>
      </c>
      <c r="AG103">
        <f>IF(U103&gt;Calculation!$D$30,1,0)</f>
        <v>1</v>
      </c>
      <c r="AH103">
        <f>IF(Y103&gt;Calculation!$D$30,1,0)</f>
        <v>1</v>
      </c>
      <c r="AI103">
        <f>IF(AC103&gt;Calculation!$D$30,1,0)</f>
        <v>1</v>
      </c>
      <c r="AJ103">
        <f t="shared" si="111"/>
        <v>135.29411764705884</v>
      </c>
      <c r="AK103">
        <f t="shared" si="132"/>
        <v>135.29411764705884</v>
      </c>
      <c r="AL103">
        <f t="shared" si="133"/>
        <v>135.29411764705884</v>
      </c>
      <c r="AM103">
        <f t="shared" si="134"/>
        <v>18304.498269896198</v>
      </c>
      <c r="AN103">
        <f t="shared" si="135"/>
        <v>18304.498269896198</v>
      </c>
      <c r="AO103">
        <f t="shared" si="136"/>
        <v>18304.498269896198</v>
      </c>
      <c r="AP103">
        <f t="shared" si="112"/>
        <v>135.29411764705884</v>
      </c>
      <c r="AQ103">
        <f t="shared" si="113"/>
        <v>135.29411764705884</v>
      </c>
      <c r="AR103">
        <f t="shared" si="114"/>
        <v>135.29411764705884</v>
      </c>
      <c r="AS103">
        <f t="shared" si="115"/>
        <v>135.29411764705884</v>
      </c>
      <c r="AT103">
        <f t="shared" si="137"/>
        <v>135.29411764705884</v>
      </c>
      <c r="AU103">
        <f t="shared" si="138"/>
        <v>135.29411764705884</v>
      </c>
      <c r="AV103">
        <f t="shared" si="139"/>
        <v>135.29411764705884</v>
      </c>
      <c r="AW103">
        <f t="shared" si="140"/>
        <v>135.29411764705884</v>
      </c>
      <c r="AX103">
        <f t="shared" si="141"/>
        <v>135.29411764705884</v>
      </c>
      <c r="AY103">
        <f t="shared" si="142"/>
        <v>135.29411764705884</v>
      </c>
      <c r="AZ103">
        <f t="shared" si="143"/>
        <v>135.29411764705884</v>
      </c>
      <c r="BA103">
        <f t="shared" si="144"/>
        <v>135.29411764705884</v>
      </c>
      <c r="BB103">
        <f t="shared" si="145"/>
        <v>45.098039215686278</v>
      </c>
      <c r="BC103">
        <f t="shared" si="146"/>
        <v>45.098039215686278</v>
      </c>
      <c r="BD103">
        <f t="shared" si="147"/>
        <v>45.098039215686278</v>
      </c>
      <c r="BE103">
        <f t="shared" si="148"/>
        <v>45.098039215686278</v>
      </c>
      <c r="BF103">
        <f t="shared" si="149"/>
        <v>45.098039215686278</v>
      </c>
      <c r="BG103">
        <f t="shared" si="150"/>
        <v>45.098039215686278</v>
      </c>
      <c r="BH103">
        <f t="shared" si="151"/>
        <v>45.098039215686278</v>
      </c>
      <c r="BI103">
        <f t="shared" si="152"/>
        <v>45.098039215686278</v>
      </c>
      <c r="BJ103">
        <f t="shared" si="153"/>
        <v>45.098039215686278</v>
      </c>
      <c r="BK103">
        <f t="shared" si="154"/>
        <v>45.098039215686278</v>
      </c>
      <c r="BL103">
        <f t="shared" si="155"/>
        <v>45.098039215686278</v>
      </c>
      <c r="BM103">
        <f t="shared" si="156"/>
        <v>45.098039215686278</v>
      </c>
      <c r="BN103">
        <f t="shared" si="157"/>
        <v>2033.8331410995775</v>
      </c>
      <c r="BO103">
        <f t="shared" si="158"/>
        <v>2033.8331410995775</v>
      </c>
      <c r="BP103">
        <f t="shared" si="159"/>
        <v>2033.8331410995775</v>
      </c>
      <c r="BQ103">
        <f t="shared" si="160"/>
        <v>2033.8331410995775</v>
      </c>
      <c r="BR103">
        <f t="shared" si="161"/>
        <v>2033.8331410995775</v>
      </c>
      <c r="BS103">
        <f t="shared" si="162"/>
        <v>2033.8331410995775</v>
      </c>
      <c r="BT103">
        <f t="shared" si="163"/>
        <v>2033.8331410995775</v>
      </c>
      <c r="BU103">
        <f t="shared" si="164"/>
        <v>2033.8331410995775</v>
      </c>
      <c r="BV103">
        <f t="shared" si="165"/>
        <v>2033.8331410995775</v>
      </c>
      <c r="BW103">
        <f t="shared" si="166"/>
        <v>2033.8331410995775</v>
      </c>
      <c r="BX103">
        <f t="shared" si="167"/>
        <v>2033.8331410995775</v>
      </c>
      <c r="BY103">
        <f t="shared" si="168"/>
        <v>2033.8331410995775</v>
      </c>
      <c r="BZ103">
        <f>IF($I$1=0,0,IF(AP103=0,C103,('LED Curve'!$D$14*(AP103/$I$1)^3+'LED Curve'!$D$15*(AP103/$I$1)^2+'LED Curve'!$D$16*(AP103/$I$1)^1+'LED Curve'!$D$17)*$F$1))</f>
        <v>32.123222947868399</v>
      </c>
      <c r="CA103">
        <f>IF($I$2=0,0,IF(AQ103=0,C103-BZ103,('LED Curve'!$D$14*(AQ103/$I$2)^3+'LED Curve'!$D$15*(AQ103/$I$2)^2+'LED Curve'!$D$16*(AQ103/$I$2)^1+'LED Curve'!$D$17)*$F$2))</f>
        <v>32.123222947868399</v>
      </c>
      <c r="CB103">
        <f>IF($I$3=0,0,IF(AR103=0,C103-(BZ103+CA103),('LED Curve'!$D$14*(AR103/$I$3)^3+'LED Curve'!$D$15*(AR103/$I$3)^2+'LED Curve'!$D$16*(AR103/$I$3)^1+'LED Curve'!$D$17)*$F$3))</f>
        <v>32.123222947868399</v>
      </c>
      <c r="CC103">
        <f>IF($I$4=0,0,IF(AS103=0,C103-(BZ103+CA103+CB103),('LED Curve'!$D$14*(AS103/$I$4)^3+'LED Curve'!$D$15*(AS103/$I$4)^2+'LED Curve'!$D$16*(AS103/$I$4)^1+'LED Curve'!$D$17)*$F$4))</f>
        <v>32.123222947868399</v>
      </c>
      <c r="CD103">
        <f>IF($I$1=0,0,IF(AT103=0,D103,('LED Curve'!$D$14*(AT103/$I$1)^3+'LED Curve'!$D$15*(AT103/$I$1)^2+'LED Curve'!$D$16*(AT103/$I$1)^1+'LED Curve'!$D$17)*$F$1))</f>
        <v>32.123222947868399</v>
      </c>
      <c r="CE103">
        <f>IF($I$2=0,0,IF(AU103=0,D103-CD103,('LED Curve'!$D$14*(AU103/$I$2)^3+'LED Curve'!$D$15*(AU103/$I$2)^2+'LED Curve'!$D$16*(AU103/$I$2)^1+'LED Curve'!$D$17)*$F$2))</f>
        <v>32.123222947868399</v>
      </c>
      <c r="CF103">
        <f>IF($I$3=0,0,IF(AV103=0,D103-(CD103+CE103),('LED Curve'!$D$14*(AV103/$I$3)^3+'LED Curve'!$D$15*(AV103/$I$3)^2+'LED Curve'!$D$16*(AV103/$I$3)^1+'LED Curve'!$D$17)*$F$3))</f>
        <v>32.123222947868399</v>
      </c>
      <c r="CG103">
        <f>IF($I$4=0,0,IF(AW103=0,D103-(CD103+CE103+CF103),('LED Curve'!$D$14*(AW103/$I$4)^3+'LED Curve'!$D$15*(AW103/$I$4)^2+'LED Curve'!$D$16*(AW103/$I$4)^1+'LED Curve'!$D$17)*$F$4))</f>
        <v>32.123222947868399</v>
      </c>
      <c r="CH103">
        <f>IF($I$1=0,0,IF(AX103=0,E103,('LED Curve'!$D$14*(AX103/$I$1)^3+'LED Curve'!$D$15*(AX103/$I$1)^2+'LED Curve'!$D$16*(AX103/$I$1)^1+'LED Curve'!$D$17)*$F$1))</f>
        <v>32.123222947868399</v>
      </c>
      <c r="CI103">
        <f>IF($I$2=0,0,IF(AY103=0,E103-CH103,('LED Curve'!$D$14*(AY103/$I$2)^3+'LED Curve'!$D$15*(AY103/$I$2)^2+'LED Curve'!$D$16*(AY103/$I$2)^1+'LED Curve'!$D$17)*$F$2))</f>
        <v>32.123222947868399</v>
      </c>
      <c r="CJ103">
        <f>IF($I$3=0,0,IF(AZ103=0,E103-(CH103+CI103),('LED Curve'!$D$14*(AZ103/$I$3)^3+'LED Curve'!$D$15*(AZ103/$I$3)^2+'LED Curve'!$D$16*(AZ103/$I$3)^1+'LED Curve'!$D$17)*$F$3))</f>
        <v>32.123222947868399</v>
      </c>
      <c r="CK103">
        <f>IF($I$4=0,0,IF(BA103=0,E103-(CH103+CI103+CJ103),('LED Curve'!$D$14*(BA103/$I$4)^3+'LED Curve'!$D$15*(BA103/$I$4)^2+'LED Curve'!$D$16*(BA103/$I$4)^1+'LED Curve'!$D$17)*$F$4))</f>
        <v>32.123222947868399</v>
      </c>
      <c r="CL103">
        <f t="shared" si="169"/>
        <v>108.69443894280157</v>
      </c>
      <c r="CM103">
        <f t="shared" si="170"/>
        <v>76.571215994933169</v>
      </c>
      <c r="CN103">
        <f t="shared" si="171"/>
        <v>44.44799304706477</v>
      </c>
      <c r="CO103">
        <f>IF($C$6=Calculation!$I$5,0,$C103-(BZ103+CA103+CB103+CC103))</f>
        <v>12.324770099196371</v>
      </c>
      <c r="CP103">
        <f t="shared" si="172"/>
        <v>121.62331729649885</v>
      </c>
      <c r="CQ103">
        <f t="shared" si="173"/>
        <v>89.500094348630455</v>
      </c>
      <c r="CR103">
        <f t="shared" si="174"/>
        <v>57.376871400762056</v>
      </c>
      <c r="CS103">
        <f>IF($C$6=Calculation!$I$5,0,$D103-(CD103+CE103+CF103+CG103))</f>
        <v>25.253648452893657</v>
      </c>
      <c r="CT103">
        <f t="shared" si="175"/>
        <v>134.5521956501961</v>
      </c>
      <c r="CU103">
        <f t="shared" si="176"/>
        <v>102.42897270232771</v>
      </c>
      <c r="CV103">
        <f t="shared" si="177"/>
        <v>70.305749754459313</v>
      </c>
      <c r="CW103">
        <f>IF($C$6=Calculation!$I$5,0,$E103-(CH103+CI103+CJ103+CK103))</f>
        <v>38.182526806590914</v>
      </c>
      <c r="CX103">
        <f t="shared" si="178"/>
        <v>27.872488507100144</v>
      </c>
      <c r="CY103">
        <f t="shared" si="179"/>
        <v>32.803986240505147</v>
      </c>
      <c r="CZ103">
        <f t="shared" si="180"/>
        <v>37.404828146338225</v>
      </c>
      <c r="DA103">
        <f t="shared" si="181"/>
        <v>0.35570354923136099</v>
      </c>
      <c r="DB103">
        <f t="shared" si="182"/>
        <v>0.3890802084736848</v>
      </c>
      <c r="DC103">
        <f t="shared" si="183"/>
        <v>0.4154444921057997</v>
      </c>
      <c r="DD103">
        <f t="shared" si="198"/>
        <v>7.9157132426236787</v>
      </c>
      <c r="DE103">
        <f t="shared" si="199"/>
        <v>7.4989031444130765</v>
      </c>
      <c r="DF103">
        <f t="shared" si="200"/>
        <v>6.3070467546652074</v>
      </c>
      <c r="DG103">
        <f t="shared" si="201"/>
        <v>3.062212532389581</v>
      </c>
      <c r="DH103">
        <f t="shared" si="202"/>
        <v>8.7087965222404673</v>
      </c>
      <c r="DI103">
        <f t="shared" si="203"/>
        <v>8.3289315877005521</v>
      </c>
      <c r="DJ103">
        <f t="shared" si="204"/>
        <v>7.2629479610708536</v>
      </c>
      <c r="DK103">
        <f t="shared" si="205"/>
        <v>4.5181741673355589</v>
      </c>
      <c r="DL103">
        <f t="shared" si="206"/>
        <v>9.3341025016645798</v>
      </c>
      <c r="DM103">
        <f t="shared" si="207"/>
        <v>8.9862884899532176</v>
      </c>
      <c r="DN103">
        <f t="shared" si="208"/>
        <v>8.0210483244935116</v>
      </c>
      <c r="DO103">
        <f t="shared" si="209"/>
        <v>5.6241014598606531</v>
      </c>
      <c r="DP103">
        <f t="shared" si="184"/>
        <v>0.21536561656600375</v>
      </c>
      <c r="DQ103">
        <f t="shared" si="185"/>
        <v>0.5946129283434145</v>
      </c>
      <c r="DR103">
        <f t="shared" si="186"/>
        <v>1.504332759888884</v>
      </c>
      <c r="DS103">
        <f t="shared" si="187"/>
        <v>0.41859797897892559</v>
      </c>
      <c r="DT103">
        <f t="shared" si="188"/>
        <v>0.1957421357474966</v>
      </c>
      <c r="DU103">
        <f t="shared" si="189"/>
        <v>0.52937470169145939</v>
      </c>
      <c r="DV103">
        <f t="shared" si="190"/>
        <v>1.2570381093663101</v>
      </c>
      <c r="DW103">
        <f t="shared" si="191"/>
        <v>1.6139008468787452</v>
      </c>
      <c r="DX103">
        <f t="shared" si="192"/>
        <v>0.17943591579829735</v>
      </c>
      <c r="DY103">
        <f t="shared" si="193"/>
        <v>0.47733610924997627</v>
      </c>
      <c r="DZ103">
        <f t="shared" si="194"/>
        <v>1.0876185638500147</v>
      </c>
      <c r="EA103">
        <f t="shared" si="195"/>
        <v>3.2794522893621694</v>
      </c>
      <c r="EB103">
        <f>IF($I$1=0,0,IF(AP103&lt;=0,0,('LED Curve'!$D$19*(AP103/$I$1)^3+'LED Curve'!$D$20*(AP103/$I$1)^2+'LED Curve'!$D$21*(AP103/$I$1)^1+'LED Curve'!$D$22)*$F$1*$I$1))</f>
        <v>544.2324443672818</v>
      </c>
      <c r="EC103">
        <f>IF($I$2=0,0,IF(AQ103&lt;=0,0,('LED Curve'!$D$19*(AQ103/$I$2)^3+'LED Curve'!$D$20*(AQ103/$I$2)^2+'LED Curve'!$D$21*(AQ103/$I$2)^1+'LED Curve'!$D$22)*$F$2*$I$2))</f>
        <v>544.2324443672818</v>
      </c>
      <c r="ED103">
        <f>IF($I$3=0,0,IF(AR103&lt;=0,0,('LED Curve'!$D$19*(AR103/$I$3)^3+'LED Curve'!$D$20*(AR103/$I$3)^2+'LED Curve'!$D$21*(AR103/$I$3)^1+'LED Curve'!$D$22)*$F$3*$I$3))</f>
        <v>544.2324443672818</v>
      </c>
      <c r="EE103">
        <f>IF($I$4=0,0,IF(AS103&lt;=0,0,('LED Curve'!$D$19*(AS103/$I$4)^3+'LED Curve'!$D$20*(AS103/$I$4)^2+'LED Curve'!$D$21*(AS103/$I$4)^1+'LED Curve'!$D$22)*$F$4*$I$4))</f>
        <v>544.2324443672818</v>
      </c>
      <c r="EF103">
        <f>IF($I$1=0,0,IF(AT103&lt;=0,0,('LED Curve'!$D$19*(AT103/$I$1)^3+'LED Curve'!$D$20*(AT103/$I$1)^2+'LED Curve'!$D$21*(AT103/$I$1)^1+'LED Curve'!$D$22)*$F$1*$I$1))</f>
        <v>544.2324443672818</v>
      </c>
      <c r="EG103">
        <f>IF($I$2=0,0,IF(AU103&lt;=0,0,('LED Curve'!$D$19*(AU103/$I$2)^3+'LED Curve'!$D$20*(AU103/$I$2)^2+'LED Curve'!$D$21*(AU103/$I$2)^1+'LED Curve'!$D$22)*$F$2*$I$2))</f>
        <v>544.2324443672818</v>
      </c>
      <c r="EH103">
        <f>IF($I$3=0,0,IF(AV103&lt;=0,0,('LED Curve'!$D$19*(AV103/$I$3)^3+'LED Curve'!$D$20*(AV103/$I$3)^2+'LED Curve'!$D$21*(AV103/$I$3)^1+'LED Curve'!$D$22)*$F$3*$I$3))</f>
        <v>544.2324443672818</v>
      </c>
      <c r="EI103">
        <f>IF($I$4=0,0,IF(AW103&lt;=0,0,('LED Curve'!$D$19*(AW103/$I$4)^3+'LED Curve'!$D$20*(AW103/$I$4)^2+'LED Curve'!$D$21*(AW103/$I$4)^1+'LED Curve'!$D$22)*$F$4*$I$4))</f>
        <v>544.2324443672818</v>
      </c>
      <c r="EJ103">
        <f>IF($I$1=0,0,IF(AX103&lt;=0,0,('LED Curve'!$D$19*(AX103/$I$1)^3+'LED Curve'!$D$20*(AX103/$I$1)^2+'LED Curve'!$D$21*(AX103/$I$1)^1+'LED Curve'!$D$22)*$F$1*$I$1))</f>
        <v>544.2324443672818</v>
      </c>
      <c r="EK103">
        <f>IF($I$2=0,0,IF(AY103&lt;=0,0,('LED Curve'!$D$19*(AY103/$I$2)^3+'LED Curve'!$D$20*(AY103/$I$2)^2+'LED Curve'!$D$21*(AY103/$I$2)^1+'LED Curve'!$D$22)*$F$2*$I$2))</f>
        <v>544.2324443672818</v>
      </c>
      <c r="EL103">
        <f>IF($I$3=0,0,IF(AZ103&lt;=0,0,('LED Curve'!$D$19*(AZ103/$I$3)^3+'LED Curve'!$D$20*(AZ103/$I$3)^2+'LED Curve'!$D$21*(AZ103/$I$3)^1+'LED Curve'!$D$22)*$F$3*$I$3))</f>
        <v>544.2324443672818</v>
      </c>
      <c r="EM103">
        <f>IF($I$4=0,0,IF(BA103&lt;=0,0,('LED Curve'!$D$19*(BA103/$I$4)^3+'LED Curve'!$D$20*(BA103/$I$4)^2+'LED Curve'!$D$21*(BA103/$I$4)^1+'LED Curve'!$D$22)*$F$4*$I$4))</f>
        <v>544.2324443672818</v>
      </c>
      <c r="EN103">
        <f t="shared" si="196"/>
        <v>2176.9297774691272</v>
      </c>
      <c r="EO103">
        <f t="shared" si="116"/>
        <v>948.61350207583291</v>
      </c>
      <c r="EP103">
        <f t="shared" si="117"/>
        <v>2176.9297774691272</v>
      </c>
      <c r="EQ103">
        <f t="shared" si="118"/>
        <v>851.15161399119143</v>
      </c>
      <c r="ER103">
        <f t="shared" si="197"/>
        <v>2176.9297774691272</v>
      </c>
      <c r="ES103">
        <f t="shared" si="119"/>
        <v>774.82780015805474</v>
      </c>
    </row>
    <row r="104" spans="1:149" x14ac:dyDescent="0.3">
      <c r="A104">
        <v>95</v>
      </c>
      <c r="B104">
        <f t="shared" si="120"/>
        <v>3.7109374999999998E-3</v>
      </c>
      <c r="C104">
        <f t="shared" si="107"/>
        <v>141.58056018675583</v>
      </c>
      <c r="D104">
        <f t="shared" si="108"/>
        <v>154.57879293100638</v>
      </c>
      <c r="E104">
        <f t="shared" si="109"/>
        <v>167.57702567525692</v>
      </c>
      <c r="F104">
        <f>IF(C104&gt;Calculation!$D$72,IF((C104-Calculation!$D$72)/Calculation!$D$58&gt;Calculation!$D$28,Calculation!$D$28,(C104-Calculation!$D$72)/Calculation!$D$58),0)</f>
        <v>26.470588235294116</v>
      </c>
      <c r="G104">
        <f>IF(C104&gt;Calculation!$D$73,IF((C104-Calculation!$D$73)/Calculation!$D$59&gt;Calculation!$D$29,Calculation!$D$29,(C104-Calculation!$D$73)/Calculation!$D$59),0)</f>
        <v>54.411764705882355</v>
      </c>
      <c r="H104">
        <f>IF(C104&gt;Calculation!$D$74,IF((C104-Calculation!$D$74)/Calculation!$D$60&gt;Calculation!$D$30,Calculation!$D$30,(C104-Calculation!$D$74)/Calculation!$D$60),0)</f>
        <v>122.05882352941177</v>
      </c>
      <c r="I104">
        <f>IF(C104&gt;Calculation!$D$75,IF((C104-Calculation!$D$75)/Calculation!$D$61&gt;Calculation!$D$31,Calculation!$D$31,(C104-Calculation!$D$75)/Calculation!$D$61),0)</f>
        <v>135.29411764705884</v>
      </c>
      <c r="J104">
        <f>IF(D104&gt;Calculation!$D$72,IF((D104-Calculation!$D$72)/Calculation!$D$58&gt;Calculation!$D$28,Calculation!$D$28,(D104-Calculation!$D$72)/Calculation!$D$58),0)</f>
        <v>26.470588235294116</v>
      </c>
      <c r="K104">
        <f>IF(D104&gt;Calculation!$D$73,IF((D104-Calculation!$D$73)/Calculation!$D$59&gt;Calculation!$D$29,Calculation!$D$29,(D104-Calculation!$D$73)/Calculation!$D$59),0)</f>
        <v>54.411764705882355</v>
      </c>
      <c r="L104">
        <f>IF(D104&gt;Calculation!$D$74,IF((D104-Calculation!$D$74)/Calculation!$D$60&gt;Calculation!$D$30,Calculation!$D$30,(D104-Calculation!$D$74)/Calculation!$D$60),0)</f>
        <v>122.05882352941177</v>
      </c>
      <c r="M104">
        <f>IF(D104&gt;Calculation!$D$75,IF((D104-Calculation!$D$75)/Calculation!$D$61&gt;Calculation!$D$31,Calculation!$D$31,(D104-Calculation!$D$75)/Calculation!$D$61),0)</f>
        <v>135.29411764705884</v>
      </c>
      <c r="N104">
        <f>IF(E104&gt;Calculation!$D$72,IF((E104-Calculation!$D$72)/Calculation!$D$58&gt;Calculation!$D$28,Calculation!$D$28,(E104-Calculation!$D$72)/Calculation!$D$58),0)</f>
        <v>26.470588235294116</v>
      </c>
      <c r="O104">
        <f>IF(E104&gt;Calculation!$D$73,IF((E104-Calculation!$D$73)/Calculation!$D$59&gt;Calculation!$D$29,Calculation!$D$29,(E104-Calculation!$D$73)/Calculation!$D$59),0)</f>
        <v>54.411764705882355</v>
      </c>
      <c r="P104">
        <f>IF(E104&gt;Calculation!$D$74,IF((E104-Calculation!$D$74)/Calculation!$D$60&gt;Calculation!$D$30,Calculation!$D$30,(E104-Calculation!$D$74)/Calculation!$D$60),0)</f>
        <v>122.05882352941177</v>
      </c>
      <c r="Q104">
        <f>IF(E104&gt;Calculation!$D$75,IF((E104-Calculation!$D$75)/Calculation!$D$61&gt;Calculation!$D$31,Calculation!$D$31,(E104-Calculation!$D$75)/Calculation!$D$61),0)</f>
        <v>135.29411764705884</v>
      </c>
      <c r="R104">
        <f t="shared" si="121"/>
        <v>0</v>
      </c>
      <c r="S104">
        <f t="shared" si="122"/>
        <v>0</v>
      </c>
      <c r="T104">
        <f t="shared" si="123"/>
        <v>0</v>
      </c>
      <c r="U104">
        <f t="shared" si="124"/>
        <v>135.29411764705884</v>
      </c>
      <c r="V104">
        <f t="shared" si="125"/>
        <v>0</v>
      </c>
      <c r="W104">
        <f t="shared" si="126"/>
        <v>0</v>
      </c>
      <c r="X104">
        <f t="shared" si="127"/>
        <v>0</v>
      </c>
      <c r="Y104">
        <f t="shared" si="128"/>
        <v>135.29411764705884</v>
      </c>
      <c r="Z104">
        <f t="shared" si="129"/>
        <v>0</v>
      </c>
      <c r="AA104">
        <f t="shared" si="130"/>
        <v>0</v>
      </c>
      <c r="AB104">
        <f t="shared" si="131"/>
        <v>0</v>
      </c>
      <c r="AC104">
        <f t="shared" si="110"/>
        <v>135.29411764705884</v>
      </c>
      <c r="AD104">
        <f>IF(T104&gt;Calculation!$D$29,1,0)</f>
        <v>0</v>
      </c>
      <c r="AE104">
        <f>IF(X104&gt;Calculation!$D$29,1,0)</f>
        <v>0</v>
      </c>
      <c r="AF104">
        <f>IF(AB104&gt;Calculation!$D$29,1,0)</f>
        <v>0</v>
      </c>
      <c r="AG104">
        <f>IF(U104&gt;Calculation!$D$30,1,0)</f>
        <v>1</v>
      </c>
      <c r="AH104">
        <f>IF(Y104&gt;Calculation!$D$30,1,0)</f>
        <v>1</v>
      </c>
      <c r="AI104">
        <f>IF(AC104&gt;Calculation!$D$30,1,0)</f>
        <v>1</v>
      </c>
      <c r="AJ104">
        <f t="shared" si="111"/>
        <v>135.29411764705884</v>
      </c>
      <c r="AK104">
        <f t="shared" si="132"/>
        <v>135.29411764705884</v>
      </c>
      <c r="AL104">
        <f t="shared" si="133"/>
        <v>135.29411764705884</v>
      </c>
      <c r="AM104">
        <f t="shared" si="134"/>
        <v>18304.498269896198</v>
      </c>
      <c r="AN104">
        <f t="shared" si="135"/>
        <v>18304.498269896198</v>
      </c>
      <c r="AO104">
        <f t="shared" si="136"/>
        <v>18304.498269896198</v>
      </c>
      <c r="AP104">
        <f t="shared" si="112"/>
        <v>135.29411764705884</v>
      </c>
      <c r="AQ104">
        <f t="shared" si="113"/>
        <v>135.29411764705884</v>
      </c>
      <c r="AR104">
        <f t="shared" si="114"/>
        <v>135.29411764705884</v>
      </c>
      <c r="AS104">
        <f t="shared" si="115"/>
        <v>135.29411764705884</v>
      </c>
      <c r="AT104">
        <f t="shared" si="137"/>
        <v>135.29411764705884</v>
      </c>
      <c r="AU104">
        <f t="shared" si="138"/>
        <v>135.29411764705884</v>
      </c>
      <c r="AV104">
        <f t="shared" si="139"/>
        <v>135.29411764705884</v>
      </c>
      <c r="AW104">
        <f t="shared" si="140"/>
        <v>135.29411764705884</v>
      </c>
      <c r="AX104">
        <f t="shared" si="141"/>
        <v>135.29411764705884</v>
      </c>
      <c r="AY104">
        <f t="shared" si="142"/>
        <v>135.29411764705884</v>
      </c>
      <c r="AZ104">
        <f t="shared" si="143"/>
        <v>135.29411764705884</v>
      </c>
      <c r="BA104">
        <f t="shared" si="144"/>
        <v>135.29411764705884</v>
      </c>
      <c r="BB104">
        <f t="shared" si="145"/>
        <v>45.098039215686278</v>
      </c>
      <c r="BC104">
        <f t="shared" si="146"/>
        <v>45.098039215686278</v>
      </c>
      <c r="BD104">
        <f t="shared" si="147"/>
        <v>45.098039215686278</v>
      </c>
      <c r="BE104">
        <f t="shared" si="148"/>
        <v>45.098039215686278</v>
      </c>
      <c r="BF104">
        <f t="shared" si="149"/>
        <v>45.098039215686278</v>
      </c>
      <c r="BG104">
        <f t="shared" si="150"/>
        <v>45.098039215686278</v>
      </c>
      <c r="BH104">
        <f t="shared" si="151"/>
        <v>45.098039215686278</v>
      </c>
      <c r="BI104">
        <f t="shared" si="152"/>
        <v>45.098039215686278</v>
      </c>
      <c r="BJ104">
        <f t="shared" si="153"/>
        <v>45.098039215686278</v>
      </c>
      <c r="BK104">
        <f t="shared" si="154"/>
        <v>45.098039215686278</v>
      </c>
      <c r="BL104">
        <f t="shared" si="155"/>
        <v>45.098039215686278</v>
      </c>
      <c r="BM104">
        <f t="shared" si="156"/>
        <v>45.098039215686278</v>
      </c>
      <c r="BN104">
        <f t="shared" si="157"/>
        <v>2033.8331410995775</v>
      </c>
      <c r="BO104">
        <f t="shared" si="158"/>
        <v>2033.8331410995775</v>
      </c>
      <c r="BP104">
        <f t="shared" si="159"/>
        <v>2033.8331410995775</v>
      </c>
      <c r="BQ104">
        <f t="shared" si="160"/>
        <v>2033.8331410995775</v>
      </c>
      <c r="BR104">
        <f t="shared" si="161"/>
        <v>2033.8331410995775</v>
      </c>
      <c r="BS104">
        <f t="shared" si="162"/>
        <v>2033.8331410995775</v>
      </c>
      <c r="BT104">
        <f t="shared" si="163"/>
        <v>2033.8331410995775</v>
      </c>
      <c r="BU104">
        <f t="shared" si="164"/>
        <v>2033.8331410995775</v>
      </c>
      <c r="BV104">
        <f t="shared" si="165"/>
        <v>2033.8331410995775</v>
      </c>
      <c r="BW104">
        <f t="shared" si="166"/>
        <v>2033.8331410995775</v>
      </c>
      <c r="BX104">
        <f t="shared" si="167"/>
        <v>2033.8331410995775</v>
      </c>
      <c r="BY104">
        <f t="shared" si="168"/>
        <v>2033.8331410995775</v>
      </c>
      <c r="BZ104">
        <f>IF($I$1=0,0,IF(AP104=0,C104,('LED Curve'!$D$14*(AP104/$I$1)^3+'LED Curve'!$D$15*(AP104/$I$1)^2+'LED Curve'!$D$16*(AP104/$I$1)^1+'LED Curve'!$D$17)*$F$1))</f>
        <v>32.123222947868399</v>
      </c>
      <c r="CA104">
        <f>IF($I$2=0,0,IF(AQ104=0,C104-BZ104,('LED Curve'!$D$14*(AQ104/$I$2)^3+'LED Curve'!$D$15*(AQ104/$I$2)^2+'LED Curve'!$D$16*(AQ104/$I$2)^1+'LED Curve'!$D$17)*$F$2))</f>
        <v>32.123222947868399</v>
      </c>
      <c r="CB104">
        <f>IF($I$3=0,0,IF(AR104=0,C104-(BZ104+CA104),('LED Curve'!$D$14*(AR104/$I$3)^3+'LED Curve'!$D$15*(AR104/$I$3)^2+'LED Curve'!$D$16*(AR104/$I$3)^1+'LED Curve'!$D$17)*$F$3))</f>
        <v>32.123222947868399</v>
      </c>
      <c r="CC104">
        <f>IF($I$4=0,0,IF(AS104=0,C104-(BZ104+CA104+CB104),('LED Curve'!$D$14*(AS104/$I$4)^3+'LED Curve'!$D$15*(AS104/$I$4)^2+'LED Curve'!$D$16*(AS104/$I$4)^1+'LED Curve'!$D$17)*$F$4))</f>
        <v>32.123222947868399</v>
      </c>
      <c r="CD104">
        <f>IF($I$1=0,0,IF(AT104=0,D104,('LED Curve'!$D$14*(AT104/$I$1)^3+'LED Curve'!$D$15*(AT104/$I$1)^2+'LED Curve'!$D$16*(AT104/$I$1)^1+'LED Curve'!$D$17)*$F$1))</f>
        <v>32.123222947868399</v>
      </c>
      <c r="CE104">
        <f>IF($I$2=0,0,IF(AU104=0,D104-CD104,('LED Curve'!$D$14*(AU104/$I$2)^3+'LED Curve'!$D$15*(AU104/$I$2)^2+'LED Curve'!$D$16*(AU104/$I$2)^1+'LED Curve'!$D$17)*$F$2))</f>
        <v>32.123222947868399</v>
      </c>
      <c r="CF104">
        <f>IF($I$3=0,0,IF(AV104=0,D104-(CD104+CE104),('LED Curve'!$D$14*(AV104/$I$3)^3+'LED Curve'!$D$15*(AV104/$I$3)^2+'LED Curve'!$D$16*(AV104/$I$3)^1+'LED Curve'!$D$17)*$F$3))</f>
        <v>32.123222947868399</v>
      </c>
      <c r="CG104">
        <f>IF($I$4=0,0,IF(AW104=0,D104-(CD104+CE104+CF104),('LED Curve'!$D$14*(AW104/$I$4)^3+'LED Curve'!$D$15*(AW104/$I$4)^2+'LED Curve'!$D$16*(AW104/$I$4)^1+'LED Curve'!$D$17)*$F$4))</f>
        <v>32.123222947868399</v>
      </c>
      <c r="CH104">
        <f>IF($I$1=0,0,IF(AX104=0,E104,('LED Curve'!$D$14*(AX104/$I$1)^3+'LED Curve'!$D$15*(AX104/$I$1)^2+'LED Curve'!$D$16*(AX104/$I$1)^1+'LED Curve'!$D$17)*$F$1))</f>
        <v>32.123222947868399</v>
      </c>
      <c r="CI104">
        <f>IF($I$2=0,0,IF(AY104=0,E104-CH104,('LED Curve'!$D$14*(AY104/$I$2)^3+'LED Curve'!$D$15*(AY104/$I$2)^2+'LED Curve'!$D$16*(AY104/$I$2)^1+'LED Curve'!$D$17)*$F$2))</f>
        <v>32.123222947868399</v>
      </c>
      <c r="CJ104">
        <f>IF($I$3=0,0,IF(AZ104=0,E104-(CH104+CI104),('LED Curve'!$D$14*(AZ104/$I$3)^3+'LED Curve'!$D$15*(AZ104/$I$3)^2+'LED Curve'!$D$16*(AZ104/$I$3)^1+'LED Curve'!$D$17)*$F$3))</f>
        <v>32.123222947868399</v>
      </c>
      <c r="CK104">
        <f>IF($I$4=0,0,IF(BA104=0,E104-(CH104+CI104+CJ104),('LED Curve'!$D$14*(BA104/$I$4)^3+'LED Curve'!$D$15*(BA104/$I$4)^2+'LED Curve'!$D$16*(BA104/$I$4)^1+'LED Curve'!$D$17)*$F$4))</f>
        <v>32.123222947868399</v>
      </c>
      <c r="CL104">
        <f t="shared" si="169"/>
        <v>109.45733723888743</v>
      </c>
      <c r="CM104">
        <f t="shared" si="170"/>
        <v>77.334114291019034</v>
      </c>
      <c r="CN104">
        <f t="shared" si="171"/>
        <v>45.210891343150635</v>
      </c>
      <c r="CO104">
        <f>IF($C$6=Calculation!$I$5,0,$C104-(BZ104+CA104+CB104+CC104))</f>
        <v>13.087668395282236</v>
      </c>
      <c r="CP104">
        <f t="shared" si="172"/>
        <v>122.45556998313798</v>
      </c>
      <c r="CQ104">
        <f t="shared" si="173"/>
        <v>90.332347035269578</v>
      </c>
      <c r="CR104">
        <f t="shared" si="174"/>
        <v>58.209124087401179</v>
      </c>
      <c r="CS104">
        <f>IF($C$6=Calculation!$I$5,0,$D104-(CD104+CE104+CF104+CG104))</f>
        <v>26.08590113953278</v>
      </c>
      <c r="CT104">
        <f t="shared" si="175"/>
        <v>135.45380272738851</v>
      </c>
      <c r="CU104">
        <f t="shared" si="176"/>
        <v>103.33057977952012</v>
      </c>
      <c r="CV104">
        <f t="shared" si="177"/>
        <v>71.207356831651722</v>
      </c>
      <c r="CW104">
        <f>IF($C$6=Calculation!$I$5,0,$E104-(CH104+CI104+CJ104+CK104))</f>
        <v>39.084133883783323</v>
      </c>
      <c r="CX104">
        <f t="shared" si="178"/>
        <v>28.62611432371099</v>
      </c>
      <c r="CY104">
        <f t="shared" si="179"/>
        <v>33.626123494989706</v>
      </c>
      <c r="CZ104">
        <f t="shared" si="180"/>
        <v>38.295476838696494</v>
      </c>
      <c r="DA104">
        <f t="shared" si="181"/>
        <v>0.36310244629018451</v>
      </c>
      <c r="DB104">
        <f t="shared" si="182"/>
        <v>0.39647910553250831</v>
      </c>
      <c r="DC104">
        <f t="shared" si="183"/>
        <v>0.42284338916462322</v>
      </c>
      <c r="DD104">
        <f t="shared" si="198"/>
        <v>8.0854821139014756</v>
      </c>
      <c r="DE104">
        <f t="shared" si="199"/>
        <v>7.6686720156908734</v>
      </c>
      <c r="DF104">
        <f t="shared" si="200"/>
        <v>6.4768156259430043</v>
      </c>
      <c r="DG104">
        <f t="shared" si="201"/>
        <v>3.2319814036673784</v>
      </c>
      <c r="DH104">
        <f t="shared" si="202"/>
        <v>8.8785653935182651</v>
      </c>
      <c r="DI104">
        <f t="shared" si="203"/>
        <v>8.4987004589783499</v>
      </c>
      <c r="DJ104">
        <f t="shared" si="204"/>
        <v>7.4327168323486505</v>
      </c>
      <c r="DK104">
        <f t="shared" si="205"/>
        <v>4.6879430386133558</v>
      </c>
      <c r="DL104">
        <f t="shared" si="206"/>
        <v>9.5038713729423776</v>
      </c>
      <c r="DM104">
        <f t="shared" si="207"/>
        <v>9.1560573612310154</v>
      </c>
      <c r="DN104">
        <f t="shared" si="208"/>
        <v>8.1908171957713094</v>
      </c>
      <c r="DO104">
        <f t="shared" si="209"/>
        <v>5.7938703311384501</v>
      </c>
      <c r="DP104">
        <f t="shared" si="184"/>
        <v>0.21536561656600375</v>
      </c>
      <c r="DQ104">
        <f t="shared" si="185"/>
        <v>0.5946129283434145</v>
      </c>
      <c r="DR104">
        <f t="shared" si="186"/>
        <v>1.504332759888884</v>
      </c>
      <c r="DS104">
        <f t="shared" si="187"/>
        <v>0.48574941341975836</v>
      </c>
      <c r="DT104">
        <f t="shared" si="188"/>
        <v>0.1957421357474966</v>
      </c>
      <c r="DU104">
        <f t="shared" si="189"/>
        <v>0.52937470169145939</v>
      </c>
      <c r="DV104">
        <f t="shared" si="190"/>
        <v>1.2570381093663101</v>
      </c>
      <c r="DW104">
        <f t="shared" si="191"/>
        <v>1.7495637191932913</v>
      </c>
      <c r="DX104">
        <f t="shared" si="192"/>
        <v>0.17943591579829735</v>
      </c>
      <c r="DY104">
        <f t="shared" si="193"/>
        <v>0.47733610924997627</v>
      </c>
      <c r="DZ104">
        <f t="shared" si="194"/>
        <v>1.0876185638500147</v>
      </c>
      <c r="EA104">
        <f t="shared" si="195"/>
        <v>3.4836265995504285</v>
      </c>
      <c r="EB104">
        <f>IF($I$1=0,0,IF(AP104&lt;=0,0,('LED Curve'!$D$19*(AP104/$I$1)^3+'LED Curve'!$D$20*(AP104/$I$1)^2+'LED Curve'!$D$21*(AP104/$I$1)^1+'LED Curve'!$D$22)*$F$1*$I$1))</f>
        <v>544.2324443672818</v>
      </c>
      <c r="EC104">
        <f>IF($I$2=0,0,IF(AQ104&lt;=0,0,('LED Curve'!$D$19*(AQ104/$I$2)^3+'LED Curve'!$D$20*(AQ104/$I$2)^2+'LED Curve'!$D$21*(AQ104/$I$2)^1+'LED Curve'!$D$22)*$F$2*$I$2))</f>
        <v>544.2324443672818</v>
      </c>
      <c r="ED104">
        <f>IF($I$3=0,0,IF(AR104&lt;=0,0,('LED Curve'!$D$19*(AR104/$I$3)^3+'LED Curve'!$D$20*(AR104/$I$3)^2+'LED Curve'!$D$21*(AR104/$I$3)^1+'LED Curve'!$D$22)*$F$3*$I$3))</f>
        <v>544.2324443672818</v>
      </c>
      <c r="EE104">
        <f>IF($I$4=0,0,IF(AS104&lt;=0,0,('LED Curve'!$D$19*(AS104/$I$4)^3+'LED Curve'!$D$20*(AS104/$I$4)^2+'LED Curve'!$D$21*(AS104/$I$4)^1+'LED Curve'!$D$22)*$F$4*$I$4))</f>
        <v>544.2324443672818</v>
      </c>
      <c r="EF104">
        <f>IF($I$1=0,0,IF(AT104&lt;=0,0,('LED Curve'!$D$19*(AT104/$I$1)^3+'LED Curve'!$D$20*(AT104/$I$1)^2+'LED Curve'!$D$21*(AT104/$I$1)^1+'LED Curve'!$D$22)*$F$1*$I$1))</f>
        <v>544.2324443672818</v>
      </c>
      <c r="EG104">
        <f>IF($I$2=0,0,IF(AU104&lt;=0,0,('LED Curve'!$D$19*(AU104/$I$2)^3+'LED Curve'!$D$20*(AU104/$I$2)^2+'LED Curve'!$D$21*(AU104/$I$2)^1+'LED Curve'!$D$22)*$F$2*$I$2))</f>
        <v>544.2324443672818</v>
      </c>
      <c r="EH104">
        <f>IF($I$3=0,0,IF(AV104&lt;=0,0,('LED Curve'!$D$19*(AV104/$I$3)^3+'LED Curve'!$D$20*(AV104/$I$3)^2+'LED Curve'!$D$21*(AV104/$I$3)^1+'LED Curve'!$D$22)*$F$3*$I$3))</f>
        <v>544.2324443672818</v>
      </c>
      <c r="EI104">
        <f>IF($I$4=0,0,IF(AW104&lt;=0,0,('LED Curve'!$D$19*(AW104/$I$4)^3+'LED Curve'!$D$20*(AW104/$I$4)^2+'LED Curve'!$D$21*(AW104/$I$4)^1+'LED Curve'!$D$22)*$F$4*$I$4))</f>
        <v>544.2324443672818</v>
      </c>
      <c r="EJ104">
        <f>IF($I$1=0,0,IF(AX104&lt;=0,0,('LED Curve'!$D$19*(AX104/$I$1)^3+'LED Curve'!$D$20*(AX104/$I$1)^2+'LED Curve'!$D$21*(AX104/$I$1)^1+'LED Curve'!$D$22)*$F$1*$I$1))</f>
        <v>544.2324443672818</v>
      </c>
      <c r="EK104">
        <f>IF($I$2=0,0,IF(AY104&lt;=0,0,('LED Curve'!$D$19*(AY104/$I$2)^3+'LED Curve'!$D$20*(AY104/$I$2)^2+'LED Curve'!$D$21*(AY104/$I$2)^1+'LED Curve'!$D$22)*$F$2*$I$2))</f>
        <v>544.2324443672818</v>
      </c>
      <c r="EL104">
        <f>IF($I$3=0,0,IF(AZ104&lt;=0,0,('LED Curve'!$D$19*(AZ104/$I$3)^3+'LED Curve'!$D$20*(AZ104/$I$3)^2+'LED Curve'!$D$21*(AZ104/$I$3)^1+'LED Curve'!$D$22)*$F$3*$I$3))</f>
        <v>544.2324443672818</v>
      </c>
      <c r="EM104">
        <f>IF($I$4=0,0,IF(BA104&lt;=0,0,('LED Curve'!$D$19*(BA104/$I$4)^3+'LED Curve'!$D$20*(BA104/$I$4)^2+'LED Curve'!$D$21*(BA104/$I$4)^1+'LED Curve'!$D$22)*$F$4*$I$4))</f>
        <v>544.2324443672818</v>
      </c>
      <c r="EN104">
        <f t="shared" si="196"/>
        <v>2176.9297774691272</v>
      </c>
      <c r="EO104">
        <f t="shared" si="116"/>
        <v>948.61350207583291</v>
      </c>
      <c r="EP104">
        <f t="shared" si="117"/>
        <v>2176.9297774691272</v>
      </c>
      <c r="EQ104">
        <f t="shared" si="118"/>
        <v>851.15161399119143</v>
      </c>
      <c r="ER104">
        <f t="shared" si="197"/>
        <v>2176.9297774691272</v>
      </c>
      <c r="ES104">
        <f t="shared" si="119"/>
        <v>774.82780015805474</v>
      </c>
    </row>
    <row r="105" spans="1:149" x14ac:dyDescent="0.3">
      <c r="A105">
        <v>96</v>
      </c>
      <c r="B105">
        <f t="shared" si="120"/>
        <v>3.7499999999999999E-3</v>
      </c>
      <c r="C105">
        <f t="shared" si="107"/>
        <v>142.3219261364014</v>
      </c>
      <c r="D105">
        <f t="shared" si="108"/>
        <v>155.38755578516518</v>
      </c>
      <c r="E105">
        <f t="shared" si="109"/>
        <v>168.45318543392895</v>
      </c>
      <c r="F105">
        <f>IF(C105&gt;Calculation!$D$72,IF((C105-Calculation!$D$72)/Calculation!$D$58&gt;Calculation!$D$28,Calculation!$D$28,(C105-Calculation!$D$72)/Calculation!$D$58),0)</f>
        <v>26.470588235294116</v>
      </c>
      <c r="G105">
        <f>IF(C105&gt;Calculation!$D$73,IF((C105-Calculation!$D$73)/Calculation!$D$59&gt;Calculation!$D$29,Calculation!$D$29,(C105-Calculation!$D$73)/Calculation!$D$59),0)</f>
        <v>54.411764705882355</v>
      </c>
      <c r="H105">
        <f>IF(C105&gt;Calculation!$D$74,IF((C105-Calculation!$D$74)/Calculation!$D$60&gt;Calculation!$D$30,Calculation!$D$30,(C105-Calculation!$D$74)/Calculation!$D$60),0)</f>
        <v>122.05882352941177</v>
      </c>
      <c r="I105">
        <f>IF(C105&gt;Calculation!$D$75,IF((C105-Calculation!$D$75)/Calculation!$D$61&gt;Calculation!$D$31,Calculation!$D$31,(C105-Calculation!$D$75)/Calculation!$D$61),0)</f>
        <v>135.29411764705884</v>
      </c>
      <c r="J105">
        <f>IF(D105&gt;Calculation!$D$72,IF((D105-Calculation!$D$72)/Calculation!$D$58&gt;Calculation!$D$28,Calculation!$D$28,(D105-Calculation!$D$72)/Calculation!$D$58),0)</f>
        <v>26.470588235294116</v>
      </c>
      <c r="K105">
        <f>IF(D105&gt;Calculation!$D$73,IF((D105-Calculation!$D$73)/Calculation!$D$59&gt;Calculation!$D$29,Calculation!$D$29,(D105-Calculation!$D$73)/Calculation!$D$59),0)</f>
        <v>54.411764705882355</v>
      </c>
      <c r="L105">
        <f>IF(D105&gt;Calculation!$D$74,IF((D105-Calculation!$D$74)/Calculation!$D$60&gt;Calculation!$D$30,Calculation!$D$30,(D105-Calculation!$D$74)/Calculation!$D$60),0)</f>
        <v>122.05882352941177</v>
      </c>
      <c r="M105">
        <f>IF(D105&gt;Calculation!$D$75,IF((D105-Calculation!$D$75)/Calculation!$D$61&gt;Calculation!$D$31,Calculation!$D$31,(D105-Calculation!$D$75)/Calculation!$D$61),0)</f>
        <v>135.29411764705884</v>
      </c>
      <c r="N105">
        <f>IF(E105&gt;Calculation!$D$72,IF((E105-Calculation!$D$72)/Calculation!$D$58&gt;Calculation!$D$28,Calculation!$D$28,(E105-Calculation!$D$72)/Calculation!$D$58),0)</f>
        <v>26.470588235294116</v>
      </c>
      <c r="O105">
        <f>IF(E105&gt;Calculation!$D$73,IF((E105-Calculation!$D$73)/Calculation!$D$59&gt;Calculation!$D$29,Calculation!$D$29,(E105-Calculation!$D$73)/Calculation!$D$59),0)</f>
        <v>54.411764705882355</v>
      </c>
      <c r="P105">
        <f>IF(E105&gt;Calculation!$D$74,IF((E105-Calculation!$D$74)/Calculation!$D$60&gt;Calculation!$D$30,Calculation!$D$30,(E105-Calculation!$D$74)/Calculation!$D$60),0)</f>
        <v>122.05882352941177</v>
      </c>
      <c r="Q105">
        <f>IF(E105&gt;Calculation!$D$75,IF((E105-Calculation!$D$75)/Calculation!$D$61&gt;Calculation!$D$31,Calculation!$D$31,(E105-Calculation!$D$75)/Calculation!$D$61),0)</f>
        <v>135.29411764705884</v>
      </c>
      <c r="R105">
        <f t="shared" si="121"/>
        <v>0</v>
      </c>
      <c r="S105">
        <f t="shared" si="122"/>
        <v>0</v>
      </c>
      <c r="T105">
        <f t="shared" si="123"/>
        <v>0</v>
      </c>
      <c r="U105">
        <f t="shared" si="124"/>
        <v>135.29411764705884</v>
      </c>
      <c r="V105">
        <f t="shared" si="125"/>
        <v>0</v>
      </c>
      <c r="W105">
        <f t="shared" si="126"/>
        <v>0</v>
      </c>
      <c r="X105">
        <f t="shared" si="127"/>
        <v>0</v>
      </c>
      <c r="Y105">
        <f t="shared" si="128"/>
        <v>135.29411764705884</v>
      </c>
      <c r="Z105">
        <f t="shared" si="129"/>
        <v>0</v>
      </c>
      <c r="AA105">
        <f t="shared" si="130"/>
        <v>0</v>
      </c>
      <c r="AB105">
        <f t="shared" si="131"/>
        <v>0</v>
      </c>
      <c r="AC105">
        <f t="shared" si="110"/>
        <v>135.29411764705884</v>
      </c>
      <c r="AD105">
        <f>IF(T105&gt;Calculation!$D$29,1,0)</f>
        <v>0</v>
      </c>
      <c r="AE105">
        <f>IF(X105&gt;Calculation!$D$29,1,0)</f>
        <v>0</v>
      </c>
      <c r="AF105">
        <f>IF(AB105&gt;Calculation!$D$29,1,0)</f>
        <v>0</v>
      </c>
      <c r="AG105">
        <f>IF(U105&gt;Calculation!$D$30,1,0)</f>
        <v>1</v>
      </c>
      <c r="AH105">
        <f>IF(Y105&gt;Calculation!$D$30,1,0)</f>
        <v>1</v>
      </c>
      <c r="AI105">
        <f>IF(AC105&gt;Calculation!$D$30,1,0)</f>
        <v>1</v>
      </c>
      <c r="AJ105">
        <f t="shared" si="111"/>
        <v>135.29411764705884</v>
      </c>
      <c r="AK105">
        <f t="shared" si="132"/>
        <v>135.29411764705884</v>
      </c>
      <c r="AL105">
        <f t="shared" si="133"/>
        <v>135.29411764705884</v>
      </c>
      <c r="AM105">
        <f t="shared" si="134"/>
        <v>18304.498269896198</v>
      </c>
      <c r="AN105">
        <f t="shared" si="135"/>
        <v>18304.498269896198</v>
      </c>
      <c r="AO105">
        <f t="shared" si="136"/>
        <v>18304.498269896198</v>
      </c>
      <c r="AP105">
        <f t="shared" si="112"/>
        <v>135.29411764705884</v>
      </c>
      <c r="AQ105">
        <f t="shared" si="113"/>
        <v>135.29411764705884</v>
      </c>
      <c r="AR105">
        <f t="shared" si="114"/>
        <v>135.29411764705884</v>
      </c>
      <c r="AS105">
        <f t="shared" si="115"/>
        <v>135.29411764705884</v>
      </c>
      <c r="AT105">
        <f t="shared" si="137"/>
        <v>135.29411764705884</v>
      </c>
      <c r="AU105">
        <f t="shared" si="138"/>
        <v>135.29411764705884</v>
      </c>
      <c r="AV105">
        <f t="shared" si="139"/>
        <v>135.29411764705884</v>
      </c>
      <c r="AW105">
        <f t="shared" si="140"/>
        <v>135.29411764705884</v>
      </c>
      <c r="AX105">
        <f t="shared" si="141"/>
        <v>135.29411764705884</v>
      </c>
      <c r="AY105">
        <f t="shared" si="142"/>
        <v>135.29411764705884</v>
      </c>
      <c r="AZ105">
        <f t="shared" si="143"/>
        <v>135.29411764705884</v>
      </c>
      <c r="BA105">
        <f t="shared" si="144"/>
        <v>135.29411764705884</v>
      </c>
      <c r="BB105">
        <f t="shared" si="145"/>
        <v>45.098039215686278</v>
      </c>
      <c r="BC105">
        <f t="shared" si="146"/>
        <v>45.098039215686278</v>
      </c>
      <c r="BD105">
        <f t="shared" si="147"/>
        <v>45.098039215686278</v>
      </c>
      <c r="BE105">
        <f t="shared" si="148"/>
        <v>45.098039215686278</v>
      </c>
      <c r="BF105">
        <f t="shared" si="149"/>
        <v>45.098039215686278</v>
      </c>
      <c r="BG105">
        <f t="shared" si="150"/>
        <v>45.098039215686278</v>
      </c>
      <c r="BH105">
        <f t="shared" si="151"/>
        <v>45.098039215686278</v>
      </c>
      <c r="BI105">
        <f t="shared" si="152"/>
        <v>45.098039215686278</v>
      </c>
      <c r="BJ105">
        <f t="shared" si="153"/>
        <v>45.098039215686278</v>
      </c>
      <c r="BK105">
        <f t="shared" si="154"/>
        <v>45.098039215686278</v>
      </c>
      <c r="BL105">
        <f t="shared" si="155"/>
        <v>45.098039215686278</v>
      </c>
      <c r="BM105">
        <f t="shared" si="156"/>
        <v>45.098039215686278</v>
      </c>
      <c r="BN105">
        <f t="shared" si="157"/>
        <v>2033.8331410995775</v>
      </c>
      <c r="BO105">
        <f t="shared" si="158"/>
        <v>2033.8331410995775</v>
      </c>
      <c r="BP105">
        <f t="shared" si="159"/>
        <v>2033.8331410995775</v>
      </c>
      <c r="BQ105">
        <f t="shared" si="160"/>
        <v>2033.8331410995775</v>
      </c>
      <c r="BR105">
        <f t="shared" si="161"/>
        <v>2033.8331410995775</v>
      </c>
      <c r="BS105">
        <f t="shared" si="162"/>
        <v>2033.8331410995775</v>
      </c>
      <c r="BT105">
        <f t="shared" si="163"/>
        <v>2033.8331410995775</v>
      </c>
      <c r="BU105">
        <f t="shared" si="164"/>
        <v>2033.8331410995775</v>
      </c>
      <c r="BV105">
        <f t="shared" si="165"/>
        <v>2033.8331410995775</v>
      </c>
      <c r="BW105">
        <f t="shared" si="166"/>
        <v>2033.8331410995775</v>
      </c>
      <c r="BX105">
        <f t="shared" si="167"/>
        <v>2033.8331410995775</v>
      </c>
      <c r="BY105">
        <f t="shared" si="168"/>
        <v>2033.8331410995775</v>
      </c>
      <c r="BZ105">
        <f>IF($I$1=0,0,IF(AP105=0,C105,('LED Curve'!$D$14*(AP105/$I$1)^3+'LED Curve'!$D$15*(AP105/$I$1)^2+'LED Curve'!$D$16*(AP105/$I$1)^1+'LED Curve'!$D$17)*$F$1))</f>
        <v>32.123222947868399</v>
      </c>
      <c r="CA105">
        <f>IF($I$2=0,0,IF(AQ105=0,C105-BZ105,('LED Curve'!$D$14*(AQ105/$I$2)^3+'LED Curve'!$D$15*(AQ105/$I$2)^2+'LED Curve'!$D$16*(AQ105/$I$2)^1+'LED Curve'!$D$17)*$F$2))</f>
        <v>32.123222947868399</v>
      </c>
      <c r="CB105">
        <f>IF($I$3=0,0,IF(AR105=0,C105-(BZ105+CA105),('LED Curve'!$D$14*(AR105/$I$3)^3+'LED Curve'!$D$15*(AR105/$I$3)^2+'LED Curve'!$D$16*(AR105/$I$3)^1+'LED Curve'!$D$17)*$F$3))</f>
        <v>32.123222947868399</v>
      </c>
      <c r="CC105">
        <f>IF($I$4=0,0,IF(AS105=0,C105-(BZ105+CA105+CB105),('LED Curve'!$D$14*(AS105/$I$4)^3+'LED Curve'!$D$15*(AS105/$I$4)^2+'LED Curve'!$D$16*(AS105/$I$4)^1+'LED Curve'!$D$17)*$F$4))</f>
        <v>32.123222947868399</v>
      </c>
      <c r="CD105">
        <f>IF($I$1=0,0,IF(AT105=0,D105,('LED Curve'!$D$14*(AT105/$I$1)^3+'LED Curve'!$D$15*(AT105/$I$1)^2+'LED Curve'!$D$16*(AT105/$I$1)^1+'LED Curve'!$D$17)*$F$1))</f>
        <v>32.123222947868399</v>
      </c>
      <c r="CE105">
        <f>IF($I$2=0,0,IF(AU105=0,D105-CD105,('LED Curve'!$D$14*(AU105/$I$2)^3+'LED Curve'!$D$15*(AU105/$I$2)^2+'LED Curve'!$D$16*(AU105/$I$2)^1+'LED Curve'!$D$17)*$F$2))</f>
        <v>32.123222947868399</v>
      </c>
      <c r="CF105">
        <f>IF($I$3=0,0,IF(AV105=0,D105-(CD105+CE105),('LED Curve'!$D$14*(AV105/$I$3)^3+'LED Curve'!$D$15*(AV105/$I$3)^2+'LED Curve'!$D$16*(AV105/$I$3)^1+'LED Curve'!$D$17)*$F$3))</f>
        <v>32.123222947868399</v>
      </c>
      <c r="CG105">
        <f>IF($I$4=0,0,IF(AW105=0,D105-(CD105+CE105+CF105),('LED Curve'!$D$14*(AW105/$I$4)^3+'LED Curve'!$D$15*(AW105/$I$4)^2+'LED Curve'!$D$16*(AW105/$I$4)^1+'LED Curve'!$D$17)*$F$4))</f>
        <v>32.123222947868399</v>
      </c>
      <c r="CH105">
        <f>IF($I$1=0,0,IF(AX105=0,E105,('LED Curve'!$D$14*(AX105/$I$1)^3+'LED Curve'!$D$15*(AX105/$I$1)^2+'LED Curve'!$D$16*(AX105/$I$1)^1+'LED Curve'!$D$17)*$F$1))</f>
        <v>32.123222947868399</v>
      </c>
      <c r="CI105">
        <f>IF($I$2=0,0,IF(AY105=0,E105-CH105,('LED Curve'!$D$14*(AY105/$I$2)^3+'LED Curve'!$D$15*(AY105/$I$2)^2+'LED Curve'!$D$16*(AY105/$I$2)^1+'LED Curve'!$D$17)*$F$2))</f>
        <v>32.123222947868399</v>
      </c>
      <c r="CJ105">
        <f>IF($I$3=0,0,IF(AZ105=0,E105-(CH105+CI105),('LED Curve'!$D$14*(AZ105/$I$3)^3+'LED Curve'!$D$15*(AZ105/$I$3)^2+'LED Curve'!$D$16*(AZ105/$I$3)^1+'LED Curve'!$D$17)*$F$3))</f>
        <v>32.123222947868399</v>
      </c>
      <c r="CK105">
        <f>IF($I$4=0,0,IF(BA105=0,E105-(CH105+CI105+CJ105),('LED Curve'!$D$14*(BA105/$I$4)^3+'LED Curve'!$D$15*(BA105/$I$4)^2+'LED Curve'!$D$16*(BA105/$I$4)^1+'LED Curve'!$D$17)*$F$4))</f>
        <v>32.123222947868399</v>
      </c>
      <c r="CL105">
        <f t="shared" si="169"/>
        <v>110.198703188533</v>
      </c>
      <c r="CM105">
        <f t="shared" si="170"/>
        <v>78.075480240664604</v>
      </c>
      <c r="CN105">
        <f t="shared" si="171"/>
        <v>45.952257292796205</v>
      </c>
      <c r="CO105">
        <f>IF($C$6=Calculation!$I$5,0,$C105-(BZ105+CA105+CB105+CC105))</f>
        <v>13.829034344927805</v>
      </c>
      <c r="CP105">
        <f t="shared" si="172"/>
        <v>123.26433283729678</v>
      </c>
      <c r="CQ105">
        <f t="shared" si="173"/>
        <v>91.141109889428378</v>
      </c>
      <c r="CR105">
        <f t="shared" si="174"/>
        <v>59.017886941559979</v>
      </c>
      <c r="CS105">
        <f>IF($C$6=Calculation!$I$5,0,$D105-(CD105+CE105+CF105+CG105))</f>
        <v>26.89466399369158</v>
      </c>
      <c r="CT105">
        <f t="shared" si="175"/>
        <v>136.32996248606054</v>
      </c>
      <c r="CU105">
        <f t="shared" si="176"/>
        <v>104.20673953819215</v>
      </c>
      <c r="CV105">
        <f t="shared" si="177"/>
        <v>72.083516590323754</v>
      </c>
      <c r="CW105">
        <f>IF($C$6=Calculation!$I$5,0,$E105-(CH105+CI105+CJ105+CK105))</f>
        <v>39.960293642455355</v>
      </c>
      <c r="CX105">
        <f t="shared" si="178"/>
        <v>29.383715103287347</v>
      </c>
      <c r="CY105">
        <f t="shared" si="179"/>
        <v>34.452597072709366</v>
      </c>
      <c r="CZ105">
        <f t="shared" si="180"/>
        <v>39.190823214559465</v>
      </c>
      <c r="DA105">
        <f t="shared" si="181"/>
        <v>0.37050134334900803</v>
      </c>
      <c r="DB105">
        <f t="shared" si="182"/>
        <v>0.40387800259133183</v>
      </c>
      <c r="DC105">
        <f t="shared" si="183"/>
        <v>0.43024228622344673</v>
      </c>
      <c r="DD105">
        <f t="shared" si="198"/>
        <v>8.2552509851792735</v>
      </c>
      <c r="DE105">
        <f t="shared" si="199"/>
        <v>7.8384408869686704</v>
      </c>
      <c r="DF105">
        <f t="shared" si="200"/>
        <v>6.6465844972208012</v>
      </c>
      <c r="DG105">
        <f t="shared" si="201"/>
        <v>3.4017502749451758</v>
      </c>
      <c r="DH105">
        <f t="shared" si="202"/>
        <v>9.048334264796063</v>
      </c>
      <c r="DI105">
        <f t="shared" si="203"/>
        <v>8.6684693302561477</v>
      </c>
      <c r="DJ105">
        <f t="shared" si="204"/>
        <v>7.6024857036264475</v>
      </c>
      <c r="DK105">
        <f t="shared" si="205"/>
        <v>4.8577119098911528</v>
      </c>
      <c r="DL105">
        <f t="shared" si="206"/>
        <v>9.6736402442201754</v>
      </c>
      <c r="DM105">
        <f t="shared" si="207"/>
        <v>9.3258262325088133</v>
      </c>
      <c r="DN105">
        <f t="shared" si="208"/>
        <v>8.3605860670491072</v>
      </c>
      <c r="DO105">
        <f t="shared" si="209"/>
        <v>5.963639202416247</v>
      </c>
      <c r="DP105">
        <f t="shared" si="184"/>
        <v>0.21536561656600375</v>
      </c>
      <c r="DQ105">
        <f t="shared" si="185"/>
        <v>0.5946129283434145</v>
      </c>
      <c r="DR105">
        <f t="shared" si="186"/>
        <v>1.504332759888884</v>
      </c>
      <c r="DS105">
        <f t="shared" si="187"/>
        <v>0.55687581082610393</v>
      </c>
      <c r="DT105">
        <f t="shared" si="188"/>
        <v>0.1957421357474966</v>
      </c>
      <c r="DU105">
        <f t="shared" si="189"/>
        <v>0.52937470169145939</v>
      </c>
      <c r="DV105">
        <f t="shared" si="190"/>
        <v>1.2570381093663101</v>
      </c>
      <c r="DW105">
        <f t="shared" si="191"/>
        <v>1.8895629147429422</v>
      </c>
      <c r="DX105">
        <f t="shared" si="192"/>
        <v>0.17943591579829735</v>
      </c>
      <c r="DY105">
        <f t="shared" si="193"/>
        <v>0.47733610924997627</v>
      </c>
      <c r="DZ105">
        <f t="shared" si="194"/>
        <v>1.0876185638500147</v>
      </c>
      <c r="EA105">
        <f t="shared" si="195"/>
        <v>3.6924985932433847</v>
      </c>
      <c r="EB105">
        <f>IF($I$1=0,0,IF(AP105&lt;=0,0,('LED Curve'!$D$19*(AP105/$I$1)^3+'LED Curve'!$D$20*(AP105/$I$1)^2+'LED Curve'!$D$21*(AP105/$I$1)^1+'LED Curve'!$D$22)*$F$1*$I$1))</f>
        <v>544.2324443672818</v>
      </c>
      <c r="EC105">
        <f>IF($I$2=0,0,IF(AQ105&lt;=0,0,('LED Curve'!$D$19*(AQ105/$I$2)^3+'LED Curve'!$D$20*(AQ105/$I$2)^2+'LED Curve'!$D$21*(AQ105/$I$2)^1+'LED Curve'!$D$22)*$F$2*$I$2))</f>
        <v>544.2324443672818</v>
      </c>
      <c r="ED105">
        <f>IF($I$3=0,0,IF(AR105&lt;=0,0,('LED Curve'!$D$19*(AR105/$I$3)^3+'LED Curve'!$D$20*(AR105/$I$3)^2+'LED Curve'!$D$21*(AR105/$I$3)^1+'LED Curve'!$D$22)*$F$3*$I$3))</f>
        <v>544.2324443672818</v>
      </c>
      <c r="EE105">
        <f>IF($I$4=0,0,IF(AS105&lt;=0,0,('LED Curve'!$D$19*(AS105/$I$4)^3+'LED Curve'!$D$20*(AS105/$I$4)^2+'LED Curve'!$D$21*(AS105/$I$4)^1+'LED Curve'!$D$22)*$F$4*$I$4))</f>
        <v>544.2324443672818</v>
      </c>
      <c r="EF105">
        <f>IF($I$1=0,0,IF(AT105&lt;=0,0,('LED Curve'!$D$19*(AT105/$I$1)^3+'LED Curve'!$D$20*(AT105/$I$1)^2+'LED Curve'!$D$21*(AT105/$I$1)^1+'LED Curve'!$D$22)*$F$1*$I$1))</f>
        <v>544.2324443672818</v>
      </c>
      <c r="EG105">
        <f>IF($I$2=0,0,IF(AU105&lt;=0,0,('LED Curve'!$D$19*(AU105/$I$2)^3+'LED Curve'!$D$20*(AU105/$I$2)^2+'LED Curve'!$D$21*(AU105/$I$2)^1+'LED Curve'!$D$22)*$F$2*$I$2))</f>
        <v>544.2324443672818</v>
      </c>
      <c r="EH105">
        <f>IF($I$3=0,0,IF(AV105&lt;=0,0,('LED Curve'!$D$19*(AV105/$I$3)^3+'LED Curve'!$D$20*(AV105/$I$3)^2+'LED Curve'!$D$21*(AV105/$I$3)^1+'LED Curve'!$D$22)*$F$3*$I$3))</f>
        <v>544.2324443672818</v>
      </c>
      <c r="EI105">
        <f>IF($I$4=0,0,IF(AW105&lt;=0,0,('LED Curve'!$D$19*(AW105/$I$4)^3+'LED Curve'!$D$20*(AW105/$I$4)^2+'LED Curve'!$D$21*(AW105/$I$4)^1+'LED Curve'!$D$22)*$F$4*$I$4))</f>
        <v>544.2324443672818</v>
      </c>
      <c r="EJ105">
        <f>IF($I$1=0,0,IF(AX105&lt;=0,0,('LED Curve'!$D$19*(AX105/$I$1)^3+'LED Curve'!$D$20*(AX105/$I$1)^2+'LED Curve'!$D$21*(AX105/$I$1)^1+'LED Curve'!$D$22)*$F$1*$I$1))</f>
        <v>544.2324443672818</v>
      </c>
      <c r="EK105">
        <f>IF($I$2=0,0,IF(AY105&lt;=0,0,('LED Curve'!$D$19*(AY105/$I$2)^3+'LED Curve'!$D$20*(AY105/$I$2)^2+'LED Curve'!$D$21*(AY105/$I$2)^1+'LED Curve'!$D$22)*$F$2*$I$2))</f>
        <v>544.2324443672818</v>
      </c>
      <c r="EL105">
        <f>IF($I$3=0,0,IF(AZ105&lt;=0,0,('LED Curve'!$D$19*(AZ105/$I$3)^3+'LED Curve'!$D$20*(AZ105/$I$3)^2+'LED Curve'!$D$21*(AZ105/$I$3)^1+'LED Curve'!$D$22)*$F$3*$I$3))</f>
        <v>544.2324443672818</v>
      </c>
      <c r="EM105">
        <f>IF($I$4=0,0,IF(BA105&lt;=0,0,('LED Curve'!$D$19*(BA105/$I$4)^3+'LED Curve'!$D$20*(BA105/$I$4)^2+'LED Curve'!$D$21*(BA105/$I$4)^1+'LED Curve'!$D$22)*$F$4*$I$4))</f>
        <v>544.2324443672818</v>
      </c>
      <c r="EN105">
        <f t="shared" si="196"/>
        <v>2176.9297774691272</v>
      </c>
      <c r="EO105">
        <f t="shared" si="116"/>
        <v>948.61350207583291</v>
      </c>
      <c r="EP105">
        <f t="shared" si="117"/>
        <v>2176.9297774691272</v>
      </c>
      <c r="EQ105">
        <f t="shared" si="118"/>
        <v>851.15161399119143</v>
      </c>
      <c r="ER105">
        <f t="shared" si="197"/>
        <v>2176.9297774691272</v>
      </c>
      <c r="ES105">
        <f t="shared" si="119"/>
        <v>774.82780015805474</v>
      </c>
    </row>
    <row r="106" spans="1:149" x14ac:dyDescent="0.3">
      <c r="A106">
        <v>97</v>
      </c>
      <c r="B106">
        <f t="shared" si="120"/>
        <v>3.7890624999999999E-3</v>
      </c>
      <c r="C106">
        <f t="shared" si="107"/>
        <v>143.04164809262164</v>
      </c>
      <c r="D106">
        <f t="shared" si="108"/>
        <v>156.17270701013268</v>
      </c>
      <c r="E106">
        <f t="shared" si="109"/>
        <v>169.30376592764375</v>
      </c>
      <c r="F106">
        <f>IF(C106&gt;Calculation!$D$72,IF((C106-Calculation!$D$72)/Calculation!$D$58&gt;Calculation!$D$28,Calculation!$D$28,(C106-Calculation!$D$72)/Calculation!$D$58),0)</f>
        <v>26.470588235294116</v>
      </c>
      <c r="G106">
        <f>IF(C106&gt;Calculation!$D$73,IF((C106-Calculation!$D$73)/Calculation!$D$59&gt;Calculation!$D$29,Calculation!$D$29,(C106-Calculation!$D$73)/Calculation!$D$59),0)</f>
        <v>54.411764705882355</v>
      </c>
      <c r="H106">
        <f>IF(C106&gt;Calculation!$D$74,IF((C106-Calculation!$D$74)/Calculation!$D$60&gt;Calculation!$D$30,Calculation!$D$30,(C106-Calculation!$D$74)/Calculation!$D$60),0)</f>
        <v>122.05882352941177</v>
      </c>
      <c r="I106">
        <f>IF(C106&gt;Calculation!$D$75,IF((C106-Calculation!$D$75)/Calculation!$D$61&gt;Calculation!$D$31,Calculation!$D$31,(C106-Calculation!$D$75)/Calculation!$D$61),0)</f>
        <v>135.29411764705884</v>
      </c>
      <c r="J106">
        <f>IF(D106&gt;Calculation!$D$72,IF((D106-Calculation!$D$72)/Calculation!$D$58&gt;Calculation!$D$28,Calculation!$D$28,(D106-Calculation!$D$72)/Calculation!$D$58),0)</f>
        <v>26.470588235294116</v>
      </c>
      <c r="K106">
        <f>IF(D106&gt;Calculation!$D$73,IF((D106-Calculation!$D$73)/Calculation!$D$59&gt;Calculation!$D$29,Calculation!$D$29,(D106-Calculation!$D$73)/Calculation!$D$59),0)</f>
        <v>54.411764705882355</v>
      </c>
      <c r="L106">
        <f>IF(D106&gt;Calculation!$D$74,IF((D106-Calculation!$D$74)/Calculation!$D$60&gt;Calculation!$D$30,Calculation!$D$30,(D106-Calculation!$D$74)/Calculation!$D$60),0)</f>
        <v>122.05882352941177</v>
      </c>
      <c r="M106">
        <f>IF(D106&gt;Calculation!$D$75,IF((D106-Calculation!$D$75)/Calculation!$D$61&gt;Calculation!$D$31,Calculation!$D$31,(D106-Calculation!$D$75)/Calculation!$D$61),0)</f>
        <v>135.29411764705884</v>
      </c>
      <c r="N106">
        <f>IF(E106&gt;Calculation!$D$72,IF((E106-Calculation!$D$72)/Calculation!$D$58&gt;Calculation!$D$28,Calculation!$D$28,(E106-Calculation!$D$72)/Calculation!$D$58),0)</f>
        <v>26.470588235294116</v>
      </c>
      <c r="O106">
        <f>IF(E106&gt;Calculation!$D$73,IF((E106-Calculation!$D$73)/Calculation!$D$59&gt;Calculation!$D$29,Calculation!$D$29,(E106-Calculation!$D$73)/Calculation!$D$59),0)</f>
        <v>54.411764705882355</v>
      </c>
      <c r="P106">
        <f>IF(E106&gt;Calculation!$D$74,IF((E106-Calculation!$D$74)/Calculation!$D$60&gt;Calculation!$D$30,Calculation!$D$30,(E106-Calculation!$D$74)/Calculation!$D$60),0)</f>
        <v>122.05882352941177</v>
      </c>
      <c r="Q106">
        <f>IF(E106&gt;Calculation!$D$75,IF((E106-Calculation!$D$75)/Calculation!$D$61&gt;Calculation!$D$31,Calculation!$D$31,(E106-Calculation!$D$75)/Calculation!$D$61),0)</f>
        <v>135.29411764705884</v>
      </c>
      <c r="R106">
        <f t="shared" si="121"/>
        <v>0</v>
      </c>
      <c r="S106">
        <f t="shared" si="122"/>
        <v>0</v>
      </c>
      <c r="T106">
        <f t="shared" si="123"/>
        <v>0</v>
      </c>
      <c r="U106">
        <f t="shared" si="124"/>
        <v>135.29411764705884</v>
      </c>
      <c r="V106">
        <f t="shared" si="125"/>
        <v>0</v>
      </c>
      <c r="W106">
        <f t="shared" si="126"/>
        <v>0</v>
      </c>
      <c r="X106">
        <f t="shared" si="127"/>
        <v>0</v>
      </c>
      <c r="Y106">
        <f t="shared" si="128"/>
        <v>135.29411764705884</v>
      </c>
      <c r="Z106">
        <f t="shared" si="129"/>
        <v>0</v>
      </c>
      <c r="AA106">
        <f t="shared" si="130"/>
        <v>0</v>
      </c>
      <c r="AB106">
        <f t="shared" si="131"/>
        <v>0</v>
      </c>
      <c r="AC106">
        <f t="shared" si="110"/>
        <v>135.29411764705884</v>
      </c>
      <c r="AD106">
        <f>IF(T106&gt;Calculation!$D$29,1,0)</f>
        <v>0</v>
      </c>
      <c r="AE106">
        <f>IF(X106&gt;Calculation!$D$29,1,0)</f>
        <v>0</v>
      </c>
      <c r="AF106">
        <f>IF(AB106&gt;Calculation!$D$29,1,0)</f>
        <v>0</v>
      </c>
      <c r="AG106">
        <f>IF(U106&gt;Calculation!$D$30,1,0)</f>
        <v>1</v>
      </c>
      <c r="AH106">
        <f>IF(Y106&gt;Calculation!$D$30,1,0)</f>
        <v>1</v>
      </c>
      <c r="AI106">
        <f>IF(AC106&gt;Calculation!$D$30,1,0)</f>
        <v>1</v>
      </c>
      <c r="AJ106">
        <f t="shared" si="111"/>
        <v>135.29411764705884</v>
      </c>
      <c r="AK106">
        <f t="shared" si="132"/>
        <v>135.29411764705884</v>
      </c>
      <c r="AL106">
        <f t="shared" si="133"/>
        <v>135.29411764705884</v>
      </c>
      <c r="AM106">
        <f t="shared" si="134"/>
        <v>18304.498269896198</v>
      </c>
      <c r="AN106">
        <f t="shared" si="135"/>
        <v>18304.498269896198</v>
      </c>
      <c r="AO106">
        <f t="shared" si="136"/>
        <v>18304.498269896198</v>
      </c>
      <c r="AP106">
        <f t="shared" si="112"/>
        <v>135.29411764705884</v>
      </c>
      <c r="AQ106">
        <f t="shared" si="113"/>
        <v>135.29411764705884</v>
      </c>
      <c r="AR106">
        <f t="shared" si="114"/>
        <v>135.29411764705884</v>
      </c>
      <c r="AS106">
        <f t="shared" si="115"/>
        <v>135.29411764705884</v>
      </c>
      <c r="AT106">
        <f t="shared" si="137"/>
        <v>135.29411764705884</v>
      </c>
      <c r="AU106">
        <f t="shared" si="138"/>
        <v>135.29411764705884</v>
      </c>
      <c r="AV106">
        <f t="shared" si="139"/>
        <v>135.29411764705884</v>
      </c>
      <c r="AW106">
        <f t="shared" si="140"/>
        <v>135.29411764705884</v>
      </c>
      <c r="AX106">
        <f t="shared" si="141"/>
        <v>135.29411764705884</v>
      </c>
      <c r="AY106">
        <f t="shared" si="142"/>
        <v>135.29411764705884</v>
      </c>
      <c r="AZ106">
        <f t="shared" si="143"/>
        <v>135.29411764705884</v>
      </c>
      <c r="BA106">
        <f t="shared" si="144"/>
        <v>135.29411764705884</v>
      </c>
      <c r="BB106">
        <f t="shared" si="145"/>
        <v>45.098039215686278</v>
      </c>
      <c r="BC106">
        <f t="shared" si="146"/>
        <v>45.098039215686278</v>
      </c>
      <c r="BD106">
        <f t="shared" si="147"/>
        <v>45.098039215686278</v>
      </c>
      <c r="BE106">
        <f t="shared" si="148"/>
        <v>45.098039215686278</v>
      </c>
      <c r="BF106">
        <f t="shared" si="149"/>
        <v>45.098039215686278</v>
      </c>
      <c r="BG106">
        <f t="shared" si="150"/>
        <v>45.098039215686278</v>
      </c>
      <c r="BH106">
        <f t="shared" si="151"/>
        <v>45.098039215686278</v>
      </c>
      <c r="BI106">
        <f t="shared" si="152"/>
        <v>45.098039215686278</v>
      </c>
      <c r="BJ106">
        <f t="shared" si="153"/>
        <v>45.098039215686278</v>
      </c>
      <c r="BK106">
        <f t="shared" si="154"/>
        <v>45.098039215686278</v>
      </c>
      <c r="BL106">
        <f t="shared" si="155"/>
        <v>45.098039215686278</v>
      </c>
      <c r="BM106">
        <f t="shared" si="156"/>
        <v>45.098039215686278</v>
      </c>
      <c r="BN106">
        <f t="shared" si="157"/>
        <v>2033.8331410995775</v>
      </c>
      <c r="BO106">
        <f t="shared" si="158"/>
        <v>2033.8331410995775</v>
      </c>
      <c r="BP106">
        <f t="shared" si="159"/>
        <v>2033.8331410995775</v>
      </c>
      <c r="BQ106">
        <f t="shared" si="160"/>
        <v>2033.8331410995775</v>
      </c>
      <c r="BR106">
        <f t="shared" si="161"/>
        <v>2033.8331410995775</v>
      </c>
      <c r="BS106">
        <f t="shared" si="162"/>
        <v>2033.8331410995775</v>
      </c>
      <c r="BT106">
        <f t="shared" si="163"/>
        <v>2033.8331410995775</v>
      </c>
      <c r="BU106">
        <f t="shared" si="164"/>
        <v>2033.8331410995775</v>
      </c>
      <c r="BV106">
        <f t="shared" si="165"/>
        <v>2033.8331410995775</v>
      </c>
      <c r="BW106">
        <f t="shared" si="166"/>
        <v>2033.8331410995775</v>
      </c>
      <c r="BX106">
        <f t="shared" si="167"/>
        <v>2033.8331410995775</v>
      </c>
      <c r="BY106">
        <f t="shared" si="168"/>
        <v>2033.8331410995775</v>
      </c>
      <c r="BZ106">
        <f>IF($I$1=0,0,IF(AP106=0,C106,('LED Curve'!$D$14*(AP106/$I$1)^3+'LED Curve'!$D$15*(AP106/$I$1)^2+'LED Curve'!$D$16*(AP106/$I$1)^1+'LED Curve'!$D$17)*$F$1))</f>
        <v>32.123222947868399</v>
      </c>
      <c r="CA106">
        <f>IF($I$2=0,0,IF(AQ106=0,C106-BZ106,('LED Curve'!$D$14*(AQ106/$I$2)^3+'LED Curve'!$D$15*(AQ106/$I$2)^2+'LED Curve'!$D$16*(AQ106/$I$2)^1+'LED Curve'!$D$17)*$F$2))</f>
        <v>32.123222947868399</v>
      </c>
      <c r="CB106">
        <f>IF($I$3=0,0,IF(AR106=0,C106-(BZ106+CA106),('LED Curve'!$D$14*(AR106/$I$3)^3+'LED Curve'!$D$15*(AR106/$I$3)^2+'LED Curve'!$D$16*(AR106/$I$3)^1+'LED Curve'!$D$17)*$F$3))</f>
        <v>32.123222947868399</v>
      </c>
      <c r="CC106">
        <f>IF($I$4=0,0,IF(AS106=0,C106-(BZ106+CA106+CB106),('LED Curve'!$D$14*(AS106/$I$4)^3+'LED Curve'!$D$15*(AS106/$I$4)^2+'LED Curve'!$D$16*(AS106/$I$4)^1+'LED Curve'!$D$17)*$F$4))</f>
        <v>32.123222947868399</v>
      </c>
      <c r="CD106">
        <f>IF($I$1=0,0,IF(AT106=0,D106,('LED Curve'!$D$14*(AT106/$I$1)^3+'LED Curve'!$D$15*(AT106/$I$1)^2+'LED Curve'!$D$16*(AT106/$I$1)^1+'LED Curve'!$D$17)*$F$1))</f>
        <v>32.123222947868399</v>
      </c>
      <c r="CE106">
        <f>IF($I$2=0,0,IF(AU106=0,D106-CD106,('LED Curve'!$D$14*(AU106/$I$2)^3+'LED Curve'!$D$15*(AU106/$I$2)^2+'LED Curve'!$D$16*(AU106/$I$2)^1+'LED Curve'!$D$17)*$F$2))</f>
        <v>32.123222947868399</v>
      </c>
      <c r="CF106">
        <f>IF($I$3=0,0,IF(AV106=0,D106-(CD106+CE106),('LED Curve'!$D$14*(AV106/$I$3)^3+'LED Curve'!$D$15*(AV106/$I$3)^2+'LED Curve'!$D$16*(AV106/$I$3)^1+'LED Curve'!$D$17)*$F$3))</f>
        <v>32.123222947868399</v>
      </c>
      <c r="CG106">
        <f>IF($I$4=0,0,IF(AW106=0,D106-(CD106+CE106+CF106),('LED Curve'!$D$14*(AW106/$I$4)^3+'LED Curve'!$D$15*(AW106/$I$4)^2+'LED Curve'!$D$16*(AW106/$I$4)^1+'LED Curve'!$D$17)*$F$4))</f>
        <v>32.123222947868399</v>
      </c>
      <c r="CH106">
        <f>IF($I$1=0,0,IF(AX106=0,E106,('LED Curve'!$D$14*(AX106/$I$1)^3+'LED Curve'!$D$15*(AX106/$I$1)^2+'LED Curve'!$D$16*(AX106/$I$1)^1+'LED Curve'!$D$17)*$F$1))</f>
        <v>32.123222947868399</v>
      </c>
      <c r="CI106">
        <f>IF($I$2=0,0,IF(AY106=0,E106-CH106,('LED Curve'!$D$14*(AY106/$I$2)^3+'LED Curve'!$D$15*(AY106/$I$2)^2+'LED Curve'!$D$16*(AY106/$I$2)^1+'LED Curve'!$D$17)*$F$2))</f>
        <v>32.123222947868399</v>
      </c>
      <c r="CJ106">
        <f>IF($I$3=0,0,IF(AZ106=0,E106-(CH106+CI106),('LED Curve'!$D$14*(AZ106/$I$3)^3+'LED Curve'!$D$15*(AZ106/$I$3)^2+'LED Curve'!$D$16*(AZ106/$I$3)^1+'LED Curve'!$D$17)*$F$3))</f>
        <v>32.123222947868399</v>
      </c>
      <c r="CK106">
        <f>IF($I$4=0,0,IF(BA106=0,E106-(CH106+CI106+CJ106),('LED Curve'!$D$14*(BA106/$I$4)^3+'LED Curve'!$D$15*(BA106/$I$4)^2+'LED Curve'!$D$16*(BA106/$I$4)^1+'LED Curve'!$D$17)*$F$4))</f>
        <v>32.123222947868399</v>
      </c>
      <c r="CL106">
        <f t="shared" si="169"/>
        <v>110.91842514475324</v>
      </c>
      <c r="CM106">
        <f t="shared" si="170"/>
        <v>78.795202196884844</v>
      </c>
      <c r="CN106">
        <f t="shared" si="171"/>
        <v>46.671979249016445</v>
      </c>
      <c r="CO106">
        <f>IF($C$6=Calculation!$I$5,0,$C106-(BZ106+CA106+CB106+CC106))</f>
        <v>14.548756301148046</v>
      </c>
      <c r="CP106">
        <f t="shared" si="172"/>
        <v>124.04948406226428</v>
      </c>
      <c r="CQ106">
        <f t="shared" si="173"/>
        <v>91.926261114395885</v>
      </c>
      <c r="CR106">
        <f t="shared" si="174"/>
        <v>59.803038166527486</v>
      </c>
      <c r="CS106">
        <f>IF($C$6=Calculation!$I$5,0,$D106-(CD106+CE106+CF106+CG106))</f>
        <v>27.679815218659087</v>
      </c>
      <c r="CT106">
        <f t="shared" si="175"/>
        <v>137.18054297977534</v>
      </c>
      <c r="CU106">
        <f t="shared" si="176"/>
        <v>105.05732003190695</v>
      </c>
      <c r="CV106">
        <f t="shared" si="177"/>
        <v>72.934097084038555</v>
      </c>
      <c r="CW106">
        <f>IF($C$6=Calculation!$I$5,0,$E106-(CH106+CI106+CJ106+CK106))</f>
        <v>40.810874136170156</v>
      </c>
      <c r="CX106">
        <f t="shared" si="178"/>
        <v>30.14517675393849</v>
      </c>
      <c r="CY106">
        <f t="shared" si="179"/>
        <v>35.283282509783341</v>
      </c>
      <c r="CZ106">
        <f t="shared" si="180"/>
        <v>40.090732438056271</v>
      </c>
      <c r="DA106">
        <f t="shared" si="181"/>
        <v>0.37790024040783154</v>
      </c>
      <c r="DB106">
        <f t="shared" si="182"/>
        <v>0.41127689965015535</v>
      </c>
      <c r="DC106">
        <f t="shared" si="183"/>
        <v>0.43764118328227025</v>
      </c>
      <c r="DD106">
        <f t="shared" si="198"/>
        <v>8.4250198564570713</v>
      </c>
      <c r="DE106">
        <f t="shared" si="199"/>
        <v>8.0082097582464673</v>
      </c>
      <c r="DF106">
        <f t="shared" si="200"/>
        <v>6.8163533684985982</v>
      </c>
      <c r="DG106">
        <f t="shared" si="201"/>
        <v>3.5715191462229732</v>
      </c>
      <c r="DH106">
        <f t="shared" si="202"/>
        <v>9.2181031360738608</v>
      </c>
      <c r="DI106">
        <f t="shared" si="203"/>
        <v>8.8382382015339456</v>
      </c>
      <c r="DJ106">
        <f t="shared" si="204"/>
        <v>7.7722545749042444</v>
      </c>
      <c r="DK106">
        <f t="shared" si="205"/>
        <v>5.0274807811689497</v>
      </c>
      <c r="DL106">
        <f t="shared" si="206"/>
        <v>9.8434091154979733</v>
      </c>
      <c r="DM106">
        <f t="shared" si="207"/>
        <v>9.4955951037866111</v>
      </c>
      <c r="DN106">
        <f t="shared" si="208"/>
        <v>8.5303549383269051</v>
      </c>
      <c r="DO106">
        <f t="shared" si="209"/>
        <v>6.1334080736940439</v>
      </c>
      <c r="DP106">
        <f t="shared" si="184"/>
        <v>0.21536561656600375</v>
      </c>
      <c r="DQ106">
        <f t="shared" si="185"/>
        <v>0.5946129283434145</v>
      </c>
      <c r="DR106">
        <f t="shared" si="186"/>
        <v>1.504332759888884</v>
      </c>
      <c r="DS106">
        <f t="shared" si="187"/>
        <v>0.63186307930723273</v>
      </c>
      <c r="DT106">
        <f t="shared" si="188"/>
        <v>0.1957421357474966</v>
      </c>
      <c r="DU106">
        <f t="shared" si="189"/>
        <v>0.52937470169145939</v>
      </c>
      <c r="DV106">
        <f t="shared" si="190"/>
        <v>1.2570381093663101</v>
      </c>
      <c r="DW106">
        <f t="shared" si="191"/>
        <v>2.0337739696469019</v>
      </c>
      <c r="DX106">
        <f t="shared" si="192"/>
        <v>0.17943591579829735</v>
      </c>
      <c r="DY106">
        <f t="shared" si="193"/>
        <v>0.47733610924997627</v>
      </c>
      <c r="DZ106">
        <f t="shared" si="194"/>
        <v>1.0876185638500147</v>
      </c>
      <c r="EA106">
        <f t="shared" si="195"/>
        <v>3.9059334345701755</v>
      </c>
      <c r="EB106">
        <f>IF($I$1=0,0,IF(AP106&lt;=0,0,('LED Curve'!$D$19*(AP106/$I$1)^3+'LED Curve'!$D$20*(AP106/$I$1)^2+'LED Curve'!$D$21*(AP106/$I$1)^1+'LED Curve'!$D$22)*$F$1*$I$1))</f>
        <v>544.2324443672818</v>
      </c>
      <c r="EC106">
        <f>IF($I$2=0,0,IF(AQ106&lt;=0,0,('LED Curve'!$D$19*(AQ106/$I$2)^3+'LED Curve'!$D$20*(AQ106/$I$2)^2+'LED Curve'!$D$21*(AQ106/$I$2)^1+'LED Curve'!$D$22)*$F$2*$I$2))</f>
        <v>544.2324443672818</v>
      </c>
      <c r="ED106">
        <f>IF($I$3=0,0,IF(AR106&lt;=0,0,('LED Curve'!$D$19*(AR106/$I$3)^3+'LED Curve'!$D$20*(AR106/$I$3)^2+'LED Curve'!$D$21*(AR106/$I$3)^1+'LED Curve'!$D$22)*$F$3*$I$3))</f>
        <v>544.2324443672818</v>
      </c>
      <c r="EE106">
        <f>IF($I$4=0,0,IF(AS106&lt;=0,0,('LED Curve'!$D$19*(AS106/$I$4)^3+'LED Curve'!$D$20*(AS106/$I$4)^2+'LED Curve'!$D$21*(AS106/$I$4)^1+'LED Curve'!$D$22)*$F$4*$I$4))</f>
        <v>544.2324443672818</v>
      </c>
      <c r="EF106">
        <f>IF($I$1=0,0,IF(AT106&lt;=0,0,('LED Curve'!$D$19*(AT106/$I$1)^3+'LED Curve'!$D$20*(AT106/$I$1)^2+'LED Curve'!$D$21*(AT106/$I$1)^1+'LED Curve'!$D$22)*$F$1*$I$1))</f>
        <v>544.2324443672818</v>
      </c>
      <c r="EG106">
        <f>IF($I$2=0,0,IF(AU106&lt;=0,0,('LED Curve'!$D$19*(AU106/$I$2)^3+'LED Curve'!$D$20*(AU106/$I$2)^2+'LED Curve'!$D$21*(AU106/$I$2)^1+'LED Curve'!$D$22)*$F$2*$I$2))</f>
        <v>544.2324443672818</v>
      </c>
      <c r="EH106">
        <f>IF($I$3=0,0,IF(AV106&lt;=0,0,('LED Curve'!$D$19*(AV106/$I$3)^3+'LED Curve'!$D$20*(AV106/$I$3)^2+'LED Curve'!$D$21*(AV106/$I$3)^1+'LED Curve'!$D$22)*$F$3*$I$3))</f>
        <v>544.2324443672818</v>
      </c>
      <c r="EI106">
        <f>IF($I$4=0,0,IF(AW106&lt;=0,0,('LED Curve'!$D$19*(AW106/$I$4)^3+'LED Curve'!$D$20*(AW106/$I$4)^2+'LED Curve'!$D$21*(AW106/$I$4)^1+'LED Curve'!$D$22)*$F$4*$I$4))</f>
        <v>544.2324443672818</v>
      </c>
      <c r="EJ106">
        <f>IF($I$1=0,0,IF(AX106&lt;=0,0,('LED Curve'!$D$19*(AX106/$I$1)^3+'LED Curve'!$D$20*(AX106/$I$1)^2+'LED Curve'!$D$21*(AX106/$I$1)^1+'LED Curve'!$D$22)*$F$1*$I$1))</f>
        <v>544.2324443672818</v>
      </c>
      <c r="EK106">
        <f>IF($I$2=0,0,IF(AY106&lt;=0,0,('LED Curve'!$D$19*(AY106/$I$2)^3+'LED Curve'!$D$20*(AY106/$I$2)^2+'LED Curve'!$D$21*(AY106/$I$2)^1+'LED Curve'!$D$22)*$F$2*$I$2))</f>
        <v>544.2324443672818</v>
      </c>
      <c r="EL106">
        <f>IF($I$3=0,0,IF(AZ106&lt;=0,0,('LED Curve'!$D$19*(AZ106/$I$3)^3+'LED Curve'!$D$20*(AZ106/$I$3)^2+'LED Curve'!$D$21*(AZ106/$I$3)^1+'LED Curve'!$D$22)*$F$3*$I$3))</f>
        <v>544.2324443672818</v>
      </c>
      <c r="EM106">
        <f>IF($I$4=0,0,IF(BA106&lt;=0,0,('LED Curve'!$D$19*(BA106/$I$4)^3+'LED Curve'!$D$20*(BA106/$I$4)^2+'LED Curve'!$D$21*(BA106/$I$4)^1+'LED Curve'!$D$22)*$F$4*$I$4))</f>
        <v>544.2324443672818</v>
      </c>
      <c r="EN106">
        <f t="shared" si="196"/>
        <v>2176.9297774691272</v>
      </c>
      <c r="EO106">
        <f t="shared" si="116"/>
        <v>948.61350207583291</v>
      </c>
      <c r="EP106">
        <f t="shared" si="117"/>
        <v>2176.9297774691272</v>
      </c>
      <c r="EQ106">
        <f t="shared" si="118"/>
        <v>851.15161399119143</v>
      </c>
      <c r="ER106">
        <f t="shared" si="197"/>
        <v>2176.9297774691272</v>
      </c>
      <c r="ES106">
        <f t="shared" si="119"/>
        <v>774.82780015805474</v>
      </c>
    </row>
    <row r="107" spans="1:149" x14ac:dyDescent="0.3">
      <c r="A107">
        <v>98</v>
      </c>
      <c r="B107">
        <f t="shared" si="120"/>
        <v>3.8281249999999999E-3</v>
      </c>
      <c r="C107">
        <f t="shared" si="107"/>
        <v>143.73961766793727</v>
      </c>
      <c r="D107">
        <f t="shared" si="108"/>
        <v>156.93412836502247</v>
      </c>
      <c r="E107">
        <f t="shared" si="109"/>
        <v>170.12863906210768</v>
      </c>
      <c r="F107">
        <f>IF(C107&gt;Calculation!$D$72,IF((C107-Calculation!$D$72)/Calculation!$D$58&gt;Calculation!$D$28,Calculation!$D$28,(C107-Calculation!$D$72)/Calculation!$D$58),0)</f>
        <v>26.470588235294116</v>
      </c>
      <c r="G107">
        <f>IF(C107&gt;Calculation!$D$73,IF((C107-Calculation!$D$73)/Calculation!$D$59&gt;Calculation!$D$29,Calculation!$D$29,(C107-Calculation!$D$73)/Calculation!$D$59),0)</f>
        <v>54.411764705882355</v>
      </c>
      <c r="H107">
        <f>IF(C107&gt;Calculation!$D$74,IF((C107-Calculation!$D$74)/Calculation!$D$60&gt;Calculation!$D$30,Calculation!$D$30,(C107-Calculation!$D$74)/Calculation!$D$60),0)</f>
        <v>122.05882352941177</v>
      </c>
      <c r="I107">
        <f>IF(C107&gt;Calculation!$D$75,IF((C107-Calculation!$D$75)/Calculation!$D$61&gt;Calculation!$D$31,Calculation!$D$31,(C107-Calculation!$D$75)/Calculation!$D$61),0)</f>
        <v>135.29411764705884</v>
      </c>
      <c r="J107">
        <f>IF(D107&gt;Calculation!$D$72,IF((D107-Calculation!$D$72)/Calculation!$D$58&gt;Calculation!$D$28,Calculation!$D$28,(D107-Calculation!$D$72)/Calculation!$D$58),0)</f>
        <v>26.470588235294116</v>
      </c>
      <c r="K107">
        <f>IF(D107&gt;Calculation!$D$73,IF((D107-Calculation!$D$73)/Calculation!$D$59&gt;Calculation!$D$29,Calculation!$D$29,(D107-Calculation!$D$73)/Calculation!$D$59),0)</f>
        <v>54.411764705882355</v>
      </c>
      <c r="L107">
        <f>IF(D107&gt;Calculation!$D$74,IF((D107-Calculation!$D$74)/Calculation!$D$60&gt;Calculation!$D$30,Calculation!$D$30,(D107-Calculation!$D$74)/Calculation!$D$60),0)</f>
        <v>122.05882352941177</v>
      </c>
      <c r="M107">
        <f>IF(D107&gt;Calculation!$D$75,IF((D107-Calculation!$D$75)/Calculation!$D$61&gt;Calculation!$D$31,Calculation!$D$31,(D107-Calculation!$D$75)/Calculation!$D$61),0)</f>
        <v>135.29411764705884</v>
      </c>
      <c r="N107">
        <f>IF(E107&gt;Calculation!$D$72,IF((E107-Calculation!$D$72)/Calculation!$D$58&gt;Calculation!$D$28,Calculation!$D$28,(E107-Calculation!$D$72)/Calculation!$D$58),0)</f>
        <v>26.470588235294116</v>
      </c>
      <c r="O107">
        <f>IF(E107&gt;Calculation!$D$73,IF((E107-Calculation!$D$73)/Calculation!$D$59&gt;Calculation!$D$29,Calculation!$D$29,(E107-Calculation!$D$73)/Calculation!$D$59),0)</f>
        <v>54.411764705882355</v>
      </c>
      <c r="P107">
        <f>IF(E107&gt;Calculation!$D$74,IF((E107-Calculation!$D$74)/Calculation!$D$60&gt;Calculation!$D$30,Calculation!$D$30,(E107-Calculation!$D$74)/Calculation!$D$60),0)</f>
        <v>122.05882352941177</v>
      </c>
      <c r="Q107">
        <f>IF(E107&gt;Calculation!$D$75,IF((E107-Calculation!$D$75)/Calculation!$D$61&gt;Calculation!$D$31,Calculation!$D$31,(E107-Calculation!$D$75)/Calculation!$D$61),0)</f>
        <v>135.29411764705884</v>
      </c>
      <c r="R107">
        <f t="shared" si="121"/>
        <v>0</v>
      </c>
      <c r="S107">
        <f t="shared" si="122"/>
        <v>0</v>
      </c>
      <c r="T107">
        <f t="shared" si="123"/>
        <v>0</v>
      </c>
      <c r="U107">
        <f t="shared" si="124"/>
        <v>135.29411764705884</v>
      </c>
      <c r="V107">
        <f t="shared" si="125"/>
        <v>0</v>
      </c>
      <c r="W107">
        <f t="shared" si="126"/>
        <v>0</v>
      </c>
      <c r="X107">
        <f t="shared" si="127"/>
        <v>0</v>
      </c>
      <c r="Y107">
        <f t="shared" si="128"/>
        <v>135.29411764705884</v>
      </c>
      <c r="Z107">
        <f t="shared" si="129"/>
        <v>0</v>
      </c>
      <c r="AA107">
        <f t="shared" si="130"/>
        <v>0</v>
      </c>
      <c r="AB107">
        <f t="shared" si="131"/>
        <v>0</v>
      </c>
      <c r="AC107">
        <f t="shared" si="110"/>
        <v>135.29411764705884</v>
      </c>
      <c r="AD107">
        <f>IF(T107&gt;Calculation!$D$29,1,0)</f>
        <v>0</v>
      </c>
      <c r="AE107">
        <f>IF(X107&gt;Calculation!$D$29,1,0)</f>
        <v>0</v>
      </c>
      <c r="AF107">
        <f>IF(AB107&gt;Calculation!$D$29,1,0)</f>
        <v>0</v>
      </c>
      <c r="AG107">
        <f>IF(U107&gt;Calculation!$D$30,1,0)</f>
        <v>1</v>
      </c>
      <c r="AH107">
        <f>IF(Y107&gt;Calculation!$D$30,1,0)</f>
        <v>1</v>
      </c>
      <c r="AI107">
        <f>IF(AC107&gt;Calculation!$D$30,1,0)</f>
        <v>1</v>
      </c>
      <c r="AJ107">
        <f t="shared" si="111"/>
        <v>135.29411764705884</v>
      </c>
      <c r="AK107">
        <f t="shared" si="132"/>
        <v>135.29411764705884</v>
      </c>
      <c r="AL107">
        <f t="shared" si="133"/>
        <v>135.29411764705884</v>
      </c>
      <c r="AM107">
        <f t="shared" si="134"/>
        <v>18304.498269896198</v>
      </c>
      <c r="AN107">
        <f t="shared" si="135"/>
        <v>18304.498269896198</v>
      </c>
      <c r="AO107">
        <f t="shared" si="136"/>
        <v>18304.498269896198</v>
      </c>
      <c r="AP107">
        <f t="shared" si="112"/>
        <v>135.29411764705884</v>
      </c>
      <c r="AQ107">
        <f t="shared" si="113"/>
        <v>135.29411764705884</v>
      </c>
      <c r="AR107">
        <f t="shared" si="114"/>
        <v>135.29411764705884</v>
      </c>
      <c r="AS107">
        <f t="shared" si="115"/>
        <v>135.29411764705884</v>
      </c>
      <c r="AT107">
        <f t="shared" si="137"/>
        <v>135.29411764705884</v>
      </c>
      <c r="AU107">
        <f t="shared" si="138"/>
        <v>135.29411764705884</v>
      </c>
      <c r="AV107">
        <f t="shared" si="139"/>
        <v>135.29411764705884</v>
      </c>
      <c r="AW107">
        <f t="shared" si="140"/>
        <v>135.29411764705884</v>
      </c>
      <c r="AX107">
        <f t="shared" si="141"/>
        <v>135.29411764705884</v>
      </c>
      <c r="AY107">
        <f t="shared" si="142"/>
        <v>135.29411764705884</v>
      </c>
      <c r="AZ107">
        <f t="shared" si="143"/>
        <v>135.29411764705884</v>
      </c>
      <c r="BA107">
        <f t="shared" si="144"/>
        <v>135.29411764705884</v>
      </c>
      <c r="BB107">
        <f t="shared" si="145"/>
        <v>45.098039215686278</v>
      </c>
      <c r="BC107">
        <f t="shared" si="146"/>
        <v>45.098039215686278</v>
      </c>
      <c r="BD107">
        <f t="shared" si="147"/>
        <v>45.098039215686278</v>
      </c>
      <c r="BE107">
        <f t="shared" si="148"/>
        <v>45.098039215686278</v>
      </c>
      <c r="BF107">
        <f t="shared" si="149"/>
        <v>45.098039215686278</v>
      </c>
      <c r="BG107">
        <f t="shared" si="150"/>
        <v>45.098039215686278</v>
      </c>
      <c r="BH107">
        <f t="shared" si="151"/>
        <v>45.098039215686278</v>
      </c>
      <c r="BI107">
        <f t="shared" si="152"/>
        <v>45.098039215686278</v>
      </c>
      <c r="BJ107">
        <f t="shared" si="153"/>
        <v>45.098039215686278</v>
      </c>
      <c r="BK107">
        <f t="shared" si="154"/>
        <v>45.098039215686278</v>
      </c>
      <c r="BL107">
        <f t="shared" si="155"/>
        <v>45.098039215686278</v>
      </c>
      <c r="BM107">
        <f t="shared" si="156"/>
        <v>45.098039215686278</v>
      </c>
      <c r="BN107">
        <f t="shared" si="157"/>
        <v>2033.8331410995775</v>
      </c>
      <c r="BO107">
        <f t="shared" si="158"/>
        <v>2033.8331410995775</v>
      </c>
      <c r="BP107">
        <f t="shared" si="159"/>
        <v>2033.8331410995775</v>
      </c>
      <c r="BQ107">
        <f t="shared" si="160"/>
        <v>2033.8331410995775</v>
      </c>
      <c r="BR107">
        <f t="shared" si="161"/>
        <v>2033.8331410995775</v>
      </c>
      <c r="BS107">
        <f t="shared" si="162"/>
        <v>2033.8331410995775</v>
      </c>
      <c r="BT107">
        <f t="shared" si="163"/>
        <v>2033.8331410995775</v>
      </c>
      <c r="BU107">
        <f t="shared" si="164"/>
        <v>2033.8331410995775</v>
      </c>
      <c r="BV107">
        <f t="shared" si="165"/>
        <v>2033.8331410995775</v>
      </c>
      <c r="BW107">
        <f t="shared" si="166"/>
        <v>2033.8331410995775</v>
      </c>
      <c r="BX107">
        <f t="shared" si="167"/>
        <v>2033.8331410995775</v>
      </c>
      <c r="BY107">
        <f t="shared" si="168"/>
        <v>2033.8331410995775</v>
      </c>
      <c r="BZ107">
        <f>IF($I$1=0,0,IF(AP107=0,C107,('LED Curve'!$D$14*(AP107/$I$1)^3+'LED Curve'!$D$15*(AP107/$I$1)^2+'LED Curve'!$D$16*(AP107/$I$1)^1+'LED Curve'!$D$17)*$F$1))</f>
        <v>32.123222947868399</v>
      </c>
      <c r="CA107">
        <f>IF($I$2=0,0,IF(AQ107=0,C107-BZ107,('LED Curve'!$D$14*(AQ107/$I$2)^3+'LED Curve'!$D$15*(AQ107/$I$2)^2+'LED Curve'!$D$16*(AQ107/$I$2)^1+'LED Curve'!$D$17)*$F$2))</f>
        <v>32.123222947868399</v>
      </c>
      <c r="CB107">
        <f>IF($I$3=0,0,IF(AR107=0,C107-(BZ107+CA107),('LED Curve'!$D$14*(AR107/$I$3)^3+'LED Curve'!$D$15*(AR107/$I$3)^2+'LED Curve'!$D$16*(AR107/$I$3)^1+'LED Curve'!$D$17)*$F$3))</f>
        <v>32.123222947868399</v>
      </c>
      <c r="CC107">
        <f>IF($I$4=0,0,IF(AS107=0,C107-(BZ107+CA107+CB107),('LED Curve'!$D$14*(AS107/$I$4)^3+'LED Curve'!$D$15*(AS107/$I$4)^2+'LED Curve'!$D$16*(AS107/$I$4)^1+'LED Curve'!$D$17)*$F$4))</f>
        <v>32.123222947868399</v>
      </c>
      <c r="CD107">
        <f>IF($I$1=0,0,IF(AT107=0,D107,('LED Curve'!$D$14*(AT107/$I$1)^3+'LED Curve'!$D$15*(AT107/$I$1)^2+'LED Curve'!$D$16*(AT107/$I$1)^1+'LED Curve'!$D$17)*$F$1))</f>
        <v>32.123222947868399</v>
      </c>
      <c r="CE107">
        <f>IF($I$2=0,0,IF(AU107=0,D107-CD107,('LED Curve'!$D$14*(AU107/$I$2)^3+'LED Curve'!$D$15*(AU107/$I$2)^2+'LED Curve'!$D$16*(AU107/$I$2)^1+'LED Curve'!$D$17)*$F$2))</f>
        <v>32.123222947868399</v>
      </c>
      <c r="CF107">
        <f>IF($I$3=0,0,IF(AV107=0,D107-(CD107+CE107),('LED Curve'!$D$14*(AV107/$I$3)^3+'LED Curve'!$D$15*(AV107/$I$3)^2+'LED Curve'!$D$16*(AV107/$I$3)^1+'LED Curve'!$D$17)*$F$3))</f>
        <v>32.123222947868399</v>
      </c>
      <c r="CG107">
        <f>IF($I$4=0,0,IF(AW107=0,D107-(CD107+CE107+CF107),('LED Curve'!$D$14*(AW107/$I$4)^3+'LED Curve'!$D$15*(AW107/$I$4)^2+'LED Curve'!$D$16*(AW107/$I$4)^1+'LED Curve'!$D$17)*$F$4))</f>
        <v>32.123222947868399</v>
      </c>
      <c r="CH107">
        <f>IF($I$1=0,0,IF(AX107=0,E107,('LED Curve'!$D$14*(AX107/$I$1)^3+'LED Curve'!$D$15*(AX107/$I$1)^2+'LED Curve'!$D$16*(AX107/$I$1)^1+'LED Curve'!$D$17)*$F$1))</f>
        <v>32.123222947868399</v>
      </c>
      <c r="CI107">
        <f>IF($I$2=0,0,IF(AY107=0,E107-CH107,('LED Curve'!$D$14*(AY107/$I$2)^3+'LED Curve'!$D$15*(AY107/$I$2)^2+'LED Curve'!$D$16*(AY107/$I$2)^1+'LED Curve'!$D$17)*$F$2))</f>
        <v>32.123222947868399</v>
      </c>
      <c r="CJ107">
        <f>IF($I$3=0,0,IF(AZ107=0,E107-(CH107+CI107),('LED Curve'!$D$14*(AZ107/$I$3)^3+'LED Curve'!$D$15*(AZ107/$I$3)^2+'LED Curve'!$D$16*(AZ107/$I$3)^1+'LED Curve'!$D$17)*$F$3))</f>
        <v>32.123222947868399</v>
      </c>
      <c r="CK107">
        <f>IF($I$4=0,0,IF(BA107=0,E107-(CH107+CI107+CJ107),('LED Curve'!$D$14*(BA107/$I$4)^3+'LED Curve'!$D$15*(BA107/$I$4)^2+'LED Curve'!$D$16*(BA107/$I$4)^1+'LED Curve'!$D$17)*$F$4))</f>
        <v>32.123222947868399</v>
      </c>
      <c r="CL107">
        <f t="shared" si="169"/>
        <v>111.61639472006887</v>
      </c>
      <c r="CM107">
        <f t="shared" si="170"/>
        <v>79.493171772200469</v>
      </c>
      <c r="CN107">
        <f t="shared" si="171"/>
        <v>47.36994882433207</v>
      </c>
      <c r="CO107">
        <f>IF($C$6=Calculation!$I$5,0,$C107-(BZ107+CA107+CB107+CC107))</f>
        <v>15.246725876463671</v>
      </c>
      <c r="CP107">
        <f t="shared" si="172"/>
        <v>124.81090541715407</v>
      </c>
      <c r="CQ107">
        <f t="shared" si="173"/>
        <v>92.687682469285676</v>
      </c>
      <c r="CR107">
        <f t="shared" si="174"/>
        <v>60.564459521417277</v>
      </c>
      <c r="CS107">
        <f>IF($C$6=Calculation!$I$5,0,$D107-(CD107+CE107+CF107+CG107))</f>
        <v>28.441236573548878</v>
      </c>
      <c r="CT107">
        <f t="shared" si="175"/>
        <v>138.00541611423927</v>
      </c>
      <c r="CU107">
        <f t="shared" si="176"/>
        <v>105.88219316637088</v>
      </c>
      <c r="CV107">
        <f t="shared" si="177"/>
        <v>73.758970218502483</v>
      </c>
      <c r="CW107">
        <f>IF($C$6=Calculation!$I$5,0,$E107-(CH107+CI107+CJ107+CK107))</f>
        <v>41.635747270634084</v>
      </c>
      <c r="CX107">
        <f t="shared" si="178"/>
        <v>30.910384602340702</v>
      </c>
      <c r="CY107">
        <f t="shared" si="179"/>
        <v>36.118054708040297</v>
      </c>
      <c r="CZ107">
        <f t="shared" si="180"/>
        <v>40.995068986167979</v>
      </c>
      <c r="DA107">
        <f t="shared" si="181"/>
        <v>0.38529913746665506</v>
      </c>
      <c r="DB107">
        <f t="shared" si="182"/>
        <v>0.41867579670897886</v>
      </c>
      <c r="DC107">
        <f t="shared" si="183"/>
        <v>0.44504008034109377</v>
      </c>
      <c r="DD107">
        <f t="shared" si="198"/>
        <v>8.5947887277348691</v>
      </c>
      <c r="DE107">
        <f t="shared" si="199"/>
        <v>8.1779786295242651</v>
      </c>
      <c r="DF107">
        <f t="shared" si="200"/>
        <v>6.9861222397763951</v>
      </c>
      <c r="DG107">
        <f t="shared" si="201"/>
        <v>3.7412880175007706</v>
      </c>
      <c r="DH107">
        <f t="shared" si="202"/>
        <v>9.3878720073516586</v>
      </c>
      <c r="DI107">
        <f t="shared" si="203"/>
        <v>9.0080070728117434</v>
      </c>
      <c r="DJ107">
        <f t="shared" si="204"/>
        <v>7.9420234461820414</v>
      </c>
      <c r="DK107">
        <f t="shared" si="205"/>
        <v>5.1972496524467466</v>
      </c>
      <c r="DL107">
        <f t="shared" si="206"/>
        <v>10.013177986775771</v>
      </c>
      <c r="DM107">
        <f t="shared" si="207"/>
        <v>9.6653639750644089</v>
      </c>
      <c r="DN107">
        <f t="shared" si="208"/>
        <v>8.7001238096047029</v>
      </c>
      <c r="DO107">
        <f t="shared" si="209"/>
        <v>6.3031769449718409</v>
      </c>
      <c r="DP107">
        <f t="shared" si="184"/>
        <v>0.21536561656600375</v>
      </c>
      <c r="DQ107">
        <f t="shared" si="185"/>
        <v>0.5946129283434145</v>
      </c>
      <c r="DR107">
        <f t="shared" si="186"/>
        <v>1.504332759888884</v>
      </c>
      <c r="DS107">
        <f t="shared" si="187"/>
        <v>0.71059654553943286</v>
      </c>
      <c r="DT107">
        <f t="shared" si="188"/>
        <v>0.1957421357474966</v>
      </c>
      <c r="DU107">
        <f t="shared" si="189"/>
        <v>0.52937470169145939</v>
      </c>
      <c r="DV107">
        <f t="shared" si="190"/>
        <v>1.2570381093663101</v>
      </c>
      <c r="DW107">
        <f t="shared" si="191"/>
        <v>2.1820717857338487</v>
      </c>
      <c r="DX107">
        <f t="shared" si="192"/>
        <v>0.17943591579829735</v>
      </c>
      <c r="DY107">
        <f t="shared" si="193"/>
        <v>0.47733610924997627</v>
      </c>
      <c r="DZ107">
        <f t="shared" si="194"/>
        <v>1.0876185638500147</v>
      </c>
      <c r="EA107">
        <f t="shared" si="195"/>
        <v>4.123795600511869</v>
      </c>
      <c r="EB107">
        <f>IF($I$1=0,0,IF(AP107&lt;=0,0,('LED Curve'!$D$19*(AP107/$I$1)^3+'LED Curve'!$D$20*(AP107/$I$1)^2+'LED Curve'!$D$21*(AP107/$I$1)^1+'LED Curve'!$D$22)*$F$1*$I$1))</f>
        <v>544.2324443672818</v>
      </c>
      <c r="EC107">
        <f>IF($I$2=0,0,IF(AQ107&lt;=0,0,('LED Curve'!$D$19*(AQ107/$I$2)^3+'LED Curve'!$D$20*(AQ107/$I$2)^2+'LED Curve'!$D$21*(AQ107/$I$2)^1+'LED Curve'!$D$22)*$F$2*$I$2))</f>
        <v>544.2324443672818</v>
      </c>
      <c r="ED107">
        <f>IF($I$3=0,0,IF(AR107&lt;=0,0,('LED Curve'!$D$19*(AR107/$I$3)^3+'LED Curve'!$D$20*(AR107/$I$3)^2+'LED Curve'!$D$21*(AR107/$I$3)^1+'LED Curve'!$D$22)*$F$3*$I$3))</f>
        <v>544.2324443672818</v>
      </c>
      <c r="EE107">
        <f>IF($I$4=0,0,IF(AS107&lt;=0,0,('LED Curve'!$D$19*(AS107/$I$4)^3+'LED Curve'!$D$20*(AS107/$I$4)^2+'LED Curve'!$D$21*(AS107/$I$4)^1+'LED Curve'!$D$22)*$F$4*$I$4))</f>
        <v>544.2324443672818</v>
      </c>
      <c r="EF107">
        <f>IF($I$1=0,0,IF(AT107&lt;=0,0,('LED Curve'!$D$19*(AT107/$I$1)^3+'LED Curve'!$D$20*(AT107/$I$1)^2+'LED Curve'!$D$21*(AT107/$I$1)^1+'LED Curve'!$D$22)*$F$1*$I$1))</f>
        <v>544.2324443672818</v>
      </c>
      <c r="EG107">
        <f>IF($I$2=0,0,IF(AU107&lt;=0,0,('LED Curve'!$D$19*(AU107/$I$2)^3+'LED Curve'!$D$20*(AU107/$I$2)^2+'LED Curve'!$D$21*(AU107/$I$2)^1+'LED Curve'!$D$22)*$F$2*$I$2))</f>
        <v>544.2324443672818</v>
      </c>
      <c r="EH107">
        <f>IF($I$3=0,0,IF(AV107&lt;=0,0,('LED Curve'!$D$19*(AV107/$I$3)^3+'LED Curve'!$D$20*(AV107/$I$3)^2+'LED Curve'!$D$21*(AV107/$I$3)^1+'LED Curve'!$D$22)*$F$3*$I$3))</f>
        <v>544.2324443672818</v>
      </c>
      <c r="EI107">
        <f>IF($I$4=0,0,IF(AW107&lt;=0,0,('LED Curve'!$D$19*(AW107/$I$4)^3+'LED Curve'!$D$20*(AW107/$I$4)^2+'LED Curve'!$D$21*(AW107/$I$4)^1+'LED Curve'!$D$22)*$F$4*$I$4))</f>
        <v>544.2324443672818</v>
      </c>
      <c r="EJ107">
        <f>IF($I$1=0,0,IF(AX107&lt;=0,0,('LED Curve'!$D$19*(AX107/$I$1)^3+'LED Curve'!$D$20*(AX107/$I$1)^2+'LED Curve'!$D$21*(AX107/$I$1)^1+'LED Curve'!$D$22)*$F$1*$I$1))</f>
        <v>544.2324443672818</v>
      </c>
      <c r="EK107">
        <f>IF($I$2=0,0,IF(AY107&lt;=0,0,('LED Curve'!$D$19*(AY107/$I$2)^3+'LED Curve'!$D$20*(AY107/$I$2)^2+'LED Curve'!$D$21*(AY107/$I$2)^1+'LED Curve'!$D$22)*$F$2*$I$2))</f>
        <v>544.2324443672818</v>
      </c>
      <c r="EL107">
        <f>IF($I$3=0,0,IF(AZ107&lt;=0,0,('LED Curve'!$D$19*(AZ107/$I$3)^3+'LED Curve'!$D$20*(AZ107/$I$3)^2+'LED Curve'!$D$21*(AZ107/$I$3)^1+'LED Curve'!$D$22)*$F$3*$I$3))</f>
        <v>544.2324443672818</v>
      </c>
      <c r="EM107">
        <f>IF($I$4=0,0,IF(BA107&lt;=0,0,('LED Curve'!$D$19*(BA107/$I$4)^3+'LED Curve'!$D$20*(BA107/$I$4)^2+'LED Curve'!$D$21*(BA107/$I$4)^1+'LED Curve'!$D$22)*$F$4*$I$4))</f>
        <v>544.2324443672818</v>
      </c>
      <c r="EN107">
        <f t="shared" si="196"/>
        <v>2176.9297774691272</v>
      </c>
      <c r="EO107">
        <f t="shared" si="116"/>
        <v>948.61350207583291</v>
      </c>
      <c r="EP107">
        <f t="shared" si="117"/>
        <v>2176.9297774691272</v>
      </c>
      <c r="EQ107">
        <f t="shared" si="118"/>
        <v>851.15161399119143</v>
      </c>
      <c r="ER107">
        <f t="shared" si="197"/>
        <v>2176.9297774691272</v>
      </c>
      <c r="ES107">
        <f t="shared" si="119"/>
        <v>774.82780015805474</v>
      </c>
    </row>
    <row r="108" spans="1:149" x14ac:dyDescent="0.3">
      <c r="A108">
        <v>99</v>
      </c>
      <c r="B108">
        <f t="shared" si="120"/>
        <v>3.8671875E-3</v>
      </c>
      <c r="C108">
        <f t="shared" si="107"/>
        <v>144.41572975069755</v>
      </c>
      <c r="D108">
        <f t="shared" si="108"/>
        <v>157.67170518257916</v>
      </c>
      <c r="E108">
        <f t="shared" si="109"/>
        <v>170.92768061446074</v>
      </c>
      <c r="F108">
        <f>IF(C108&gt;Calculation!$D$72,IF((C108-Calculation!$D$72)/Calculation!$D$58&gt;Calculation!$D$28,Calculation!$D$28,(C108-Calculation!$D$72)/Calculation!$D$58),0)</f>
        <v>26.470588235294116</v>
      </c>
      <c r="G108">
        <f>IF(C108&gt;Calculation!$D$73,IF((C108-Calculation!$D$73)/Calculation!$D$59&gt;Calculation!$D$29,Calculation!$D$29,(C108-Calculation!$D$73)/Calculation!$D$59),0)</f>
        <v>54.411764705882355</v>
      </c>
      <c r="H108">
        <f>IF(C108&gt;Calculation!$D$74,IF((C108-Calculation!$D$74)/Calculation!$D$60&gt;Calculation!$D$30,Calculation!$D$30,(C108-Calculation!$D$74)/Calculation!$D$60),0)</f>
        <v>122.05882352941177</v>
      </c>
      <c r="I108">
        <f>IF(C108&gt;Calculation!$D$75,IF((C108-Calculation!$D$75)/Calculation!$D$61&gt;Calculation!$D$31,Calculation!$D$31,(C108-Calculation!$D$75)/Calculation!$D$61),0)</f>
        <v>135.29411764705884</v>
      </c>
      <c r="J108">
        <f>IF(D108&gt;Calculation!$D$72,IF((D108-Calculation!$D$72)/Calculation!$D$58&gt;Calculation!$D$28,Calculation!$D$28,(D108-Calculation!$D$72)/Calculation!$D$58),0)</f>
        <v>26.470588235294116</v>
      </c>
      <c r="K108">
        <f>IF(D108&gt;Calculation!$D$73,IF((D108-Calculation!$D$73)/Calculation!$D$59&gt;Calculation!$D$29,Calculation!$D$29,(D108-Calculation!$D$73)/Calculation!$D$59),0)</f>
        <v>54.411764705882355</v>
      </c>
      <c r="L108">
        <f>IF(D108&gt;Calculation!$D$74,IF((D108-Calculation!$D$74)/Calculation!$D$60&gt;Calculation!$D$30,Calculation!$D$30,(D108-Calculation!$D$74)/Calculation!$D$60),0)</f>
        <v>122.05882352941177</v>
      </c>
      <c r="M108">
        <f>IF(D108&gt;Calculation!$D$75,IF((D108-Calculation!$D$75)/Calculation!$D$61&gt;Calculation!$D$31,Calculation!$D$31,(D108-Calculation!$D$75)/Calculation!$D$61),0)</f>
        <v>135.29411764705884</v>
      </c>
      <c r="N108">
        <f>IF(E108&gt;Calculation!$D$72,IF((E108-Calculation!$D$72)/Calculation!$D$58&gt;Calculation!$D$28,Calculation!$D$28,(E108-Calculation!$D$72)/Calculation!$D$58),0)</f>
        <v>26.470588235294116</v>
      </c>
      <c r="O108">
        <f>IF(E108&gt;Calculation!$D$73,IF((E108-Calculation!$D$73)/Calculation!$D$59&gt;Calculation!$D$29,Calculation!$D$29,(E108-Calculation!$D$73)/Calculation!$D$59),0)</f>
        <v>54.411764705882355</v>
      </c>
      <c r="P108">
        <f>IF(E108&gt;Calculation!$D$74,IF((E108-Calculation!$D$74)/Calculation!$D$60&gt;Calculation!$D$30,Calculation!$D$30,(E108-Calculation!$D$74)/Calculation!$D$60),0)</f>
        <v>122.05882352941177</v>
      </c>
      <c r="Q108">
        <f>IF(E108&gt;Calculation!$D$75,IF((E108-Calculation!$D$75)/Calculation!$D$61&gt;Calculation!$D$31,Calculation!$D$31,(E108-Calculation!$D$75)/Calculation!$D$61),0)</f>
        <v>135.29411764705884</v>
      </c>
      <c r="R108">
        <f t="shared" si="121"/>
        <v>0</v>
      </c>
      <c r="S108">
        <f t="shared" si="122"/>
        <v>0</v>
      </c>
      <c r="T108">
        <f t="shared" si="123"/>
        <v>0</v>
      </c>
      <c r="U108">
        <f t="shared" si="124"/>
        <v>135.29411764705884</v>
      </c>
      <c r="V108">
        <f t="shared" si="125"/>
        <v>0</v>
      </c>
      <c r="W108">
        <f t="shared" si="126"/>
        <v>0</v>
      </c>
      <c r="X108">
        <f t="shared" si="127"/>
        <v>0</v>
      </c>
      <c r="Y108">
        <f t="shared" si="128"/>
        <v>135.29411764705884</v>
      </c>
      <c r="Z108">
        <f t="shared" si="129"/>
        <v>0</v>
      </c>
      <c r="AA108">
        <f t="shared" si="130"/>
        <v>0</v>
      </c>
      <c r="AB108">
        <f t="shared" si="131"/>
        <v>0</v>
      </c>
      <c r="AC108">
        <f t="shared" si="110"/>
        <v>135.29411764705884</v>
      </c>
      <c r="AD108">
        <f>IF(T108&gt;Calculation!$D$29,1,0)</f>
        <v>0</v>
      </c>
      <c r="AE108">
        <f>IF(X108&gt;Calculation!$D$29,1,0)</f>
        <v>0</v>
      </c>
      <c r="AF108">
        <f>IF(AB108&gt;Calculation!$D$29,1,0)</f>
        <v>0</v>
      </c>
      <c r="AG108">
        <f>IF(U108&gt;Calculation!$D$30,1,0)</f>
        <v>1</v>
      </c>
      <c r="AH108">
        <f>IF(Y108&gt;Calculation!$D$30,1,0)</f>
        <v>1</v>
      </c>
      <c r="AI108">
        <f>IF(AC108&gt;Calculation!$D$30,1,0)</f>
        <v>1</v>
      </c>
      <c r="AJ108">
        <f t="shared" si="111"/>
        <v>135.29411764705884</v>
      </c>
      <c r="AK108">
        <f t="shared" si="132"/>
        <v>135.29411764705884</v>
      </c>
      <c r="AL108">
        <f t="shared" si="133"/>
        <v>135.29411764705884</v>
      </c>
      <c r="AM108">
        <f t="shared" si="134"/>
        <v>18304.498269896198</v>
      </c>
      <c r="AN108">
        <f t="shared" si="135"/>
        <v>18304.498269896198</v>
      </c>
      <c r="AO108">
        <f t="shared" si="136"/>
        <v>18304.498269896198</v>
      </c>
      <c r="AP108">
        <f t="shared" si="112"/>
        <v>135.29411764705884</v>
      </c>
      <c r="AQ108">
        <f t="shared" si="113"/>
        <v>135.29411764705884</v>
      </c>
      <c r="AR108">
        <f t="shared" si="114"/>
        <v>135.29411764705884</v>
      </c>
      <c r="AS108">
        <f t="shared" si="115"/>
        <v>135.29411764705884</v>
      </c>
      <c r="AT108">
        <f t="shared" si="137"/>
        <v>135.29411764705884</v>
      </c>
      <c r="AU108">
        <f t="shared" si="138"/>
        <v>135.29411764705884</v>
      </c>
      <c r="AV108">
        <f t="shared" si="139"/>
        <v>135.29411764705884</v>
      </c>
      <c r="AW108">
        <f t="shared" si="140"/>
        <v>135.29411764705884</v>
      </c>
      <c r="AX108">
        <f t="shared" si="141"/>
        <v>135.29411764705884</v>
      </c>
      <c r="AY108">
        <f t="shared" si="142"/>
        <v>135.29411764705884</v>
      </c>
      <c r="AZ108">
        <f t="shared" si="143"/>
        <v>135.29411764705884</v>
      </c>
      <c r="BA108">
        <f t="shared" si="144"/>
        <v>135.29411764705884</v>
      </c>
      <c r="BB108">
        <f t="shared" si="145"/>
        <v>45.098039215686278</v>
      </c>
      <c r="BC108">
        <f t="shared" si="146"/>
        <v>45.098039215686278</v>
      </c>
      <c r="BD108">
        <f t="shared" si="147"/>
        <v>45.098039215686278</v>
      </c>
      <c r="BE108">
        <f t="shared" si="148"/>
        <v>45.098039215686278</v>
      </c>
      <c r="BF108">
        <f t="shared" si="149"/>
        <v>45.098039215686278</v>
      </c>
      <c r="BG108">
        <f t="shared" si="150"/>
        <v>45.098039215686278</v>
      </c>
      <c r="BH108">
        <f t="shared" si="151"/>
        <v>45.098039215686278</v>
      </c>
      <c r="BI108">
        <f t="shared" si="152"/>
        <v>45.098039215686278</v>
      </c>
      <c r="BJ108">
        <f t="shared" si="153"/>
        <v>45.098039215686278</v>
      </c>
      <c r="BK108">
        <f t="shared" si="154"/>
        <v>45.098039215686278</v>
      </c>
      <c r="BL108">
        <f t="shared" si="155"/>
        <v>45.098039215686278</v>
      </c>
      <c r="BM108">
        <f t="shared" si="156"/>
        <v>45.098039215686278</v>
      </c>
      <c r="BN108">
        <f t="shared" si="157"/>
        <v>2033.8331410995775</v>
      </c>
      <c r="BO108">
        <f t="shared" si="158"/>
        <v>2033.8331410995775</v>
      </c>
      <c r="BP108">
        <f t="shared" si="159"/>
        <v>2033.8331410995775</v>
      </c>
      <c r="BQ108">
        <f t="shared" si="160"/>
        <v>2033.8331410995775</v>
      </c>
      <c r="BR108">
        <f t="shared" si="161"/>
        <v>2033.8331410995775</v>
      </c>
      <c r="BS108">
        <f t="shared" si="162"/>
        <v>2033.8331410995775</v>
      </c>
      <c r="BT108">
        <f t="shared" si="163"/>
        <v>2033.8331410995775</v>
      </c>
      <c r="BU108">
        <f t="shared" si="164"/>
        <v>2033.8331410995775</v>
      </c>
      <c r="BV108">
        <f t="shared" si="165"/>
        <v>2033.8331410995775</v>
      </c>
      <c r="BW108">
        <f t="shared" si="166"/>
        <v>2033.8331410995775</v>
      </c>
      <c r="BX108">
        <f t="shared" si="167"/>
        <v>2033.8331410995775</v>
      </c>
      <c r="BY108">
        <f t="shared" si="168"/>
        <v>2033.8331410995775</v>
      </c>
      <c r="BZ108">
        <f>IF($I$1=0,0,IF(AP108=0,C108,('LED Curve'!$D$14*(AP108/$I$1)^3+'LED Curve'!$D$15*(AP108/$I$1)^2+'LED Curve'!$D$16*(AP108/$I$1)^1+'LED Curve'!$D$17)*$F$1))</f>
        <v>32.123222947868399</v>
      </c>
      <c r="CA108">
        <f>IF($I$2=0,0,IF(AQ108=0,C108-BZ108,('LED Curve'!$D$14*(AQ108/$I$2)^3+'LED Curve'!$D$15*(AQ108/$I$2)^2+'LED Curve'!$D$16*(AQ108/$I$2)^1+'LED Curve'!$D$17)*$F$2))</f>
        <v>32.123222947868399</v>
      </c>
      <c r="CB108">
        <f>IF($I$3=0,0,IF(AR108=0,C108-(BZ108+CA108),('LED Curve'!$D$14*(AR108/$I$3)^3+'LED Curve'!$D$15*(AR108/$I$3)^2+'LED Curve'!$D$16*(AR108/$I$3)^1+'LED Curve'!$D$17)*$F$3))</f>
        <v>32.123222947868399</v>
      </c>
      <c r="CC108">
        <f>IF($I$4=0,0,IF(AS108=0,C108-(BZ108+CA108+CB108),('LED Curve'!$D$14*(AS108/$I$4)^3+'LED Curve'!$D$15*(AS108/$I$4)^2+'LED Curve'!$D$16*(AS108/$I$4)^1+'LED Curve'!$D$17)*$F$4))</f>
        <v>32.123222947868399</v>
      </c>
      <c r="CD108">
        <f>IF($I$1=0,0,IF(AT108=0,D108,('LED Curve'!$D$14*(AT108/$I$1)^3+'LED Curve'!$D$15*(AT108/$I$1)^2+'LED Curve'!$D$16*(AT108/$I$1)^1+'LED Curve'!$D$17)*$F$1))</f>
        <v>32.123222947868399</v>
      </c>
      <c r="CE108">
        <f>IF($I$2=0,0,IF(AU108=0,D108-CD108,('LED Curve'!$D$14*(AU108/$I$2)^3+'LED Curve'!$D$15*(AU108/$I$2)^2+'LED Curve'!$D$16*(AU108/$I$2)^1+'LED Curve'!$D$17)*$F$2))</f>
        <v>32.123222947868399</v>
      </c>
      <c r="CF108">
        <f>IF($I$3=0,0,IF(AV108=0,D108-(CD108+CE108),('LED Curve'!$D$14*(AV108/$I$3)^3+'LED Curve'!$D$15*(AV108/$I$3)^2+'LED Curve'!$D$16*(AV108/$I$3)^1+'LED Curve'!$D$17)*$F$3))</f>
        <v>32.123222947868399</v>
      </c>
      <c r="CG108">
        <f>IF($I$4=0,0,IF(AW108=0,D108-(CD108+CE108+CF108),('LED Curve'!$D$14*(AW108/$I$4)^3+'LED Curve'!$D$15*(AW108/$I$4)^2+'LED Curve'!$D$16*(AW108/$I$4)^1+'LED Curve'!$D$17)*$F$4))</f>
        <v>32.123222947868399</v>
      </c>
      <c r="CH108">
        <f>IF($I$1=0,0,IF(AX108=0,E108,('LED Curve'!$D$14*(AX108/$I$1)^3+'LED Curve'!$D$15*(AX108/$I$1)^2+'LED Curve'!$D$16*(AX108/$I$1)^1+'LED Curve'!$D$17)*$F$1))</f>
        <v>32.123222947868399</v>
      </c>
      <c r="CI108">
        <f>IF($I$2=0,0,IF(AY108=0,E108-CH108,('LED Curve'!$D$14*(AY108/$I$2)^3+'LED Curve'!$D$15*(AY108/$I$2)^2+'LED Curve'!$D$16*(AY108/$I$2)^1+'LED Curve'!$D$17)*$F$2))</f>
        <v>32.123222947868399</v>
      </c>
      <c r="CJ108">
        <f>IF($I$3=0,0,IF(AZ108=0,E108-(CH108+CI108),('LED Curve'!$D$14*(AZ108/$I$3)^3+'LED Curve'!$D$15*(AZ108/$I$3)^2+'LED Curve'!$D$16*(AZ108/$I$3)^1+'LED Curve'!$D$17)*$F$3))</f>
        <v>32.123222947868399</v>
      </c>
      <c r="CK108">
        <f>IF($I$4=0,0,IF(BA108=0,E108-(CH108+CI108+CJ108),('LED Curve'!$D$14*(BA108/$I$4)^3+'LED Curve'!$D$15*(BA108/$I$4)^2+'LED Curve'!$D$16*(BA108/$I$4)^1+'LED Curve'!$D$17)*$F$4))</f>
        <v>32.123222947868399</v>
      </c>
      <c r="CL108">
        <f t="shared" si="169"/>
        <v>112.29250680282915</v>
      </c>
      <c r="CM108">
        <f t="shared" si="170"/>
        <v>80.169283854960753</v>
      </c>
      <c r="CN108">
        <f t="shared" si="171"/>
        <v>48.046060907092354</v>
      </c>
      <c r="CO108">
        <f>IF($C$6=Calculation!$I$5,0,$C108-(BZ108+CA108+CB108+CC108))</f>
        <v>15.922837959223955</v>
      </c>
      <c r="CP108">
        <f t="shared" si="172"/>
        <v>125.54848223471076</v>
      </c>
      <c r="CQ108">
        <f t="shared" si="173"/>
        <v>93.425259286842362</v>
      </c>
      <c r="CR108">
        <f t="shared" si="174"/>
        <v>61.302036338973963</v>
      </c>
      <c r="CS108">
        <f>IF($C$6=Calculation!$I$5,0,$D108-(CD108+CE108+CF108+CG108))</f>
        <v>29.178813391105564</v>
      </c>
      <c r="CT108">
        <f t="shared" si="175"/>
        <v>138.80445766659233</v>
      </c>
      <c r="CU108">
        <f t="shared" si="176"/>
        <v>106.68123471872394</v>
      </c>
      <c r="CV108">
        <f t="shared" si="177"/>
        <v>74.558011770855543</v>
      </c>
      <c r="CW108">
        <f>IF($C$6=Calculation!$I$5,0,$E108-(CH108+CI108+CJ108+CK108))</f>
        <v>42.434788822987144</v>
      </c>
      <c r="CX108">
        <f t="shared" si="178"/>
        <v>31.679223411006674</v>
      </c>
      <c r="CY108">
        <f t="shared" si="179"/>
        <v>36.95678795385772</v>
      </c>
      <c r="CZ108">
        <f t="shared" si="180"/>
        <v>41.903696669136856</v>
      </c>
      <c r="DA108">
        <f t="shared" si="181"/>
        <v>0.39269803452547858</v>
      </c>
      <c r="DB108">
        <f t="shared" si="182"/>
        <v>0.42607469376780238</v>
      </c>
      <c r="DC108">
        <f t="shared" si="183"/>
        <v>0.45243897739991729</v>
      </c>
      <c r="DD108">
        <f t="shared" si="198"/>
        <v>8.764557599012667</v>
      </c>
      <c r="DE108">
        <f t="shared" si="199"/>
        <v>8.347747500802063</v>
      </c>
      <c r="DF108">
        <f t="shared" si="200"/>
        <v>7.1558911110541921</v>
      </c>
      <c r="DG108">
        <f t="shared" si="201"/>
        <v>3.9110568887785679</v>
      </c>
      <c r="DH108">
        <f t="shared" si="202"/>
        <v>9.5576408786294564</v>
      </c>
      <c r="DI108">
        <f t="shared" si="203"/>
        <v>9.1777759440895412</v>
      </c>
      <c r="DJ108">
        <f t="shared" si="204"/>
        <v>8.1117923174598392</v>
      </c>
      <c r="DK108">
        <f t="shared" si="205"/>
        <v>5.3670185237245436</v>
      </c>
      <c r="DL108">
        <f t="shared" si="206"/>
        <v>10.182946858053569</v>
      </c>
      <c r="DM108">
        <f t="shared" si="207"/>
        <v>9.8351328463422067</v>
      </c>
      <c r="DN108">
        <f t="shared" si="208"/>
        <v>8.8698926808825007</v>
      </c>
      <c r="DO108">
        <f t="shared" si="209"/>
        <v>6.4729458162496378</v>
      </c>
      <c r="DP108">
        <f t="shared" si="184"/>
        <v>0.21536561656600375</v>
      </c>
      <c r="DQ108">
        <f t="shared" si="185"/>
        <v>0.5946129283434145</v>
      </c>
      <c r="DR108">
        <f t="shared" si="186"/>
        <v>1.504332759888884</v>
      </c>
      <c r="DS108">
        <f t="shared" si="187"/>
        <v>0.79296097203539062</v>
      </c>
      <c r="DT108">
        <f t="shared" si="188"/>
        <v>0.1957421357474966</v>
      </c>
      <c r="DU108">
        <f t="shared" si="189"/>
        <v>0.52937470169145939</v>
      </c>
      <c r="DV108">
        <f t="shared" si="190"/>
        <v>1.2570381093663101</v>
      </c>
      <c r="DW108">
        <f t="shared" si="191"/>
        <v>2.3343306493812586</v>
      </c>
      <c r="DX108">
        <f t="shared" si="192"/>
        <v>0.17943591579829735</v>
      </c>
      <c r="DY108">
        <f t="shared" si="193"/>
        <v>0.47733610924997627</v>
      </c>
      <c r="DZ108">
        <f t="shared" si="194"/>
        <v>1.0876185638500147</v>
      </c>
      <c r="EA108">
        <f t="shared" si="195"/>
        <v>4.3459489013107309</v>
      </c>
      <c r="EB108">
        <f>IF($I$1=0,0,IF(AP108&lt;=0,0,('LED Curve'!$D$19*(AP108/$I$1)^3+'LED Curve'!$D$20*(AP108/$I$1)^2+'LED Curve'!$D$21*(AP108/$I$1)^1+'LED Curve'!$D$22)*$F$1*$I$1))</f>
        <v>544.2324443672818</v>
      </c>
      <c r="EC108">
        <f>IF($I$2=0,0,IF(AQ108&lt;=0,0,('LED Curve'!$D$19*(AQ108/$I$2)^3+'LED Curve'!$D$20*(AQ108/$I$2)^2+'LED Curve'!$D$21*(AQ108/$I$2)^1+'LED Curve'!$D$22)*$F$2*$I$2))</f>
        <v>544.2324443672818</v>
      </c>
      <c r="ED108">
        <f>IF($I$3=0,0,IF(AR108&lt;=0,0,('LED Curve'!$D$19*(AR108/$I$3)^3+'LED Curve'!$D$20*(AR108/$I$3)^2+'LED Curve'!$D$21*(AR108/$I$3)^1+'LED Curve'!$D$22)*$F$3*$I$3))</f>
        <v>544.2324443672818</v>
      </c>
      <c r="EE108">
        <f>IF($I$4=0,0,IF(AS108&lt;=0,0,('LED Curve'!$D$19*(AS108/$I$4)^3+'LED Curve'!$D$20*(AS108/$I$4)^2+'LED Curve'!$D$21*(AS108/$I$4)^1+'LED Curve'!$D$22)*$F$4*$I$4))</f>
        <v>544.2324443672818</v>
      </c>
      <c r="EF108">
        <f>IF($I$1=0,0,IF(AT108&lt;=0,0,('LED Curve'!$D$19*(AT108/$I$1)^3+'LED Curve'!$D$20*(AT108/$I$1)^2+'LED Curve'!$D$21*(AT108/$I$1)^1+'LED Curve'!$D$22)*$F$1*$I$1))</f>
        <v>544.2324443672818</v>
      </c>
      <c r="EG108">
        <f>IF($I$2=0,0,IF(AU108&lt;=0,0,('LED Curve'!$D$19*(AU108/$I$2)^3+'LED Curve'!$D$20*(AU108/$I$2)^2+'LED Curve'!$D$21*(AU108/$I$2)^1+'LED Curve'!$D$22)*$F$2*$I$2))</f>
        <v>544.2324443672818</v>
      </c>
      <c r="EH108">
        <f>IF($I$3=0,0,IF(AV108&lt;=0,0,('LED Curve'!$D$19*(AV108/$I$3)^3+'LED Curve'!$D$20*(AV108/$I$3)^2+'LED Curve'!$D$21*(AV108/$I$3)^1+'LED Curve'!$D$22)*$F$3*$I$3))</f>
        <v>544.2324443672818</v>
      </c>
      <c r="EI108">
        <f>IF($I$4=0,0,IF(AW108&lt;=0,0,('LED Curve'!$D$19*(AW108/$I$4)^3+'LED Curve'!$D$20*(AW108/$I$4)^2+'LED Curve'!$D$21*(AW108/$I$4)^1+'LED Curve'!$D$22)*$F$4*$I$4))</f>
        <v>544.2324443672818</v>
      </c>
      <c r="EJ108">
        <f>IF($I$1=0,0,IF(AX108&lt;=0,0,('LED Curve'!$D$19*(AX108/$I$1)^3+'LED Curve'!$D$20*(AX108/$I$1)^2+'LED Curve'!$D$21*(AX108/$I$1)^1+'LED Curve'!$D$22)*$F$1*$I$1))</f>
        <v>544.2324443672818</v>
      </c>
      <c r="EK108">
        <f>IF($I$2=0,0,IF(AY108&lt;=0,0,('LED Curve'!$D$19*(AY108/$I$2)^3+'LED Curve'!$D$20*(AY108/$I$2)^2+'LED Curve'!$D$21*(AY108/$I$2)^1+'LED Curve'!$D$22)*$F$2*$I$2))</f>
        <v>544.2324443672818</v>
      </c>
      <c r="EL108">
        <f>IF($I$3=0,0,IF(AZ108&lt;=0,0,('LED Curve'!$D$19*(AZ108/$I$3)^3+'LED Curve'!$D$20*(AZ108/$I$3)^2+'LED Curve'!$D$21*(AZ108/$I$3)^1+'LED Curve'!$D$22)*$F$3*$I$3))</f>
        <v>544.2324443672818</v>
      </c>
      <c r="EM108">
        <f>IF($I$4=0,0,IF(BA108&lt;=0,0,('LED Curve'!$D$19*(BA108/$I$4)^3+'LED Curve'!$D$20*(BA108/$I$4)^2+'LED Curve'!$D$21*(BA108/$I$4)^1+'LED Curve'!$D$22)*$F$4*$I$4))</f>
        <v>544.2324443672818</v>
      </c>
      <c r="EN108">
        <f t="shared" si="196"/>
        <v>2176.9297774691272</v>
      </c>
      <c r="EO108">
        <f t="shared" si="116"/>
        <v>948.61350207583291</v>
      </c>
      <c r="EP108">
        <f t="shared" si="117"/>
        <v>2176.9297774691272</v>
      </c>
      <c r="EQ108">
        <f t="shared" si="118"/>
        <v>851.15161399119143</v>
      </c>
      <c r="ER108">
        <f t="shared" si="197"/>
        <v>2176.9297774691272</v>
      </c>
      <c r="ES108">
        <f t="shared" si="119"/>
        <v>774.82780015805474</v>
      </c>
    </row>
    <row r="109" spans="1:149" x14ac:dyDescent="0.3">
      <c r="A109">
        <v>100</v>
      </c>
      <c r="B109">
        <f t="shared" si="120"/>
        <v>3.90625E-3</v>
      </c>
      <c r="C109">
        <f t="shared" si="107"/>
        <v>145.0698825209098</v>
      </c>
      <c r="D109">
        <f t="shared" si="108"/>
        <v>158.38532638644705</v>
      </c>
      <c r="E109">
        <f t="shared" si="109"/>
        <v>171.70077025198432</v>
      </c>
      <c r="F109">
        <f>IF(C109&gt;Calculation!$D$72,IF((C109-Calculation!$D$72)/Calculation!$D$58&gt;Calculation!$D$28,Calculation!$D$28,(C109-Calculation!$D$72)/Calculation!$D$58),0)</f>
        <v>26.470588235294116</v>
      </c>
      <c r="G109">
        <f>IF(C109&gt;Calculation!$D$73,IF((C109-Calculation!$D$73)/Calculation!$D$59&gt;Calculation!$D$29,Calculation!$D$29,(C109-Calculation!$D$73)/Calculation!$D$59),0)</f>
        <v>54.411764705882355</v>
      </c>
      <c r="H109">
        <f>IF(C109&gt;Calculation!$D$74,IF((C109-Calculation!$D$74)/Calculation!$D$60&gt;Calculation!$D$30,Calculation!$D$30,(C109-Calculation!$D$74)/Calculation!$D$60),0)</f>
        <v>122.05882352941177</v>
      </c>
      <c r="I109">
        <f>IF(C109&gt;Calculation!$D$75,IF((C109-Calculation!$D$75)/Calculation!$D$61&gt;Calculation!$D$31,Calculation!$D$31,(C109-Calculation!$D$75)/Calculation!$D$61),0)</f>
        <v>135.29411764705884</v>
      </c>
      <c r="J109">
        <f>IF(D109&gt;Calculation!$D$72,IF((D109-Calculation!$D$72)/Calculation!$D$58&gt;Calculation!$D$28,Calculation!$D$28,(D109-Calculation!$D$72)/Calculation!$D$58),0)</f>
        <v>26.470588235294116</v>
      </c>
      <c r="K109">
        <f>IF(D109&gt;Calculation!$D$73,IF((D109-Calculation!$D$73)/Calculation!$D$59&gt;Calculation!$D$29,Calculation!$D$29,(D109-Calculation!$D$73)/Calculation!$D$59),0)</f>
        <v>54.411764705882355</v>
      </c>
      <c r="L109">
        <f>IF(D109&gt;Calculation!$D$74,IF((D109-Calculation!$D$74)/Calculation!$D$60&gt;Calculation!$D$30,Calculation!$D$30,(D109-Calculation!$D$74)/Calculation!$D$60),0)</f>
        <v>122.05882352941177</v>
      </c>
      <c r="M109">
        <f>IF(D109&gt;Calculation!$D$75,IF((D109-Calculation!$D$75)/Calculation!$D$61&gt;Calculation!$D$31,Calculation!$D$31,(D109-Calculation!$D$75)/Calculation!$D$61),0)</f>
        <v>135.29411764705884</v>
      </c>
      <c r="N109">
        <f>IF(E109&gt;Calculation!$D$72,IF((E109-Calculation!$D$72)/Calculation!$D$58&gt;Calculation!$D$28,Calculation!$D$28,(E109-Calculation!$D$72)/Calculation!$D$58),0)</f>
        <v>26.470588235294116</v>
      </c>
      <c r="O109">
        <f>IF(E109&gt;Calculation!$D$73,IF((E109-Calculation!$D$73)/Calculation!$D$59&gt;Calculation!$D$29,Calculation!$D$29,(E109-Calculation!$D$73)/Calculation!$D$59),0)</f>
        <v>54.411764705882355</v>
      </c>
      <c r="P109">
        <f>IF(E109&gt;Calculation!$D$74,IF((E109-Calculation!$D$74)/Calculation!$D$60&gt;Calculation!$D$30,Calculation!$D$30,(E109-Calculation!$D$74)/Calculation!$D$60),0)</f>
        <v>122.05882352941177</v>
      </c>
      <c r="Q109">
        <f>IF(E109&gt;Calculation!$D$75,IF((E109-Calculation!$D$75)/Calculation!$D$61&gt;Calculation!$D$31,Calculation!$D$31,(E109-Calculation!$D$75)/Calculation!$D$61),0)</f>
        <v>135.29411764705884</v>
      </c>
      <c r="R109">
        <f t="shared" si="121"/>
        <v>0</v>
      </c>
      <c r="S109">
        <f t="shared" si="122"/>
        <v>0</v>
      </c>
      <c r="T109">
        <f t="shared" si="123"/>
        <v>0</v>
      </c>
      <c r="U109">
        <f t="shared" si="124"/>
        <v>135.29411764705884</v>
      </c>
      <c r="V109">
        <f t="shared" si="125"/>
        <v>0</v>
      </c>
      <c r="W109">
        <f t="shared" si="126"/>
        <v>0</v>
      </c>
      <c r="X109">
        <f t="shared" si="127"/>
        <v>0</v>
      </c>
      <c r="Y109">
        <f t="shared" si="128"/>
        <v>135.29411764705884</v>
      </c>
      <c r="Z109">
        <f t="shared" si="129"/>
        <v>0</v>
      </c>
      <c r="AA109">
        <f t="shared" si="130"/>
        <v>0</v>
      </c>
      <c r="AB109">
        <f t="shared" si="131"/>
        <v>0</v>
      </c>
      <c r="AC109">
        <f t="shared" si="110"/>
        <v>135.29411764705884</v>
      </c>
      <c r="AD109">
        <f>IF(T109&gt;Calculation!$D$29,1,0)</f>
        <v>0</v>
      </c>
      <c r="AE109">
        <f>IF(X109&gt;Calculation!$D$29,1,0)</f>
        <v>0</v>
      </c>
      <c r="AF109">
        <f>IF(AB109&gt;Calculation!$D$29,1,0)</f>
        <v>0</v>
      </c>
      <c r="AG109">
        <f>IF(U109&gt;Calculation!$D$30,1,0)</f>
        <v>1</v>
      </c>
      <c r="AH109">
        <f>IF(Y109&gt;Calculation!$D$30,1,0)</f>
        <v>1</v>
      </c>
      <c r="AI109">
        <f>IF(AC109&gt;Calculation!$D$30,1,0)</f>
        <v>1</v>
      </c>
      <c r="AJ109">
        <f t="shared" si="111"/>
        <v>135.29411764705884</v>
      </c>
      <c r="AK109">
        <f t="shared" si="132"/>
        <v>135.29411764705884</v>
      </c>
      <c r="AL109">
        <f t="shared" si="133"/>
        <v>135.29411764705884</v>
      </c>
      <c r="AM109">
        <f t="shared" si="134"/>
        <v>18304.498269896198</v>
      </c>
      <c r="AN109">
        <f t="shared" si="135"/>
        <v>18304.498269896198</v>
      </c>
      <c r="AO109">
        <f t="shared" si="136"/>
        <v>18304.498269896198</v>
      </c>
      <c r="AP109">
        <f t="shared" si="112"/>
        <v>135.29411764705884</v>
      </c>
      <c r="AQ109">
        <f t="shared" si="113"/>
        <v>135.29411764705884</v>
      </c>
      <c r="AR109">
        <f t="shared" si="114"/>
        <v>135.29411764705884</v>
      </c>
      <c r="AS109">
        <f t="shared" si="115"/>
        <v>135.29411764705884</v>
      </c>
      <c r="AT109">
        <f t="shared" si="137"/>
        <v>135.29411764705884</v>
      </c>
      <c r="AU109">
        <f t="shared" si="138"/>
        <v>135.29411764705884</v>
      </c>
      <c r="AV109">
        <f t="shared" si="139"/>
        <v>135.29411764705884</v>
      </c>
      <c r="AW109">
        <f t="shared" si="140"/>
        <v>135.29411764705884</v>
      </c>
      <c r="AX109">
        <f t="shared" si="141"/>
        <v>135.29411764705884</v>
      </c>
      <c r="AY109">
        <f t="shared" si="142"/>
        <v>135.29411764705884</v>
      </c>
      <c r="AZ109">
        <f t="shared" si="143"/>
        <v>135.29411764705884</v>
      </c>
      <c r="BA109">
        <f t="shared" si="144"/>
        <v>135.29411764705884</v>
      </c>
      <c r="BB109">
        <f t="shared" si="145"/>
        <v>45.098039215686278</v>
      </c>
      <c r="BC109">
        <f t="shared" si="146"/>
        <v>45.098039215686278</v>
      </c>
      <c r="BD109">
        <f t="shared" si="147"/>
        <v>45.098039215686278</v>
      </c>
      <c r="BE109">
        <f t="shared" si="148"/>
        <v>45.098039215686278</v>
      </c>
      <c r="BF109">
        <f t="shared" si="149"/>
        <v>45.098039215686278</v>
      </c>
      <c r="BG109">
        <f t="shared" si="150"/>
        <v>45.098039215686278</v>
      </c>
      <c r="BH109">
        <f t="shared" si="151"/>
        <v>45.098039215686278</v>
      </c>
      <c r="BI109">
        <f t="shared" si="152"/>
        <v>45.098039215686278</v>
      </c>
      <c r="BJ109">
        <f t="shared" si="153"/>
        <v>45.098039215686278</v>
      </c>
      <c r="BK109">
        <f t="shared" si="154"/>
        <v>45.098039215686278</v>
      </c>
      <c r="BL109">
        <f t="shared" si="155"/>
        <v>45.098039215686278</v>
      </c>
      <c r="BM109">
        <f t="shared" si="156"/>
        <v>45.098039215686278</v>
      </c>
      <c r="BN109">
        <f t="shared" si="157"/>
        <v>2033.8331410995775</v>
      </c>
      <c r="BO109">
        <f t="shared" si="158"/>
        <v>2033.8331410995775</v>
      </c>
      <c r="BP109">
        <f t="shared" si="159"/>
        <v>2033.8331410995775</v>
      </c>
      <c r="BQ109">
        <f t="shared" si="160"/>
        <v>2033.8331410995775</v>
      </c>
      <c r="BR109">
        <f t="shared" si="161"/>
        <v>2033.8331410995775</v>
      </c>
      <c r="BS109">
        <f t="shared" si="162"/>
        <v>2033.8331410995775</v>
      </c>
      <c r="BT109">
        <f t="shared" si="163"/>
        <v>2033.8331410995775</v>
      </c>
      <c r="BU109">
        <f t="shared" si="164"/>
        <v>2033.8331410995775</v>
      </c>
      <c r="BV109">
        <f t="shared" si="165"/>
        <v>2033.8331410995775</v>
      </c>
      <c r="BW109">
        <f t="shared" si="166"/>
        <v>2033.8331410995775</v>
      </c>
      <c r="BX109">
        <f t="shared" si="167"/>
        <v>2033.8331410995775</v>
      </c>
      <c r="BY109">
        <f t="shared" si="168"/>
        <v>2033.8331410995775</v>
      </c>
      <c r="BZ109">
        <f>IF($I$1=0,0,IF(AP109=0,C109,('LED Curve'!$D$14*(AP109/$I$1)^3+'LED Curve'!$D$15*(AP109/$I$1)^2+'LED Curve'!$D$16*(AP109/$I$1)^1+'LED Curve'!$D$17)*$F$1))</f>
        <v>32.123222947868399</v>
      </c>
      <c r="CA109">
        <f>IF($I$2=0,0,IF(AQ109=0,C109-BZ109,('LED Curve'!$D$14*(AQ109/$I$2)^3+'LED Curve'!$D$15*(AQ109/$I$2)^2+'LED Curve'!$D$16*(AQ109/$I$2)^1+'LED Curve'!$D$17)*$F$2))</f>
        <v>32.123222947868399</v>
      </c>
      <c r="CB109">
        <f>IF($I$3=0,0,IF(AR109=0,C109-(BZ109+CA109),('LED Curve'!$D$14*(AR109/$I$3)^3+'LED Curve'!$D$15*(AR109/$I$3)^2+'LED Curve'!$D$16*(AR109/$I$3)^1+'LED Curve'!$D$17)*$F$3))</f>
        <v>32.123222947868399</v>
      </c>
      <c r="CC109">
        <f>IF($I$4=0,0,IF(AS109=0,C109-(BZ109+CA109+CB109),('LED Curve'!$D$14*(AS109/$I$4)^3+'LED Curve'!$D$15*(AS109/$I$4)^2+'LED Curve'!$D$16*(AS109/$I$4)^1+'LED Curve'!$D$17)*$F$4))</f>
        <v>32.123222947868399</v>
      </c>
      <c r="CD109">
        <f>IF($I$1=0,0,IF(AT109=0,D109,('LED Curve'!$D$14*(AT109/$I$1)^3+'LED Curve'!$D$15*(AT109/$I$1)^2+'LED Curve'!$D$16*(AT109/$I$1)^1+'LED Curve'!$D$17)*$F$1))</f>
        <v>32.123222947868399</v>
      </c>
      <c r="CE109">
        <f>IF($I$2=0,0,IF(AU109=0,D109-CD109,('LED Curve'!$D$14*(AU109/$I$2)^3+'LED Curve'!$D$15*(AU109/$I$2)^2+'LED Curve'!$D$16*(AU109/$I$2)^1+'LED Curve'!$D$17)*$F$2))</f>
        <v>32.123222947868399</v>
      </c>
      <c r="CF109">
        <f>IF($I$3=0,0,IF(AV109=0,D109-(CD109+CE109),('LED Curve'!$D$14*(AV109/$I$3)^3+'LED Curve'!$D$15*(AV109/$I$3)^2+'LED Curve'!$D$16*(AV109/$I$3)^1+'LED Curve'!$D$17)*$F$3))</f>
        <v>32.123222947868399</v>
      </c>
      <c r="CG109">
        <f>IF($I$4=0,0,IF(AW109=0,D109-(CD109+CE109+CF109),('LED Curve'!$D$14*(AW109/$I$4)^3+'LED Curve'!$D$15*(AW109/$I$4)^2+'LED Curve'!$D$16*(AW109/$I$4)^1+'LED Curve'!$D$17)*$F$4))</f>
        <v>32.123222947868399</v>
      </c>
      <c r="CH109">
        <f>IF($I$1=0,0,IF(AX109=0,E109,('LED Curve'!$D$14*(AX109/$I$1)^3+'LED Curve'!$D$15*(AX109/$I$1)^2+'LED Curve'!$D$16*(AX109/$I$1)^1+'LED Curve'!$D$17)*$F$1))</f>
        <v>32.123222947868399</v>
      </c>
      <c r="CI109">
        <f>IF($I$2=0,0,IF(AY109=0,E109-CH109,('LED Curve'!$D$14*(AY109/$I$2)^3+'LED Curve'!$D$15*(AY109/$I$2)^2+'LED Curve'!$D$16*(AY109/$I$2)^1+'LED Curve'!$D$17)*$F$2))</f>
        <v>32.123222947868399</v>
      </c>
      <c r="CJ109">
        <f>IF($I$3=0,0,IF(AZ109=0,E109-(CH109+CI109),('LED Curve'!$D$14*(AZ109/$I$3)^3+'LED Curve'!$D$15*(AZ109/$I$3)^2+'LED Curve'!$D$16*(AZ109/$I$3)^1+'LED Curve'!$D$17)*$F$3))</f>
        <v>32.123222947868399</v>
      </c>
      <c r="CK109">
        <f>IF($I$4=0,0,IF(BA109=0,E109-(CH109+CI109+CJ109),('LED Curve'!$D$14*(BA109/$I$4)^3+'LED Curve'!$D$15*(BA109/$I$4)^2+'LED Curve'!$D$16*(BA109/$I$4)^1+'LED Curve'!$D$17)*$F$4))</f>
        <v>32.123222947868399</v>
      </c>
      <c r="CL109">
        <f t="shared" si="169"/>
        <v>112.9466595730414</v>
      </c>
      <c r="CM109">
        <f t="shared" si="170"/>
        <v>80.823436625173002</v>
      </c>
      <c r="CN109">
        <f t="shared" si="171"/>
        <v>48.700213677304603</v>
      </c>
      <c r="CO109">
        <f>IF($C$6=Calculation!$I$5,0,$C109-(BZ109+CA109+CB109+CC109))</f>
        <v>16.576990729436204</v>
      </c>
      <c r="CP109">
        <f t="shared" si="172"/>
        <v>126.26210343857865</v>
      </c>
      <c r="CQ109">
        <f t="shared" si="173"/>
        <v>94.13888049071025</v>
      </c>
      <c r="CR109">
        <f t="shared" si="174"/>
        <v>62.015657542841851</v>
      </c>
      <c r="CS109">
        <f>IF($C$6=Calculation!$I$5,0,$D109-(CD109+CE109+CF109+CG109))</f>
        <v>29.892434594973452</v>
      </c>
      <c r="CT109">
        <f t="shared" si="175"/>
        <v>139.57754730411591</v>
      </c>
      <c r="CU109">
        <f t="shared" si="176"/>
        <v>107.45432435624753</v>
      </c>
      <c r="CV109">
        <f t="shared" si="177"/>
        <v>75.331101408379126</v>
      </c>
      <c r="CW109">
        <f>IF($C$6=Calculation!$I$5,0,$E109-(CH109+CI109+CJ109+CK109))</f>
        <v>43.207878460510727</v>
      </c>
      <c r="CX109">
        <f t="shared" si="178"/>
        <v>32.451577395639831</v>
      </c>
      <c r="CY109">
        <f t="shared" si="179"/>
        <v>37.799355937093885</v>
      </c>
      <c r="CZ109">
        <f t="shared" si="180"/>
        <v>42.816478650976038</v>
      </c>
      <c r="DA109">
        <f t="shared" si="181"/>
        <v>0.4000969315843021</v>
      </c>
      <c r="DB109">
        <f t="shared" si="182"/>
        <v>0.4334735908266259</v>
      </c>
      <c r="DC109">
        <f t="shared" si="183"/>
        <v>0.4598378744587408</v>
      </c>
      <c r="DD109">
        <f t="shared" si="198"/>
        <v>8.9343264702904648</v>
      </c>
      <c r="DE109">
        <f t="shared" si="199"/>
        <v>8.5175163720798608</v>
      </c>
      <c r="DF109">
        <f t="shared" si="200"/>
        <v>7.325659982331989</v>
      </c>
      <c r="DG109">
        <f t="shared" si="201"/>
        <v>4.0808257600563653</v>
      </c>
      <c r="DH109">
        <f t="shared" si="202"/>
        <v>9.7274097499072543</v>
      </c>
      <c r="DI109">
        <f t="shared" si="203"/>
        <v>9.3475448153673391</v>
      </c>
      <c r="DJ109">
        <f t="shared" si="204"/>
        <v>8.281561188737637</v>
      </c>
      <c r="DK109">
        <f t="shared" si="205"/>
        <v>5.5367873950023405</v>
      </c>
      <c r="DL109">
        <f t="shared" si="206"/>
        <v>10.352715729331367</v>
      </c>
      <c r="DM109">
        <f t="shared" si="207"/>
        <v>10.004901717620005</v>
      </c>
      <c r="DN109">
        <f t="shared" si="208"/>
        <v>9.0396615521602985</v>
      </c>
      <c r="DO109">
        <f t="shared" si="209"/>
        <v>6.6427146875274348</v>
      </c>
      <c r="DP109">
        <f t="shared" si="184"/>
        <v>0.21536561656600375</v>
      </c>
      <c r="DQ109">
        <f t="shared" si="185"/>
        <v>0.5946129283434145</v>
      </c>
      <c r="DR109">
        <f t="shared" si="186"/>
        <v>1.504332759888884</v>
      </c>
      <c r="DS109">
        <f t="shared" si="187"/>
        <v>0.87884057449853226</v>
      </c>
      <c r="DT109">
        <f t="shared" si="188"/>
        <v>0.1957421357474966</v>
      </c>
      <c r="DU109">
        <f t="shared" si="189"/>
        <v>0.52937470169145939</v>
      </c>
      <c r="DV109">
        <f t="shared" si="190"/>
        <v>1.2570381093663101</v>
      </c>
      <c r="DW109">
        <f t="shared" si="191"/>
        <v>2.4904242504474143</v>
      </c>
      <c r="DX109">
        <f t="shared" si="192"/>
        <v>0.17943591579829735</v>
      </c>
      <c r="DY109">
        <f t="shared" si="193"/>
        <v>0.47733610924997627</v>
      </c>
      <c r="DZ109">
        <f t="shared" si="194"/>
        <v>1.0876185638500147</v>
      </c>
      <c r="EA109">
        <f t="shared" si="195"/>
        <v>4.5722565009799006</v>
      </c>
      <c r="EB109">
        <f>IF($I$1=0,0,IF(AP109&lt;=0,0,('LED Curve'!$D$19*(AP109/$I$1)^3+'LED Curve'!$D$20*(AP109/$I$1)^2+'LED Curve'!$D$21*(AP109/$I$1)^1+'LED Curve'!$D$22)*$F$1*$I$1))</f>
        <v>544.2324443672818</v>
      </c>
      <c r="EC109">
        <f>IF($I$2=0,0,IF(AQ109&lt;=0,0,('LED Curve'!$D$19*(AQ109/$I$2)^3+'LED Curve'!$D$20*(AQ109/$I$2)^2+'LED Curve'!$D$21*(AQ109/$I$2)^1+'LED Curve'!$D$22)*$F$2*$I$2))</f>
        <v>544.2324443672818</v>
      </c>
      <c r="ED109">
        <f>IF($I$3=0,0,IF(AR109&lt;=0,0,('LED Curve'!$D$19*(AR109/$I$3)^3+'LED Curve'!$D$20*(AR109/$I$3)^2+'LED Curve'!$D$21*(AR109/$I$3)^1+'LED Curve'!$D$22)*$F$3*$I$3))</f>
        <v>544.2324443672818</v>
      </c>
      <c r="EE109">
        <f>IF($I$4=0,0,IF(AS109&lt;=0,0,('LED Curve'!$D$19*(AS109/$I$4)^3+'LED Curve'!$D$20*(AS109/$I$4)^2+'LED Curve'!$D$21*(AS109/$I$4)^1+'LED Curve'!$D$22)*$F$4*$I$4))</f>
        <v>544.2324443672818</v>
      </c>
      <c r="EF109">
        <f>IF($I$1=0,0,IF(AT109&lt;=0,0,('LED Curve'!$D$19*(AT109/$I$1)^3+'LED Curve'!$D$20*(AT109/$I$1)^2+'LED Curve'!$D$21*(AT109/$I$1)^1+'LED Curve'!$D$22)*$F$1*$I$1))</f>
        <v>544.2324443672818</v>
      </c>
      <c r="EG109">
        <f>IF($I$2=0,0,IF(AU109&lt;=0,0,('LED Curve'!$D$19*(AU109/$I$2)^3+'LED Curve'!$D$20*(AU109/$I$2)^2+'LED Curve'!$D$21*(AU109/$I$2)^1+'LED Curve'!$D$22)*$F$2*$I$2))</f>
        <v>544.2324443672818</v>
      </c>
      <c r="EH109">
        <f>IF($I$3=0,0,IF(AV109&lt;=0,0,('LED Curve'!$D$19*(AV109/$I$3)^3+'LED Curve'!$D$20*(AV109/$I$3)^2+'LED Curve'!$D$21*(AV109/$I$3)^1+'LED Curve'!$D$22)*$F$3*$I$3))</f>
        <v>544.2324443672818</v>
      </c>
      <c r="EI109">
        <f>IF($I$4=0,0,IF(AW109&lt;=0,0,('LED Curve'!$D$19*(AW109/$I$4)^3+'LED Curve'!$D$20*(AW109/$I$4)^2+'LED Curve'!$D$21*(AW109/$I$4)^1+'LED Curve'!$D$22)*$F$4*$I$4))</f>
        <v>544.2324443672818</v>
      </c>
      <c r="EJ109">
        <f>IF($I$1=0,0,IF(AX109&lt;=0,0,('LED Curve'!$D$19*(AX109/$I$1)^3+'LED Curve'!$D$20*(AX109/$I$1)^2+'LED Curve'!$D$21*(AX109/$I$1)^1+'LED Curve'!$D$22)*$F$1*$I$1))</f>
        <v>544.2324443672818</v>
      </c>
      <c r="EK109">
        <f>IF($I$2=0,0,IF(AY109&lt;=0,0,('LED Curve'!$D$19*(AY109/$I$2)^3+'LED Curve'!$D$20*(AY109/$I$2)^2+'LED Curve'!$D$21*(AY109/$I$2)^1+'LED Curve'!$D$22)*$F$2*$I$2))</f>
        <v>544.2324443672818</v>
      </c>
      <c r="EL109">
        <f>IF($I$3=0,0,IF(AZ109&lt;=0,0,('LED Curve'!$D$19*(AZ109/$I$3)^3+'LED Curve'!$D$20*(AZ109/$I$3)^2+'LED Curve'!$D$21*(AZ109/$I$3)^1+'LED Curve'!$D$22)*$F$3*$I$3))</f>
        <v>544.2324443672818</v>
      </c>
      <c r="EM109">
        <f>IF($I$4=0,0,IF(BA109&lt;=0,0,('LED Curve'!$D$19*(BA109/$I$4)^3+'LED Curve'!$D$20*(BA109/$I$4)^2+'LED Curve'!$D$21*(BA109/$I$4)^1+'LED Curve'!$D$22)*$F$4*$I$4))</f>
        <v>544.2324443672818</v>
      </c>
      <c r="EN109">
        <f t="shared" si="196"/>
        <v>2176.9297774691272</v>
      </c>
      <c r="EO109">
        <f t="shared" si="116"/>
        <v>948.61350207583291</v>
      </c>
      <c r="EP109">
        <f t="shared" si="117"/>
        <v>2176.9297774691272</v>
      </c>
      <c r="EQ109">
        <f t="shared" si="118"/>
        <v>851.15161399119143</v>
      </c>
      <c r="ER109">
        <f t="shared" si="197"/>
        <v>2176.9297774691272</v>
      </c>
      <c r="ES109">
        <f t="shared" si="119"/>
        <v>774.82780015805474</v>
      </c>
    </row>
    <row r="110" spans="1:149" x14ac:dyDescent="0.3">
      <c r="A110">
        <v>101</v>
      </c>
      <c r="B110">
        <f t="shared" si="120"/>
        <v>3.9453125E-3</v>
      </c>
      <c r="C110">
        <f t="shared" si="107"/>
        <v>145.70197746557295</v>
      </c>
      <c r="D110">
        <f t="shared" si="108"/>
        <v>159.07488450789776</v>
      </c>
      <c r="E110">
        <f t="shared" si="109"/>
        <v>172.44779155022258</v>
      </c>
      <c r="F110">
        <f>IF(C110&gt;Calculation!$D$72,IF((C110-Calculation!$D$72)/Calculation!$D$58&gt;Calculation!$D$28,Calculation!$D$28,(C110-Calculation!$D$72)/Calculation!$D$58),0)</f>
        <v>26.470588235294116</v>
      </c>
      <c r="G110">
        <f>IF(C110&gt;Calculation!$D$73,IF((C110-Calculation!$D$73)/Calculation!$D$59&gt;Calculation!$D$29,Calculation!$D$29,(C110-Calculation!$D$73)/Calculation!$D$59),0)</f>
        <v>54.411764705882355</v>
      </c>
      <c r="H110">
        <f>IF(C110&gt;Calculation!$D$74,IF((C110-Calculation!$D$74)/Calculation!$D$60&gt;Calculation!$D$30,Calculation!$D$30,(C110-Calculation!$D$74)/Calculation!$D$60),0)</f>
        <v>122.05882352941177</v>
      </c>
      <c r="I110">
        <f>IF(C110&gt;Calculation!$D$75,IF((C110-Calculation!$D$75)/Calculation!$D$61&gt;Calculation!$D$31,Calculation!$D$31,(C110-Calculation!$D$75)/Calculation!$D$61),0)</f>
        <v>135.29411764705884</v>
      </c>
      <c r="J110">
        <f>IF(D110&gt;Calculation!$D$72,IF((D110-Calculation!$D$72)/Calculation!$D$58&gt;Calculation!$D$28,Calculation!$D$28,(D110-Calculation!$D$72)/Calculation!$D$58),0)</f>
        <v>26.470588235294116</v>
      </c>
      <c r="K110">
        <f>IF(D110&gt;Calculation!$D$73,IF((D110-Calculation!$D$73)/Calculation!$D$59&gt;Calculation!$D$29,Calculation!$D$29,(D110-Calculation!$D$73)/Calculation!$D$59),0)</f>
        <v>54.411764705882355</v>
      </c>
      <c r="L110">
        <f>IF(D110&gt;Calculation!$D$74,IF((D110-Calculation!$D$74)/Calculation!$D$60&gt;Calculation!$D$30,Calculation!$D$30,(D110-Calculation!$D$74)/Calculation!$D$60),0)</f>
        <v>122.05882352941177</v>
      </c>
      <c r="M110">
        <f>IF(D110&gt;Calculation!$D$75,IF((D110-Calculation!$D$75)/Calculation!$D$61&gt;Calculation!$D$31,Calculation!$D$31,(D110-Calculation!$D$75)/Calculation!$D$61),0)</f>
        <v>135.29411764705884</v>
      </c>
      <c r="N110">
        <f>IF(E110&gt;Calculation!$D$72,IF((E110-Calculation!$D$72)/Calculation!$D$58&gt;Calculation!$D$28,Calculation!$D$28,(E110-Calculation!$D$72)/Calculation!$D$58),0)</f>
        <v>26.470588235294116</v>
      </c>
      <c r="O110">
        <f>IF(E110&gt;Calculation!$D$73,IF((E110-Calculation!$D$73)/Calculation!$D$59&gt;Calculation!$D$29,Calculation!$D$29,(E110-Calculation!$D$73)/Calculation!$D$59),0)</f>
        <v>54.411764705882355</v>
      </c>
      <c r="P110">
        <f>IF(E110&gt;Calculation!$D$74,IF((E110-Calculation!$D$74)/Calculation!$D$60&gt;Calculation!$D$30,Calculation!$D$30,(E110-Calculation!$D$74)/Calculation!$D$60),0)</f>
        <v>122.05882352941177</v>
      </c>
      <c r="Q110">
        <f>IF(E110&gt;Calculation!$D$75,IF((E110-Calculation!$D$75)/Calculation!$D$61&gt;Calculation!$D$31,Calculation!$D$31,(E110-Calculation!$D$75)/Calculation!$D$61),0)</f>
        <v>135.29411764705884</v>
      </c>
      <c r="R110">
        <f t="shared" si="121"/>
        <v>0</v>
      </c>
      <c r="S110">
        <f t="shared" si="122"/>
        <v>0</v>
      </c>
      <c r="T110">
        <f t="shared" si="123"/>
        <v>0</v>
      </c>
      <c r="U110">
        <f t="shared" si="124"/>
        <v>135.29411764705884</v>
      </c>
      <c r="V110">
        <f t="shared" si="125"/>
        <v>0</v>
      </c>
      <c r="W110">
        <f t="shared" si="126"/>
        <v>0</v>
      </c>
      <c r="X110">
        <f t="shared" si="127"/>
        <v>0</v>
      </c>
      <c r="Y110">
        <f t="shared" si="128"/>
        <v>135.29411764705884</v>
      </c>
      <c r="Z110">
        <f t="shared" si="129"/>
        <v>0</v>
      </c>
      <c r="AA110">
        <f t="shared" si="130"/>
        <v>0</v>
      </c>
      <c r="AB110">
        <f t="shared" si="131"/>
        <v>0</v>
      </c>
      <c r="AC110">
        <f t="shared" si="110"/>
        <v>135.29411764705884</v>
      </c>
      <c r="AD110">
        <f>IF(T110&gt;Calculation!$D$29,1,0)</f>
        <v>0</v>
      </c>
      <c r="AE110">
        <f>IF(X110&gt;Calculation!$D$29,1,0)</f>
        <v>0</v>
      </c>
      <c r="AF110">
        <f>IF(AB110&gt;Calculation!$D$29,1,0)</f>
        <v>0</v>
      </c>
      <c r="AG110">
        <f>IF(U110&gt;Calculation!$D$30,1,0)</f>
        <v>1</v>
      </c>
      <c r="AH110">
        <f>IF(Y110&gt;Calculation!$D$30,1,0)</f>
        <v>1</v>
      </c>
      <c r="AI110">
        <f>IF(AC110&gt;Calculation!$D$30,1,0)</f>
        <v>1</v>
      </c>
      <c r="AJ110">
        <f t="shared" si="111"/>
        <v>135.29411764705884</v>
      </c>
      <c r="AK110">
        <f t="shared" si="132"/>
        <v>135.29411764705884</v>
      </c>
      <c r="AL110">
        <f t="shared" si="133"/>
        <v>135.29411764705884</v>
      </c>
      <c r="AM110">
        <f t="shared" si="134"/>
        <v>18304.498269896198</v>
      </c>
      <c r="AN110">
        <f t="shared" si="135"/>
        <v>18304.498269896198</v>
      </c>
      <c r="AO110">
        <f t="shared" si="136"/>
        <v>18304.498269896198</v>
      </c>
      <c r="AP110">
        <f t="shared" si="112"/>
        <v>135.29411764705884</v>
      </c>
      <c r="AQ110">
        <f t="shared" si="113"/>
        <v>135.29411764705884</v>
      </c>
      <c r="AR110">
        <f t="shared" si="114"/>
        <v>135.29411764705884</v>
      </c>
      <c r="AS110">
        <f t="shared" si="115"/>
        <v>135.29411764705884</v>
      </c>
      <c r="AT110">
        <f t="shared" si="137"/>
        <v>135.29411764705884</v>
      </c>
      <c r="AU110">
        <f t="shared" si="138"/>
        <v>135.29411764705884</v>
      </c>
      <c r="AV110">
        <f t="shared" si="139"/>
        <v>135.29411764705884</v>
      </c>
      <c r="AW110">
        <f t="shared" si="140"/>
        <v>135.29411764705884</v>
      </c>
      <c r="AX110">
        <f t="shared" si="141"/>
        <v>135.29411764705884</v>
      </c>
      <c r="AY110">
        <f t="shared" si="142"/>
        <v>135.29411764705884</v>
      </c>
      <c r="AZ110">
        <f t="shared" si="143"/>
        <v>135.29411764705884</v>
      </c>
      <c r="BA110">
        <f t="shared" si="144"/>
        <v>135.29411764705884</v>
      </c>
      <c r="BB110">
        <f t="shared" si="145"/>
        <v>45.098039215686278</v>
      </c>
      <c r="BC110">
        <f t="shared" si="146"/>
        <v>45.098039215686278</v>
      </c>
      <c r="BD110">
        <f t="shared" si="147"/>
        <v>45.098039215686278</v>
      </c>
      <c r="BE110">
        <f t="shared" si="148"/>
        <v>45.098039215686278</v>
      </c>
      <c r="BF110">
        <f t="shared" si="149"/>
        <v>45.098039215686278</v>
      </c>
      <c r="BG110">
        <f t="shared" si="150"/>
        <v>45.098039215686278</v>
      </c>
      <c r="BH110">
        <f t="shared" si="151"/>
        <v>45.098039215686278</v>
      </c>
      <c r="BI110">
        <f t="shared" si="152"/>
        <v>45.098039215686278</v>
      </c>
      <c r="BJ110">
        <f t="shared" si="153"/>
        <v>45.098039215686278</v>
      </c>
      <c r="BK110">
        <f t="shared" si="154"/>
        <v>45.098039215686278</v>
      </c>
      <c r="BL110">
        <f t="shared" si="155"/>
        <v>45.098039215686278</v>
      </c>
      <c r="BM110">
        <f t="shared" si="156"/>
        <v>45.098039215686278</v>
      </c>
      <c r="BN110">
        <f t="shared" si="157"/>
        <v>2033.8331410995775</v>
      </c>
      <c r="BO110">
        <f t="shared" si="158"/>
        <v>2033.8331410995775</v>
      </c>
      <c r="BP110">
        <f t="shared" si="159"/>
        <v>2033.8331410995775</v>
      </c>
      <c r="BQ110">
        <f t="shared" si="160"/>
        <v>2033.8331410995775</v>
      </c>
      <c r="BR110">
        <f t="shared" si="161"/>
        <v>2033.8331410995775</v>
      </c>
      <c r="BS110">
        <f t="shared" si="162"/>
        <v>2033.8331410995775</v>
      </c>
      <c r="BT110">
        <f t="shared" si="163"/>
        <v>2033.8331410995775</v>
      </c>
      <c r="BU110">
        <f t="shared" si="164"/>
        <v>2033.8331410995775</v>
      </c>
      <c r="BV110">
        <f t="shared" si="165"/>
        <v>2033.8331410995775</v>
      </c>
      <c r="BW110">
        <f t="shared" si="166"/>
        <v>2033.8331410995775</v>
      </c>
      <c r="BX110">
        <f t="shared" si="167"/>
        <v>2033.8331410995775</v>
      </c>
      <c r="BY110">
        <f t="shared" si="168"/>
        <v>2033.8331410995775</v>
      </c>
      <c r="BZ110">
        <f>IF($I$1=0,0,IF(AP110=0,C110,('LED Curve'!$D$14*(AP110/$I$1)^3+'LED Curve'!$D$15*(AP110/$I$1)^2+'LED Curve'!$D$16*(AP110/$I$1)^1+'LED Curve'!$D$17)*$F$1))</f>
        <v>32.123222947868399</v>
      </c>
      <c r="CA110">
        <f>IF($I$2=0,0,IF(AQ110=0,C110-BZ110,('LED Curve'!$D$14*(AQ110/$I$2)^3+'LED Curve'!$D$15*(AQ110/$I$2)^2+'LED Curve'!$D$16*(AQ110/$I$2)^1+'LED Curve'!$D$17)*$F$2))</f>
        <v>32.123222947868399</v>
      </c>
      <c r="CB110">
        <f>IF($I$3=0,0,IF(AR110=0,C110-(BZ110+CA110),('LED Curve'!$D$14*(AR110/$I$3)^3+'LED Curve'!$D$15*(AR110/$I$3)^2+'LED Curve'!$D$16*(AR110/$I$3)^1+'LED Curve'!$D$17)*$F$3))</f>
        <v>32.123222947868399</v>
      </c>
      <c r="CC110">
        <f>IF($I$4=0,0,IF(AS110=0,C110-(BZ110+CA110+CB110),('LED Curve'!$D$14*(AS110/$I$4)^3+'LED Curve'!$D$15*(AS110/$I$4)^2+'LED Curve'!$D$16*(AS110/$I$4)^1+'LED Curve'!$D$17)*$F$4))</f>
        <v>32.123222947868399</v>
      </c>
      <c r="CD110">
        <f>IF($I$1=0,0,IF(AT110=0,D110,('LED Curve'!$D$14*(AT110/$I$1)^3+'LED Curve'!$D$15*(AT110/$I$1)^2+'LED Curve'!$D$16*(AT110/$I$1)^1+'LED Curve'!$D$17)*$F$1))</f>
        <v>32.123222947868399</v>
      </c>
      <c r="CE110">
        <f>IF($I$2=0,0,IF(AU110=0,D110-CD110,('LED Curve'!$D$14*(AU110/$I$2)^3+'LED Curve'!$D$15*(AU110/$I$2)^2+'LED Curve'!$D$16*(AU110/$I$2)^1+'LED Curve'!$D$17)*$F$2))</f>
        <v>32.123222947868399</v>
      </c>
      <c r="CF110">
        <f>IF($I$3=0,0,IF(AV110=0,D110-(CD110+CE110),('LED Curve'!$D$14*(AV110/$I$3)^3+'LED Curve'!$D$15*(AV110/$I$3)^2+'LED Curve'!$D$16*(AV110/$I$3)^1+'LED Curve'!$D$17)*$F$3))</f>
        <v>32.123222947868399</v>
      </c>
      <c r="CG110">
        <f>IF($I$4=0,0,IF(AW110=0,D110-(CD110+CE110+CF110),('LED Curve'!$D$14*(AW110/$I$4)^3+'LED Curve'!$D$15*(AW110/$I$4)^2+'LED Curve'!$D$16*(AW110/$I$4)^1+'LED Curve'!$D$17)*$F$4))</f>
        <v>32.123222947868399</v>
      </c>
      <c r="CH110">
        <f>IF($I$1=0,0,IF(AX110=0,E110,('LED Curve'!$D$14*(AX110/$I$1)^3+'LED Curve'!$D$15*(AX110/$I$1)^2+'LED Curve'!$D$16*(AX110/$I$1)^1+'LED Curve'!$D$17)*$F$1))</f>
        <v>32.123222947868399</v>
      </c>
      <c r="CI110">
        <f>IF($I$2=0,0,IF(AY110=0,E110-CH110,('LED Curve'!$D$14*(AY110/$I$2)^3+'LED Curve'!$D$15*(AY110/$I$2)^2+'LED Curve'!$D$16*(AY110/$I$2)^1+'LED Curve'!$D$17)*$F$2))</f>
        <v>32.123222947868399</v>
      </c>
      <c r="CJ110">
        <f>IF($I$3=0,0,IF(AZ110=0,E110-(CH110+CI110),('LED Curve'!$D$14*(AZ110/$I$3)^3+'LED Curve'!$D$15*(AZ110/$I$3)^2+'LED Curve'!$D$16*(AZ110/$I$3)^1+'LED Curve'!$D$17)*$F$3))</f>
        <v>32.123222947868399</v>
      </c>
      <c r="CK110">
        <f>IF($I$4=0,0,IF(BA110=0,E110-(CH110+CI110+CJ110),('LED Curve'!$D$14*(BA110/$I$4)^3+'LED Curve'!$D$15*(BA110/$I$4)^2+'LED Curve'!$D$16*(BA110/$I$4)^1+'LED Curve'!$D$17)*$F$4))</f>
        <v>32.123222947868399</v>
      </c>
      <c r="CL110">
        <f t="shared" si="169"/>
        <v>113.57875451770455</v>
      </c>
      <c r="CM110">
        <f t="shared" si="170"/>
        <v>81.455531569836154</v>
      </c>
      <c r="CN110">
        <f t="shared" si="171"/>
        <v>49.332308621967755</v>
      </c>
      <c r="CO110">
        <f>IF($C$6=Calculation!$I$5,0,$C110-(BZ110+CA110+CB110+CC110))</f>
        <v>17.209085674099356</v>
      </c>
      <c r="CP110">
        <f t="shared" si="172"/>
        <v>126.95166156002936</v>
      </c>
      <c r="CQ110">
        <f t="shared" si="173"/>
        <v>94.828438612160966</v>
      </c>
      <c r="CR110">
        <f t="shared" si="174"/>
        <v>62.705215664292567</v>
      </c>
      <c r="CS110">
        <f>IF($C$6=Calculation!$I$5,0,$D110-(CD110+CE110+CF110+CG110))</f>
        <v>30.581992716424168</v>
      </c>
      <c r="CT110">
        <f t="shared" si="175"/>
        <v>140.32456860235419</v>
      </c>
      <c r="CU110">
        <f t="shared" si="176"/>
        <v>108.20134565448578</v>
      </c>
      <c r="CV110">
        <f t="shared" si="177"/>
        <v>76.078122706617378</v>
      </c>
      <c r="CW110">
        <f>IF($C$6=Calculation!$I$5,0,$E110-(CH110+CI110+CJ110+CK110))</f>
        <v>43.954899758748979</v>
      </c>
      <c r="CX110">
        <f t="shared" si="178"/>
        <v>33.227330242571021</v>
      </c>
      <c r="CY110">
        <f t="shared" si="179"/>
        <v>38.64563177010973</v>
      </c>
      <c r="CZ110">
        <f t="shared" si="180"/>
        <v>43.733277470076537</v>
      </c>
      <c r="DA110">
        <f t="shared" si="181"/>
        <v>0.40749582864312561</v>
      </c>
      <c r="DB110">
        <f t="shared" si="182"/>
        <v>0.44087248788544942</v>
      </c>
      <c r="DC110">
        <f t="shared" si="183"/>
        <v>0.46723677151756432</v>
      </c>
      <c r="DD110">
        <f t="shared" si="198"/>
        <v>9.1040953415682626</v>
      </c>
      <c r="DE110">
        <f t="shared" si="199"/>
        <v>8.6872852433576586</v>
      </c>
      <c r="DF110">
        <f t="shared" si="200"/>
        <v>7.4954288536097859</v>
      </c>
      <c r="DG110">
        <f t="shared" si="201"/>
        <v>4.2505946313341623</v>
      </c>
      <c r="DH110">
        <f t="shared" si="202"/>
        <v>9.8971786211850521</v>
      </c>
      <c r="DI110">
        <f t="shared" si="203"/>
        <v>9.5173136866451369</v>
      </c>
      <c r="DJ110">
        <f t="shared" si="204"/>
        <v>8.4513300600154349</v>
      </c>
      <c r="DK110">
        <f t="shared" si="205"/>
        <v>5.7065562662801375</v>
      </c>
      <c r="DL110">
        <f t="shared" si="206"/>
        <v>10.522484600609165</v>
      </c>
      <c r="DM110">
        <f t="shared" si="207"/>
        <v>10.174670588897802</v>
      </c>
      <c r="DN110">
        <f t="shared" si="208"/>
        <v>9.2094304234380964</v>
      </c>
      <c r="DO110">
        <f t="shared" si="209"/>
        <v>6.8124835588052317</v>
      </c>
      <c r="DP110">
        <f t="shared" si="184"/>
        <v>0.21536561656600375</v>
      </c>
      <c r="DQ110">
        <f t="shared" si="185"/>
        <v>0.5946129283434145</v>
      </c>
      <c r="DR110">
        <f t="shared" si="186"/>
        <v>1.504332759888884</v>
      </c>
      <c r="DS110">
        <f t="shared" si="187"/>
        <v>0.96811903925971321</v>
      </c>
      <c r="DT110">
        <f t="shared" si="188"/>
        <v>0.1957421357474966</v>
      </c>
      <c r="DU110">
        <f t="shared" si="189"/>
        <v>0.52937470169145939</v>
      </c>
      <c r="DV110">
        <f t="shared" si="190"/>
        <v>1.2570381093663101</v>
      </c>
      <c r="DW110">
        <f t="shared" si="191"/>
        <v>2.6502257012932491</v>
      </c>
      <c r="DX110">
        <f t="shared" si="192"/>
        <v>0.17943591579829735</v>
      </c>
      <c r="DY110">
        <f t="shared" si="193"/>
        <v>0.47733610924997627</v>
      </c>
      <c r="DZ110">
        <f t="shared" si="194"/>
        <v>1.0876185638500147</v>
      </c>
      <c r="EA110">
        <f t="shared" si="195"/>
        <v>4.8025809379103892</v>
      </c>
      <c r="EB110">
        <f>IF($I$1=0,0,IF(AP110&lt;=0,0,('LED Curve'!$D$19*(AP110/$I$1)^3+'LED Curve'!$D$20*(AP110/$I$1)^2+'LED Curve'!$D$21*(AP110/$I$1)^1+'LED Curve'!$D$22)*$F$1*$I$1))</f>
        <v>544.2324443672818</v>
      </c>
      <c r="EC110">
        <f>IF($I$2=0,0,IF(AQ110&lt;=0,0,('LED Curve'!$D$19*(AQ110/$I$2)^3+'LED Curve'!$D$20*(AQ110/$I$2)^2+'LED Curve'!$D$21*(AQ110/$I$2)^1+'LED Curve'!$D$22)*$F$2*$I$2))</f>
        <v>544.2324443672818</v>
      </c>
      <c r="ED110">
        <f>IF($I$3=0,0,IF(AR110&lt;=0,0,('LED Curve'!$D$19*(AR110/$I$3)^3+'LED Curve'!$D$20*(AR110/$I$3)^2+'LED Curve'!$D$21*(AR110/$I$3)^1+'LED Curve'!$D$22)*$F$3*$I$3))</f>
        <v>544.2324443672818</v>
      </c>
      <c r="EE110">
        <f>IF($I$4=0,0,IF(AS110&lt;=0,0,('LED Curve'!$D$19*(AS110/$I$4)^3+'LED Curve'!$D$20*(AS110/$I$4)^2+'LED Curve'!$D$21*(AS110/$I$4)^1+'LED Curve'!$D$22)*$F$4*$I$4))</f>
        <v>544.2324443672818</v>
      </c>
      <c r="EF110">
        <f>IF($I$1=0,0,IF(AT110&lt;=0,0,('LED Curve'!$D$19*(AT110/$I$1)^3+'LED Curve'!$D$20*(AT110/$I$1)^2+'LED Curve'!$D$21*(AT110/$I$1)^1+'LED Curve'!$D$22)*$F$1*$I$1))</f>
        <v>544.2324443672818</v>
      </c>
      <c r="EG110">
        <f>IF($I$2=0,0,IF(AU110&lt;=0,0,('LED Curve'!$D$19*(AU110/$I$2)^3+'LED Curve'!$D$20*(AU110/$I$2)^2+'LED Curve'!$D$21*(AU110/$I$2)^1+'LED Curve'!$D$22)*$F$2*$I$2))</f>
        <v>544.2324443672818</v>
      </c>
      <c r="EH110">
        <f>IF($I$3=0,0,IF(AV110&lt;=0,0,('LED Curve'!$D$19*(AV110/$I$3)^3+'LED Curve'!$D$20*(AV110/$I$3)^2+'LED Curve'!$D$21*(AV110/$I$3)^1+'LED Curve'!$D$22)*$F$3*$I$3))</f>
        <v>544.2324443672818</v>
      </c>
      <c r="EI110">
        <f>IF($I$4=0,0,IF(AW110&lt;=0,0,('LED Curve'!$D$19*(AW110/$I$4)^3+'LED Curve'!$D$20*(AW110/$I$4)^2+'LED Curve'!$D$21*(AW110/$I$4)^1+'LED Curve'!$D$22)*$F$4*$I$4))</f>
        <v>544.2324443672818</v>
      </c>
      <c r="EJ110">
        <f>IF($I$1=0,0,IF(AX110&lt;=0,0,('LED Curve'!$D$19*(AX110/$I$1)^3+'LED Curve'!$D$20*(AX110/$I$1)^2+'LED Curve'!$D$21*(AX110/$I$1)^1+'LED Curve'!$D$22)*$F$1*$I$1))</f>
        <v>544.2324443672818</v>
      </c>
      <c r="EK110">
        <f>IF($I$2=0,0,IF(AY110&lt;=0,0,('LED Curve'!$D$19*(AY110/$I$2)^3+'LED Curve'!$D$20*(AY110/$I$2)^2+'LED Curve'!$D$21*(AY110/$I$2)^1+'LED Curve'!$D$22)*$F$2*$I$2))</f>
        <v>544.2324443672818</v>
      </c>
      <c r="EL110">
        <f>IF($I$3=0,0,IF(AZ110&lt;=0,0,('LED Curve'!$D$19*(AZ110/$I$3)^3+'LED Curve'!$D$20*(AZ110/$I$3)^2+'LED Curve'!$D$21*(AZ110/$I$3)^1+'LED Curve'!$D$22)*$F$3*$I$3))</f>
        <v>544.2324443672818</v>
      </c>
      <c r="EM110">
        <f>IF($I$4=0,0,IF(BA110&lt;=0,0,('LED Curve'!$D$19*(BA110/$I$4)^3+'LED Curve'!$D$20*(BA110/$I$4)^2+'LED Curve'!$D$21*(BA110/$I$4)^1+'LED Curve'!$D$22)*$F$4*$I$4))</f>
        <v>544.2324443672818</v>
      </c>
      <c r="EN110">
        <f t="shared" si="196"/>
        <v>2176.9297774691272</v>
      </c>
      <c r="EO110">
        <f t="shared" si="116"/>
        <v>948.61350207583291</v>
      </c>
      <c r="EP110">
        <f t="shared" si="117"/>
        <v>2176.9297774691272</v>
      </c>
      <c r="EQ110">
        <f t="shared" si="118"/>
        <v>851.15161399119143</v>
      </c>
      <c r="ER110">
        <f t="shared" si="197"/>
        <v>2176.9297774691272</v>
      </c>
      <c r="ES110">
        <f t="shared" si="119"/>
        <v>774.82780015805474</v>
      </c>
    </row>
    <row r="111" spans="1:149" x14ac:dyDescent="0.3">
      <c r="A111">
        <v>102</v>
      </c>
      <c r="B111">
        <f t="shared" si="120"/>
        <v>3.9843750000000001E-3</v>
      </c>
      <c r="C111">
        <f t="shared" si="107"/>
        <v>146.31191939351342</v>
      </c>
      <c r="D111">
        <f t="shared" si="108"/>
        <v>159.74027570201463</v>
      </c>
      <c r="E111">
        <f t="shared" si="109"/>
        <v>173.16863201051586</v>
      </c>
      <c r="F111">
        <f>IF(C111&gt;Calculation!$D$72,IF((C111-Calculation!$D$72)/Calculation!$D$58&gt;Calculation!$D$28,Calculation!$D$28,(C111-Calculation!$D$72)/Calculation!$D$58),0)</f>
        <v>26.470588235294116</v>
      </c>
      <c r="G111">
        <f>IF(C111&gt;Calculation!$D$73,IF((C111-Calculation!$D$73)/Calculation!$D$59&gt;Calculation!$D$29,Calculation!$D$29,(C111-Calculation!$D$73)/Calculation!$D$59),0)</f>
        <v>54.411764705882355</v>
      </c>
      <c r="H111">
        <f>IF(C111&gt;Calculation!$D$74,IF((C111-Calculation!$D$74)/Calculation!$D$60&gt;Calculation!$D$30,Calculation!$D$30,(C111-Calculation!$D$74)/Calculation!$D$60),0)</f>
        <v>122.05882352941177</v>
      </c>
      <c r="I111">
        <f>IF(C111&gt;Calculation!$D$75,IF((C111-Calculation!$D$75)/Calculation!$D$61&gt;Calculation!$D$31,Calculation!$D$31,(C111-Calculation!$D$75)/Calculation!$D$61),0)</f>
        <v>135.29411764705884</v>
      </c>
      <c r="J111">
        <f>IF(D111&gt;Calculation!$D$72,IF((D111-Calculation!$D$72)/Calculation!$D$58&gt;Calculation!$D$28,Calculation!$D$28,(D111-Calculation!$D$72)/Calculation!$D$58),0)</f>
        <v>26.470588235294116</v>
      </c>
      <c r="K111">
        <f>IF(D111&gt;Calculation!$D$73,IF((D111-Calculation!$D$73)/Calculation!$D$59&gt;Calculation!$D$29,Calculation!$D$29,(D111-Calculation!$D$73)/Calculation!$D$59),0)</f>
        <v>54.411764705882355</v>
      </c>
      <c r="L111">
        <f>IF(D111&gt;Calculation!$D$74,IF((D111-Calculation!$D$74)/Calculation!$D$60&gt;Calculation!$D$30,Calculation!$D$30,(D111-Calculation!$D$74)/Calculation!$D$60),0)</f>
        <v>122.05882352941177</v>
      </c>
      <c r="M111">
        <f>IF(D111&gt;Calculation!$D$75,IF((D111-Calculation!$D$75)/Calculation!$D$61&gt;Calculation!$D$31,Calculation!$D$31,(D111-Calculation!$D$75)/Calculation!$D$61),0)</f>
        <v>135.29411764705884</v>
      </c>
      <c r="N111">
        <f>IF(E111&gt;Calculation!$D$72,IF((E111-Calculation!$D$72)/Calculation!$D$58&gt;Calculation!$D$28,Calculation!$D$28,(E111-Calculation!$D$72)/Calculation!$D$58),0)</f>
        <v>26.470588235294116</v>
      </c>
      <c r="O111">
        <f>IF(E111&gt;Calculation!$D$73,IF((E111-Calculation!$D$73)/Calculation!$D$59&gt;Calculation!$D$29,Calculation!$D$29,(E111-Calculation!$D$73)/Calculation!$D$59),0)</f>
        <v>54.411764705882355</v>
      </c>
      <c r="P111">
        <f>IF(E111&gt;Calculation!$D$74,IF((E111-Calculation!$D$74)/Calculation!$D$60&gt;Calculation!$D$30,Calculation!$D$30,(E111-Calculation!$D$74)/Calculation!$D$60),0)</f>
        <v>122.05882352941177</v>
      </c>
      <c r="Q111">
        <f>IF(E111&gt;Calculation!$D$75,IF((E111-Calculation!$D$75)/Calculation!$D$61&gt;Calculation!$D$31,Calculation!$D$31,(E111-Calculation!$D$75)/Calculation!$D$61),0)</f>
        <v>135.29411764705884</v>
      </c>
      <c r="R111">
        <f t="shared" si="121"/>
        <v>0</v>
      </c>
      <c r="S111">
        <f t="shared" si="122"/>
        <v>0</v>
      </c>
      <c r="T111">
        <f t="shared" si="123"/>
        <v>0</v>
      </c>
      <c r="U111">
        <f t="shared" si="124"/>
        <v>135.29411764705884</v>
      </c>
      <c r="V111">
        <f t="shared" si="125"/>
        <v>0</v>
      </c>
      <c r="W111">
        <f t="shared" si="126"/>
        <v>0</v>
      </c>
      <c r="X111">
        <f t="shared" si="127"/>
        <v>0</v>
      </c>
      <c r="Y111">
        <f t="shared" si="128"/>
        <v>135.29411764705884</v>
      </c>
      <c r="Z111">
        <f t="shared" si="129"/>
        <v>0</v>
      </c>
      <c r="AA111">
        <f t="shared" si="130"/>
        <v>0</v>
      </c>
      <c r="AB111">
        <f t="shared" si="131"/>
        <v>0</v>
      </c>
      <c r="AC111">
        <f t="shared" si="110"/>
        <v>135.29411764705884</v>
      </c>
      <c r="AD111">
        <f>IF(T111&gt;Calculation!$D$29,1,0)</f>
        <v>0</v>
      </c>
      <c r="AE111">
        <f>IF(X111&gt;Calculation!$D$29,1,0)</f>
        <v>0</v>
      </c>
      <c r="AF111">
        <f>IF(AB111&gt;Calculation!$D$29,1,0)</f>
        <v>0</v>
      </c>
      <c r="AG111">
        <f>IF(U111&gt;Calculation!$D$30,1,0)</f>
        <v>1</v>
      </c>
      <c r="AH111">
        <f>IF(Y111&gt;Calculation!$D$30,1,0)</f>
        <v>1</v>
      </c>
      <c r="AI111">
        <f>IF(AC111&gt;Calculation!$D$30,1,0)</f>
        <v>1</v>
      </c>
      <c r="AJ111">
        <f t="shared" si="111"/>
        <v>135.29411764705884</v>
      </c>
      <c r="AK111">
        <f t="shared" si="132"/>
        <v>135.29411764705884</v>
      </c>
      <c r="AL111">
        <f t="shared" si="133"/>
        <v>135.29411764705884</v>
      </c>
      <c r="AM111">
        <f t="shared" si="134"/>
        <v>18304.498269896198</v>
      </c>
      <c r="AN111">
        <f t="shared" si="135"/>
        <v>18304.498269896198</v>
      </c>
      <c r="AO111">
        <f t="shared" si="136"/>
        <v>18304.498269896198</v>
      </c>
      <c r="AP111">
        <f t="shared" si="112"/>
        <v>135.29411764705884</v>
      </c>
      <c r="AQ111">
        <f t="shared" si="113"/>
        <v>135.29411764705884</v>
      </c>
      <c r="AR111">
        <f t="shared" si="114"/>
        <v>135.29411764705884</v>
      </c>
      <c r="AS111">
        <f t="shared" si="115"/>
        <v>135.29411764705884</v>
      </c>
      <c r="AT111">
        <f t="shared" si="137"/>
        <v>135.29411764705884</v>
      </c>
      <c r="AU111">
        <f t="shared" si="138"/>
        <v>135.29411764705884</v>
      </c>
      <c r="AV111">
        <f t="shared" si="139"/>
        <v>135.29411764705884</v>
      </c>
      <c r="AW111">
        <f t="shared" si="140"/>
        <v>135.29411764705884</v>
      </c>
      <c r="AX111">
        <f t="shared" si="141"/>
        <v>135.29411764705884</v>
      </c>
      <c r="AY111">
        <f t="shared" si="142"/>
        <v>135.29411764705884</v>
      </c>
      <c r="AZ111">
        <f t="shared" si="143"/>
        <v>135.29411764705884</v>
      </c>
      <c r="BA111">
        <f t="shared" si="144"/>
        <v>135.29411764705884</v>
      </c>
      <c r="BB111">
        <f t="shared" si="145"/>
        <v>45.098039215686278</v>
      </c>
      <c r="BC111">
        <f t="shared" si="146"/>
        <v>45.098039215686278</v>
      </c>
      <c r="BD111">
        <f t="shared" si="147"/>
        <v>45.098039215686278</v>
      </c>
      <c r="BE111">
        <f t="shared" si="148"/>
        <v>45.098039215686278</v>
      </c>
      <c r="BF111">
        <f t="shared" si="149"/>
        <v>45.098039215686278</v>
      </c>
      <c r="BG111">
        <f t="shared" si="150"/>
        <v>45.098039215686278</v>
      </c>
      <c r="BH111">
        <f t="shared" si="151"/>
        <v>45.098039215686278</v>
      </c>
      <c r="BI111">
        <f t="shared" si="152"/>
        <v>45.098039215686278</v>
      </c>
      <c r="BJ111">
        <f t="shared" si="153"/>
        <v>45.098039215686278</v>
      </c>
      <c r="BK111">
        <f t="shared" si="154"/>
        <v>45.098039215686278</v>
      </c>
      <c r="BL111">
        <f t="shared" si="155"/>
        <v>45.098039215686278</v>
      </c>
      <c r="BM111">
        <f t="shared" si="156"/>
        <v>45.098039215686278</v>
      </c>
      <c r="BN111">
        <f t="shared" si="157"/>
        <v>2033.8331410995775</v>
      </c>
      <c r="BO111">
        <f t="shared" si="158"/>
        <v>2033.8331410995775</v>
      </c>
      <c r="BP111">
        <f t="shared" si="159"/>
        <v>2033.8331410995775</v>
      </c>
      <c r="BQ111">
        <f t="shared" si="160"/>
        <v>2033.8331410995775</v>
      </c>
      <c r="BR111">
        <f t="shared" si="161"/>
        <v>2033.8331410995775</v>
      </c>
      <c r="BS111">
        <f t="shared" si="162"/>
        <v>2033.8331410995775</v>
      </c>
      <c r="BT111">
        <f t="shared" si="163"/>
        <v>2033.8331410995775</v>
      </c>
      <c r="BU111">
        <f t="shared" si="164"/>
        <v>2033.8331410995775</v>
      </c>
      <c r="BV111">
        <f t="shared" si="165"/>
        <v>2033.8331410995775</v>
      </c>
      <c r="BW111">
        <f t="shared" si="166"/>
        <v>2033.8331410995775</v>
      </c>
      <c r="BX111">
        <f t="shared" si="167"/>
        <v>2033.8331410995775</v>
      </c>
      <c r="BY111">
        <f t="shared" si="168"/>
        <v>2033.8331410995775</v>
      </c>
      <c r="BZ111">
        <f>IF($I$1=0,0,IF(AP111=0,C111,('LED Curve'!$D$14*(AP111/$I$1)^3+'LED Curve'!$D$15*(AP111/$I$1)^2+'LED Curve'!$D$16*(AP111/$I$1)^1+'LED Curve'!$D$17)*$F$1))</f>
        <v>32.123222947868399</v>
      </c>
      <c r="CA111">
        <f>IF($I$2=0,0,IF(AQ111=0,C111-BZ111,('LED Curve'!$D$14*(AQ111/$I$2)^3+'LED Curve'!$D$15*(AQ111/$I$2)^2+'LED Curve'!$D$16*(AQ111/$I$2)^1+'LED Curve'!$D$17)*$F$2))</f>
        <v>32.123222947868399</v>
      </c>
      <c r="CB111">
        <f>IF($I$3=0,0,IF(AR111=0,C111-(BZ111+CA111),('LED Curve'!$D$14*(AR111/$I$3)^3+'LED Curve'!$D$15*(AR111/$I$3)^2+'LED Curve'!$D$16*(AR111/$I$3)^1+'LED Curve'!$D$17)*$F$3))</f>
        <v>32.123222947868399</v>
      </c>
      <c r="CC111">
        <f>IF($I$4=0,0,IF(AS111=0,C111-(BZ111+CA111+CB111),('LED Curve'!$D$14*(AS111/$I$4)^3+'LED Curve'!$D$15*(AS111/$I$4)^2+'LED Curve'!$D$16*(AS111/$I$4)^1+'LED Curve'!$D$17)*$F$4))</f>
        <v>32.123222947868399</v>
      </c>
      <c r="CD111">
        <f>IF($I$1=0,0,IF(AT111=0,D111,('LED Curve'!$D$14*(AT111/$I$1)^3+'LED Curve'!$D$15*(AT111/$I$1)^2+'LED Curve'!$D$16*(AT111/$I$1)^1+'LED Curve'!$D$17)*$F$1))</f>
        <v>32.123222947868399</v>
      </c>
      <c r="CE111">
        <f>IF($I$2=0,0,IF(AU111=0,D111-CD111,('LED Curve'!$D$14*(AU111/$I$2)^3+'LED Curve'!$D$15*(AU111/$I$2)^2+'LED Curve'!$D$16*(AU111/$I$2)^1+'LED Curve'!$D$17)*$F$2))</f>
        <v>32.123222947868399</v>
      </c>
      <c r="CF111">
        <f>IF($I$3=0,0,IF(AV111=0,D111-(CD111+CE111),('LED Curve'!$D$14*(AV111/$I$3)^3+'LED Curve'!$D$15*(AV111/$I$3)^2+'LED Curve'!$D$16*(AV111/$I$3)^1+'LED Curve'!$D$17)*$F$3))</f>
        <v>32.123222947868399</v>
      </c>
      <c r="CG111">
        <f>IF($I$4=0,0,IF(AW111=0,D111-(CD111+CE111+CF111),('LED Curve'!$D$14*(AW111/$I$4)^3+'LED Curve'!$D$15*(AW111/$I$4)^2+'LED Curve'!$D$16*(AW111/$I$4)^1+'LED Curve'!$D$17)*$F$4))</f>
        <v>32.123222947868399</v>
      </c>
      <c r="CH111">
        <f>IF($I$1=0,0,IF(AX111=0,E111,('LED Curve'!$D$14*(AX111/$I$1)^3+'LED Curve'!$D$15*(AX111/$I$1)^2+'LED Curve'!$D$16*(AX111/$I$1)^1+'LED Curve'!$D$17)*$F$1))</f>
        <v>32.123222947868399</v>
      </c>
      <c r="CI111">
        <f>IF($I$2=0,0,IF(AY111=0,E111-CH111,('LED Curve'!$D$14*(AY111/$I$2)^3+'LED Curve'!$D$15*(AY111/$I$2)^2+'LED Curve'!$D$16*(AY111/$I$2)^1+'LED Curve'!$D$17)*$F$2))</f>
        <v>32.123222947868399</v>
      </c>
      <c r="CJ111">
        <f>IF($I$3=0,0,IF(AZ111=0,E111-(CH111+CI111),('LED Curve'!$D$14*(AZ111/$I$3)^3+'LED Curve'!$D$15*(AZ111/$I$3)^2+'LED Curve'!$D$16*(AZ111/$I$3)^1+'LED Curve'!$D$17)*$F$3))</f>
        <v>32.123222947868399</v>
      </c>
      <c r="CK111">
        <f>IF($I$4=0,0,IF(BA111=0,E111-(CH111+CI111+CJ111),('LED Curve'!$D$14*(BA111/$I$4)^3+'LED Curve'!$D$15*(BA111/$I$4)^2+'LED Curve'!$D$16*(BA111/$I$4)^1+'LED Curve'!$D$17)*$F$4))</f>
        <v>32.123222947868399</v>
      </c>
      <c r="CL111">
        <f t="shared" si="169"/>
        <v>114.18869644564502</v>
      </c>
      <c r="CM111">
        <f t="shared" si="170"/>
        <v>82.065473497776622</v>
      </c>
      <c r="CN111">
        <f t="shared" si="171"/>
        <v>49.942250549908223</v>
      </c>
      <c r="CO111">
        <f>IF($C$6=Calculation!$I$5,0,$C111-(BZ111+CA111+CB111+CC111))</f>
        <v>17.819027602039824</v>
      </c>
      <c r="CP111">
        <f t="shared" si="172"/>
        <v>127.61705275414623</v>
      </c>
      <c r="CQ111">
        <f t="shared" si="173"/>
        <v>95.49382980627783</v>
      </c>
      <c r="CR111">
        <f t="shared" si="174"/>
        <v>63.370606858409431</v>
      </c>
      <c r="CS111">
        <f>IF($C$6=Calculation!$I$5,0,$D111-(CD111+CE111+CF111+CG111))</f>
        <v>31.247383910541032</v>
      </c>
      <c r="CT111">
        <f t="shared" si="175"/>
        <v>141.04540906264748</v>
      </c>
      <c r="CU111">
        <f t="shared" si="176"/>
        <v>108.92218611477907</v>
      </c>
      <c r="CV111">
        <f t="shared" si="177"/>
        <v>76.798963166910667</v>
      </c>
      <c r="CW111">
        <f>IF($C$6=Calculation!$I$5,0,$E111-(CH111+CI111+CJ111+CK111))</f>
        <v>44.675740219042268</v>
      </c>
      <c r="CX111">
        <f t="shared" si="178"/>
        <v>34.00636512627495</v>
      </c>
      <c r="CY111">
        <f t="shared" si="179"/>
        <v>39.49548800687765</v>
      </c>
      <c r="CZ111">
        <f t="shared" si="180"/>
        <v>44.653955059908455</v>
      </c>
      <c r="DA111">
        <f t="shared" si="181"/>
        <v>0.41489472570194913</v>
      </c>
      <c r="DB111">
        <f t="shared" si="182"/>
        <v>0.44827138494427293</v>
      </c>
      <c r="DC111">
        <f t="shared" si="183"/>
        <v>0.47463566857638784</v>
      </c>
      <c r="DD111">
        <f t="shared" si="198"/>
        <v>9.2738642128460604</v>
      </c>
      <c r="DE111">
        <f t="shared" si="199"/>
        <v>8.8570541146354564</v>
      </c>
      <c r="DF111">
        <f t="shared" si="200"/>
        <v>7.6651977248875829</v>
      </c>
      <c r="DG111">
        <f t="shared" si="201"/>
        <v>4.4203635026119592</v>
      </c>
      <c r="DH111">
        <f t="shared" si="202"/>
        <v>10.06694749246285</v>
      </c>
      <c r="DI111">
        <f t="shared" si="203"/>
        <v>9.6870825579229347</v>
      </c>
      <c r="DJ111">
        <f t="shared" si="204"/>
        <v>8.6210989312932327</v>
      </c>
      <c r="DK111">
        <f t="shared" si="205"/>
        <v>5.8763251375579344</v>
      </c>
      <c r="DL111">
        <f t="shared" si="206"/>
        <v>10.692253471886962</v>
      </c>
      <c r="DM111">
        <f t="shared" si="207"/>
        <v>10.3444394601756</v>
      </c>
      <c r="DN111">
        <f t="shared" si="208"/>
        <v>9.3791992947158942</v>
      </c>
      <c r="DO111">
        <f t="shared" si="209"/>
        <v>6.9822524300830286</v>
      </c>
      <c r="DP111">
        <f t="shared" si="184"/>
        <v>0.21536561656600375</v>
      </c>
      <c r="DQ111">
        <f t="shared" si="185"/>
        <v>0.5946129283434145</v>
      </c>
      <c r="DR111">
        <f t="shared" si="186"/>
        <v>1.504332759888884</v>
      </c>
      <c r="DS111">
        <f t="shared" si="187"/>
        <v>1.0606795407936289</v>
      </c>
      <c r="DT111">
        <f t="shared" si="188"/>
        <v>0.1957421357474966</v>
      </c>
      <c r="DU111">
        <f t="shared" si="189"/>
        <v>0.52937470169145939</v>
      </c>
      <c r="DV111">
        <f t="shared" si="190"/>
        <v>1.2570381093663101</v>
      </c>
      <c r="DW111">
        <f t="shared" si="191"/>
        <v>2.8136075558911582</v>
      </c>
      <c r="DX111">
        <f t="shared" si="192"/>
        <v>0.17943591579829735</v>
      </c>
      <c r="DY111">
        <f t="shared" si="193"/>
        <v>0.47733610924997627</v>
      </c>
      <c r="DZ111">
        <f t="shared" si="194"/>
        <v>1.0876185638500147</v>
      </c>
      <c r="EA111">
        <f t="shared" si="195"/>
        <v>5.0367841455722919</v>
      </c>
      <c r="EB111">
        <f>IF($I$1=0,0,IF(AP111&lt;=0,0,('LED Curve'!$D$19*(AP111/$I$1)^3+'LED Curve'!$D$20*(AP111/$I$1)^2+'LED Curve'!$D$21*(AP111/$I$1)^1+'LED Curve'!$D$22)*$F$1*$I$1))</f>
        <v>544.2324443672818</v>
      </c>
      <c r="EC111">
        <f>IF($I$2=0,0,IF(AQ111&lt;=0,0,('LED Curve'!$D$19*(AQ111/$I$2)^3+'LED Curve'!$D$20*(AQ111/$I$2)^2+'LED Curve'!$D$21*(AQ111/$I$2)^1+'LED Curve'!$D$22)*$F$2*$I$2))</f>
        <v>544.2324443672818</v>
      </c>
      <c r="ED111">
        <f>IF($I$3=0,0,IF(AR111&lt;=0,0,('LED Curve'!$D$19*(AR111/$I$3)^3+'LED Curve'!$D$20*(AR111/$I$3)^2+'LED Curve'!$D$21*(AR111/$I$3)^1+'LED Curve'!$D$22)*$F$3*$I$3))</f>
        <v>544.2324443672818</v>
      </c>
      <c r="EE111">
        <f>IF($I$4=0,0,IF(AS111&lt;=0,0,('LED Curve'!$D$19*(AS111/$I$4)^3+'LED Curve'!$D$20*(AS111/$I$4)^2+'LED Curve'!$D$21*(AS111/$I$4)^1+'LED Curve'!$D$22)*$F$4*$I$4))</f>
        <v>544.2324443672818</v>
      </c>
      <c r="EF111">
        <f>IF($I$1=0,0,IF(AT111&lt;=0,0,('LED Curve'!$D$19*(AT111/$I$1)^3+'LED Curve'!$D$20*(AT111/$I$1)^2+'LED Curve'!$D$21*(AT111/$I$1)^1+'LED Curve'!$D$22)*$F$1*$I$1))</f>
        <v>544.2324443672818</v>
      </c>
      <c r="EG111">
        <f>IF($I$2=0,0,IF(AU111&lt;=0,0,('LED Curve'!$D$19*(AU111/$I$2)^3+'LED Curve'!$D$20*(AU111/$I$2)^2+'LED Curve'!$D$21*(AU111/$I$2)^1+'LED Curve'!$D$22)*$F$2*$I$2))</f>
        <v>544.2324443672818</v>
      </c>
      <c r="EH111">
        <f>IF($I$3=0,0,IF(AV111&lt;=0,0,('LED Curve'!$D$19*(AV111/$I$3)^3+'LED Curve'!$D$20*(AV111/$I$3)^2+'LED Curve'!$D$21*(AV111/$I$3)^1+'LED Curve'!$D$22)*$F$3*$I$3))</f>
        <v>544.2324443672818</v>
      </c>
      <c r="EI111">
        <f>IF($I$4=0,0,IF(AW111&lt;=0,0,('LED Curve'!$D$19*(AW111/$I$4)^3+'LED Curve'!$D$20*(AW111/$I$4)^2+'LED Curve'!$D$21*(AW111/$I$4)^1+'LED Curve'!$D$22)*$F$4*$I$4))</f>
        <v>544.2324443672818</v>
      </c>
      <c r="EJ111">
        <f>IF($I$1=0,0,IF(AX111&lt;=0,0,('LED Curve'!$D$19*(AX111/$I$1)^3+'LED Curve'!$D$20*(AX111/$I$1)^2+'LED Curve'!$D$21*(AX111/$I$1)^1+'LED Curve'!$D$22)*$F$1*$I$1))</f>
        <v>544.2324443672818</v>
      </c>
      <c r="EK111">
        <f>IF($I$2=0,0,IF(AY111&lt;=0,0,('LED Curve'!$D$19*(AY111/$I$2)^3+'LED Curve'!$D$20*(AY111/$I$2)^2+'LED Curve'!$D$21*(AY111/$I$2)^1+'LED Curve'!$D$22)*$F$2*$I$2))</f>
        <v>544.2324443672818</v>
      </c>
      <c r="EL111">
        <f>IF($I$3=0,0,IF(AZ111&lt;=0,0,('LED Curve'!$D$19*(AZ111/$I$3)^3+'LED Curve'!$D$20*(AZ111/$I$3)^2+'LED Curve'!$D$21*(AZ111/$I$3)^1+'LED Curve'!$D$22)*$F$3*$I$3))</f>
        <v>544.2324443672818</v>
      </c>
      <c r="EM111">
        <f>IF($I$4=0,0,IF(BA111&lt;=0,0,('LED Curve'!$D$19*(BA111/$I$4)^3+'LED Curve'!$D$20*(BA111/$I$4)^2+'LED Curve'!$D$21*(BA111/$I$4)^1+'LED Curve'!$D$22)*$F$4*$I$4))</f>
        <v>544.2324443672818</v>
      </c>
      <c r="EN111">
        <f t="shared" si="196"/>
        <v>2176.9297774691272</v>
      </c>
      <c r="EO111">
        <f t="shared" si="116"/>
        <v>948.61350207583291</v>
      </c>
      <c r="EP111">
        <f t="shared" si="117"/>
        <v>2176.9297774691272</v>
      </c>
      <c r="EQ111">
        <f t="shared" si="118"/>
        <v>851.15161399119143</v>
      </c>
      <c r="ER111">
        <f t="shared" si="197"/>
        <v>2176.9297774691272</v>
      </c>
      <c r="ES111">
        <f t="shared" si="119"/>
        <v>774.82780015805474</v>
      </c>
    </row>
    <row r="112" spans="1:149" x14ac:dyDescent="0.3">
      <c r="A112">
        <v>103</v>
      </c>
      <c r="B112">
        <f t="shared" si="120"/>
        <v>4.0234375000000001E-3</v>
      </c>
      <c r="C112">
        <f t="shared" si="107"/>
        <v>146.89961644972033</v>
      </c>
      <c r="D112">
        <f t="shared" si="108"/>
        <v>160.38139976333127</v>
      </c>
      <c r="E112">
        <f t="shared" si="109"/>
        <v>173.86318307694222</v>
      </c>
      <c r="F112">
        <f>IF(C112&gt;Calculation!$D$72,IF((C112-Calculation!$D$72)/Calculation!$D$58&gt;Calculation!$D$28,Calculation!$D$28,(C112-Calculation!$D$72)/Calculation!$D$58),0)</f>
        <v>26.470588235294116</v>
      </c>
      <c r="G112">
        <f>IF(C112&gt;Calculation!$D$73,IF((C112-Calculation!$D$73)/Calculation!$D$59&gt;Calculation!$D$29,Calculation!$D$29,(C112-Calculation!$D$73)/Calculation!$D$59),0)</f>
        <v>54.411764705882355</v>
      </c>
      <c r="H112">
        <f>IF(C112&gt;Calculation!$D$74,IF((C112-Calculation!$D$74)/Calculation!$D$60&gt;Calculation!$D$30,Calculation!$D$30,(C112-Calculation!$D$74)/Calculation!$D$60),0)</f>
        <v>122.05882352941177</v>
      </c>
      <c r="I112">
        <f>IF(C112&gt;Calculation!$D$75,IF((C112-Calculation!$D$75)/Calculation!$D$61&gt;Calculation!$D$31,Calculation!$D$31,(C112-Calculation!$D$75)/Calculation!$D$61),0)</f>
        <v>135.29411764705884</v>
      </c>
      <c r="J112">
        <f>IF(D112&gt;Calculation!$D$72,IF((D112-Calculation!$D$72)/Calculation!$D$58&gt;Calculation!$D$28,Calculation!$D$28,(D112-Calculation!$D$72)/Calculation!$D$58),0)</f>
        <v>26.470588235294116</v>
      </c>
      <c r="K112">
        <f>IF(D112&gt;Calculation!$D$73,IF((D112-Calculation!$D$73)/Calculation!$D$59&gt;Calculation!$D$29,Calculation!$D$29,(D112-Calculation!$D$73)/Calculation!$D$59),0)</f>
        <v>54.411764705882355</v>
      </c>
      <c r="L112">
        <f>IF(D112&gt;Calculation!$D$74,IF((D112-Calculation!$D$74)/Calculation!$D$60&gt;Calculation!$D$30,Calculation!$D$30,(D112-Calculation!$D$74)/Calculation!$D$60),0)</f>
        <v>122.05882352941177</v>
      </c>
      <c r="M112">
        <f>IF(D112&gt;Calculation!$D$75,IF((D112-Calculation!$D$75)/Calculation!$D$61&gt;Calculation!$D$31,Calculation!$D$31,(D112-Calculation!$D$75)/Calculation!$D$61),0)</f>
        <v>135.29411764705884</v>
      </c>
      <c r="N112">
        <f>IF(E112&gt;Calculation!$D$72,IF((E112-Calculation!$D$72)/Calculation!$D$58&gt;Calculation!$D$28,Calculation!$D$28,(E112-Calculation!$D$72)/Calculation!$D$58),0)</f>
        <v>26.470588235294116</v>
      </c>
      <c r="O112">
        <f>IF(E112&gt;Calculation!$D$73,IF((E112-Calculation!$D$73)/Calculation!$D$59&gt;Calculation!$D$29,Calculation!$D$29,(E112-Calculation!$D$73)/Calculation!$D$59),0)</f>
        <v>54.411764705882355</v>
      </c>
      <c r="P112">
        <f>IF(E112&gt;Calculation!$D$74,IF((E112-Calculation!$D$74)/Calculation!$D$60&gt;Calculation!$D$30,Calculation!$D$30,(E112-Calculation!$D$74)/Calculation!$D$60),0)</f>
        <v>122.05882352941177</v>
      </c>
      <c r="Q112">
        <f>IF(E112&gt;Calculation!$D$75,IF((E112-Calculation!$D$75)/Calculation!$D$61&gt;Calculation!$D$31,Calculation!$D$31,(E112-Calculation!$D$75)/Calculation!$D$61),0)</f>
        <v>135.29411764705884</v>
      </c>
      <c r="R112">
        <f t="shared" si="121"/>
        <v>0</v>
      </c>
      <c r="S112">
        <f t="shared" si="122"/>
        <v>0</v>
      </c>
      <c r="T112">
        <f t="shared" si="123"/>
        <v>0</v>
      </c>
      <c r="U112">
        <f t="shared" si="124"/>
        <v>135.29411764705884</v>
      </c>
      <c r="V112">
        <f t="shared" si="125"/>
        <v>0</v>
      </c>
      <c r="W112">
        <f t="shared" si="126"/>
        <v>0</v>
      </c>
      <c r="X112">
        <f t="shared" si="127"/>
        <v>0</v>
      </c>
      <c r="Y112">
        <f t="shared" si="128"/>
        <v>135.29411764705884</v>
      </c>
      <c r="Z112">
        <f t="shared" si="129"/>
        <v>0</v>
      </c>
      <c r="AA112">
        <f t="shared" si="130"/>
        <v>0</v>
      </c>
      <c r="AB112">
        <f t="shared" si="131"/>
        <v>0</v>
      </c>
      <c r="AC112">
        <f t="shared" si="110"/>
        <v>135.29411764705884</v>
      </c>
      <c r="AD112">
        <f>IF(T112&gt;Calculation!$D$29,1,0)</f>
        <v>0</v>
      </c>
      <c r="AE112">
        <f>IF(X112&gt;Calculation!$D$29,1,0)</f>
        <v>0</v>
      </c>
      <c r="AF112">
        <f>IF(AB112&gt;Calculation!$D$29,1,0)</f>
        <v>0</v>
      </c>
      <c r="AG112">
        <f>IF(U112&gt;Calculation!$D$30,1,0)</f>
        <v>1</v>
      </c>
      <c r="AH112">
        <f>IF(Y112&gt;Calculation!$D$30,1,0)</f>
        <v>1</v>
      </c>
      <c r="AI112">
        <f>IF(AC112&gt;Calculation!$D$30,1,0)</f>
        <v>1</v>
      </c>
      <c r="AJ112">
        <f t="shared" si="111"/>
        <v>135.29411764705884</v>
      </c>
      <c r="AK112">
        <f t="shared" si="132"/>
        <v>135.29411764705884</v>
      </c>
      <c r="AL112">
        <f t="shared" si="133"/>
        <v>135.29411764705884</v>
      </c>
      <c r="AM112">
        <f t="shared" si="134"/>
        <v>18304.498269896198</v>
      </c>
      <c r="AN112">
        <f t="shared" si="135"/>
        <v>18304.498269896198</v>
      </c>
      <c r="AO112">
        <f t="shared" si="136"/>
        <v>18304.498269896198</v>
      </c>
      <c r="AP112">
        <f t="shared" si="112"/>
        <v>135.29411764705884</v>
      </c>
      <c r="AQ112">
        <f t="shared" si="113"/>
        <v>135.29411764705884</v>
      </c>
      <c r="AR112">
        <f t="shared" si="114"/>
        <v>135.29411764705884</v>
      </c>
      <c r="AS112">
        <f t="shared" si="115"/>
        <v>135.29411764705884</v>
      </c>
      <c r="AT112">
        <f t="shared" si="137"/>
        <v>135.29411764705884</v>
      </c>
      <c r="AU112">
        <f t="shared" si="138"/>
        <v>135.29411764705884</v>
      </c>
      <c r="AV112">
        <f t="shared" si="139"/>
        <v>135.29411764705884</v>
      </c>
      <c r="AW112">
        <f t="shared" si="140"/>
        <v>135.29411764705884</v>
      </c>
      <c r="AX112">
        <f t="shared" si="141"/>
        <v>135.29411764705884</v>
      </c>
      <c r="AY112">
        <f t="shared" si="142"/>
        <v>135.29411764705884</v>
      </c>
      <c r="AZ112">
        <f t="shared" si="143"/>
        <v>135.29411764705884</v>
      </c>
      <c r="BA112">
        <f t="shared" si="144"/>
        <v>135.29411764705884</v>
      </c>
      <c r="BB112">
        <f t="shared" si="145"/>
        <v>45.098039215686278</v>
      </c>
      <c r="BC112">
        <f t="shared" si="146"/>
        <v>45.098039215686278</v>
      </c>
      <c r="BD112">
        <f t="shared" si="147"/>
        <v>45.098039215686278</v>
      </c>
      <c r="BE112">
        <f t="shared" si="148"/>
        <v>45.098039215686278</v>
      </c>
      <c r="BF112">
        <f t="shared" si="149"/>
        <v>45.098039215686278</v>
      </c>
      <c r="BG112">
        <f t="shared" si="150"/>
        <v>45.098039215686278</v>
      </c>
      <c r="BH112">
        <f t="shared" si="151"/>
        <v>45.098039215686278</v>
      </c>
      <c r="BI112">
        <f t="shared" si="152"/>
        <v>45.098039215686278</v>
      </c>
      <c r="BJ112">
        <f t="shared" si="153"/>
        <v>45.098039215686278</v>
      </c>
      <c r="BK112">
        <f t="shared" si="154"/>
        <v>45.098039215686278</v>
      </c>
      <c r="BL112">
        <f t="shared" si="155"/>
        <v>45.098039215686278</v>
      </c>
      <c r="BM112">
        <f t="shared" si="156"/>
        <v>45.098039215686278</v>
      </c>
      <c r="BN112">
        <f t="shared" si="157"/>
        <v>2033.8331410995775</v>
      </c>
      <c r="BO112">
        <f t="shared" si="158"/>
        <v>2033.8331410995775</v>
      </c>
      <c r="BP112">
        <f t="shared" si="159"/>
        <v>2033.8331410995775</v>
      </c>
      <c r="BQ112">
        <f t="shared" si="160"/>
        <v>2033.8331410995775</v>
      </c>
      <c r="BR112">
        <f t="shared" si="161"/>
        <v>2033.8331410995775</v>
      </c>
      <c r="BS112">
        <f t="shared" si="162"/>
        <v>2033.8331410995775</v>
      </c>
      <c r="BT112">
        <f t="shared" si="163"/>
        <v>2033.8331410995775</v>
      </c>
      <c r="BU112">
        <f t="shared" si="164"/>
        <v>2033.8331410995775</v>
      </c>
      <c r="BV112">
        <f t="shared" si="165"/>
        <v>2033.8331410995775</v>
      </c>
      <c r="BW112">
        <f t="shared" si="166"/>
        <v>2033.8331410995775</v>
      </c>
      <c r="BX112">
        <f t="shared" si="167"/>
        <v>2033.8331410995775</v>
      </c>
      <c r="BY112">
        <f t="shared" si="168"/>
        <v>2033.8331410995775</v>
      </c>
      <c r="BZ112">
        <f>IF($I$1=0,0,IF(AP112=0,C112,('LED Curve'!$D$14*(AP112/$I$1)^3+'LED Curve'!$D$15*(AP112/$I$1)^2+'LED Curve'!$D$16*(AP112/$I$1)^1+'LED Curve'!$D$17)*$F$1))</f>
        <v>32.123222947868399</v>
      </c>
      <c r="CA112">
        <f>IF($I$2=0,0,IF(AQ112=0,C112-BZ112,('LED Curve'!$D$14*(AQ112/$I$2)^3+'LED Curve'!$D$15*(AQ112/$I$2)^2+'LED Curve'!$D$16*(AQ112/$I$2)^1+'LED Curve'!$D$17)*$F$2))</f>
        <v>32.123222947868399</v>
      </c>
      <c r="CB112">
        <f>IF($I$3=0,0,IF(AR112=0,C112-(BZ112+CA112),('LED Curve'!$D$14*(AR112/$I$3)^3+'LED Curve'!$D$15*(AR112/$I$3)^2+'LED Curve'!$D$16*(AR112/$I$3)^1+'LED Curve'!$D$17)*$F$3))</f>
        <v>32.123222947868399</v>
      </c>
      <c r="CC112">
        <f>IF($I$4=0,0,IF(AS112=0,C112-(BZ112+CA112+CB112),('LED Curve'!$D$14*(AS112/$I$4)^3+'LED Curve'!$D$15*(AS112/$I$4)^2+'LED Curve'!$D$16*(AS112/$I$4)^1+'LED Curve'!$D$17)*$F$4))</f>
        <v>32.123222947868399</v>
      </c>
      <c r="CD112">
        <f>IF($I$1=0,0,IF(AT112=0,D112,('LED Curve'!$D$14*(AT112/$I$1)^3+'LED Curve'!$D$15*(AT112/$I$1)^2+'LED Curve'!$D$16*(AT112/$I$1)^1+'LED Curve'!$D$17)*$F$1))</f>
        <v>32.123222947868399</v>
      </c>
      <c r="CE112">
        <f>IF($I$2=0,0,IF(AU112=0,D112-CD112,('LED Curve'!$D$14*(AU112/$I$2)^3+'LED Curve'!$D$15*(AU112/$I$2)^2+'LED Curve'!$D$16*(AU112/$I$2)^1+'LED Curve'!$D$17)*$F$2))</f>
        <v>32.123222947868399</v>
      </c>
      <c r="CF112">
        <f>IF($I$3=0,0,IF(AV112=0,D112-(CD112+CE112),('LED Curve'!$D$14*(AV112/$I$3)^3+'LED Curve'!$D$15*(AV112/$I$3)^2+'LED Curve'!$D$16*(AV112/$I$3)^1+'LED Curve'!$D$17)*$F$3))</f>
        <v>32.123222947868399</v>
      </c>
      <c r="CG112">
        <f>IF($I$4=0,0,IF(AW112=0,D112-(CD112+CE112+CF112),('LED Curve'!$D$14*(AW112/$I$4)^3+'LED Curve'!$D$15*(AW112/$I$4)^2+'LED Curve'!$D$16*(AW112/$I$4)^1+'LED Curve'!$D$17)*$F$4))</f>
        <v>32.123222947868399</v>
      </c>
      <c r="CH112">
        <f>IF($I$1=0,0,IF(AX112=0,E112,('LED Curve'!$D$14*(AX112/$I$1)^3+'LED Curve'!$D$15*(AX112/$I$1)^2+'LED Curve'!$D$16*(AX112/$I$1)^1+'LED Curve'!$D$17)*$F$1))</f>
        <v>32.123222947868399</v>
      </c>
      <c r="CI112">
        <f>IF($I$2=0,0,IF(AY112=0,E112-CH112,('LED Curve'!$D$14*(AY112/$I$2)^3+'LED Curve'!$D$15*(AY112/$I$2)^2+'LED Curve'!$D$16*(AY112/$I$2)^1+'LED Curve'!$D$17)*$F$2))</f>
        <v>32.123222947868399</v>
      </c>
      <c r="CJ112">
        <f>IF($I$3=0,0,IF(AZ112=0,E112-(CH112+CI112),('LED Curve'!$D$14*(AZ112/$I$3)^3+'LED Curve'!$D$15*(AZ112/$I$3)^2+'LED Curve'!$D$16*(AZ112/$I$3)^1+'LED Curve'!$D$17)*$F$3))</f>
        <v>32.123222947868399</v>
      </c>
      <c r="CK112">
        <f>IF($I$4=0,0,IF(BA112=0,E112-(CH112+CI112+CJ112),('LED Curve'!$D$14*(BA112/$I$4)^3+'LED Curve'!$D$15*(BA112/$I$4)^2+'LED Curve'!$D$16*(BA112/$I$4)^1+'LED Curve'!$D$17)*$F$4))</f>
        <v>32.123222947868399</v>
      </c>
      <c r="CL112">
        <f t="shared" si="169"/>
        <v>114.77639350185193</v>
      </c>
      <c r="CM112">
        <f t="shared" si="170"/>
        <v>82.653170553983529</v>
      </c>
      <c r="CN112">
        <f t="shared" si="171"/>
        <v>50.52994760611513</v>
      </c>
      <c r="CO112">
        <f>IF($C$6=Calculation!$I$5,0,$C112-(BZ112+CA112+CB112+CC112))</f>
        <v>18.406724658246731</v>
      </c>
      <c r="CP112">
        <f t="shared" si="172"/>
        <v>128.25817681546289</v>
      </c>
      <c r="CQ112">
        <f t="shared" si="173"/>
        <v>96.134953867594476</v>
      </c>
      <c r="CR112">
        <f t="shared" si="174"/>
        <v>64.011730919726077</v>
      </c>
      <c r="CS112">
        <f>IF($C$6=Calculation!$I$5,0,$D112-(CD112+CE112+CF112+CG112))</f>
        <v>31.888507971857678</v>
      </c>
      <c r="CT112">
        <f t="shared" si="175"/>
        <v>141.73996012907384</v>
      </c>
      <c r="CU112">
        <f t="shared" si="176"/>
        <v>109.61673718120542</v>
      </c>
      <c r="CV112">
        <f t="shared" si="177"/>
        <v>77.493514233337024</v>
      </c>
      <c r="CW112">
        <f>IF($C$6=Calculation!$I$5,0,$E112-(CH112+CI112+CJ112+CK112))</f>
        <v>45.370291285468625</v>
      </c>
      <c r="CX112">
        <f t="shared" si="178"/>
        <v>34.788564726963642</v>
      </c>
      <c r="CY112">
        <f t="shared" si="179"/>
        <v>40.348796662174408</v>
      </c>
      <c r="CZ112">
        <f t="shared" si="180"/>
        <v>45.578372769813271</v>
      </c>
      <c r="DA112">
        <f t="shared" si="181"/>
        <v>0.42229362276077265</v>
      </c>
      <c r="DB112">
        <f t="shared" si="182"/>
        <v>0.45567028200309645</v>
      </c>
      <c r="DC112">
        <f t="shared" si="183"/>
        <v>0.48203456563521135</v>
      </c>
      <c r="DD112">
        <f t="shared" si="198"/>
        <v>9.4436330841238583</v>
      </c>
      <c r="DE112">
        <f t="shared" si="199"/>
        <v>9.0268229859132543</v>
      </c>
      <c r="DF112">
        <f t="shared" si="200"/>
        <v>7.8349665961653798</v>
      </c>
      <c r="DG112">
        <f t="shared" si="201"/>
        <v>4.5901323738897561</v>
      </c>
      <c r="DH112">
        <f t="shared" si="202"/>
        <v>10.236716363740648</v>
      </c>
      <c r="DI112">
        <f t="shared" si="203"/>
        <v>9.8568514292007325</v>
      </c>
      <c r="DJ112">
        <f t="shared" si="204"/>
        <v>8.7908678025710305</v>
      </c>
      <c r="DK112">
        <f t="shared" si="205"/>
        <v>6.0460940088357313</v>
      </c>
      <c r="DL112">
        <f t="shared" si="206"/>
        <v>10.86202234316476</v>
      </c>
      <c r="DM112">
        <f t="shared" si="207"/>
        <v>10.514208331453398</v>
      </c>
      <c r="DN112">
        <f t="shared" si="208"/>
        <v>9.548968165993692</v>
      </c>
      <c r="DO112">
        <f t="shared" si="209"/>
        <v>7.1520213013608256</v>
      </c>
      <c r="DP112">
        <f t="shared" si="184"/>
        <v>0.21536561656600375</v>
      </c>
      <c r="DQ112">
        <f t="shared" si="185"/>
        <v>0.5946129283434145</v>
      </c>
      <c r="DR112">
        <f t="shared" si="186"/>
        <v>1.504332759888884</v>
      </c>
      <c r="DS112">
        <f t="shared" si="187"/>
        <v>1.156404759312309</v>
      </c>
      <c r="DT112">
        <f t="shared" si="188"/>
        <v>0.1957421357474966</v>
      </c>
      <c r="DU112">
        <f t="shared" si="189"/>
        <v>0.52937470169145939</v>
      </c>
      <c r="DV112">
        <f t="shared" si="190"/>
        <v>1.2570381093663101</v>
      </c>
      <c r="DW112">
        <f t="shared" si="191"/>
        <v>2.9804418290179013</v>
      </c>
      <c r="DX112">
        <f t="shared" si="192"/>
        <v>0.17943591579829735</v>
      </c>
      <c r="DY112">
        <f t="shared" si="193"/>
        <v>0.47733610924997627</v>
      </c>
      <c r="DZ112">
        <f t="shared" si="194"/>
        <v>1.0876185638500147</v>
      </c>
      <c r="EA112">
        <f t="shared" si="195"/>
        <v>5.2747274733070979</v>
      </c>
      <c r="EB112">
        <f>IF($I$1=0,0,IF(AP112&lt;=0,0,('LED Curve'!$D$19*(AP112/$I$1)^3+'LED Curve'!$D$20*(AP112/$I$1)^2+'LED Curve'!$D$21*(AP112/$I$1)^1+'LED Curve'!$D$22)*$F$1*$I$1))</f>
        <v>544.2324443672818</v>
      </c>
      <c r="EC112">
        <f>IF($I$2=0,0,IF(AQ112&lt;=0,0,('LED Curve'!$D$19*(AQ112/$I$2)^3+'LED Curve'!$D$20*(AQ112/$I$2)^2+'LED Curve'!$D$21*(AQ112/$I$2)^1+'LED Curve'!$D$22)*$F$2*$I$2))</f>
        <v>544.2324443672818</v>
      </c>
      <c r="ED112">
        <f>IF($I$3=0,0,IF(AR112&lt;=0,0,('LED Curve'!$D$19*(AR112/$I$3)^3+'LED Curve'!$D$20*(AR112/$I$3)^2+'LED Curve'!$D$21*(AR112/$I$3)^1+'LED Curve'!$D$22)*$F$3*$I$3))</f>
        <v>544.2324443672818</v>
      </c>
      <c r="EE112">
        <f>IF($I$4=0,0,IF(AS112&lt;=0,0,('LED Curve'!$D$19*(AS112/$I$4)^3+'LED Curve'!$D$20*(AS112/$I$4)^2+'LED Curve'!$D$21*(AS112/$I$4)^1+'LED Curve'!$D$22)*$F$4*$I$4))</f>
        <v>544.2324443672818</v>
      </c>
      <c r="EF112">
        <f>IF($I$1=0,0,IF(AT112&lt;=0,0,('LED Curve'!$D$19*(AT112/$I$1)^3+'LED Curve'!$D$20*(AT112/$I$1)^2+'LED Curve'!$D$21*(AT112/$I$1)^1+'LED Curve'!$D$22)*$F$1*$I$1))</f>
        <v>544.2324443672818</v>
      </c>
      <c r="EG112">
        <f>IF($I$2=0,0,IF(AU112&lt;=0,0,('LED Curve'!$D$19*(AU112/$I$2)^3+'LED Curve'!$D$20*(AU112/$I$2)^2+'LED Curve'!$D$21*(AU112/$I$2)^1+'LED Curve'!$D$22)*$F$2*$I$2))</f>
        <v>544.2324443672818</v>
      </c>
      <c r="EH112">
        <f>IF($I$3=0,0,IF(AV112&lt;=0,0,('LED Curve'!$D$19*(AV112/$I$3)^3+'LED Curve'!$D$20*(AV112/$I$3)^2+'LED Curve'!$D$21*(AV112/$I$3)^1+'LED Curve'!$D$22)*$F$3*$I$3))</f>
        <v>544.2324443672818</v>
      </c>
      <c r="EI112">
        <f>IF($I$4=0,0,IF(AW112&lt;=0,0,('LED Curve'!$D$19*(AW112/$I$4)^3+'LED Curve'!$D$20*(AW112/$I$4)^2+'LED Curve'!$D$21*(AW112/$I$4)^1+'LED Curve'!$D$22)*$F$4*$I$4))</f>
        <v>544.2324443672818</v>
      </c>
      <c r="EJ112">
        <f>IF($I$1=0,0,IF(AX112&lt;=0,0,('LED Curve'!$D$19*(AX112/$I$1)^3+'LED Curve'!$D$20*(AX112/$I$1)^2+'LED Curve'!$D$21*(AX112/$I$1)^1+'LED Curve'!$D$22)*$F$1*$I$1))</f>
        <v>544.2324443672818</v>
      </c>
      <c r="EK112">
        <f>IF($I$2=0,0,IF(AY112&lt;=0,0,('LED Curve'!$D$19*(AY112/$I$2)^3+'LED Curve'!$D$20*(AY112/$I$2)^2+'LED Curve'!$D$21*(AY112/$I$2)^1+'LED Curve'!$D$22)*$F$2*$I$2))</f>
        <v>544.2324443672818</v>
      </c>
      <c r="EL112">
        <f>IF($I$3=0,0,IF(AZ112&lt;=0,0,('LED Curve'!$D$19*(AZ112/$I$3)^3+'LED Curve'!$D$20*(AZ112/$I$3)^2+'LED Curve'!$D$21*(AZ112/$I$3)^1+'LED Curve'!$D$22)*$F$3*$I$3))</f>
        <v>544.2324443672818</v>
      </c>
      <c r="EM112">
        <f>IF($I$4=0,0,IF(BA112&lt;=0,0,('LED Curve'!$D$19*(BA112/$I$4)^3+'LED Curve'!$D$20*(BA112/$I$4)^2+'LED Curve'!$D$21*(BA112/$I$4)^1+'LED Curve'!$D$22)*$F$4*$I$4))</f>
        <v>544.2324443672818</v>
      </c>
      <c r="EN112">
        <f t="shared" si="196"/>
        <v>2176.9297774691272</v>
      </c>
      <c r="EO112">
        <f t="shared" si="116"/>
        <v>948.61350207583291</v>
      </c>
      <c r="EP112">
        <f t="shared" si="117"/>
        <v>2176.9297774691272</v>
      </c>
      <c r="EQ112">
        <f t="shared" si="118"/>
        <v>851.15161399119143</v>
      </c>
      <c r="ER112">
        <f t="shared" si="197"/>
        <v>2176.9297774691272</v>
      </c>
      <c r="ES112">
        <f t="shared" si="119"/>
        <v>774.82780015805474</v>
      </c>
    </row>
    <row r="113" spans="1:149" x14ac:dyDescent="0.3">
      <c r="A113">
        <v>104</v>
      </c>
      <c r="B113">
        <f t="shared" si="120"/>
        <v>4.0625000000000001E-3</v>
      </c>
      <c r="C113">
        <f t="shared" si="107"/>
        <v>147.4649801291788</v>
      </c>
      <c r="D113">
        <f t="shared" si="108"/>
        <v>160.99816014092232</v>
      </c>
      <c r="E113">
        <f t="shared" si="109"/>
        <v>174.53134015266585</v>
      </c>
      <c r="F113">
        <f>IF(C113&gt;Calculation!$D$72,IF((C113-Calculation!$D$72)/Calculation!$D$58&gt;Calculation!$D$28,Calculation!$D$28,(C113-Calculation!$D$72)/Calculation!$D$58),0)</f>
        <v>26.470588235294116</v>
      </c>
      <c r="G113">
        <f>IF(C113&gt;Calculation!$D$73,IF((C113-Calculation!$D$73)/Calculation!$D$59&gt;Calculation!$D$29,Calculation!$D$29,(C113-Calculation!$D$73)/Calculation!$D$59),0)</f>
        <v>54.411764705882355</v>
      </c>
      <c r="H113">
        <f>IF(C113&gt;Calculation!$D$74,IF((C113-Calculation!$D$74)/Calculation!$D$60&gt;Calculation!$D$30,Calculation!$D$30,(C113-Calculation!$D$74)/Calculation!$D$60),0)</f>
        <v>122.05882352941177</v>
      </c>
      <c r="I113">
        <f>IF(C113&gt;Calculation!$D$75,IF((C113-Calculation!$D$75)/Calculation!$D$61&gt;Calculation!$D$31,Calculation!$D$31,(C113-Calculation!$D$75)/Calculation!$D$61),0)</f>
        <v>135.29411764705884</v>
      </c>
      <c r="J113">
        <f>IF(D113&gt;Calculation!$D$72,IF((D113-Calculation!$D$72)/Calculation!$D$58&gt;Calculation!$D$28,Calculation!$D$28,(D113-Calculation!$D$72)/Calculation!$D$58),0)</f>
        <v>26.470588235294116</v>
      </c>
      <c r="K113">
        <f>IF(D113&gt;Calculation!$D$73,IF((D113-Calculation!$D$73)/Calculation!$D$59&gt;Calculation!$D$29,Calculation!$D$29,(D113-Calculation!$D$73)/Calculation!$D$59),0)</f>
        <v>54.411764705882355</v>
      </c>
      <c r="L113">
        <f>IF(D113&gt;Calculation!$D$74,IF((D113-Calculation!$D$74)/Calculation!$D$60&gt;Calculation!$D$30,Calculation!$D$30,(D113-Calculation!$D$74)/Calculation!$D$60),0)</f>
        <v>122.05882352941177</v>
      </c>
      <c r="M113">
        <f>IF(D113&gt;Calculation!$D$75,IF((D113-Calculation!$D$75)/Calculation!$D$61&gt;Calculation!$D$31,Calculation!$D$31,(D113-Calculation!$D$75)/Calculation!$D$61),0)</f>
        <v>135.29411764705884</v>
      </c>
      <c r="N113">
        <f>IF(E113&gt;Calculation!$D$72,IF((E113-Calculation!$D$72)/Calculation!$D$58&gt;Calculation!$D$28,Calculation!$D$28,(E113-Calculation!$D$72)/Calculation!$D$58),0)</f>
        <v>26.470588235294116</v>
      </c>
      <c r="O113">
        <f>IF(E113&gt;Calculation!$D$73,IF((E113-Calculation!$D$73)/Calculation!$D$59&gt;Calculation!$D$29,Calculation!$D$29,(E113-Calculation!$D$73)/Calculation!$D$59),0)</f>
        <v>54.411764705882355</v>
      </c>
      <c r="P113">
        <f>IF(E113&gt;Calculation!$D$74,IF((E113-Calculation!$D$74)/Calculation!$D$60&gt;Calculation!$D$30,Calculation!$D$30,(E113-Calculation!$D$74)/Calculation!$D$60),0)</f>
        <v>122.05882352941177</v>
      </c>
      <c r="Q113">
        <f>IF(E113&gt;Calculation!$D$75,IF((E113-Calculation!$D$75)/Calculation!$D$61&gt;Calculation!$D$31,Calculation!$D$31,(E113-Calculation!$D$75)/Calculation!$D$61),0)</f>
        <v>135.29411764705884</v>
      </c>
      <c r="R113">
        <f t="shared" si="121"/>
        <v>0</v>
      </c>
      <c r="S113">
        <f t="shared" si="122"/>
        <v>0</v>
      </c>
      <c r="T113">
        <f t="shared" si="123"/>
        <v>0</v>
      </c>
      <c r="U113">
        <f t="shared" si="124"/>
        <v>135.29411764705884</v>
      </c>
      <c r="V113">
        <f t="shared" si="125"/>
        <v>0</v>
      </c>
      <c r="W113">
        <f t="shared" si="126"/>
        <v>0</v>
      </c>
      <c r="X113">
        <f t="shared" si="127"/>
        <v>0</v>
      </c>
      <c r="Y113">
        <f t="shared" si="128"/>
        <v>135.29411764705884</v>
      </c>
      <c r="Z113">
        <f t="shared" si="129"/>
        <v>0</v>
      </c>
      <c r="AA113">
        <f t="shared" si="130"/>
        <v>0</v>
      </c>
      <c r="AB113">
        <f t="shared" si="131"/>
        <v>0</v>
      </c>
      <c r="AC113">
        <f t="shared" si="110"/>
        <v>135.29411764705884</v>
      </c>
      <c r="AD113">
        <f>IF(T113&gt;Calculation!$D$29,1,0)</f>
        <v>0</v>
      </c>
      <c r="AE113">
        <f>IF(X113&gt;Calculation!$D$29,1,0)</f>
        <v>0</v>
      </c>
      <c r="AF113">
        <f>IF(AB113&gt;Calculation!$D$29,1,0)</f>
        <v>0</v>
      </c>
      <c r="AG113">
        <f>IF(U113&gt;Calculation!$D$30,1,0)</f>
        <v>1</v>
      </c>
      <c r="AH113">
        <f>IF(Y113&gt;Calculation!$D$30,1,0)</f>
        <v>1</v>
      </c>
      <c r="AI113">
        <f>IF(AC113&gt;Calculation!$D$30,1,0)</f>
        <v>1</v>
      </c>
      <c r="AJ113">
        <f t="shared" si="111"/>
        <v>135.29411764705884</v>
      </c>
      <c r="AK113">
        <f t="shared" si="132"/>
        <v>135.29411764705884</v>
      </c>
      <c r="AL113">
        <f t="shared" si="133"/>
        <v>135.29411764705884</v>
      </c>
      <c r="AM113">
        <f t="shared" si="134"/>
        <v>18304.498269896198</v>
      </c>
      <c r="AN113">
        <f t="shared" si="135"/>
        <v>18304.498269896198</v>
      </c>
      <c r="AO113">
        <f t="shared" si="136"/>
        <v>18304.498269896198</v>
      </c>
      <c r="AP113">
        <f t="shared" si="112"/>
        <v>135.29411764705884</v>
      </c>
      <c r="AQ113">
        <f t="shared" si="113"/>
        <v>135.29411764705884</v>
      </c>
      <c r="AR113">
        <f t="shared" si="114"/>
        <v>135.29411764705884</v>
      </c>
      <c r="AS113">
        <f t="shared" si="115"/>
        <v>135.29411764705884</v>
      </c>
      <c r="AT113">
        <f t="shared" si="137"/>
        <v>135.29411764705884</v>
      </c>
      <c r="AU113">
        <f t="shared" si="138"/>
        <v>135.29411764705884</v>
      </c>
      <c r="AV113">
        <f t="shared" si="139"/>
        <v>135.29411764705884</v>
      </c>
      <c r="AW113">
        <f t="shared" si="140"/>
        <v>135.29411764705884</v>
      </c>
      <c r="AX113">
        <f t="shared" si="141"/>
        <v>135.29411764705884</v>
      </c>
      <c r="AY113">
        <f t="shared" si="142"/>
        <v>135.29411764705884</v>
      </c>
      <c r="AZ113">
        <f t="shared" si="143"/>
        <v>135.29411764705884</v>
      </c>
      <c r="BA113">
        <f t="shared" si="144"/>
        <v>135.29411764705884</v>
      </c>
      <c r="BB113">
        <f t="shared" si="145"/>
        <v>45.098039215686278</v>
      </c>
      <c r="BC113">
        <f t="shared" si="146"/>
        <v>45.098039215686278</v>
      </c>
      <c r="BD113">
        <f t="shared" si="147"/>
        <v>45.098039215686278</v>
      </c>
      <c r="BE113">
        <f t="shared" si="148"/>
        <v>45.098039215686278</v>
      </c>
      <c r="BF113">
        <f t="shared" si="149"/>
        <v>45.098039215686278</v>
      </c>
      <c r="BG113">
        <f t="shared" si="150"/>
        <v>45.098039215686278</v>
      </c>
      <c r="BH113">
        <f t="shared" si="151"/>
        <v>45.098039215686278</v>
      </c>
      <c r="BI113">
        <f t="shared" si="152"/>
        <v>45.098039215686278</v>
      </c>
      <c r="BJ113">
        <f t="shared" si="153"/>
        <v>45.098039215686278</v>
      </c>
      <c r="BK113">
        <f t="shared" si="154"/>
        <v>45.098039215686278</v>
      </c>
      <c r="BL113">
        <f t="shared" si="155"/>
        <v>45.098039215686278</v>
      </c>
      <c r="BM113">
        <f t="shared" si="156"/>
        <v>45.098039215686278</v>
      </c>
      <c r="BN113">
        <f t="shared" si="157"/>
        <v>2033.8331410995775</v>
      </c>
      <c r="BO113">
        <f t="shared" si="158"/>
        <v>2033.8331410995775</v>
      </c>
      <c r="BP113">
        <f t="shared" si="159"/>
        <v>2033.8331410995775</v>
      </c>
      <c r="BQ113">
        <f t="shared" si="160"/>
        <v>2033.8331410995775</v>
      </c>
      <c r="BR113">
        <f t="shared" si="161"/>
        <v>2033.8331410995775</v>
      </c>
      <c r="BS113">
        <f t="shared" si="162"/>
        <v>2033.8331410995775</v>
      </c>
      <c r="BT113">
        <f t="shared" si="163"/>
        <v>2033.8331410995775</v>
      </c>
      <c r="BU113">
        <f t="shared" si="164"/>
        <v>2033.8331410995775</v>
      </c>
      <c r="BV113">
        <f t="shared" si="165"/>
        <v>2033.8331410995775</v>
      </c>
      <c r="BW113">
        <f t="shared" si="166"/>
        <v>2033.8331410995775</v>
      </c>
      <c r="BX113">
        <f t="shared" si="167"/>
        <v>2033.8331410995775</v>
      </c>
      <c r="BY113">
        <f t="shared" si="168"/>
        <v>2033.8331410995775</v>
      </c>
      <c r="BZ113">
        <f>IF($I$1=0,0,IF(AP113=0,C113,('LED Curve'!$D$14*(AP113/$I$1)^3+'LED Curve'!$D$15*(AP113/$I$1)^2+'LED Curve'!$D$16*(AP113/$I$1)^1+'LED Curve'!$D$17)*$F$1))</f>
        <v>32.123222947868399</v>
      </c>
      <c r="CA113">
        <f>IF($I$2=0,0,IF(AQ113=0,C113-BZ113,('LED Curve'!$D$14*(AQ113/$I$2)^3+'LED Curve'!$D$15*(AQ113/$I$2)^2+'LED Curve'!$D$16*(AQ113/$I$2)^1+'LED Curve'!$D$17)*$F$2))</f>
        <v>32.123222947868399</v>
      </c>
      <c r="CB113">
        <f>IF($I$3=0,0,IF(AR113=0,C113-(BZ113+CA113),('LED Curve'!$D$14*(AR113/$I$3)^3+'LED Curve'!$D$15*(AR113/$I$3)^2+'LED Curve'!$D$16*(AR113/$I$3)^1+'LED Curve'!$D$17)*$F$3))</f>
        <v>32.123222947868399</v>
      </c>
      <c r="CC113">
        <f>IF($I$4=0,0,IF(AS113=0,C113-(BZ113+CA113+CB113),('LED Curve'!$D$14*(AS113/$I$4)^3+'LED Curve'!$D$15*(AS113/$I$4)^2+'LED Curve'!$D$16*(AS113/$I$4)^1+'LED Curve'!$D$17)*$F$4))</f>
        <v>32.123222947868399</v>
      </c>
      <c r="CD113">
        <f>IF($I$1=0,0,IF(AT113=0,D113,('LED Curve'!$D$14*(AT113/$I$1)^3+'LED Curve'!$D$15*(AT113/$I$1)^2+'LED Curve'!$D$16*(AT113/$I$1)^1+'LED Curve'!$D$17)*$F$1))</f>
        <v>32.123222947868399</v>
      </c>
      <c r="CE113">
        <f>IF($I$2=0,0,IF(AU113=0,D113-CD113,('LED Curve'!$D$14*(AU113/$I$2)^3+'LED Curve'!$D$15*(AU113/$I$2)^2+'LED Curve'!$D$16*(AU113/$I$2)^1+'LED Curve'!$D$17)*$F$2))</f>
        <v>32.123222947868399</v>
      </c>
      <c r="CF113">
        <f>IF($I$3=0,0,IF(AV113=0,D113-(CD113+CE113),('LED Curve'!$D$14*(AV113/$I$3)^3+'LED Curve'!$D$15*(AV113/$I$3)^2+'LED Curve'!$D$16*(AV113/$I$3)^1+'LED Curve'!$D$17)*$F$3))</f>
        <v>32.123222947868399</v>
      </c>
      <c r="CG113">
        <f>IF($I$4=0,0,IF(AW113=0,D113-(CD113+CE113+CF113),('LED Curve'!$D$14*(AW113/$I$4)^3+'LED Curve'!$D$15*(AW113/$I$4)^2+'LED Curve'!$D$16*(AW113/$I$4)^1+'LED Curve'!$D$17)*$F$4))</f>
        <v>32.123222947868399</v>
      </c>
      <c r="CH113">
        <f>IF($I$1=0,0,IF(AX113=0,E113,('LED Curve'!$D$14*(AX113/$I$1)^3+'LED Curve'!$D$15*(AX113/$I$1)^2+'LED Curve'!$D$16*(AX113/$I$1)^1+'LED Curve'!$D$17)*$F$1))</f>
        <v>32.123222947868399</v>
      </c>
      <c r="CI113">
        <f>IF($I$2=0,0,IF(AY113=0,E113-CH113,('LED Curve'!$D$14*(AY113/$I$2)^3+'LED Curve'!$D$15*(AY113/$I$2)^2+'LED Curve'!$D$16*(AY113/$I$2)^1+'LED Curve'!$D$17)*$F$2))</f>
        <v>32.123222947868399</v>
      </c>
      <c r="CJ113">
        <f>IF($I$3=0,0,IF(AZ113=0,E113-(CH113+CI113),('LED Curve'!$D$14*(AZ113/$I$3)^3+'LED Curve'!$D$15*(AZ113/$I$3)^2+'LED Curve'!$D$16*(AZ113/$I$3)^1+'LED Curve'!$D$17)*$F$3))</f>
        <v>32.123222947868399</v>
      </c>
      <c r="CK113">
        <f>IF($I$4=0,0,IF(BA113=0,E113-(CH113+CI113+CJ113),('LED Curve'!$D$14*(BA113/$I$4)^3+'LED Curve'!$D$15*(BA113/$I$4)^2+'LED Curve'!$D$16*(BA113/$I$4)^1+'LED Curve'!$D$17)*$F$4))</f>
        <v>32.123222947868399</v>
      </c>
      <c r="CL113">
        <f t="shared" si="169"/>
        <v>115.3417571813104</v>
      </c>
      <c r="CM113">
        <f t="shared" si="170"/>
        <v>83.218534233442</v>
      </c>
      <c r="CN113">
        <f t="shared" si="171"/>
        <v>51.095311285573601</v>
      </c>
      <c r="CO113">
        <f>IF($C$6=Calculation!$I$5,0,$C113-(BZ113+CA113+CB113+CC113))</f>
        <v>18.972088337705202</v>
      </c>
      <c r="CP113">
        <f t="shared" si="172"/>
        <v>128.87493719305394</v>
      </c>
      <c r="CQ113">
        <f t="shared" si="173"/>
        <v>96.751714245185525</v>
      </c>
      <c r="CR113">
        <f t="shared" si="174"/>
        <v>64.628491297317126</v>
      </c>
      <c r="CS113">
        <f>IF($C$6=Calculation!$I$5,0,$D113-(CD113+CE113+CF113+CG113))</f>
        <v>32.505268349448727</v>
      </c>
      <c r="CT113">
        <f t="shared" si="175"/>
        <v>142.40811720479746</v>
      </c>
      <c r="CU113">
        <f t="shared" si="176"/>
        <v>110.28489425692905</v>
      </c>
      <c r="CV113">
        <f t="shared" si="177"/>
        <v>78.161671309060651</v>
      </c>
      <c r="CW113">
        <f>IF($C$6=Calculation!$I$5,0,$E113-(CH113+CI113+CJ113+CK113))</f>
        <v>46.038448361192252</v>
      </c>
      <c r="CX113">
        <f t="shared" si="178"/>
        <v>35.573811248254394</v>
      </c>
      <c r="CY113">
        <f t="shared" si="179"/>
        <v>41.205429230855223</v>
      </c>
      <c r="CZ113">
        <f t="shared" si="180"/>
        <v>46.506391385884157</v>
      </c>
      <c r="DA113">
        <f t="shared" si="181"/>
        <v>0.42969251981959616</v>
      </c>
      <c r="DB113">
        <f t="shared" si="182"/>
        <v>0.46306917906191997</v>
      </c>
      <c r="DC113">
        <f t="shared" si="183"/>
        <v>0.48943346269403487</v>
      </c>
      <c r="DD113">
        <f t="shared" si="198"/>
        <v>9.6134019554016561</v>
      </c>
      <c r="DE113">
        <f t="shared" si="199"/>
        <v>9.1965918571910521</v>
      </c>
      <c r="DF113">
        <f t="shared" si="200"/>
        <v>8.0047354674431777</v>
      </c>
      <c r="DG113">
        <f t="shared" si="201"/>
        <v>4.7599012451675531</v>
      </c>
      <c r="DH113">
        <f t="shared" si="202"/>
        <v>10.406485235018446</v>
      </c>
      <c r="DI113">
        <f t="shared" si="203"/>
        <v>10.02662030047853</v>
      </c>
      <c r="DJ113">
        <f t="shared" si="204"/>
        <v>8.9606366738488283</v>
      </c>
      <c r="DK113">
        <f t="shared" si="205"/>
        <v>6.2158628801135283</v>
      </c>
      <c r="DL113">
        <f t="shared" si="206"/>
        <v>11.031791214442558</v>
      </c>
      <c r="DM113">
        <f t="shared" si="207"/>
        <v>10.683977202731196</v>
      </c>
      <c r="DN113">
        <f t="shared" si="208"/>
        <v>9.7187370372714899</v>
      </c>
      <c r="DO113">
        <f t="shared" si="209"/>
        <v>7.3217901726386225</v>
      </c>
      <c r="DP113">
        <f t="shared" si="184"/>
        <v>0.21536561656600375</v>
      </c>
      <c r="DQ113">
        <f t="shared" si="185"/>
        <v>0.5946129283434145</v>
      </c>
      <c r="DR113">
        <f t="shared" si="186"/>
        <v>1.504332759888884</v>
      </c>
      <c r="DS113">
        <f t="shared" si="187"/>
        <v>1.255176898433046</v>
      </c>
      <c r="DT113">
        <f t="shared" si="188"/>
        <v>0.1957421357474966</v>
      </c>
      <c r="DU113">
        <f t="shared" si="189"/>
        <v>0.52937470169145939</v>
      </c>
      <c r="DV113">
        <f t="shared" si="190"/>
        <v>1.2570381093663101</v>
      </c>
      <c r="DW113">
        <f t="shared" si="191"/>
        <v>3.1506000155287066</v>
      </c>
      <c r="DX113">
        <f t="shared" si="192"/>
        <v>0.17943591579829735</v>
      </c>
      <c r="DY113">
        <f t="shared" si="193"/>
        <v>0.47733610924997627</v>
      </c>
      <c r="DZ113">
        <f t="shared" si="194"/>
        <v>1.0876185638500147</v>
      </c>
      <c r="EA113">
        <f t="shared" si="195"/>
        <v>5.516271707207971</v>
      </c>
      <c r="EB113">
        <f>IF($I$1=0,0,IF(AP113&lt;=0,0,('LED Curve'!$D$19*(AP113/$I$1)^3+'LED Curve'!$D$20*(AP113/$I$1)^2+'LED Curve'!$D$21*(AP113/$I$1)^1+'LED Curve'!$D$22)*$F$1*$I$1))</f>
        <v>544.2324443672818</v>
      </c>
      <c r="EC113">
        <f>IF($I$2=0,0,IF(AQ113&lt;=0,0,('LED Curve'!$D$19*(AQ113/$I$2)^3+'LED Curve'!$D$20*(AQ113/$I$2)^2+'LED Curve'!$D$21*(AQ113/$I$2)^1+'LED Curve'!$D$22)*$F$2*$I$2))</f>
        <v>544.2324443672818</v>
      </c>
      <c r="ED113">
        <f>IF($I$3=0,0,IF(AR113&lt;=0,0,('LED Curve'!$D$19*(AR113/$I$3)^3+'LED Curve'!$D$20*(AR113/$I$3)^2+'LED Curve'!$D$21*(AR113/$I$3)^1+'LED Curve'!$D$22)*$F$3*$I$3))</f>
        <v>544.2324443672818</v>
      </c>
      <c r="EE113">
        <f>IF($I$4=0,0,IF(AS113&lt;=0,0,('LED Curve'!$D$19*(AS113/$I$4)^3+'LED Curve'!$D$20*(AS113/$I$4)^2+'LED Curve'!$D$21*(AS113/$I$4)^1+'LED Curve'!$D$22)*$F$4*$I$4))</f>
        <v>544.2324443672818</v>
      </c>
      <c r="EF113">
        <f>IF($I$1=0,0,IF(AT113&lt;=0,0,('LED Curve'!$D$19*(AT113/$I$1)^3+'LED Curve'!$D$20*(AT113/$I$1)^2+'LED Curve'!$D$21*(AT113/$I$1)^1+'LED Curve'!$D$22)*$F$1*$I$1))</f>
        <v>544.2324443672818</v>
      </c>
      <c r="EG113">
        <f>IF($I$2=0,0,IF(AU113&lt;=0,0,('LED Curve'!$D$19*(AU113/$I$2)^3+'LED Curve'!$D$20*(AU113/$I$2)^2+'LED Curve'!$D$21*(AU113/$I$2)^1+'LED Curve'!$D$22)*$F$2*$I$2))</f>
        <v>544.2324443672818</v>
      </c>
      <c r="EH113">
        <f>IF($I$3=0,0,IF(AV113&lt;=0,0,('LED Curve'!$D$19*(AV113/$I$3)^3+'LED Curve'!$D$20*(AV113/$I$3)^2+'LED Curve'!$D$21*(AV113/$I$3)^1+'LED Curve'!$D$22)*$F$3*$I$3))</f>
        <v>544.2324443672818</v>
      </c>
      <c r="EI113">
        <f>IF($I$4=0,0,IF(AW113&lt;=0,0,('LED Curve'!$D$19*(AW113/$I$4)^3+'LED Curve'!$D$20*(AW113/$I$4)^2+'LED Curve'!$D$21*(AW113/$I$4)^1+'LED Curve'!$D$22)*$F$4*$I$4))</f>
        <v>544.2324443672818</v>
      </c>
      <c r="EJ113">
        <f>IF($I$1=0,0,IF(AX113&lt;=0,0,('LED Curve'!$D$19*(AX113/$I$1)^3+'LED Curve'!$D$20*(AX113/$I$1)^2+'LED Curve'!$D$21*(AX113/$I$1)^1+'LED Curve'!$D$22)*$F$1*$I$1))</f>
        <v>544.2324443672818</v>
      </c>
      <c r="EK113">
        <f>IF($I$2=0,0,IF(AY113&lt;=0,0,('LED Curve'!$D$19*(AY113/$I$2)^3+'LED Curve'!$D$20*(AY113/$I$2)^2+'LED Curve'!$D$21*(AY113/$I$2)^1+'LED Curve'!$D$22)*$F$2*$I$2))</f>
        <v>544.2324443672818</v>
      </c>
      <c r="EL113">
        <f>IF($I$3=0,0,IF(AZ113&lt;=0,0,('LED Curve'!$D$19*(AZ113/$I$3)^3+'LED Curve'!$D$20*(AZ113/$I$3)^2+'LED Curve'!$D$21*(AZ113/$I$3)^1+'LED Curve'!$D$22)*$F$3*$I$3))</f>
        <v>544.2324443672818</v>
      </c>
      <c r="EM113">
        <f>IF($I$4=0,0,IF(BA113&lt;=0,0,('LED Curve'!$D$19*(BA113/$I$4)^3+'LED Curve'!$D$20*(BA113/$I$4)^2+'LED Curve'!$D$21*(BA113/$I$4)^1+'LED Curve'!$D$22)*$F$4*$I$4))</f>
        <v>544.2324443672818</v>
      </c>
      <c r="EN113">
        <f t="shared" si="196"/>
        <v>2176.9297774691272</v>
      </c>
      <c r="EO113">
        <f t="shared" si="116"/>
        <v>948.61350207583291</v>
      </c>
      <c r="EP113">
        <f t="shared" si="117"/>
        <v>2176.9297774691272</v>
      </c>
      <c r="EQ113">
        <f t="shared" si="118"/>
        <v>851.15161399119143</v>
      </c>
      <c r="ER113">
        <f t="shared" si="197"/>
        <v>2176.9297774691272</v>
      </c>
      <c r="ES113">
        <f t="shared" si="119"/>
        <v>774.82780015805474</v>
      </c>
    </row>
    <row r="114" spans="1:149" x14ac:dyDescent="0.3">
      <c r="A114">
        <v>105</v>
      </c>
      <c r="B114">
        <f t="shared" si="120"/>
        <v>4.1015625000000002E-3</v>
      </c>
      <c r="C114">
        <f t="shared" si="107"/>
        <v>148.00792529019822</v>
      </c>
      <c r="D114">
        <f t="shared" si="108"/>
        <v>161.59046395294351</v>
      </c>
      <c r="E114">
        <f t="shared" si="109"/>
        <v>175.1730026156888</v>
      </c>
      <c r="F114">
        <f>IF(C114&gt;Calculation!$D$72,IF((C114-Calculation!$D$72)/Calculation!$D$58&gt;Calculation!$D$28,Calculation!$D$28,(C114-Calculation!$D$72)/Calculation!$D$58),0)</f>
        <v>26.470588235294116</v>
      </c>
      <c r="G114">
        <f>IF(C114&gt;Calculation!$D$73,IF((C114-Calculation!$D$73)/Calculation!$D$59&gt;Calculation!$D$29,Calculation!$D$29,(C114-Calculation!$D$73)/Calculation!$D$59),0)</f>
        <v>54.411764705882355</v>
      </c>
      <c r="H114">
        <f>IF(C114&gt;Calculation!$D$74,IF((C114-Calculation!$D$74)/Calculation!$D$60&gt;Calculation!$D$30,Calculation!$D$30,(C114-Calculation!$D$74)/Calculation!$D$60),0)</f>
        <v>122.05882352941177</v>
      </c>
      <c r="I114">
        <f>IF(C114&gt;Calculation!$D$75,IF((C114-Calculation!$D$75)/Calculation!$D$61&gt;Calculation!$D$31,Calculation!$D$31,(C114-Calculation!$D$75)/Calculation!$D$61),0)</f>
        <v>135.29411764705884</v>
      </c>
      <c r="J114">
        <f>IF(D114&gt;Calculation!$D$72,IF((D114-Calculation!$D$72)/Calculation!$D$58&gt;Calculation!$D$28,Calculation!$D$28,(D114-Calculation!$D$72)/Calculation!$D$58),0)</f>
        <v>26.470588235294116</v>
      </c>
      <c r="K114">
        <f>IF(D114&gt;Calculation!$D$73,IF((D114-Calculation!$D$73)/Calculation!$D$59&gt;Calculation!$D$29,Calculation!$D$29,(D114-Calculation!$D$73)/Calculation!$D$59),0)</f>
        <v>54.411764705882355</v>
      </c>
      <c r="L114">
        <f>IF(D114&gt;Calculation!$D$74,IF((D114-Calculation!$D$74)/Calculation!$D$60&gt;Calculation!$D$30,Calculation!$D$30,(D114-Calculation!$D$74)/Calculation!$D$60),0)</f>
        <v>122.05882352941177</v>
      </c>
      <c r="M114">
        <f>IF(D114&gt;Calculation!$D$75,IF((D114-Calculation!$D$75)/Calculation!$D$61&gt;Calculation!$D$31,Calculation!$D$31,(D114-Calculation!$D$75)/Calculation!$D$61),0)</f>
        <v>135.29411764705884</v>
      </c>
      <c r="N114">
        <f>IF(E114&gt;Calculation!$D$72,IF((E114-Calculation!$D$72)/Calculation!$D$58&gt;Calculation!$D$28,Calculation!$D$28,(E114-Calculation!$D$72)/Calculation!$D$58),0)</f>
        <v>26.470588235294116</v>
      </c>
      <c r="O114">
        <f>IF(E114&gt;Calculation!$D$73,IF((E114-Calculation!$D$73)/Calculation!$D$59&gt;Calculation!$D$29,Calculation!$D$29,(E114-Calculation!$D$73)/Calculation!$D$59),0)</f>
        <v>54.411764705882355</v>
      </c>
      <c r="P114">
        <f>IF(E114&gt;Calculation!$D$74,IF((E114-Calculation!$D$74)/Calculation!$D$60&gt;Calculation!$D$30,Calculation!$D$30,(E114-Calculation!$D$74)/Calculation!$D$60),0)</f>
        <v>122.05882352941177</v>
      </c>
      <c r="Q114">
        <f>IF(E114&gt;Calculation!$D$75,IF((E114-Calculation!$D$75)/Calculation!$D$61&gt;Calculation!$D$31,Calculation!$D$31,(E114-Calculation!$D$75)/Calculation!$D$61),0)</f>
        <v>135.29411764705884</v>
      </c>
      <c r="R114">
        <f t="shared" si="121"/>
        <v>0</v>
      </c>
      <c r="S114">
        <f t="shared" si="122"/>
        <v>0</v>
      </c>
      <c r="T114">
        <f t="shared" si="123"/>
        <v>0</v>
      </c>
      <c r="U114">
        <f t="shared" si="124"/>
        <v>135.29411764705884</v>
      </c>
      <c r="V114">
        <f t="shared" si="125"/>
        <v>0</v>
      </c>
      <c r="W114">
        <f t="shared" si="126"/>
        <v>0</v>
      </c>
      <c r="X114">
        <f t="shared" si="127"/>
        <v>0</v>
      </c>
      <c r="Y114">
        <f t="shared" si="128"/>
        <v>135.29411764705884</v>
      </c>
      <c r="Z114">
        <f t="shared" si="129"/>
        <v>0</v>
      </c>
      <c r="AA114">
        <f t="shared" si="130"/>
        <v>0</v>
      </c>
      <c r="AB114">
        <f t="shared" si="131"/>
        <v>0</v>
      </c>
      <c r="AC114">
        <f t="shared" si="110"/>
        <v>135.29411764705884</v>
      </c>
      <c r="AD114">
        <f>IF(T114&gt;Calculation!$D$29,1,0)</f>
        <v>0</v>
      </c>
      <c r="AE114">
        <f>IF(X114&gt;Calculation!$D$29,1,0)</f>
        <v>0</v>
      </c>
      <c r="AF114">
        <f>IF(AB114&gt;Calculation!$D$29,1,0)</f>
        <v>0</v>
      </c>
      <c r="AG114">
        <f>IF(U114&gt;Calculation!$D$30,1,0)</f>
        <v>1</v>
      </c>
      <c r="AH114">
        <f>IF(Y114&gt;Calculation!$D$30,1,0)</f>
        <v>1</v>
      </c>
      <c r="AI114">
        <f>IF(AC114&gt;Calculation!$D$30,1,0)</f>
        <v>1</v>
      </c>
      <c r="AJ114">
        <f t="shared" si="111"/>
        <v>135.29411764705884</v>
      </c>
      <c r="AK114">
        <f t="shared" si="132"/>
        <v>135.29411764705884</v>
      </c>
      <c r="AL114">
        <f t="shared" si="133"/>
        <v>135.29411764705884</v>
      </c>
      <c r="AM114">
        <f t="shared" si="134"/>
        <v>18304.498269896198</v>
      </c>
      <c r="AN114">
        <f t="shared" si="135"/>
        <v>18304.498269896198</v>
      </c>
      <c r="AO114">
        <f t="shared" si="136"/>
        <v>18304.498269896198</v>
      </c>
      <c r="AP114">
        <f t="shared" si="112"/>
        <v>135.29411764705884</v>
      </c>
      <c r="AQ114">
        <f t="shared" si="113"/>
        <v>135.29411764705884</v>
      </c>
      <c r="AR114">
        <f t="shared" si="114"/>
        <v>135.29411764705884</v>
      </c>
      <c r="AS114">
        <f t="shared" si="115"/>
        <v>135.29411764705884</v>
      </c>
      <c r="AT114">
        <f t="shared" si="137"/>
        <v>135.29411764705884</v>
      </c>
      <c r="AU114">
        <f t="shared" si="138"/>
        <v>135.29411764705884</v>
      </c>
      <c r="AV114">
        <f t="shared" si="139"/>
        <v>135.29411764705884</v>
      </c>
      <c r="AW114">
        <f t="shared" si="140"/>
        <v>135.29411764705884</v>
      </c>
      <c r="AX114">
        <f t="shared" si="141"/>
        <v>135.29411764705884</v>
      </c>
      <c r="AY114">
        <f t="shared" si="142"/>
        <v>135.29411764705884</v>
      </c>
      <c r="AZ114">
        <f t="shared" si="143"/>
        <v>135.29411764705884</v>
      </c>
      <c r="BA114">
        <f t="shared" si="144"/>
        <v>135.29411764705884</v>
      </c>
      <c r="BB114">
        <f t="shared" si="145"/>
        <v>45.098039215686278</v>
      </c>
      <c r="BC114">
        <f t="shared" si="146"/>
        <v>45.098039215686278</v>
      </c>
      <c r="BD114">
        <f t="shared" si="147"/>
        <v>45.098039215686278</v>
      </c>
      <c r="BE114">
        <f t="shared" si="148"/>
        <v>45.098039215686278</v>
      </c>
      <c r="BF114">
        <f t="shared" si="149"/>
        <v>45.098039215686278</v>
      </c>
      <c r="BG114">
        <f t="shared" si="150"/>
        <v>45.098039215686278</v>
      </c>
      <c r="BH114">
        <f t="shared" si="151"/>
        <v>45.098039215686278</v>
      </c>
      <c r="BI114">
        <f t="shared" si="152"/>
        <v>45.098039215686278</v>
      </c>
      <c r="BJ114">
        <f t="shared" si="153"/>
        <v>45.098039215686278</v>
      </c>
      <c r="BK114">
        <f t="shared" si="154"/>
        <v>45.098039215686278</v>
      </c>
      <c r="BL114">
        <f t="shared" si="155"/>
        <v>45.098039215686278</v>
      </c>
      <c r="BM114">
        <f t="shared" si="156"/>
        <v>45.098039215686278</v>
      </c>
      <c r="BN114">
        <f t="shared" si="157"/>
        <v>2033.8331410995775</v>
      </c>
      <c r="BO114">
        <f t="shared" si="158"/>
        <v>2033.8331410995775</v>
      </c>
      <c r="BP114">
        <f t="shared" si="159"/>
        <v>2033.8331410995775</v>
      </c>
      <c r="BQ114">
        <f t="shared" si="160"/>
        <v>2033.8331410995775</v>
      </c>
      <c r="BR114">
        <f t="shared" si="161"/>
        <v>2033.8331410995775</v>
      </c>
      <c r="BS114">
        <f t="shared" si="162"/>
        <v>2033.8331410995775</v>
      </c>
      <c r="BT114">
        <f t="shared" si="163"/>
        <v>2033.8331410995775</v>
      </c>
      <c r="BU114">
        <f t="shared" si="164"/>
        <v>2033.8331410995775</v>
      </c>
      <c r="BV114">
        <f t="shared" si="165"/>
        <v>2033.8331410995775</v>
      </c>
      <c r="BW114">
        <f t="shared" si="166"/>
        <v>2033.8331410995775</v>
      </c>
      <c r="BX114">
        <f t="shared" si="167"/>
        <v>2033.8331410995775</v>
      </c>
      <c r="BY114">
        <f t="shared" si="168"/>
        <v>2033.8331410995775</v>
      </c>
      <c r="BZ114">
        <f>IF($I$1=0,0,IF(AP114=0,C114,('LED Curve'!$D$14*(AP114/$I$1)^3+'LED Curve'!$D$15*(AP114/$I$1)^2+'LED Curve'!$D$16*(AP114/$I$1)^1+'LED Curve'!$D$17)*$F$1))</f>
        <v>32.123222947868399</v>
      </c>
      <c r="CA114">
        <f>IF($I$2=0,0,IF(AQ114=0,C114-BZ114,('LED Curve'!$D$14*(AQ114/$I$2)^3+'LED Curve'!$D$15*(AQ114/$I$2)^2+'LED Curve'!$D$16*(AQ114/$I$2)^1+'LED Curve'!$D$17)*$F$2))</f>
        <v>32.123222947868399</v>
      </c>
      <c r="CB114">
        <f>IF($I$3=0,0,IF(AR114=0,C114-(BZ114+CA114),('LED Curve'!$D$14*(AR114/$I$3)^3+'LED Curve'!$D$15*(AR114/$I$3)^2+'LED Curve'!$D$16*(AR114/$I$3)^1+'LED Curve'!$D$17)*$F$3))</f>
        <v>32.123222947868399</v>
      </c>
      <c r="CC114">
        <f>IF($I$4=0,0,IF(AS114=0,C114-(BZ114+CA114+CB114),('LED Curve'!$D$14*(AS114/$I$4)^3+'LED Curve'!$D$15*(AS114/$I$4)^2+'LED Curve'!$D$16*(AS114/$I$4)^1+'LED Curve'!$D$17)*$F$4))</f>
        <v>32.123222947868399</v>
      </c>
      <c r="CD114">
        <f>IF($I$1=0,0,IF(AT114=0,D114,('LED Curve'!$D$14*(AT114/$I$1)^3+'LED Curve'!$D$15*(AT114/$I$1)^2+'LED Curve'!$D$16*(AT114/$I$1)^1+'LED Curve'!$D$17)*$F$1))</f>
        <v>32.123222947868399</v>
      </c>
      <c r="CE114">
        <f>IF($I$2=0,0,IF(AU114=0,D114-CD114,('LED Curve'!$D$14*(AU114/$I$2)^3+'LED Curve'!$D$15*(AU114/$I$2)^2+'LED Curve'!$D$16*(AU114/$I$2)^1+'LED Curve'!$D$17)*$F$2))</f>
        <v>32.123222947868399</v>
      </c>
      <c r="CF114">
        <f>IF($I$3=0,0,IF(AV114=0,D114-(CD114+CE114),('LED Curve'!$D$14*(AV114/$I$3)^3+'LED Curve'!$D$15*(AV114/$I$3)^2+'LED Curve'!$D$16*(AV114/$I$3)^1+'LED Curve'!$D$17)*$F$3))</f>
        <v>32.123222947868399</v>
      </c>
      <c r="CG114">
        <f>IF($I$4=0,0,IF(AW114=0,D114-(CD114+CE114+CF114),('LED Curve'!$D$14*(AW114/$I$4)^3+'LED Curve'!$D$15*(AW114/$I$4)^2+'LED Curve'!$D$16*(AW114/$I$4)^1+'LED Curve'!$D$17)*$F$4))</f>
        <v>32.123222947868399</v>
      </c>
      <c r="CH114">
        <f>IF($I$1=0,0,IF(AX114=0,E114,('LED Curve'!$D$14*(AX114/$I$1)^3+'LED Curve'!$D$15*(AX114/$I$1)^2+'LED Curve'!$D$16*(AX114/$I$1)^1+'LED Curve'!$D$17)*$F$1))</f>
        <v>32.123222947868399</v>
      </c>
      <c r="CI114">
        <f>IF($I$2=0,0,IF(AY114=0,E114-CH114,('LED Curve'!$D$14*(AY114/$I$2)^3+'LED Curve'!$D$15*(AY114/$I$2)^2+'LED Curve'!$D$16*(AY114/$I$2)^1+'LED Curve'!$D$17)*$F$2))</f>
        <v>32.123222947868399</v>
      </c>
      <c r="CJ114">
        <f>IF($I$3=0,0,IF(AZ114=0,E114-(CH114+CI114),('LED Curve'!$D$14*(AZ114/$I$3)^3+'LED Curve'!$D$15*(AZ114/$I$3)^2+'LED Curve'!$D$16*(AZ114/$I$3)^1+'LED Curve'!$D$17)*$F$3))</f>
        <v>32.123222947868399</v>
      </c>
      <c r="CK114">
        <f>IF($I$4=0,0,IF(BA114=0,E114-(CH114+CI114+CJ114),('LED Curve'!$D$14*(BA114/$I$4)^3+'LED Curve'!$D$15*(BA114/$I$4)^2+'LED Curve'!$D$16*(BA114/$I$4)^1+'LED Curve'!$D$17)*$F$4))</f>
        <v>32.123222947868399</v>
      </c>
      <c r="CL114">
        <f t="shared" si="169"/>
        <v>115.88470234232982</v>
      </c>
      <c r="CM114">
        <f t="shared" si="170"/>
        <v>83.761479394461418</v>
      </c>
      <c r="CN114">
        <f t="shared" si="171"/>
        <v>51.638256446593019</v>
      </c>
      <c r="CO114">
        <f>IF($C$6=Calculation!$I$5,0,$C114-(BZ114+CA114+CB114+CC114))</f>
        <v>19.51503349872462</v>
      </c>
      <c r="CP114">
        <f t="shared" si="172"/>
        <v>129.4672410050751</v>
      </c>
      <c r="CQ114">
        <f t="shared" si="173"/>
        <v>97.344018057206711</v>
      </c>
      <c r="CR114">
        <f t="shared" si="174"/>
        <v>65.220795109338312</v>
      </c>
      <c r="CS114">
        <f>IF($C$6=Calculation!$I$5,0,$D114-(CD114+CE114+CF114+CG114))</f>
        <v>33.097572161469913</v>
      </c>
      <c r="CT114">
        <f t="shared" si="175"/>
        <v>143.04977966782042</v>
      </c>
      <c r="CU114">
        <f t="shared" si="176"/>
        <v>110.926556719952</v>
      </c>
      <c r="CV114">
        <f t="shared" si="177"/>
        <v>78.803333772083604</v>
      </c>
      <c r="CW114">
        <f>IF($C$6=Calculation!$I$5,0,$E114-(CH114+CI114+CJ114+CK114))</f>
        <v>46.680110824215205</v>
      </c>
      <c r="CX114">
        <f t="shared" si="178"/>
        <v>36.361986434909461</v>
      </c>
      <c r="CY114">
        <f t="shared" si="179"/>
        <v>42.065256707206203</v>
      </c>
      <c r="CZ114">
        <f t="shared" si="180"/>
        <v>47.437871151931049</v>
      </c>
      <c r="DA114">
        <f t="shared" si="181"/>
        <v>0.43709141687841968</v>
      </c>
      <c r="DB114">
        <f t="shared" si="182"/>
        <v>0.47046807612074348</v>
      </c>
      <c r="DC114">
        <f t="shared" si="183"/>
        <v>0.49683235975285839</v>
      </c>
      <c r="DD114">
        <f t="shared" si="198"/>
        <v>9.7831708266794539</v>
      </c>
      <c r="DE114">
        <f t="shared" si="199"/>
        <v>9.3663607284688499</v>
      </c>
      <c r="DF114">
        <f t="shared" si="200"/>
        <v>8.1745043387209755</v>
      </c>
      <c r="DG114">
        <f t="shared" si="201"/>
        <v>4.92967011644535</v>
      </c>
      <c r="DH114">
        <f t="shared" si="202"/>
        <v>10.576254106296243</v>
      </c>
      <c r="DI114">
        <f t="shared" si="203"/>
        <v>10.196389171756328</v>
      </c>
      <c r="DJ114">
        <f t="shared" si="204"/>
        <v>9.1304055451266262</v>
      </c>
      <c r="DK114">
        <f t="shared" si="205"/>
        <v>6.3856317513913252</v>
      </c>
      <c r="DL114">
        <f t="shared" si="206"/>
        <v>11.201560085720356</v>
      </c>
      <c r="DM114">
        <f t="shared" si="207"/>
        <v>10.853746074008994</v>
      </c>
      <c r="DN114">
        <f t="shared" si="208"/>
        <v>9.8885059085492877</v>
      </c>
      <c r="DO114">
        <f t="shared" si="209"/>
        <v>7.4915590439164195</v>
      </c>
      <c r="DP114">
        <f t="shared" si="184"/>
        <v>0.21536561656600375</v>
      </c>
      <c r="DQ114">
        <f t="shared" si="185"/>
        <v>0.5946129283434145</v>
      </c>
      <c r="DR114">
        <f t="shared" si="186"/>
        <v>1.504332759888884</v>
      </c>
      <c r="DS114">
        <f t="shared" si="187"/>
        <v>1.3568777029180974</v>
      </c>
      <c r="DT114">
        <f t="shared" si="188"/>
        <v>0.1957421357474966</v>
      </c>
      <c r="DU114">
        <f t="shared" si="189"/>
        <v>0.52937470169145939</v>
      </c>
      <c r="DV114">
        <f t="shared" si="190"/>
        <v>1.2570381093663101</v>
      </c>
      <c r="DW114">
        <f t="shared" si="191"/>
        <v>3.3239531097096728</v>
      </c>
      <c r="DX114">
        <f t="shared" si="192"/>
        <v>0.17943591579829735</v>
      </c>
      <c r="DY114">
        <f t="shared" si="193"/>
        <v>0.47733610924997627</v>
      </c>
      <c r="DZ114">
        <f t="shared" si="194"/>
        <v>1.0876185638500147</v>
      </c>
      <c r="EA114">
        <f t="shared" si="195"/>
        <v>5.7612770910848523</v>
      </c>
      <c r="EB114">
        <f>IF($I$1=0,0,IF(AP114&lt;=0,0,('LED Curve'!$D$19*(AP114/$I$1)^3+'LED Curve'!$D$20*(AP114/$I$1)^2+'LED Curve'!$D$21*(AP114/$I$1)^1+'LED Curve'!$D$22)*$F$1*$I$1))</f>
        <v>544.2324443672818</v>
      </c>
      <c r="EC114">
        <f>IF($I$2=0,0,IF(AQ114&lt;=0,0,('LED Curve'!$D$19*(AQ114/$I$2)^3+'LED Curve'!$D$20*(AQ114/$I$2)^2+'LED Curve'!$D$21*(AQ114/$I$2)^1+'LED Curve'!$D$22)*$F$2*$I$2))</f>
        <v>544.2324443672818</v>
      </c>
      <c r="ED114">
        <f>IF($I$3=0,0,IF(AR114&lt;=0,0,('LED Curve'!$D$19*(AR114/$I$3)^3+'LED Curve'!$D$20*(AR114/$I$3)^2+'LED Curve'!$D$21*(AR114/$I$3)^1+'LED Curve'!$D$22)*$F$3*$I$3))</f>
        <v>544.2324443672818</v>
      </c>
      <c r="EE114">
        <f>IF($I$4=0,0,IF(AS114&lt;=0,0,('LED Curve'!$D$19*(AS114/$I$4)^3+'LED Curve'!$D$20*(AS114/$I$4)^2+'LED Curve'!$D$21*(AS114/$I$4)^1+'LED Curve'!$D$22)*$F$4*$I$4))</f>
        <v>544.2324443672818</v>
      </c>
      <c r="EF114">
        <f>IF($I$1=0,0,IF(AT114&lt;=0,0,('LED Curve'!$D$19*(AT114/$I$1)^3+'LED Curve'!$D$20*(AT114/$I$1)^2+'LED Curve'!$D$21*(AT114/$I$1)^1+'LED Curve'!$D$22)*$F$1*$I$1))</f>
        <v>544.2324443672818</v>
      </c>
      <c r="EG114">
        <f>IF($I$2=0,0,IF(AU114&lt;=0,0,('LED Curve'!$D$19*(AU114/$I$2)^3+'LED Curve'!$D$20*(AU114/$I$2)^2+'LED Curve'!$D$21*(AU114/$I$2)^1+'LED Curve'!$D$22)*$F$2*$I$2))</f>
        <v>544.2324443672818</v>
      </c>
      <c r="EH114">
        <f>IF($I$3=0,0,IF(AV114&lt;=0,0,('LED Curve'!$D$19*(AV114/$I$3)^3+'LED Curve'!$D$20*(AV114/$I$3)^2+'LED Curve'!$D$21*(AV114/$I$3)^1+'LED Curve'!$D$22)*$F$3*$I$3))</f>
        <v>544.2324443672818</v>
      </c>
      <c r="EI114">
        <f>IF($I$4=0,0,IF(AW114&lt;=0,0,('LED Curve'!$D$19*(AW114/$I$4)^3+'LED Curve'!$D$20*(AW114/$I$4)^2+'LED Curve'!$D$21*(AW114/$I$4)^1+'LED Curve'!$D$22)*$F$4*$I$4))</f>
        <v>544.2324443672818</v>
      </c>
      <c r="EJ114">
        <f>IF($I$1=0,0,IF(AX114&lt;=0,0,('LED Curve'!$D$19*(AX114/$I$1)^3+'LED Curve'!$D$20*(AX114/$I$1)^2+'LED Curve'!$D$21*(AX114/$I$1)^1+'LED Curve'!$D$22)*$F$1*$I$1))</f>
        <v>544.2324443672818</v>
      </c>
      <c r="EK114">
        <f>IF($I$2=0,0,IF(AY114&lt;=0,0,('LED Curve'!$D$19*(AY114/$I$2)^3+'LED Curve'!$D$20*(AY114/$I$2)^2+'LED Curve'!$D$21*(AY114/$I$2)^1+'LED Curve'!$D$22)*$F$2*$I$2))</f>
        <v>544.2324443672818</v>
      </c>
      <c r="EL114">
        <f>IF($I$3=0,0,IF(AZ114&lt;=0,0,('LED Curve'!$D$19*(AZ114/$I$3)^3+'LED Curve'!$D$20*(AZ114/$I$3)^2+'LED Curve'!$D$21*(AZ114/$I$3)^1+'LED Curve'!$D$22)*$F$3*$I$3))</f>
        <v>544.2324443672818</v>
      </c>
      <c r="EM114">
        <f>IF($I$4=0,0,IF(BA114&lt;=0,0,('LED Curve'!$D$19*(BA114/$I$4)^3+'LED Curve'!$D$20*(BA114/$I$4)^2+'LED Curve'!$D$21*(BA114/$I$4)^1+'LED Curve'!$D$22)*$F$4*$I$4))</f>
        <v>544.2324443672818</v>
      </c>
      <c r="EN114">
        <f t="shared" si="196"/>
        <v>2176.9297774691272</v>
      </c>
      <c r="EO114">
        <f t="shared" si="116"/>
        <v>948.61350207583291</v>
      </c>
      <c r="EP114">
        <f t="shared" si="117"/>
        <v>2176.9297774691272</v>
      </c>
      <c r="EQ114">
        <f t="shared" si="118"/>
        <v>851.15161399119143</v>
      </c>
      <c r="ER114">
        <f t="shared" si="197"/>
        <v>2176.9297774691272</v>
      </c>
      <c r="ES114">
        <f t="shared" si="119"/>
        <v>774.82780015805474</v>
      </c>
    </row>
    <row r="115" spans="1:149" x14ac:dyDescent="0.3">
      <c r="A115">
        <v>106</v>
      </c>
      <c r="B115">
        <f t="shared" si="120"/>
        <v>4.1406250000000002E-3</v>
      </c>
      <c r="C115">
        <f t="shared" si="107"/>
        <v>148.5283701672345</v>
      </c>
      <c r="D115">
        <f t="shared" si="108"/>
        <v>162.15822200061945</v>
      </c>
      <c r="E115">
        <f t="shared" si="109"/>
        <v>175.78807383400439</v>
      </c>
      <c r="F115">
        <f>IF(C115&gt;Calculation!$D$72,IF((C115-Calculation!$D$72)/Calculation!$D$58&gt;Calculation!$D$28,Calculation!$D$28,(C115-Calculation!$D$72)/Calculation!$D$58),0)</f>
        <v>26.470588235294116</v>
      </c>
      <c r="G115">
        <f>IF(C115&gt;Calculation!$D$73,IF((C115-Calculation!$D$73)/Calculation!$D$59&gt;Calculation!$D$29,Calculation!$D$29,(C115-Calculation!$D$73)/Calculation!$D$59),0)</f>
        <v>54.411764705882355</v>
      </c>
      <c r="H115">
        <f>IF(C115&gt;Calculation!$D$74,IF((C115-Calculation!$D$74)/Calculation!$D$60&gt;Calculation!$D$30,Calculation!$D$30,(C115-Calculation!$D$74)/Calculation!$D$60),0)</f>
        <v>122.05882352941177</v>
      </c>
      <c r="I115">
        <f>IF(C115&gt;Calculation!$D$75,IF((C115-Calculation!$D$75)/Calculation!$D$61&gt;Calculation!$D$31,Calculation!$D$31,(C115-Calculation!$D$75)/Calculation!$D$61),0)</f>
        <v>135.29411764705884</v>
      </c>
      <c r="J115">
        <f>IF(D115&gt;Calculation!$D$72,IF((D115-Calculation!$D$72)/Calculation!$D$58&gt;Calculation!$D$28,Calculation!$D$28,(D115-Calculation!$D$72)/Calculation!$D$58),0)</f>
        <v>26.470588235294116</v>
      </c>
      <c r="K115">
        <f>IF(D115&gt;Calculation!$D$73,IF((D115-Calculation!$D$73)/Calculation!$D$59&gt;Calculation!$D$29,Calculation!$D$29,(D115-Calculation!$D$73)/Calculation!$D$59),0)</f>
        <v>54.411764705882355</v>
      </c>
      <c r="L115">
        <f>IF(D115&gt;Calculation!$D$74,IF((D115-Calculation!$D$74)/Calculation!$D$60&gt;Calculation!$D$30,Calculation!$D$30,(D115-Calculation!$D$74)/Calculation!$D$60),0)</f>
        <v>122.05882352941177</v>
      </c>
      <c r="M115">
        <f>IF(D115&gt;Calculation!$D$75,IF((D115-Calculation!$D$75)/Calculation!$D$61&gt;Calculation!$D$31,Calculation!$D$31,(D115-Calculation!$D$75)/Calculation!$D$61),0)</f>
        <v>135.29411764705884</v>
      </c>
      <c r="N115">
        <f>IF(E115&gt;Calculation!$D$72,IF((E115-Calculation!$D$72)/Calculation!$D$58&gt;Calculation!$D$28,Calculation!$D$28,(E115-Calculation!$D$72)/Calculation!$D$58),0)</f>
        <v>26.470588235294116</v>
      </c>
      <c r="O115">
        <f>IF(E115&gt;Calculation!$D$73,IF((E115-Calculation!$D$73)/Calculation!$D$59&gt;Calculation!$D$29,Calculation!$D$29,(E115-Calculation!$D$73)/Calculation!$D$59),0)</f>
        <v>54.411764705882355</v>
      </c>
      <c r="P115">
        <f>IF(E115&gt;Calculation!$D$74,IF((E115-Calculation!$D$74)/Calculation!$D$60&gt;Calculation!$D$30,Calculation!$D$30,(E115-Calculation!$D$74)/Calculation!$D$60),0)</f>
        <v>122.05882352941177</v>
      </c>
      <c r="Q115">
        <f>IF(E115&gt;Calculation!$D$75,IF((E115-Calculation!$D$75)/Calculation!$D$61&gt;Calculation!$D$31,Calculation!$D$31,(E115-Calculation!$D$75)/Calculation!$D$61),0)</f>
        <v>135.29411764705884</v>
      </c>
      <c r="R115">
        <f t="shared" si="121"/>
        <v>0</v>
      </c>
      <c r="S115">
        <f t="shared" si="122"/>
        <v>0</v>
      </c>
      <c r="T115">
        <f t="shared" si="123"/>
        <v>0</v>
      </c>
      <c r="U115">
        <f t="shared" si="124"/>
        <v>135.29411764705884</v>
      </c>
      <c r="V115">
        <f t="shared" si="125"/>
        <v>0</v>
      </c>
      <c r="W115">
        <f t="shared" si="126"/>
        <v>0</v>
      </c>
      <c r="X115">
        <f t="shared" si="127"/>
        <v>0</v>
      </c>
      <c r="Y115">
        <f t="shared" si="128"/>
        <v>135.29411764705884</v>
      </c>
      <c r="Z115">
        <f t="shared" si="129"/>
        <v>0</v>
      </c>
      <c r="AA115">
        <f t="shared" si="130"/>
        <v>0</v>
      </c>
      <c r="AB115">
        <f t="shared" si="131"/>
        <v>0</v>
      </c>
      <c r="AC115">
        <f t="shared" si="110"/>
        <v>135.29411764705884</v>
      </c>
      <c r="AD115">
        <f>IF(T115&gt;Calculation!$D$29,1,0)</f>
        <v>0</v>
      </c>
      <c r="AE115">
        <f>IF(X115&gt;Calculation!$D$29,1,0)</f>
        <v>0</v>
      </c>
      <c r="AF115">
        <f>IF(AB115&gt;Calculation!$D$29,1,0)</f>
        <v>0</v>
      </c>
      <c r="AG115">
        <f>IF(U115&gt;Calculation!$D$30,1,0)</f>
        <v>1</v>
      </c>
      <c r="AH115">
        <f>IF(Y115&gt;Calculation!$D$30,1,0)</f>
        <v>1</v>
      </c>
      <c r="AI115">
        <f>IF(AC115&gt;Calculation!$D$30,1,0)</f>
        <v>1</v>
      </c>
      <c r="AJ115">
        <f t="shared" si="111"/>
        <v>135.29411764705884</v>
      </c>
      <c r="AK115">
        <f t="shared" si="132"/>
        <v>135.29411764705884</v>
      </c>
      <c r="AL115">
        <f t="shared" si="133"/>
        <v>135.29411764705884</v>
      </c>
      <c r="AM115">
        <f t="shared" si="134"/>
        <v>18304.498269896198</v>
      </c>
      <c r="AN115">
        <f t="shared" si="135"/>
        <v>18304.498269896198</v>
      </c>
      <c r="AO115">
        <f t="shared" si="136"/>
        <v>18304.498269896198</v>
      </c>
      <c r="AP115">
        <f t="shared" si="112"/>
        <v>135.29411764705884</v>
      </c>
      <c r="AQ115">
        <f t="shared" si="113"/>
        <v>135.29411764705884</v>
      </c>
      <c r="AR115">
        <f t="shared" si="114"/>
        <v>135.29411764705884</v>
      </c>
      <c r="AS115">
        <f t="shared" si="115"/>
        <v>135.29411764705884</v>
      </c>
      <c r="AT115">
        <f t="shared" si="137"/>
        <v>135.29411764705884</v>
      </c>
      <c r="AU115">
        <f t="shared" si="138"/>
        <v>135.29411764705884</v>
      </c>
      <c r="AV115">
        <f t="shared" si="139"/>
        <v>135.29411764705884</v>
      </c>
      <c r="AW115">
        <f t="shared" si="140"/>
        <v>135.29411764705884</v>
      </c>
      <c r="AX115">
        <f t="shared" si="141"/>
        <v>135.29411764705884</v>
      </c>
      <c r="AY115">
        <f t="shared" si="142"/>
        <v>135.29411764705884</v>
      </c>
      <c r="AZ115">
        <f t="shared" si="143"/>
        <v>135.29411764705884</v>
      </c>
      <c r="BA115">
        <f t="shared" si="144"/>
        <v>135.29411764705884</v>
      </c>
      <c r="BB115">
        <f t="shared" si="145"/>
        <v>45.098039215686278</v>
      </c>
      <c r="BC115">
        <f t="shared" si="146"/>
        <v>45.098039215686278</v>
      </c>
      <c r="BD115">
        <f t="shared" si="147"/>
        <v>45.098039215686278</v>
      </c>
      <c r="BE115">
        <f t="shared" si="148"/>
        <v>45.098039215686278</v>
      </c>
      <c r="BF115">
        <f t="shared" si="149"/>
        <v>45.098039215686278</v>
      </c>
      <c r="BG115">
        <f t="shared" si="150"/>
        <v>45.098039215686278</v>
      </c>
      <c r="BH115">
        <f t="shared" si="151"/>
        <v>45.098039215686278</v>
      </c>
      <c r="BI115">
        <f t="shared" si="152"/>
        <v>45.098039215686278</v>
      </c>
      <c r="BJ115">
        <f t="shared" si="153"/>
        <v>45.098039215686278</v>
      </c>
      <c r="BK115">
        <f t="shared" si="154"/>
        <v>45.098039215686278</v>
      </c>
      <c r="BL115">
        <f t="shared" si="155"/>
        <v>45.098039215686278</v>
      </c>
      <c r="BM115">
        <f t="shared" si="156"/>
        <v>45.098039215686278</v>
      </c>
      <c r="BN115">
        <f t="shared" si="157"/>
        <v>2033.8331410995775</v>
      </c>
      <c r="BO115">
        <f t="shared" si="158"/>
        <v>2033.8331410995775</v>
      </c>
      <c r="BP115">
        <f t="shared" si="159"/>
        <v>2033.8331410995775</v>
      </c>
      <c r="BQ115">
        <f t="shared" si="160"/>
        <v>2033.8331410995775</v>
      </c>
      <c r="BR115">
        <f t="shared" si="161"/>
        <v>2033.8331410995775</v>
      </c>
      <c r="BS115">
        <f t="shared" si="162"/>
        <v>2033.8331410995775</v>
      </c>
      <c r="BT115">
        <f t="shared" si="163"/>
        <v>2033.8331410995775</v>
      </c>
      <c r="BU115">
        <f t="shared" si="164"/>
        <v>2033.8331410995775</v>
      </c>
      <c r="BV115">
        <f t="shared" si="165"/>
        <v>2033.8331410995775</v>
      </c>
      <c r="BW115">
        <f t="shared" si="166"/>
        <v>2033.8331410995775</v>
      </c>
      <c r="BX115">
        <f t="shared" si="167"/>
        <v>2033.8331410995775</v>
      </c>
      <c r="BY115">
        <f t="shared" si="168"/>
        <v>2033.8331410995775</v>
      </c>
      <c r="BZ115">
        <f>IF($I$1=0,0,IF(AP115=0,C115,('LED Curve'!$D$14*(AP115/$I$1)^3+'LED Curve'!$D$15*(AP115/$I$1)^2+'LED Curve'!$D$16*(AP115/$I$1)^1+'LED Curve'!$D$17)*$F$1))</f>
        <v>32.123222947868399</v>
      </c>
      <c r="CA115">
        <f>IF($I$2=0,0,IF(AQ115=0,C115-BZ115,('LED Curve'!$D$14*(AQ115/$I$2)^3+'LED Curve'!$D$15*(AQ115/$I$2)^2+'LED Curve'!$D$16*(AQ115/$I$2)^1+'LED Curve'!$D$17)*$F$2))</f>
        <v>32.123222947868399</v>
      </c>
      <c r="CB115">
        <f>IF($I$3=0,0,IF(AR115=0,C115-(BZ115+CA115),('LED Curve'!$D$14*(AR115/$I$3)^3+'LED Curve'!$D$15*(AR115/$I$3)^2+'LED Curve'!$D$16*(AR115/$I$3)^1+'LED Curve'!$D$17)*$F$3))</f>
        <v>32.123222947868399</v>
      </c>
      <c r="CC115">
        <f>IF($I$4=0,0,IF(AS115=0,C115-(BZ115+CA115+CB115),('LED Curve'!$D$14*(AS115/$I$4)^3+'LED Curve'!$D$15*(AS115/$I$4)^2+'LED Curve'!$D$16*(AS115/$I$4)^1+'LED Curve'!$D$17)*$F$4))</f>
        <v>32.123222947868399</v>
      </c>
      <c r="CD115">
        <f>IF($I$1=0,0,IF(AT115=0,D115,('LED Curve'!$D$14*(AT115/$I$1)^3+'LED Curve'!$D$15*(AT115/$I$1)^2+'LED Curve'!$D$16*(AT115/$I$1)^1+'LED Curve'!$D$17)*$F$1))</f>
        <v>32.123222947868399</v>
      </c>
      <c r="CE115">
        <f>IF($I$2=0,0,IF(AU115=0,D115-CD115,('LED Curve'!$D$14*(AU115/$I$2)^3+'LED Curve'!$D$15*(AU115/$I$2)^2+'LED Curve'!$D$16*(AU115/$I$2)^1+'LED Curve'!$D$17)*$F$2))</f>
        <v>32.123222947868399</v>
      </c>
      <c r="CF115">
        <f>IF($I$3=0,0,IF(AV115=0,D115-(CD115+CE115),('LED Curve'!$D$14*(AV115/$I$3)^3+'LED Curve'!$D$15*(AV115/$I$3)^2+'LED Curve'!$D$16*(AV115/$I$3)^1+'LED Curve'!$D$17)*$F$3))</f>
        <v>32.123222947868399</v>
      </c>
      <c r="CG115">
        <f>IF($I$4=0,0,IF(AW115=0,D115-(CD115+CE115+CF115),('LED Curve'!$D$14*(AW115/$I$4)^3+'LED Curve'!$D$15*(AW115/$I$4)^2+'LED Curve'!$D$16*(AW115/$I$4)^1+'LED Curve'!$D$17)*$F$4))</f>
        <v>32.123222947868399</v>
      </c>
      <c r="CH115">
        <f>IF($I$1=0,0,IF(AX115=0,E115,('LED Curve'!$D$14*(AX115/$I$1)^3+'LED Curve'!$D$15*(AX115/$I$1)^2+'LED Curve'!$D$16*(AX115/$I$1)^1+'LED Curve'!$D$17)*$F$1))</f>
        <v>32.123222947868399</v>
      </c>
      <c r="CI115">
        <f>IF($I$2=0,0,IF(AY115=0,E115-CH115,('LED Curve'!$D$14*(AY115/$I$2)^3+'LED Curve'!$D$15*(AY115/$I$2)^2+'LED Curve'!$D$16*(AY115/$I$2)^1+'LED Curve'!$D$17)*$F$2))</f>
        <v>32.123222947868399</v>
      </c>
      <c r="CJ115">
        <f>IF($I$3=0,0,IF(AZ115=0,E115-(CH115+CI115),('LED Curve'!$D$14*(AZ115/$I$3)^3+'LED Curve'!$D$15*(AZ115/$I$3)^2+'LED Curve'!$D$16*(AZ115/$I$3)^1+'LED Curve'!$D$17)*$F$3))</f>
        <v>32.123222947868399</v>
      </c>
      <c r="CK115">
        <f>IF($I$4=0,0,IF(BA115=0,E115-(CH115+CI115+CJ115),('LED Curve'!$D$14*(BA115/$I$4)^3+'LED Curve'!$D$15*(BA115/$I$4)^2+'LED Curve'!$D$16*(BA115/$I$4)^1+'LED Curve'!$D$17)*$F$4))</f>
        <v>32.123222947868399</v>
      </c>
      <c r="CL115">
        <f t="shared" si="169"/>
        <v>116.4051472193661</v>
      </c>
      <c r="CM115">
        <f t="shared" si="170"/>
        <v>84.281924271497701</v>
      </c>
      <c r="CN115">
        <f t="shared" si="171"/>
        <v>52.158701323629302</v>
      </c>
      <c r="CO115">
        <f>IF($C$6=Calculation!$I$5,0,$C115-(BZ115+CA115+CB115+CC115))</f>
        <v>20.035478375760903</v>
      </c>
      <c r="CP115">
        <f t="shared" si="172"/>
        <v>130.03499905275106</v>
      </c>
      <c r="CQ115">
        <f t="shared" si="173"/>
        <v>97.911776104882648</v>
      </c>
      <c r="CR115">
        <f t="shared" si="174"/>
        <v>65.788553157014249</v>
      </c>
      <c r="CS115">
        <f>IF($C$6=Calculation!$I$5,0,$D115-(CD115+CE115+CF115+CG115))</f>
        <v>33.66533020914585</v>
      </c>
      <c r="CT115">
        <f t="shared" si="175"/>
        <v>143.66485088613598</v>
      </c>
      <c r="CU115">
        <f t="shared" si="176"/>
        <v>111.5416279382676</v>
      </c>
      <c r="CV115">
        <f t="shared" si="177"/>
        <v>79.418404990399196</v>
      </c>
      <c r="CW115">
        <f>IF($C$6=Calculation!$I$5,0,$E115-(CH115+CI115+CJ115+CK115))</f>
        <v>47.295182042530797</v>
      </c>
      <c r="CX115">
        <f t="shared" si="178"/>
        <v>37.152971590644867</v>
      </c>
      <c r="CY115">
        <f t="shared" si="179"/>
        <v>42.928149604372095</v>
      </c>
      <c r="CZ115">
        <f t="shared" si="180"/>
        <v>48.372671790527434</v>
      </c>
      <c r="DA115">
        <f t="shared" si="181"/>
        <v>0.4444903139372432</v>
      </c>
      <c r="DB115">
        <f t="shared" si="182"/>
        <v>0.477866973179567</v>
      </c>
      <c r="DC115">
        <f t="shared" si="183"/>
        <v>0.5042312568116819</v>
      </c>
      <c r="DD115">
        <f t="shared" si="198"/>
        <v>9.9529396979572518</v>
      </c>
      <c r="DE115">
        <f t="shared" si="199"/>
        <v>9.5361295997466478</v>
      </c>
      <c r="DF115">
        <f t="shared" si="200"/>
        <v>8.3442732099987733</v>
      </c>
      <c r="DG115">
        <f t="shared" si="201"/>
        <v>5.099438987723147</v>
      </c>
      <c r="DH115">
        <f t="shared" si="202"/>
        <v>10.746022977574041</v>
      </c>
      <c r="DI115">
        <f t="shared" si="203"/>
        <v>10.366158043034126</v>
      </c>
      <c r="DJ115">
        <f t="shared" si="204"/>
        <v>9.300174416404424</v>
      </c>
      <c r="DK115">
        <f t="shared" si="205"/>
        <v>6.5554006226691222</v>
      </c>
      <c r="DL115">
        <f t="shared" si="206"/>
        <v>11.371328956998154</v>
      </c>
      <c r="DM115">
        <f t="shared" si="207"/>
        <v>11.023514945286792</v>
      </c>
      <c r="DN115">
        <f t="shared" si="208"/>
        <v>10.058274779827086</v>
      </c>
      <c r="DO115">
        <f t="shared" si="209"/>
        <v>7.6613279151942164</v>
      </c>
      <c r="DP115">
        <f t="shared" si="184"/>
        <v>0.21536561656600375</v>
      </c>
      <c r="DQ115">
        <f t="shared" si="185"/>
        <v>0.5946129283434145</v>
      </c>
      <c r="DR115">
        <f t="shared" si="186"/>
        <v>1.504332759888884</v>
      </c>
      <c r="DS115">
        <f t="shared" si="187"/>
        <v>1.461388476483489</v>
      </c>
      <c r="DT115">
        <f t="shared" si="188"/>
        <v>0.1957421357474966</v>
      </c>
      <c r="DU115">
        <f t="shared" si="189"/>
        <v>0.52937470169145939</v>
      </c>
      <c r="DV115">
        <f t="shared" si="190"/>
        <v>1.2570381093663101</v>
      </c>
      <c r="DW115">
        <f t="shared" si="191"/>
        <v>3.5003716247055556</v>
      </c>
      <c r="DX115">
        <f t="shared" si="192"/>
        <v>0.17943591579829735</v>
      </c>
      <c r="DY115">
        <f t="shared" si="193"/>
        <v>0.47733610924997627</v>
      </c>
      <c r="DZ115">
        <f t="shared" si="194"/>
        <v>1.0876185638500147</v>
      </c>
      <c r="EA115">
        <f t="shared" si="195"/>
        <v>6.0096033475112263</v>
      </c>
      <c r="EB115">
        <f>IF($I$1=0,0,IF(AP115&lt;=0,0,('LED Curve'!$D$19*(AP115/$I$1)^3+'LED Curve'!$D$20*(AP115/$I$1)^2+'LED Curve'!$D$21*(AP115/$I$1)^1+'LED Curve'!$D$22)*$F$1*$I$1))</f>
        <v>544.2324443672818</v>
      </c>
      <c r="EC115">
        <f>IF($I$2=0,0,IF(AQ115&lt;=0,0,('LED Curve'!$D$19*(AQ115/$I$2)^3+'LED Curve'!$D$20*(AQ115/$I$2)^2+'LED Curve'!$D$21*(AQ115/$I$2)^1+'LED Curve'!$D$22)*$F$2*$I$2))</f>
        <v>544.2324443672818</v>
      </c>
      <c r="ED115">
        <f>IF($I$3=0,0,IF(AR115&lt;=0,0,('LED Curve'!$D$19*(AR115/$I$3)^3+'LED Curve'!$D$20*(AR115/$I$3)^2+'LED Curve'!$D$21*(AR115/$I$3)^1+'LED Curve'!$D$22)*$F$3*$I$3))</f>
        <v>544.2324443672818</v>
      </c>
      <c r="EE115">
        <f>IF($I$4=0,0,IF(AS115&lt;=0,0,('LED Curve'!$D$19*(AS115/$I$4)^3+'LED Curve'!$D$20*(AS115/$I$4)^2+'LED Curve'!$D$21*(AS115/$I$4)^1+'LED Curve'!$D$22)*$F$4*$I$4))</f>
        <v>544.2324443672818</v>
      </c>
      <c r="EF115">
        <f>IF($I$1=0,0,IF(AT115&lt;=0,0,('LED Curve'!$D$19*(AT115/$I$1)^3+'LED Curve'!$D$20*(AT115/$I$1)^2+'LED Curve'!$D$21*(AT115/$I$1)^1+'LED Curve'!$D$22)*$F$1*$I$1))</f>
        <v>544.2324443672818</v>
      </c>
      <c r="EG115">
        <f>IF($I$2=0,0,IF(AU115&lt;=0,0,('LED Curve'!$D$19*(AU115/$I$2)^3+'LED Curve'!$D$20*(AU115/$I$2)^2+'LED Curve'!$D$21*(AU115/$I$2)^1+'LED Curve'!$D$22)*$F$2*$I$2))</f>
        <v>544.2324443672818</v>
      </c>
      <c r="EH115">
        <f>IF($I$3=0,0,IF(AV115&lt;=0,0,('LED Curve'!$D$19*(AV115/$I$3)^3+'LED Curve'!$D$20*(AV115/$I$3)^2+'LED Curve'!$D$21*(AV115/$I$3)^1+'LED Curve'!$D$22)*$F$3*$I$3))</f>
        <v>544.2324443672818</v>
      </c>
      <c r="EI115">
        <f>IF($I$4=0,0,IF(AW115&lt;=0,0,('LED Curve'!$D$19*(AW115/$I$4)^3+'LED Curve'!$D$20*(AW115/$I$4)^2+'LED Curve'!$D$21*(AW115/$I$4)^1+'LED Curve'!$D$22)*$F$4*$I$4))</f>
        <v>544.2324443672818</v>
      </c>
      <c r="EJ115">
        <f>IF($I$1=0,0,IF(AX115&lt;=0,0,('LED Curve'!$D$19*(AX115/$I$1)^3+'LED Curve'!$D$20*(AX115/$I$1)^2+'LED Curve'!$D$21*(AX115/$I$1)^1+'LED Curve'!$D$22)*$F$1*$I$1))</f>
        <v>544.2324443672818</v>
      </c>
      <c r="EK115">
        <f>IF($I$2=0,0,IF(AY115&lt;=0,0,('LED Curve'!$D$19*(AY115/$I$2)^3+'LED Curve'!$D$20*(AY115/$I$2)^2+'LED Curve'!$D$21*(AY115/$I$2)^1+'LED Curve'!$D$22)*$F$2*$I$2))</f>
        <v>544.2324443672818</v>
      </c>
      <c r="EL115">
        <f>IF($I$3=0,0,IF(AZ115&lt;=0,0,('LED Curve'!$D$19*(AZ115/$I$3)^3+'LED Curve'!$D$20*(AZ115/$I$3)^2+'LED Curve'!$D$21*(AZ115/$I$3)^1+'LED Curve'!$D$22)*$F$3*$I$3))</f>
        <v>544.2324443672818</v>
      </c>
      <c r="EM115">
        <f>IF($I$4=0,0,IF(BA115&lt;=0,0,('LED Curve'!$D$19*(BA115/$I$4)^3+'LED Curve'!$D$20*(BA115/$I$4)^2+'LED Curve'!$D$21*(BA115/$I$4)^1+'LED Curve'!$D$22)*$F$4*$I$4))</f>
        <v>544.2324443672818</v>
      </c>
      <c r="EN115">
        <f t="shared" si="196"/>
        <v>2176.9297774691272</v>
      </c>
      <c r="EO115">
        <f t="shared" si="116"/>
        <v>948.61350207583291</v>
      </c>
      <c r="EP115">
        <f t="shared" si="117"/>
        <v>2176.9297774691272</v>
      </c>
      <c r="EQ115">
        <f t="shared" si="118"/>
        <v>851.15161399119143</v>
      </c>
      <c r="ER115">
        <f t="shared" si="197"/>
        <v>2176.9297774691272</v>
      </c>
      <c r="ES115">
        <f t="shared" si="119"/>
        <v>774.82780015805474</v>
      </c>
    </row>
    <row r="116" spans="1:149" x14ac:dyDescent="0.3">
      <c r="A116">
        <v>107</v>
      </c>
      <c r="B116">
        <f t="shared" si="120"/>
        <v>4.1796875000000002E-3</v>
      </c>
      <c r="C116">
        <f t="shared" si="107"/>
        <v>149.0262363832035</v>
      </c>
      <c r="D116">
        <f t="shared" si="108"/>
        <v>162.70134878167653</v>
      </c>
      <c r="E116">
        <f t="shared" si="109"/>
        <v>176.37646118014956</v>
      </c>
      <c r="F116">
        <f>IF(C116&gt;Calculation!$D$72,IF((C116-Calculation!$D$72)/Calculation!$D$58&gt;Calculation!$D$28,Calculation!$D$28,(C116-Calculation!$D$72)/Calculation!$D$58),0)</f>
        <v>26.470588235294116</v>
      </c>
      <c r="G116">
        <f>IF(C116&gt;Calculation!$D$73,IF((C116-Calculation!$D$73)/Calculation!$D$59&gt;Calculation!$D$29,Calculation!$D$29,(C116-Calculation!$D$73)/Calculation!$D$59),0)</f>
        <v>54.411764705882355</v>
      </c>
      <c r="H116">
        <f>IF(C116&gt;Calculation!$D$74,IF((C116-Calculation!$D$74)/Calculation!$D$60&gt;Calculation!$D$30,Calculation!$D$30,(C116-Calculation!$D$74)/Calculation!$D$60),0)</f>
        <v>122.05882352941177</v>
      </c>
      <c r="I116">
        <f>IF(C116&gt;Calculation!$D$75,IF((C116-Calculation!$D$75)/Calculation!$D$61&gt;Calculation!$D$31,Calculation!$D$31,(C116-Calculation!$D$75)/Calculation!$D$61),0)</f>
        <v>135.29411764705884</v>
      </c>
      <c r="J116">
        <f>IF(D116&gt;Calculation!$D$72,IF((D116-Calculation!$D$72)/Calculation!$D$58&gt;Calculation!$D$28,Calculation!$D$28,(D116-Calculation!$D$72)/Calculation!$D$58),0)</f>
        <v>26.470588235294116</v>
      </c>
      <c r="K116">
        <f>IF(D116&gt;Calculation!$D$73,IF((D116-Calculation!$D$73)/Calculation!$D$59&gt;Calculation!$D$29,Calculation!$D$29,(D116-Calculation!$D$73)/Calculation!$D$59),0)</f>
        <v>54.411764705882355</v>
      </c>
      <c r="L116">
        <f>IF(D116&gt;Calculation!$D$74,IF((D116-Calculation!$D$74)/Calculation!$D$60&gt;Calculation!$D$30,Calculation!$D$30,(D116-Calculation!$D$74)/Calculation!$D$60),0)</f>
        <v>122.05882352941177</v>
      </c>
      <c r="M116">
        <f>IF(D116&gt;Calculation!$D$75,IF((D116-Calculation!$D$75)/Calculation!$D$61&gt;Calculation!$D$31,Calculation!$D$31,(D116-Calculation!$D$75)/Calculation!$D$61),0)</f>
        <v>135.29411764705884</v>
      </c>
      <c r="N116">
        <f>IF(E116&gt;Calculation!$D$72,IF((E116-Calculation!$D$72)/Calculation!$D$58&gt;Calculation!$D$28,Calculation!$D$28,(E116-Calculation!$D$72)/Calculation!$D$58),0)</f>
        <v>26.470588235294116</v>
      </c>
      <c r="O116">
        <f>IF(E116&gt;Calculation!$D$73,IF((E116-Calculation!$D$73)/Calculation!$D$59&gt;Calculation!$D$29,Calculation!$D$29,(E116-Calculation!$D$73)/Calculation!$D$59),0)</f>
        <v>54.411764705882355</v>
      </c>
      <c r="P116">
        <f>IF(E116&gt;Calculation!$D$74,IF((E116-Calculation!$D$74)/Calculation!$D$60&gt;Calculation!$D$30,Calculation!$D$30,(E116-Calculation!$D$74)/Calculation!$D$60),0)</f>
        <v>122.05882352941177</v>
      </c>
      <c r="Q116">
        <f>IF(E116&gt;Calculation!$D$75,IF((E116-Calculation!$D$75)/Calculation!$D$61&gt;Calculation!$D$31,Calculation!$D$31,(E116-Calculation!$D$75)/Calculation!$D$61),0)</f>
        <v>135.29411764705884</v>
      </c>
      <c r="R116">
        <f t="shared" si="121"/>
        <v>0</v>
      </c>
      <c r="S116">
        <f t="shared" si="122"/>
        <v>0</v>
      </c>
      <c r="T116">
        <f t="shared" si="123"/>
        <v>0</v>
      </c>
      <c r="U116">
        <f t="shared" si="124"/>
        <v>135.29411764705884</v>
      </c>
      <c r="V116">
        <f t="shared" si="125"/>
        <v>0</v>
      </c>
      <c r="W116">
        <f t="shared" si="126"/>
        <v>0</v>
      </c>
      <c r="X116">
        <f t="shared" si="127"/>
        <v>0</v>
      </c>
      <c r="Y116">
        <f t="shared" si="128"/>
        <v>135.29411764705884</v>
      </c>
      <c r="Z116">
        <f t="shared" si="129"/>
        <v>0</v>
      </c>
      <c r="AA116">
        <f t="shared" si="130"/>
        <v>0</v>
      </c>
      <c r="AB116">
        <f t="shared" si="131"/>
        <v>0</v>
      </c>
      <c r="AC116">
        <f t="shared" si="110"/>
        <v>135.29411764705884</v>
      </c>
      <c r="AD116">
        <f>IF(T116&gt;Calculation!$D$29,1,0)</f>
        <v>0</v>
      </c>
      <c r="AE116">
        <f>IF(X116&gt;Calculation!$D$29,1,0)</f>
        <v>0</v>
      </c>
      <c r="AF116">
        <f>IF(AB116&gt;Calculation!$D$29,1,0)</f>
        <v>0</v>
      </c>
      <c r="AG116">
        <f>IF(U116&gt;Calculation!$D$30,1,0)</f>
        <v>1</v>
      </c>
      <c r="AH116">
        <f>IF(Y116&gt;Calculation!$D$30,1,0)</f>
        <v>1</v>
      </c>
      <c r="AI116">
        <f>IF(AC116&gt;Calculation!$D$30,1,0)</f>
        <v>1</v>
      </c>
      <c r="AJ116">
        <f t="shared" si="111"/>
        <v>135.29411764705884</v>
      </c>
      <c r="AK116">
        <f t="shared" si="132"/>
        <v>135.29411764705884</v>
      </c>
      <c r="AL116">
        <f t="shared" si="133"/>
        <v>135.29411764705884</v>
      </c>
      <c r="AM116">
        <f t="shared" si="134"/>
        <v>18304.498269896198</v>
      </c>
      <c r="AN116">
        <f t="shared" si="135"/>
        <v>18304.498269896198</v>
      </c>
      <c r="AO116">
        <f t="shared" si="136"/>
        <v>18304.498269896198</v>
      </c>
      <c r="AP116">
        <f t="shared" si="112"/>
        <v>135.29411764705884</v>
      </c>
      <c r="AQ116">
        <f t="shared" si="113"/>
        <v>135.29411764705884</v>
      </c>
      <c r="AR116">
        <f t="shared" si="114"/>
        <v>135.29411764705884</v>
      </c>
      <c r="AS116">
        <f t="shared" si="115"/>
        <v>135.29411764705884</v>
      </c>
      <c r="AT116">
        <f t="shared" si="137"/>
        <v>135.29411764705884</v>
      </c>
      <c r="AU116">
        <f t="shared" si="138"/>
        <v>135.29411764705884</v>
      </c>
      <c r="AV116">
        <f t="shared" si="139"/>
        <v>135.29411764705884</v>
      </c>
      <c r="AW116">
        <f t="shared" si="140"/>
        <v>135.29411764705884</v>
      </c>
      <c r="AX116">
        <f t="shared" si="141"/>
        <v>135.29411764705884</v>
      </c>
      <c r="AY116">
        <f t="shared" si="142"/>
        <v>135.29411764705884</v>
      </c>
      <c r="AZ116">
        <f t="shared" si="143"/>
        <v>135.29411764705884</v>
      </c>
      <c r="BA116">
        <f t="shared" si="144"/>
        <v>135.29411764705884</v>
      </c>
      <c r="BB116">
        <f t="shared" si="145"/>
        <v>45.098039215686278</v>
      </c>
      <c r="BC116">
        <f t="shared" si="146"/>
        <v>45.098039215686278</v>
      </c>
      <c r="BD116">
        <f t="shared" si="147"/>
        <v>45.098039215686278</v>
      </c>
      <c r="BE116">
        <f t="shared" si="148"/>
        <v>45.098039215686278</v>
      </c>
      <c r="BF116">
        <f t="shared" si="149"/>
        <v>45.098039215686278</v>
      </c>
      <c r="BG116">
        <f t="shared" si="150"/>
        <v>45.098039215686278</v>
      </c>
      <c r="BH116">
        <f t="shared" si="151"/>
        <v>45.098039215686278</v>
      </c>
      <c r="BI116">
        <f t="shared" si="152"/>
        <v>45.098039215686278</v>
      </c>
      <c r="BJ116">
        <f t="shared" si="153"/>
        <v>45.098039215686278</v>
      </c>
      <c r="BK116">
        <f t="shared" si="154"/>
        <v>45.098039215686278</v>
      </c>
      <c r="BL116">
        <f t="shared" si="155"/>
        <v>45.098039215686278</v>
      </c>
      <c r="BM116">
        <f t="shared" si="156"/>
        <v>45.098039215686278</v>
      </c>
      <c r="BN116">
        <f t="shared" si="157"/>
        <v>2033.8331410995775</v>
      </c>
      <c r="BO116">
        <f t="shared" si="158"/>
        <v>2033.8331410995775</v>
      </c>
      <c r="BP116">
        <f t="shared" si="159"/>
        <v>2033.8331410995775</v>
      </c>
      <c r="BQ116">
        <f t="shared" si="160"/>
        <v>2033.8331410995775</v>
      </c>
      <c r="BR116">
        <f t="shared" si="161"/>
        <v>2033.8331410995775</v>
      </c>
      <c r="BS116">
        <f t="shared" si="162"/>
        <v>2033.8331410995775</v>
      </c>
      <c r="BT116">
        <f t="shared" si="163"/>
        <v>2033.8331410995775</v>
      </c>
      <c r="BU116">
        <f t="shared" si="164"/>
        <v>2033.8331410995775</v>
      </c>
      <c r="BV116">
        <f t="shared" si="165"/>
        <v>2033.8331410995775</v>
      </c>
      <c r="BW116">
        <f t="shared" si="166"/>
        <v>2033.8331410995775</v>
      </c>
      <c r="BX116">
        <f t="shared" si="167"/>
        <v>2033.8331410995775</v>
      </c>
      <c r="BY116">
        <f t="shared" si="168"/>
        <v>2033.8331410995775</v>
      </c>
      <c r="BZ116">
        <f>IF($I$1=0,0,IF(AP116=0,C116,('LED Curve'!$D$14*(AP116/$I$1)^3+'LED Curve'!$D$15*(AP116/$I$1)^2+'LED Curve'!$D$16*(AP116/$I$1)^1+'LED Curve'!$D$17)*$F$1))</f>
        <v>32.123222947868399</v>
      </c>
      <c r="CA116">
        <f>IF($I$2=0,0,IF(AQ116=0,C116-BZ116,('LED Curve'!$D$14*(AQ116/$I$2)^3+'LED Curve'!$D$15*(AQ116/$I$2)^2+'LED Curve'!$D$16*(AQ116/$I$2)^1+'LED Curve'!$D$17)*$F$2))</f>
        <v>32.123222947868399</v>
      </c>
      <c r="CB116">
        <f>IF($I$3=0,0,IF(AR116=0,C116-(BZ116+CA116),('LED Curve'!$D$14*(AR116/$I$3)^3+'LED Curve'!$D$15*(AR116/$I$3)^2+'LED Curve'!$D$16*(AR116/$I$3)^1+'LED Curve'!$D$17)*$F$3))</f>
        <v>32.123222947868399</v>
      </c>
      <c r="CC116">
        <f>IF($I$4=0,0,IF(AS116=0,C116-(BZ116+CA116+CB116),('LED Curve'!$D$14*(AS116/$I$4)^3+'LED Curve'!$D$15*(AS116/$I$4)^2+'LED Curve'!$D$16*(AS116/$I$4)^1+'LED Curve'!$D$17)*$F$4))</f>
        <v>32.123222947868399</v>
      </c>
      <c r="CD116">
        <f>IF($I$1=0,0,IF(AT116=0,D116,('LED Curve'!$D$14*(AT116/$I$1)^3+'LED Curve'!$D$15*(AT116/$I$1)^2+'LED Curve'!$D$16*(AT116/$I$1)^1+'LED Curve'!$D$17)*$F$1))</f>
        <v>32.123222947868399</v>
      </c>
      <c r="CE116">
        <f>IF($I$2=0,0,IF(AU116=0,D116-CD116,('LED Curve'!$D$14*(AU116/$I$2)^3+'LED Curve'!$D$15*(AU116/$I$2)^2+'LED Curve'!$D$16*(AU116/$I$2)^1+'LED Curve'!$D$17)*$F$2))</f>
        <v>32.123222947868399</v>
      </c>
      <c r="CF116">
        <f>IF($I$3=0,0,IF(AV116=0,D116-(CD116+CE116),('LED Curve'!$D$14*(AV116/$I$3)^3+'LED Curve'!$D$15*(AV116/$I$3)^2+'LED Curve'!$D$16*(AV116/$I$3)^1+'LED Curve'!$D$17)*$F$3))</f>
        <v>32.123222947868399</v>
      </c>
      <c r="CG116">
        <f>IF($I$4=0,0,IF(AW116=0,D116-(CD116+CE116+CF116),('LED Curve'!$D$14*(AW116/$I$4)^3+'LED Curve'!$D$15*(AW116/$I$4)^2+'LED Curve'!$D$16*(AW116/$I$4)^1+'LED Curve'!$D$17)*$F$4))</f>
        <v>32.123222947868399</v>
      </c>
      <c r="CH116">
        <f>IF($I$1=0,0,IF(AX116=0,E116,('LED Curve'!$D$14*(AX116/$I$1)^3+'LED Curve'!$D$15*(AX116/$I$1)^2+'LED Curve'!$D$16*(AX116/$I$1)^1+'LED Curve'!$D$17)*$F$1))</f>
        <v>32.123222947868399</v>
      </c>
      <c r="CI116">
        <f>IF($I$2=0,0,IF(AY116=0,E116-CH116,('LED Curve'!$D$14*(AY116/$I$2)^3+'LED Curve'!$D$15*(AY116/$I$2)^2+'LED Curve'!$D$16*(AY116/$I$2)^1+'LED Curve'!$D$17)*$F$2))</f>
        <v>32.123222947868399</v>
      </c>
      <c r="CJ116">
        <f>IF($I$3=0,0,IF(AZ116=0,E116-(CH116+CI116),('LED Curve'!$D$14*(AZ116/$I$3)^3+'LED Curve'!$D$15*(AZ116/$I$3)^2+'LED Curve'!$D$16*(AZ116/$I$3)^1+'LED Curve'!$D$17)*$F$3))</f>
        <v>32.123222947868399</v>
      </c>
      <c r="CK116">
        <f>IF($I$4=0,0,IF(BA116=0,E116-(CH116+CI116+CJ116),('LED Curve'!$D$14*(BA116/$I$4)^3+'LED Curve'!$D$15*(BA116/$I$4)^2+'LED Curve'!$D$16*(BA116/$I$4)^1+'LED Curve'!$D$17)*$F$4))</f>
        <v>32.123222947868399</v>
      </c>
      <c r="CL116">
        <f t="shared" si="169"/>
        <v>116.9030134353351</v>
      </c>
      <c r="CM116">
        <f t="shared" si="170"/>
        <v>84.779790487466698</v>
      </c>
      <c r="CN116">
        <f t="shared" si="171"/>
        <v>52.656567539598299</v>
      </c>
      <c r="CO116">
        <f>IF($C$6=Calculation!$I$5,0,$C116-(BZ116+CA116+CB116+CC116))</f>
        <v>20.5333445917299</v>
      </c>
      <c r="CP116">
        <f t="shared" si="172"/>
        <v>130.57812583380814</v>
      </c>
      <c r="CQ116">
        <f t="shared" si="173"/>
        <v>98.454902885939731</v>
      </c>
      <c r="CR116">
        <f t="shared" si="174"/>
        <v>66.331679938071332</v>
      </c>
      <c r="CS116">
        <f>IF($C$6=Calculation!$I$5,0,$D116-(CD116+CE116+CF116+CG116))</f>
        <v>34.208456990202933</v>
      </c>
      <c r="CT116">
        <f t="shared" si="175"/>
        <v>144.25323823228115</v>
      </c>
      <c r="CU116">
        <f t="shared" si="176"/>
        <v>112.13001528441276</v>
      </c>
      <c r="CV116">
        <f t="shared" si="177"/>
        <v>80.006792336544365</v>
      </c>
      <c r="CW116">
        <f>IF($C$6=Calculation!$I$5,0,$E116-(CH116+CI116+CJ116+CK116))</f>
        <v>47.883569388675966</v>
      </c>
      <c r="CX116">
        <f t="shared" si="178"/>
        <v>37.946647596005633</v>
      </c>
      <c r="CY116">
        <f t="shared" si="179"/>
        <v>43.793977973856563</v>
      </c>
      <c r="CZ116">
        <f t="shared" si="180"/>
        <v>49.310652524135605</v>
      </c>
      <c r="DA116">
        <f t="shared" si="181"/>
        <v>0.45188921099606671</v>
      </c>
      <c r="DB116">
        <f t="shared" si="182"/>
        <v>0.48526587023839052</v>
      </c>
      <c r="DC116">
        <f t="shared" si="183"/>
        <v>0.51163015387050548</v>
      </c>
      <c r="DD116">
        <f t="shared" si="198"/>
        <v>10.12270856923505</v>
      </c>
      <c r="DE116">
        <f t="shared" si="199"/>
        <v>9.7058984710244456</v>
      </c>
      <c r="DF116">
        <f t="shared" si="200"/>
        <v>8.5140420812765711</v>
      </c>
      <c r="DG116">
        <f t="shared" si="201"/>
        <v>5.2692078590009439</v>
      </c>
      <c r="DH116">
        <f t="shared" si="202"/>
        <v>10.915791848851839</v>
      </c>
      <c r="DI116">
        <f t="shared" si="203"/>
        <v>10.535926914311924</v>
      </c>
      <c r="DJ116">
        <f t="shared" si="204"/>
        <v>9.4699432876822218</v>
      </c>
      <c r="DK116">
        <f t="shared" si="205"/>
        <v>6.7251694939469191</v>
      </c>
      <c r="DL116">
        <f t="shared" si="206"/>
        <v>11.541097828275952</v>
      </c>
      <c r="DM116">
        <f t="shared" si="207"/>
        <v>11.193283816564589</v>
      </c>
      <c r="DN116">
        <f t="shared" si="208"/>
        <v>10.228043651104883</v>
      </c>
      <c r="DO116">
        <f t="shared" si="209"/>
        <v>7.8310967864720133</v>
      </c>
      <c r="DP116">
        <f t="shared" si="184"/>
        <v>0.21536561656600375</v>
      </c>
      <c r="DQ116">
        <f t="shared" si="185"/>
        <v>0.5946129283434145</v>
      </c>
      <c r="DR116">
        <f t="shared" si="186"/>
        <v>1.504332759888884</v>
      </c>
      <c r="DS116">
        <f t="shared" si="187"/>
        <v>1.5685900996742392</v>
      </c>
      <c r="DT116">
        <f t="shared" si="188"/>
        <v>0.1957421357474966</v>
      </c>
      <c r="DU116">
        <f t="shared" si="189"/>
        <v>0.52937470169145939</v>
      </c>
      <c r="DV116">
        <f t="shared" si="190"/>
        <v>1.2570381093663101</v>
      </c>
      <c r="DW116">
        <f t="shared" si="191"/>
        <v>3.6797256120200115</v>
      </c>
      <c r="DX116">
        <f t="shared" si="192"/>
        <v>0.17943591579829735</v>
      </c>
      <c r="DY116">
        <f t="shared" si="193"/>
        <v>0.47733610924997627</v>
      </c>
      <c r="DZ116">
        <f t="shared" si="194"/>
        <v>1.0876185638500147</v>
      </c>
      <c r="EA116">
        <f t="shared" si="195"/>
        <v>6.2611096989493875</v>
      </c>
      <c r="EB116">
        <f>IF($I$1=0,0,IF(AP116&lt;=0,0,('LED Curve'!$D$19*(AP116/$I$1)^3+'LED Curve'!$D$20*(AP116/$I$1)^2+'LED Curve'!$D$21*(AP116/$I$1)^1+'LED Curve'!$D$22)*$F$1*$I$1))</f>
        <v>544.2324443672818</v>
      </c>
      <c r="EC116">
        <f>IF($I$2=0,0,IF(AQ116&lt;=0,0,('LED Curve'!$D$19*(AQ116/$I$2)^3+'LED Curve'!$D$20*(AQ116/$I$2)^2+'LED Curve'!$D$21*(AQ116/$I$2)^1+'LED Curve'!$D$22)*$F$2*$I$2))</f>
        <v>544.2324443672818</v>
      </c>
      <c r="ED116">
        <f>IF($I$3=0,0,IF(AR116&lt;=0,0,('LED Curve'!$D$19*(AR116/$I$3)^3+'LED Curve'!$D$20*(AR116/$I$3)^2+'LED Curve'!$D$21*(AR116/$I$3)^1+'LED Curve'!$D$22)*$F$3*$I$3))</f>
        <v>544.2324443672818</v>
      </c>
      <c r="EE116">
        <f>IF($I$4=0,0,IF(AS116&lt;=0,0,('LED Curve'!$D$19*(AS116/$I$4)^3+'LED Curve'!$D$20*(AS116/$I$4)^2+'LED Curve'!$D$21*(AS116/$I$4)^1+'LED Curve'!$D$22)*$F$4*$I$4))</f>
        <v>544.2324443672818</v>
      </c>
      <c r="EF116">
        <f>IF($I$1=0,0,IF(AT116&lt;=0,0,('LED Curve'!$D$19*(AT116/$I$1)^3+'LED Curve'!$D$20*(AT116/$I$1)^2+'LED Curve'!$D$21*(AT116/$I$1)^1+'LED Curve'!$D$22)*$F$1*$I$1))</f>
        <v>544.2324443672818</v>
      </c>
      <c r="EG116">
        <f>IF($I$2=0,0,IF(AU116&lt;=0,0,('LED Curve'!$D$19*(AU116/$I$2)^3+'LED Curve'!$D$20*(AU116/$I$2)^2+'LED Curve'!$D$21*(AU116/$I$2)^1+'LED Curve'!$D$22)*$F$2*$I$2))</f>
        <v>544.2324443672818</v>
      </c>
      <c r="EH116">
        <f>IF($I$3=0,0,IF(AV116&lt;=0,0,('LED Curve'!$D$19*(AV116/$I$3)^3+'LED Curve'!$D$20*(AV116/$I$3)^2+'LED Curve'!$D$21*(AV116/$I$3)^1+'LED Curve'!$D$22)*$F$3*$I$3))</f>
        <v>544.2324443672818</v>
      </c>
      <c r="EI116">
        <f>IF($I$4=0,0,IF(AW116&lt;=0,0,('LED Curve'!$D$19*(AW116/$I$4)^3+'LED Curve'!$D$20*(AW116/$I$4)^2+'LED Curve'!$D$21*(AW116/$I$4)^1+'LED Curve'!$D$22)*$F$4*$I$4))</f>
        <v>544.2324443672818</v>
      </c>
      <c r="EJ116">
        <f>IF($I$1=0,0,IF(AX116&lt;=0,0,('LED Curve'!$D$19*(AX116/$I$1)^3+'LED Curve'!$D$20*(AX116/$I$1)^2+'LED Curve'!$D$21*(AX116/$I$1)^1+'LED Curve'!$D$22)*$F$1*$I$1))</f>
        <v>544.2324443672818</v>
      </c>
      <c r="EK116">
        <f>IF($I$2=0,0,IF(AY116&lt;=0,0,('LED Curve'!$D$19*(AY116/$I$2)^3+'LED Curve'!$D$20*(AY116/$I$2)^2+'LED Curve'!$D$21*(AY116/$I$2)^1+'LED Curve'!$D$22)*$F$2*$I$2))</f>
        <v>544.2324443672818</v>
      </c>
      <c r="EL116">
        <f>IF($I$3=0,0,IF(AZ116&lt;=0,0,('LED Curve'!$D$19*(AZ116/$I$3)^3+'LED Curve'!$D$20*(AZ116/$I$3)^2+'LED Curve'!$D$21*(AZ116/$I$3)^1+'LED Curve'!$D$22)*$F$3*$I$3))</f>
        <v>544.2324443672818</v>
      </c>
      <c r="EM116">
        <f>IF($I$4=0,0,IF(BA116&lt;=0,0,('LED Curve'!$D$19*(BA116/$I$4)^3+'LED Curve'!$D$20*(BA116/$I$4)^2+'LED Curve'!$D$21*(BA116/$I$4)^1+'LED Curve'!$D$22)*$F$4*$I$4))</f>
        <v>544.2324443672818</v>
      </c>
      <c r="EN116">
        <f t="shared" si="196"/>
        <v>2176.9297774691272</v>
      </c>
      <c r="EO116">
        <f t="shared" si="116"/>
        <v>948.61350207583291</v>
      </c>
      <c r="EP116">
        <f t="shared" si="117"/>
        <v>2176.9297774691272</v>
      </c>
      <c r="EQ116">
        <f t="shared" si="118"/>
        <v>851.15161399119143</v>
      </c>
      <c r="ER116">
        <f t="shared" si="197"/>
        <v>2176.9297774691272</v>
      </c>
      <c r="ES116">
        <f t="shared" si="119"/>
        <v>774.82780015805474</v>
      </c>
    </row>
    <row r="117" spans="1:149" x14ac:dyDescent="0.3">
      <c r="A117">
        <v>108</v>
      </c>
      <c r="B117">
        <f t="shared" si="120"/>
        <v>4.2187500000000003E-3</v>
      </c>
      <c r="C117">
        <f t="shared" si="107"/>
        <v>149.50144896128432</v>
      </c>
      <c r="D117">
        <f t="shared" si="108"/>
        <v>163.21976250321924</v>
      </c>
      <c r="E117">
        <f t="shared" si="109"/>
        <v>176.93807604515419</v>
      </c>
      <c r="F117">
        <f>IF(C117&gt;Calculation!$D$72,IF((C117-Calculation!$D$72)/Calculation!$D$58&gt;Calculation!$D$28,Calculation!$D$28,(C117-Calculation!$D$72)/Calculation!$D$58),0)</f>
        <v>26.470588235294116</v>
      </c>
      <c r="G117">
        <f>IF(C117&gt;Calculation!$D$73,IF((C117-Calculation!$D$73)/Calculation!$D$59&gt;Calculation!$D$29,Calculation!$D$29,(C117-Calculation!$D$73)/Calculation!$D$59),0)</f>
        <v>54.411764705882355</v>
      </c>
      <c r="H117">
        <f>IF(C117&gt;Calculation!$D$74,IF((C117-Calculation!$D$74)/Calculation!$D$60&gt;Calculation!$D$30,Calculation!$D$30,(C117-Calculation!$D$74)/Calculation!$D$60),0)</f>
        <v>122.05882352941177</v>
      </c>
      <c r="I117">
        <f>IF(C117&gt;Calculation!$D$75,IF((C117-Calculation!$D$75)/Calculation!$D$61&gt;Calculation!$D$31,Calculation!$D$31,(C117-Calculation!$D$75)/Calculation!$D$61),0)</f>
        <v>135.29411764705884</v>
      </c>
      <c r="J117">
        <f>IF(D117&gt;Calculation!$D$72,IF((D117-Calculation!$D$72)/Calculation!$D$58&gt;Calculation!$D$28,Calculation!$D$28,(D117-Calculation!$D$72)/Calculation!$D$58),0)</f>
        <v>26.470588235294116</v>
      </c>
      <c r="K117">
        <f>IF(D117&gt;Calculation!$D$73,IF((D117-Calculation!$D$73)/Calculation!$D$59&gt;Calculation!$D$29,Calculation!$D$29,(D117-Calculation!$D$73)/Calculation!$D$59),0)</f>
        <v>54.411764705882355</v>
      </c>
      <c r="L117">
        <f>IF(D117&gt;Calculation!$D$74,IF((D117-Calculation!$D$74)/Calculation!$D$60&gt;Calculation!$D$30,Calculation!$D$30,(D117-Calculation!$D$74)/Calculation!$D$60),0)</f>
        <v>122.05882352941177</v>
      </c>
      <c r="M117">
        <f>IF(D117&gt;Calculation!$D$75,IF((D117-Calculation!$D$75)/Calculation!$D$61&gt;Calculation!$D$31,Calculation!$D$31,(D117-Calculation!$D$75)/Calculation!$D$61),0)</f>
        <v>135.29411764705884</v>
      </c>
      <c r="N117">
        <f>IF(E117&gt;Calculation!$D$72,IF((E117-Calculation!$D$72)/Calculation!$D$58&gt;Calculation!$D$28,Calculation!$D$28,(E117-Calculation!$D$72)/Calculation!$D$58),0)</f>
        <v>26.470588235294116</v>
      </c>
      <c r="O117">
        <f>IF(E117&gt;Calculation!$D$73,IF((E117-Calculation!$D$73)/Calculation!$D$59&gt;Calculation!$D$29,Calculation!$D$29,(E117-Calculation!$D$73)/Calculation!$D$59),0)</f>
        <v>54.411764705882355</v>
      </c>
      <c r="P117">
        <f>IF(E117&gt;Calculation!$D$74,IF((E117-Calculation!$D$74)/Calculation!$D$60&gt;Calculation!$D$30,Calculation!$D$30,(E117-Calculation!$D$74)/Calculation!$D$60),0)</f>
        <v>122.05882352941177</v>
      </c>
      <c r="Q117">
        <f>IF(E117&gt;Calculation!$D$75,IF((E117-Calculation!$D$75)/Calculation!$D$61&gt;Calculation!$D$31,Calculation!$D$31,(E117-Calculation!$D$75)/Calculation!$D$61),0)</f>
        <v>135.29411764705884</v>
      </c>
      <c r="R117">
        <f t="shared" si="121"/>
        <v>0</v>
      </c>
      <c r="S117">
        <f t="shared" si="122"/>
        <v>0</v>
      </c>
      <c r="T117">
        <f t="shared" si="123"/>
        <v>0</v>
      </c>
      <c r="U117">
        <f t="shared" si="124"/>
        <v>135.29411764705884</v>
      </c>
      <c r="V117">
        <f t="shared" si="125"/>
        <v>0</v>
      </c>
      <c r="W117">
        <f t="shared" si="126"/>
        <v>0</v>
      </c>
      <c r="X117">
        <f t="shared" si="127"/>
        <v>0</v>
      </c>
      <c r="Y117">
        <f t="shared" si="128"/>
        <v>135.29411764705884</v>
      </c>
      <c r="Z117">
        <f t="shared" si="129"/>
        <v>0</v>
      </c>
      <c r="AA117">
        <f t="shared" si="130"/>
        <v>0</v>
      </c>
      <c r="AB117">
        <f t="shared" si="131"/>
        <v>0</v>
      </c>
      <c r="AC117">
        <f t="shared" si="110"/>
        <v>135.29411764705884</v>
      </c>
      <c r="AD117">
        <f>IF(T117&gt;Calculation!$D$29,1,0)</f>
        <v>0</v>
      </c>
      <c r="AE117">
        <f>IF(X117&gt;Calculation!$D$29,1,0)</f>
        <v>0</v>
      </c>
      <c r="AF117">
        <f>IF(AB117&gt;Calculation!$D$29,1,0)</f>
        <v>0</v>
      </c>
      <c r="AG117">
        <f>IF(U117&gt;Calculation!$D$30,1,0)</f>
        <v>1</v>
      </c>
      <c r="AH117">
        <f>IF(Y117&gt;Calculation!$D$30,1,0)</f>
        <v>1</v>
      </c>
      <c r="AI117">
        <f>IF(AC117&gt;Calculation!$D$30,1,0)</f>
        <v>1</v>
      </c>
      <c r="AJ117">
        <f t="shared" si="111"/>
        <v>135.29411764705884</v>
      </c>
      <c r="AK117">
        <f t="shared" si="132"/>
        <v>135.29411764705884</v>
      </c>
      <c r="AL117">
        <f t="shared" si="133"/>
        <v>135.29411764705884</v>
      </c>
      <c r="AM117">
        <f t="shared" si="134"/>
        <v>18304.498269896198</v>
      </c>
      <c r="AN117">
        <f t="shared" si="135"/>
        <v>18304.498269896198</v>
      </c>
      <c r="AO117">
        <f t="shared" si="136"/>
        <v>18304.498269896198</v>
      </c>
      <c r="AP117">
        <f t="shared" si="112"/>
        <v>135.29411764705884</v>
      </c>
      <c r="AQ117">
        <f t="shared" si="113"/>
        <v>135.29411764705884</v>
      </c>
      <c r="AR117">
        <f t="shared" si="114"/>
        <v>135.29411764705884</v>
      </c>
      <c r="AS117">
        <f t="shared" si="115"/>
        <v>135.29411764705884</v>
      </c>
      <c r="AT117">
        <f t="shared" si="137"/>
        <v>135.29411764705884</v>
      </c>
      <c r="AU117">
        <f t="shared" si="138"/>
        <v>135.29411764705884</v>
      </c>
      <c r="AV117">
        <f t="shared" si="139"/>
        <v>135.29411764705884</v>
      </c>
      <c r="AW117">
        <f t="shared" si="140"/>
        <v>135.29411764705884</v>
      </c>
      <c r="AX117">
        <f t="shared" si="141"/>
        <v>135.29411764705884</v>
      </c>
      <c r="AY117">
        <f t="shared" si="142"/>
        <v>135.29411764705884</v>
      </c>
      <c r="AZ117">
        <f t="shared" si="143"/>
        <v>135.29411764705884</v>
      </c>
      <c r="BA117">
        <f t="shared" si="144"/>
        <v>135.29411764705884</v>
      </c>
      <c r="BB117">
        <f t="shared" si="145"/>
        <v>45.098039215686278</v>
      </c>
      <c r="BC117">
        <f t="shared" si="146"/>
        <v>45.098039215686278</v>
      </c>
      <c r="BD117">
        <f t="shared" si="147"/>
        <v>45.098039215686278</v>
      </c>
      <c r="BE117">
        <f t="shared" si="148"/>
        <v>45.098039215686278</v>
      </c>
      <c r="BF117">
        <f t="shared" si="149"/>
        <v>45.098039215686278</v>
      </c>
      <c r="BG117">
        <f t="shared" si="150"/>
        <v>45.098039215686278</v>
      </c>
      <c r="BH117">
        <f t="shared" si="151"/>
        <v>45.098039215686278</v>
      </c>
      <c r="BI117">
        <f t="shared" si="152"/>
        <v>45.098039215686278</v>
      </c>
      <c r="BJ117">
        <f t="shared" si="153"/>
        <v>45.098039215686278</v>
      </c>
      <c r="BK117">
        <f t="shared" si="154"/>
        <v>45.098039215686278</v>
      </c>
      <c r="BL117">
        <f t="shared" si="155"/>
        <v>45.098039215686278</v>
      </c>
      <c r="BM117">
        <f t="shared" si="156"/>
        <v>45.098039215686278</v>
      </c>
      <c r="BN117">
        <f t="shared" si="157"/>
        <v>2033.8331410995775</v>
      </c>
      <c r="BO117">
        <f t="shared" si="158"/>
        <v>2033.8331410995775</v>
      </c>
      <c r="BP117">
        <f t="shared" si="159"/>
        <v>2033.8331410995775</v>
      </c>
      <c r="BQ117">
        <f t="shared" si="160"/>
        <v>2033.8331410995775</v>
      </c>
      <c r="BR117">
        <f t="shared" si="161"/>
        <v>2033.8331410995775</v>
      </c>
      <c r="BS117">
        <f t="shared" si="162"/>
        <v>2033.8331410995775</v>
      </c>
      <c r="BT117">
        <f t="shared" si="163"/>
        <v>2033.8331410995775</v>
      </c>
      <c r="BU117">
        <f t="shared" si="164"/>
        <v>2033.8331410995775</v>
      </c>
      <c r="BV117">
        <f t="shared" si="165"/>
        <v>2033.8331410995775</v>
      </c>
      <c r="BW117">
        <f t="shared" si="166"/>
        <v>2033.8331410995775</v>
      </c>
      <c r="BX117">
        <f t="shared" si="167"/>
        <v>2033.8331410995775</v>
      </c>
      <c r="BY117">
        <f t="shared" si="168"/>
        <v>2033.8331410995775</v>
      </c>
      <c r="BZ117">
        <f>IF($I$1=0,0,IF(AP117=0,C117,('LED Curve'!$D$14*(AP117/$I$1)^3+'LED Curve'!$D$15*(AP117/$I$1)^2+'LED Curve'!$D$16*(AP117/$I$1)^1+'LED Curve'!$D$17)*$F$1))</f>
        <v>32.123222947868399</v>
      </c>
      <c r="CA117">
        <f>IF($I$2=0,0,IF(AQ117=0,C117-BZ117,('LED Curve'!$D$14*(AQ117/$I$2)^3+'LED Curve'!$D$15*(AQ117/$I$2)^2+'LED Curve'!$D$16*(AQ117/$I$2)^1+'LED Curve'!$D$17)*$F$2))</f>
        <v>32.123222947868399</v>
      </c>
      <c r="CB117">
        <f>IF($I$3=0,0,IF(AR117=0,C117-(BZ117+CA117),('LED Curve'!$D$14*(AR117/$I$3)^3+'LED Curve'!$D$15*(AR117/$I$3)^2+'LED Curve'!$D$16*(AR117/$I$3)^1+'LED Curve'!$D$17)*$F$3))</f>
        <v>32.123222947868399</v>
      </c>
      <c r="CC117">
        <f>IF($I$4=0,0,IF(AS117=0,C117-(BZ117+CA117+CB117),('LED Curve'!$D$14*(AS117/$I$4)^3+'LED Curve'!$D$15*(AS117/$I$4)^2+'LED Curve'!$D$16*(AS117/$I$4)^1+'LED Curve'!$D$17)*$F$4))</f>
        <v>32.123222947868399</v>
      </c>
      <c r="CD117">
        <f>IF($I$1=0,0,IF(AT117=0,D117,('LED Curve'!$D$14*(AT117/$I$1)^3+'LED Curve'!$D$15*(AT117/$I$1)^2+'LED Curve'!$D$16*(AT117/$I$1)^1+'LED Curve'!$D$17)*$F$1))</f>
        <v>32.123222947868399</v>
      </c>
      <c r="CE117">
        <f>IF($I$2=0,0,IF(AU117=0,D117-CD117,('LED Curve'!$D$14*(AU117/$I$2)^3+'LED Curve'!$D$15*(AU117/$I$2)^2+'LED Curve'!$D$16*(AU117/$I$2)^1+'LED Curve'!$D$17)*$F$2))</f>
        <v>32.123222947868399</v>
      </c>
      <c r="CF117">
        <f>IF($I$3=0,0,IF(AV117=0,D117-(CD117+CE117),('LED Curve'!$D$14*(AV117/$I$3)^3+'LED Curve'!$D$15*(AV117/$I$3)^2+'LED Curve'!$D$16*(AV117/$I$3)^1+'LED Curve'!$D$17)*$F$3))</f>
        <v>32.123222947868399</v>
      </c>
      <c r="CG117">
        <f>IF($I$4=0,0,IF(AW117=0,D117-(CD117+CE117+CF117),('LED Curve'!$D$14*(AW117/$I$4)^3+'LED Curve'!$D$15*(AW117/$I$4)^2+'LED Curve'!$D$16*(AW117/$I$4)^1+'LED Curve'!$D$17)*$F$4))</f>
        <v>32.123222947868399</v>
      </c>
      <c r="CH117">
        <f>IF($I$1=0,0,IF(AX117=0,E117,('LED Curve'!$D$14*(AX117/$I$1)^3+'LED Curve'!$D$15*(AX117/$I$1)^2+'LED Curve'!$D$16*(AX117/$I$1)^1+'LED Curve'!$D$17)*$F$1))</f>
        <v>32.123222947868399</v>
      </c>
      <c r="CI117">
        <f>IF($I$2=0,0,IF(AY117=0,E117-CH117,('LED Curve'!$D$14*(AY117/$I$2)^3+'LED Curve'!$D$15*(AY117/$I$2)^2+'LED Curve'!$D$16*(AY117/$I$2)^1+'LED Curve'!$D$17)*$F$2))</f>
        <v>32.123222947868399</v>
      </c>
      <c r="CJ117">
        <f>IF($I$3=0,0,IF(AZ117=0,E117-(CH117+CI117),('LED Curve'!$D$14*(AZ117/$I$3)^3+'LED Curve'!$D$15*(AZ117/$I$3)^2+'LED Curve'!$D$16*(AZ117/$I$3)^1+'LED Curve'!$D$17)*$F$3))</f>
        <v>32.123222947868399</v>
      </c>
      <c r="CK117">
        <f>IF($I$4=0,0,IF(BA117=0,E117-(CH117+CI117+CJ117),('LED Curve'!$D$14*(BA117/$I$4)^3+'LED Curve'!$D$15*(BA117/$I$4)^2+'LED Curve'!$D$16*(BA117/$I$4)^1+'LED Curve'!$D$17)*$F$4))</f>
        <v>32.123222947868399</v>
      </c>
      <c r="CL117">
        <f t="shared" si="169"/>
        <v>117.37822601341593</v>
      </c>
      <c r="CM117">
        <f t="shared" si="170"/>
        <v>85.255003065547527</v>
      </c>
      <c r="CN117">
        <f t="shared" si="171"/>
        <v>53.131780117679128</v>
      </c>
      <c r="CO117">
        <f>IF($C$6=Calculation!$I$5,0,$C117-(BZ117+CA117+CB117+CC117))</f>
        <v>21.008557169810729</v>
      </c>
      <c r="CP117">
        <f t="shared" si="172"/>
        <v>131.09653955535083</v>
      </c>
      <c r="CQ117">
        <f t="shared" si="173"/>
        <v>98.973316607482445</v>
      </c>
      <c r="CR117">
        <f t="shared" si="174"/>
        <v>66.850093659614046</v>
      </c>
      <c r="CS117">
        <f>IF($C$6=Calculation!$I$5,0,$D117-(CD117+CE117+CF117+CG117))</f>
        <v>34.726870711745647</v>
      </c>
      <c r="CT117">
        <f t="shared" si="175"/>
        <v>144.81485309728578</v>
      </c>
      <c r="CU117">
        <f t="shared" si="176"/>
        <v>112.69163014941739</v>
      </c>
      <c r="CV117">
        <f t="shared" si="177"/>
        <v>80.568407201548993</v>
      </c>
      <c r="CW117">
        <f>IF($C$6=Calculation!$I$5,0,$E117-(CH117+CI117+CJ117+CK117))</f>
        <v>48.445184253680594</v>
      </c>
      <c r="CX117">
        <f t="shared" si="178"/>
        <v>38.742894926304714</v>
      </c>
      <c r="CY117">
        <f t="shared" si="179"/>
        <v>44.662611425091924</v>
      </c>
      <c r="CZ117">
        <f t="shared" si="180"/>
        <v>50.251672096307253</v>
      </c>
      <c r="DA117">
        <f t="shared" si="181"/>
        <v>0.45928810805489023</v>
      </c>
      <c r="DB117">
        <f t="shared" si="182"/>
        <v>0.49266476729721403</v>
      </c>
      <c r="DC117">
        <f t="shared" si="183"/>
        <v>0.51902905092932905</v>
      </c>
      <c r="DD117">
        <f t="shared" si="198"/>
        <v>10.292477440512847</v>
      </c>
      <c r="DE117">
        <f t="shared" si="199"/>
        <v>9.8756673423022434</v>
      </c>
      <c r="DF117">
        <f t="shared" si="200"/>
        <v>8.683810952554369</v>
      </c>
      <c r="DG117">
        <f t="shared" si="201"/>
        <v>5.4389767302787408</v>
      </c>
      <c r="DH117">
        <f t="shared" si="202"/>
        <v>11.085560720129637</v>
      </c>
      <c r="DI117">
        <f t="shared" si="203"/>
        <v>10.705695785589722</v>
      </c>
      <c r="DJ117">
        <f t="shared" si="204"/>
        <v>9.6397121589600197</v>
      </c>
      <c r="DK117">
        <f t="shared" si="205"/>
        <v>6.894938365224716</v>
      </c>
      <c r="DL117">
        <f t="shared" si="206"/>
        <v>11.710866699553749</v>
      </c>
      <c r="DM117">
        <f t="shared" si="207"/>
        <v>11.363052687842387</v>
      </c>
      <c r="DN117">
        <f t="shared" si="208"/>
        <v>10.397812522382681</v>
      </c>
      <c r="DO117">
        <f t="shared" si="209"/>
        <v>8.0008656577498112</v>
      </c>
      <c r="DP117">
        <f t="shared" si="184"/>
        <v>0.21536561656600375</v>
      </c>
      <c r="DQ117">
        <f t="shared" si="185"/>
        <v>0.5946129283434145</v>
      </c>
      <c r="DR117">
        <f t="shared" si="186"/>
        <v>1.504332759888884</v>
      </c>
      <c r="DS117">
        <f t="shared" si="187"/>
        <v>1.6783630478033105</v>
      </c>
      <c r="DT117">
        <f t="shared" si="188"/>
        <v>0.1957421357474966</v>
      </c>
      <c r="DU117">
        <f t="shared" si="189"/>
        <v>0.52937470169145939</v>
      </c>
      <c r="DV117">
        <f t="shared" si="190"/>
        <v>1.2570381093663101</v>
      </c>
      <c r="DW117">
        <f t="shared" si="191"/>
        <v>3.8618846810853631</v>
      </c>
      <c r="DX117">
        <f t="shared" si="192"/>
        <v>0.17943591579829735</v>
      </c>
      <c r="DY117">
        <f t="shared" si="193"/>
        <v>0.47733610924997627</v>
      </c>
      <c r="DZ117">
        <f t="shared" si="194"/>
        <v>1.0876185638500147</v>
      </c>
      <c r="EA117">
        <f t="shared" si="195"/>
        <v>6.5156548889510191</v>
      </c>
      <c r="EB117">
        <f>IF($I$1=0,0,IF(AP117&lt;=0,0,('LED Curve'!$D$19*(AP117/$I$1)^3+'LED Curve'!$D$20*(AP117/$I$1)^2+'LED Curve'!$D$21*(AP117/$I$1)^1+'LED Curve'!$D$22)*$F$1*$I$1))</f>
        <v>544.2324443672818</v>
      </c>
      <c r="EC117">
        <f>IF($I$2=0,0,IF(AQ117&lt;=0,0,('LED Curve'!$D$19*(AQ117/$I$2)^3+'LED Curve'!$D$20*(AQ117/$I$2)^2+'LED Curve'!$D$21*(AQ117/$I$2)^1+'LED Curve'!$D$22)*$F$2*$I$2))</f>
        <v>544.2324443672818</v>
      </c>
      <c r="ED117">
        <f>IF($I$3=0,0,IF(AR117&lt;=0,0,('LED Curve'!$D$19*(AR117/$I$3)^3+'LED Curve'!$D$20*(AR117/$I$3)^2+'LED Curve'!$D$21*(AR117/$I$3)^1+'LED Curve'!$D$22)*$F$3*$I$3))</f>
        <v>544.2324443672818</v>
      </c>
      <c r="EE117">
        <f>IF($I$4=0,0,IF(AS117&lt;=0,0,('LED Curve'!$D$19*(AS117/$I$4)^3+'LED Curve'!$D$20*(AS117/$I$4)^2+'LED Curve'!$D$21*(AS117/$I$4)^1+'LED Curve'!$D$22)*$F$4*$I$4))</f>
        <v>544.2324443672818</v>
      </c>
      <c r="EF117">
        <f>IF($I$1=0,0,IF(AT117&lt;=0,0,('LED Curve'!$D$19*(AT117/$I$1)^3+'LED Curve'!$D$20*(AT117/$I$1)^2+'LED Curve'!$D$21*(AT117/$I$1)^1+'LED Curve'!$D$22)*$F$1*$I$1))</f>
        <v>544.2324443672818</v>
      </c>
      <c r="EG117">
        <f>IF($I$2=0,0,IF(AU117&lt;=0,0,('LED Curve'!$D$19*(AU117/$I$2)^3+'LED Curve'!$D$20*(AU117/$I$2)^2+'LED Curve'!$D$21*(AU117/$I$2)^1+'LED Curve'!$D$22)*$F$2*$I$2))</f>
        <v>544.2324443672818</v>
      </c>
      <c r="EH117">
        <f>IF($I$3=0,0,IF(AV117&lt;=0,0,('LED Curve'!$D$19*(AV117/$I$3)^3+'LED Curve'!$D$20*(AV117/$I$3)^2+'LED Curve'!$D$21*(AV117/$I$3)^1+'LED Curve'!$D$22)*$F$3*$I$3))</f>
        <v>544.2324443672818</v>
      </c>
      <c r="EI117">
        <f>IF($I$4=0,0,IF(AW117&lt;=0,0,('LED Curve'!$D$19*(AW117/$I$4)^3+'LED Curve'!$D$20*(AW117/$I$4)^2+'LED Curve'!$D$21*(AW117/$I$4)^1+'LED Curve'!$D$22)*$F$4*$I$4))</f>
        <v>544.2324443672818</v>
      </c>
      <c r="EJ117">
        <f>IF($I$1=0,0,IF(AX117&lt;=0,0,('LED Curve'!$D$19*(AX117/$I$1)^3+'LED Curve'!$D$20*(AX117/$I$1)^2+'LED Curve'!$D$21*(AX117/$I$1)^1+'LED Curve'!$D$22)*$F$1*$I$1))</f>
        <v>544.2324443672818</v>
      </c>
      <c r="EK117">
        <f>IF($I$2=0,0,IF(AY117&lt;=0,0,('LED Curve'!$D$19*(AY117/$I$2)^3+'LED Curve'!$D$20*(AY117/$I$2)^2+'LED Curve'!$D$21*(AY117/$I$2)^1+'LED Curve'!$D$22)*$F$2*$I$2))</f>
        <v>544.2324443672818</v>
      </c>
      <c r="EL117">
        <f>IF($I$3=0,0,IF(AZ117&lt;=0,0,('LED Curve'!$D$19*(AZ117/$I$3)^3+'LED Curve'!$D$20*(AZ117/$I$3)^2+'LED Curve'!$D$21*(AZ117/$I$3)^1+'LED Curve'!$D$22)*$F$3*$I$3))</f>
        <v>544.2324443672818</v>
      </c>
      <c r="EM117">
        <f>IF($I$4=0,0,IF(BA117&lt;=0,0,('LED Curve'!$D$19*(BA117/$I$4)^3+'LED Curve'!$D$20*(BA117/$I$4)^2+'LED Curve'!$D$21*(BA117/$I$4)^1+'LED Curve'!$D$22)*$F$4*$I$4))</f>
        <v>544.2324443672818</v>
      </c>
      <c r="EN117">
        <f t="shared" si="196"/>
        <v>2176.9297774691272</v>
      </c>
      <c r="EO117">
        <f t="shared" si="116"/>
        <v>948.61350207583291</v>
      </c>
      <c r="EP117">
        <f t="shared" si="117"/>
        <v>2176.9297774691272</v>
      </c>
      <c r="EQ117">
        <f t="shared" si="118"/>
        <v>851.15161399119143</v>
      </c>
      <c r="ER117">
        <f t="shared" si="197"/>
        <v>2176.9297774691272</v>
      </c>
      <c r="ES117">
        <f t="shared" si="119"/>
        <v>774.82780015805474</v>
      </c>
    </row>
    <row r="118" spans="1:149" x14ac:dyDescent="0.3">
      <c r="A118">
        <v>109</v>
      </c>
      <c r="B118">
        <f t="shared" si="120"/>
        <v>4.2578125000000003E-3</v>
      </c>
      <c r="C118">
        <f t="shared" si="107"/>
        <v>149.95393633621075</v>
      </c>
      <c r="D118">
        <f t="shared" si="108"/>
        <v>163.71338509404808</v>
      </c>
      <c r="E118">
        <f t="shared" si="109"/>
        <v>177.47283385188544</v>
      </c>
      <c r="F118">
        <f>IF(C118&gt;Calculation!$D$72,IF((C118-Calculation!$D$72)/Calculation!$D$58&gt;Calculation!$D$28,Calculation!$D$28,(C118-Calculation!$D$72)/Calculation!$D$58),0)</f>
        <v>26.470588235294116</v>
      </c>
      <c r="G118">
        <f>IF(C118&gt;Calculation!$D$73,IF((C118-Calculation!$D$73)/Calculation!$D$59&gt;Calculation!$D$29,Calculation!$D$29,(C118-Calculation!$D$73)/Calculation!$D$59),0)</f>
        <v>54.411764705882355</v>
      </c>
      <c r="H118">
        <f>IF(C118&gt;Calculation!$D$74,IF((C118-Calculation!$D$74)/Calculation!$D$60&gt;Calculation!$D$30,Calculation!$D$30,(C118-Calculation!$D$74)/Calculation!$D$60),0)</f>
        <v>122.05882352941177</v>
      </c>
      <c r="I118">
        <f>IF(C118&gt;Calculation!$D$75,IF((C118-Calculation!$D$75)/Calculation!$D$61&gt;Calculation!$D$31,Calculation!$D$31,(C118-Calculation!$D$75)/Calculation!$D$61),0)</f>
        <v>135.29411764705884</v>
      </c>
      <c r="J118">
        <f>IF(D118&gt;Calculation!$D$72,IF((D118-Calculation!$D$72)/Calculation!$D$58&gt;Calculation!$D$28,Calculation!$D$28,(D118-Calculation!$D$72)/Calculation!$D$58),0)</f>
        <v>26.470588235294116</v>
      </c>
      <c r="K118">
        <f>IF(D118&gt;Calculation!$D$73,IF((D118-Calculation!$D$73)/Calculation!$D$59&gt;Calculation!$D$29,Calculation!$D$29,(D118-Calculation!$D$73)/Calculation!$D$59),0)</f>
        <v>54.411764705882355</v>
      </c>
      <c r="L118">
        <f>IF(D118&gt;Calculation!$D$74,IF((D118-Calculation!$D$74)/Calculation!$D$60&gt;Calculation!$D$30,Calculation!$D$30,(D118-Calculation!$D$74)/Calculation!$D$60),0)</f>
        <v>122.05882352941177</v>
      </c>
      <c r="M118">
        <f>IF(D118&gt;Calculation!$D$75,IF((D118-Calculation!$D$75)/Calculation!$D$61&gt;Calculation!$D$31,Calculation!$D$31,(D118-Calculation!$D$75)/Calculation!$D$61),0)</f>
        <v>135.29411764705884</v>
      </c>
      <c r="N118">
        <f>IF(E118&gt;Calculation!$D$72,IF((E118-Calculation!$D$72)/Calculation!$D$58&gt;Calculation!$D$28,Calculation!$D$28,(E118-Calculation!$D$72)/Calculation!$D$58),0)</f>
        <v>26.470588235294116</v>
      </c>
      <c r="O118">
        <f>IF(E118&gt;Calculation!$D$73,IF((E118-Calculation!$D$73)/Calculation!$D$59&gt;Calculation!$D$29,Calculation!$D$29,(E118-Calculation!$D$73)/Calculation!$D$59),0)</f>
        <v>54.411764705882355</v>
      </c>
      <c r="P118">
        <f>IF(E118&gt;Calculation!$D$74,IF((E118-Calculation!$D$74)/Calculation!$D$60&gt;Calculation!$D$30,Calculation!$D$30,(E118-Calculation!$D$74)/Calculation!$D$60),0)</f>
        <v>122.05882352941177</v>
      </c>
      <c r="Q118">
        <f>IF(E118&gt;Calculation!$D$75,IF((E118-Calculation!$D$75)/Calculation!$D$61&gt;Calculation!$D$31,Calculation!$D$31,(E118-Calculation!$D$75)/Calculation!$D$61),0)</f>
        <v>135.29411764705884</v>
      </c>
      <c r="R118">
        <f t="shared" si="121"/>
        <v>0</v>
      </c>
      <c r="S118">
        <f t="shared" si="122"/>
        <v>0</v>
      </c>
      <c r="T118">
        <f t="shared" si="123"/>
        <v>0</v>
      </c>
      <c r="U118">
        <f t="shared" si="124"/>
        <v>135.29411764705884</v>
      </c>
      <c r="V118">
        <f t="shared" si="125"/>
        <v>0</v>
      </c>
      <c r="W118">
        <f t="shared" si="126"/>
        <v>0</v>
      </c>
      <c r="X118">
        <f t="shared" si="127"/>
        <v>0</v>
      </c>
      <c r="Y118">
        <f t="shared" si="128"/>
        <v>135.29411764705884</v>
      </c>
      <c r="Z118">
        <f t="shared" si="129"/>
        <v>0</v>
      </c>
      <c r="AA118">
        <f t="shared" si="130"/>
        <v>0</v>
      </c>
      <c r="AB118">
        <f t="shared" si="131"/>
        <v>0</v>
      </c>
      <c r="AC118">
        <f t="shared" si="110"/>
        <v>135.29411764705884</v>
      </c>
      <c r="AD118">
        <f>IF(T118&gt;Calculation!$D$29,1,0)</f>
        <v>0</v>
      </c>
      <c r="AE118">
        <f>IF(X118&gt;Calculation!$D$29,1,0)</f>
        <v>0</v>
      </c>
      <c r="AF118">
        <f>IF(AB118&gt;Calculation!$D$29,1,0)</f>
        <v>0</v>
      </c>
      <c r="AG118">
        <f>IF(U118&gt;Calculation!$D$30,1,0)</f>
        <v>1</v>
      </c>
      <c r="AH118">
        <f>IF(Y118&gt;Calculation!$D$30,1,0)</f>
        <v>1</v>
      </c>
      <c r="AI118">
        <f>IF(AC118&gt;Calculation!$D$30,1,0)</f>
        <v>1</v>
      </c>
      <c r="AJ118">
        <f t="shared" si="111"/>
        <v>135.29411764705884</v>
      </c>
      <c r="AK118">
        <f t="shared" si="132"/>
        <v>135.29411764705884</v>
      </c>
      <c r="AL118">
        <f t="shared" si="133"/>
        <v>135.29411764705884</v>
      </c>
      <c r="AM118">
        <f t="shared" si="134"/>
        <v>18304.498269896198</v>
      </c>
      <c r="AN118">
        <f t="shared" si="135"/>
        <v>18304.498269896198</v>
      </c>
      <c r="AO118">
        <f t="shared" si="136"/>
        <v>18304.498269896198</v>
      </c>
      <c r="AP118">
        <f t="shared" si="112"/>
        <v>135.29411764705884</v>
      </c>
      <c r="AQ118">
        <f t="shared" si="113"/>
        <v>135.29411764705884</v>
      </c>
      <c r="AR118">
        <f t="shared" si="114"/>
        <v>135.29411764705884</v>
      </c>
      <c r="AS118">
        <f t="shared" si="115"/>
        <v>135.29411764705884</v>
      </c>
      <c r="AT118">
        <f t="shared" si="137"/>
        <v>135.29411764705884</v>
      </c>
      <c r="AU118">
        <f t="shared" si="138"/>
        <v>135.29411764705884</v>
      </c>
      <c r="AV118">
        <f t="shared" si="139"/>
        <v>135.29411764705884</v>
      </c>
      <c r="AW118">
        <f t="shared" si="140"/>
        <v>135.29411764705884</v>
      </c>
      <c r="AX118">
        <f t="shared" si="141"/>
        <v>135.29411764705884</v>
      </c>
      <c r="AY118">
        <f t="shared" si="142"/>
        <v>135.29411764705884</v>
      </c>
      <c r="AZ118">
        <f t="shared" si="143"/>
        <v>135.29411764705884</v>
      </c>
      <c r="BA118">
        <f t="shared" si="144"/>
        <v>135.29411764705884</v>
      </c>
      <c r="BB118">
        <f t="shared" si="145"/>
        <v>45.098039215686278</v>
      </c>
      <c r="BC118">
        <f t="shared" si="146"/>
        <v>45.098039215686278</v>
      </c>
      <c r="BD118">
        <f t="shared" si="147"/>
        <v>45.098039215686278</v>
      </c>
      <c r="BE118">
        <f t="shared" si="148"/>
        <v>45.098039215686278</v>
      </c>
      <c r="BF118">
        <f t="shared" si="149"/>
        <v>45.098039215686278</v>
      </c>
      <c r="BG118">
        <f t="shared" si="150"/>
        <v>45.098039215686278</v>
      </c>
      <c r="BH118">
        <f t="shared" si="151"/>
        <v>45.098039215686278</v>
      </c>
      <c r="BI118">
        <f t="shared" si="152"/>
        <v>45.098039215686278</v>
      </c>
      <c r="BJ118">
        <f t="shared" si="153"/>
        <v>45.098039215686278</v>
      </c>
      <c r="BK118">
        <f t="shared" si="154"/>
        <v>45.098039215686278</v>
      </c>
      <c r="BL118">
        <f t="shared" si="155"/>
        <v>45.098039215686278</v>
      </c>
      <c r="BM118">
        <f t="shared" si="156"/>
        <v>45.098039215686278</v>
      </c>
      <c r="BN118">
        <f t="shared" si="157"/>
        <v>2033.8331410995775</v>
      </c>
      <c r="BO118">
        <f t="shared" si="158"/>
        <v>2033.8331410995775</v>
      </c>
      <c r="BP118">
        <f t="shared" si="159"/>
        <v>2033.8331410995775</v>
      </c>
      <c r="BQ118">
        <f t="shared" si="160"/>
        <v>2033.8331410995775</v>
      </c>
      <c r="BR118">
        <f t="shared" si="161"/>
        <v>2033.8331410995775</v>
      </c>
      <c r="BS118">
        <f t="shared" si="162"/>
        <v>2033.8331410995775</v>
      </c>
      <c r="BT118">
        <f t="shared" si="163"/>
        <v>2033.8331410995775</v>
      </c>
      <c r="BU118">
        <f t="shared" si="164"/>
        <v>2033.8331410995775</v>
      </c>
      <c r="BV118">
        <f t="shared" si="165"/>
        <v>2033.8331410995775</v>
      </c>
      <c r="BW118">
        <f t="shared" si="166"/>
        <v>2033.8331410995775</v>
      </c>
      <c r="BX118">
        <f t="shared" si="167"/>
        <v>2033.8331410995775</v>
      </c>
      <c r="BY118">
        <f t="shared" si="168"/>
        <v>2033.8331410995775</v>
      </c>
      <c r="BZ118">
        <f>IF($I$1=0,0,IF(AP118=0,C118,('LED Curve'!$D$14*(AP118/$I$1)^3+'LED Curve'!$D$15*(AP118/$I$1)^2+'LED Curve'!$D$16*(AP118/$I$1)^1+'LED Curve'!$D$17)*$F$1))</f>
        <v>32.123222947868399</v>
      </c>
      <c r="CA118">
        <f>IF($I$2=0,0,IF(AQ118=0,C118-BZ118,('LED Curve'!$D$14*(AQ118/$I$2)^3+'LED Curve'!$D$15*(AQ118/$I$2)^2+'LED Curve'!$D$16*(AQ118/$I$2)^1+'LED Curve'!$D$17)*$F$2))</f>
        <v>32.123222947868399</v>
      </c>
      <c r="CB118">
        <f>IF($I$3=0,0,IF(AR118=0,C118-(BZ118+CA118),('LED Curve'!$D$14*(AR118/$I$3)^3+'LED Curve'!$D$15*(AR118/$I$3)^2+'LED Curve'!$D$16*(AR118/$I$3)^1+'LED Curve'!$D$17)*$F$3))</f>
        <v>32.123222947868399</v>
      </c>
      <c r="CC118">
        <f>IF($I$4=0,0,IF(AS118=0,C118-(BZ118+CA118+CB118),('LED Curve'!$D$14*(AS118/$I$4)^3+'LED Curve'!$D$15*(AS118/$I$4)^2+'LED Curve'!$D$16*(AS118/$I$4)^1+'LED Curve'!$D$17)*$F$4))</f>
        <v>32.123222947868399</v>
      </c>
      <c r="CD118">
        <f>IF($I$1=0,0,IF(AT118=0,D118,('LED Curve'!$D$14*(AT118/$I$1)^3+'LED Curve'!$D$15*(AT118/$I$1)^2+'LED Curve'!$D$16*(AT118/$I$1)^1+'LED Curve'!$D$17)*$F$1))</f>
        <v>32.123222947868399</v>
      </c>
      <c r="CE118">
        <f>IF($I$2=0,0,IF(AU118=0,D118-CD118,('LED Curve'!$D$14*(AU118/$I$2)^3+'LED Curve'!$D$15*(AU118/$I$2)^2+'LED Curve'!$D$16*(AU118/$I$2)^1+'LED Curve'!$D$17)*$F$2))</f>
        <v>32.123222947868399</v>
      </c>
      <c r="CF118">
        <f>IF($I$3=0,0,IF(AV118=0,D118-(CD118+CE118),('LED Curve'!$D$14*(AV118/$I$3)^3+'LED Curve'!$D$15*(AV118/$I$3)^2+'LED Curve'!$D$16*(AV118/$I$3)^1+'LED Curve'!$D$17)*$F$3))</f>
        <v>32.123222947868399</v>
      </c>
      <c r="CG118">
        <f>IF($I$4=0,0,IF(AW118=0,D118-(CD118+CE118+CF118),('LED Curve'!$D$14*(AW118/$I$4)^3+'LED Curve'!$D$15*(AW118/$I$4)^2+'LED Curve'!$D$16*(AW118/$I$4)^1+'LED Curve'!$D$17)*$F$4))</f>
        <v>32.123222947868399</v>
      </c>
      <c r="CH118">
        <f>IF($I$1=0,0,IF(AX118=0,E118,('LED Curve'!$D$14*(AX118/$I$1)^3+'LED Curve'!$D$15*(AX118/$I$1)^2+'LED Curve'!$D$16*(AX118/$I$1)^1+'LED Curve'!$D$17)*$F$1))</f>
        <v>32.123222947868399</v>
      </c>
      <c r="CI118">
        <f>IF($I$2=0,0,IF(AY118=0,E118-CH118,('LED Curve'!$D$14*(AY118/$I$2)^3+'LED Curve'!$D$15*(AY118/$I$2)^2+'LED Curve'!$D$16*(AY118/$I$2)^1+'LED Curve'!$D$17)*$F$2))</f>
        <v>32.123222947868399</v>
      </c>
      <c r="CJ118">
        <f>IF($I$3=0,0,IF(AZ118=0,E118-(CH118+CI118),('LED Curve'!$D$14*(AZ118/$I$3)^3+'LED Curve'!$D$15*(AZ118/$I$3)^2+'LED Curve'!$D$16*(AZ118/$I$3)^1+'LED Curve'!$D$17)*$F$3))</f>
        <v>32.123222947868399</v>
      </c>
      <c r="CK118">
        <f>IF($I$4=0,0,IF(BA118=0,E118-(CH118+CI118+CJ118),('LED Curve'!$D$14*(BA118/$I$4)^3+'LED Curve'!$D$15*(BA118/$I$4)^2+'LED Curve'!$D$16*(BA118/$I$4)^1+'LED Curve'!$D$17)*$F$4))</f>
        <v>32.123222947868399</v>
      </c>
      <c r="CL118">
        <f t="shared" si="169"/>
        <v>117.83071338834235</v>
      </c>
      <c r="CM118">
        <f t="shared" si="170"/>
        <v>85.707490440473947</v>
      </c>
      <c r="CN118">
        <f t="shared" si="171"/>
        <v>53.584267492605548</v>
      </c>
      <c r="CO118">
        <f>IF($C$6=Calculation!$I$5,0,$C118-(BZ118+CA118+CB118+CC118))</f>
        <v>21.461044544737149</v>
      </c>
      <c r="CP118">
        <f t="shared" si="172"/>
        <v>131.59016214617969</v>
      </c>
      <c r="CQ118">
        <f t="shared" si="173"/>
        <v>99.46693919831128</v>
      </c>
      <c r="CR118">
        <f t="shared" si="174"/>
        <v>67.343716250442881</v>
      </c>
      <c r="CS118">
        <f>IF($C$6=Calculation!$I$5,0,$D118-(CD118+CE118+CF118+CG118))</f>
        <v>35.220493302574482</v>
      </c>
      <c r="CT118">
        <f t="shared" si="175"/>
        <v>145.34961090401703</v>
      </c>
      <c r="CU118">
        <f t="shared" si="176"/>
        <v>113.22638795614864</v>
      </c>
      <c r="CV118">
        <f t="shared" si="177"/>
        <v>81.103165008280243</v>
      </c>
      <c r="CW118">
        <f>IF($C$6=Calculation!$I$5,0,$E118-(CH118+CI118+CJ118+CK118))</f>
        <v>48.979942060411844</v>
      </c>
      <c r="CX118">
        <f t="shared" si="178"/>
        <v>39.541593669623005</v>
      </c>
      <c r="CY118">
        <f t="shared" si="179"/>
        <v>45.533919145075515</v>
      </c>
      <c r="CZ118">
        <f t="shared" si="180"/>
        <v>51.195588792956144</v>
      </c>
      <c r="DA118">
        <f t="shared" si="181"/>
        <v>0.46668700511371375</v>
      </c>
      <c r="DB118">
        <f t="shared" si="182"/>
        <v>0.50006366435603755</v>
      </c>
      <c r="DC118">
        <f t="shared" si="183"/>
        <v>0.52642794798815262</v>
      </c>
      <c r="DD118">
        <f t="shared" si="198"/>
        <v>10.462246311790645</v>
      </c>
      <c r="DE118">
        <f t="shared" si="199"/>
        <v>10.045436213580041</v>
      </c>
      <c r="DF118">
        <f t="shared" si="200"/>
        <v>8.8535798238321668</v>
      </c>
      <c r="DG118">
        <f t="shared" si="201"/>
        <v>5.6087456015565378</v>
      </c>
      <c r="DH118">
        <f t="shared" si="202"/>
        <v>11.255329591407435</v>
      </c>
      <c r="DI118">
        <f t="shared" si="203"/>
        <v>10.87546465686752</v>
      </c>
      <c r="DJ118">
        <f t="shared" si="204"/>
        <v>9.8094810302378175</v>
      </c>
      <c r="DK118">
        <f t="shared" si="205"/>
        <v>7.064707236502513</v>
      </c>
      <c r="DL118">
        <f t="shared" si="206"/>
        <v>11.880635570831547</v>
      </c>
      <c r="DM118">
        <f t="shared" si="207"/>
        <v>11.532821559120185</v>
      </c>
      <c r="DN118">
        <f t="shared" si="208"/>
        <v>10.567581393660479</v>
      </c>
      <c r="DO118">
        <f t="shared" si="209"/>
        <v>8.170634529027609</v>
      </c>
      <c r="DP118">
        <f t="shared" si="184"/>
        <v>0.21536561656600375</v>
      </c>
      <c r="DQ118">
        <f t="shared" si="185"/>
        <v>0.5946129283434145</v>
      </c>
      <c r="DR118">
        <f t="shared" si="186"/>
        <v>1.504332759888884</v>
      </c>
      <c r="DS118">
        <f t="shared" si="187"/>
        <v>1.7905874089515874</v>
      </c>
      <c r="DT118">
        <f t="shared" si="188"/>
        <v>0.1957421357474966</v>
      </c>
      <c r="DU118">
        <f t="shared" si="189"/>
        <v>0.52937470169145939</v>
      </c>
      <c r="DV118">
        <f t="shared" si="190"/>
        <v>1.2570381093663101</v>
      </c>
      <c r="DW118">
        <f t="shared" si="191"/>
        <v>4.0467180188989387</v>
      </c>
      <c r="DX118">
        <f t="shared" si="192"/>
        <v>0.17943591579829735</v>
      </c>
      <c r="DY118">
        <f t="shared" si="193"/>
        <v>0.47733610924997627</v>
      </c>
      <c r="DZ118">
        <f t="shared" si="194"/>
        <v>1.0876185638500147</v>
      </c>
      <c r="EA118">
        <f t="shared" si="195"/>
        <v>6.7730972034298942</v>
      </c>
      <c r="EB118">
        <f>IF($I$1=0,0,IF(AP118&lt;=0,0,('LED Curve'!$D$19*(AP118/$I$1)^3+'LED Curve'!$D$20*(AP118/$I$1)^2+'LED Curve'!$D$21*(AP118/$I$1)^1+'LED Curve'!$D$22)*$F$1*$I$1))</f>
        <v>544.2324443672818</v>
      </c>
      <c r="EC118">
        <f>IF($I$2=0,0,IF(AQ118&lt;=0,0,('LED Curve'!$D$19*(AQ118/$I$2)^3+'LED Curve'!$D$20*(AQ118/$I$2)^2+'LED Curve'!$D$21*(AQ118/$I$2)^1+'LED Curve'!$D$22)*$F$2*$I$2))</f>
        <v>544.2324443672818</v>
      </c>
      <c r="ED118">
        <f>IF($I$3=0,0,IF(AR118&lt;=0,0,('LED Curve'!$D$19*(AR118/$I$3)^3+'LED Curve'!$D$20*(AR118/$I$3)^2+'LED Curve'!$D$21*(AR118/$I$3)^1+'LED Curve'!$D$22)*$F$3*$I$3))</f>
        <v>544.2324443672818</v>
      </c>
      <c r="EE118">
        <f>IF($I$4=0,0,IF(AS118&lt;=0,0,('LED Curve'!$D$19*(AS118/$I$4)^3+'LED Curve'!$D$20*(AS118/$I$4)^2+'LED Curve'!$D$21*(AS118/$I$4)^1+'LED Curve'!$D$22)*$F$4*$I$4))</f>
        <v>544.2324443672818</v>
      </c>
      <c r="EF118">
        <f>IF($I$1=0,0,IF(AT118&lt;=0,0,('LED Curve'!$D$19*(AT118/$I$1)^3+'LED Curve'!$D$20*(AT118/$I$1)^2+'LED Curve'!$D$21*(AT118/$I$1)^1+'LED Curve'!$D$22)*$F$1*$I$1))</f>
        <v>544.2324443672818</v>
      </c>
      <c r="EG118">
        <f>IF($I$2=0,0,IF(AU118&lt;=0,0,('LED Curve'!$D$19*(AU118/$I$2)^3+'LED Curve'!$D$20*(AU118/$I$2)^2+'LED Curve'!$D$21*(AU118/$I$2)^1+'LED Curve'!$D$22)*$F$2*$I$2))</f>
        <v>544.2324443672818</v>
      </c>
      <c r="EH118">
        <f>IF($I$3=0,0,IF(AV118&lt;=0,0,('LED Curve'!$D$19*(AV118/$I$3)^3+'LED Curve'!$D$20*(AV118/$I$3)^2+'LED Curve'!$D$21*(AV118/$I$3)^1+'LED Curve'!$D$22)*$F$3*$I$3))</f>
        <v>544.2324443672818</v>
      </c>
      <c r="EI118">
        <f>IF($I$4=0,0,IF(AW118&lt;=0,0,('LED Curve'!$D$19*(AW118/$I$4)^3+'LED Curve'!$D$20*(AW118/$I$4)^2+'LED Curve'!$D$21*(AW118/$I$4)^1+'LED Curve'!$D$22)*$F$4*$I$4))</f>
        <v>544.2324443672818</v>
      </c>
      <c r="EJ118">
        <f>IF($I$1=0,0,IF(AX118&lt;=0,0,('LED Curve'!$D$19*(AX118/$I$1)^3+'LED Curve'!$D$20*(AX118/$I$1)^2+'LED Curve'!$D$21*(AX118/$I$1)^1+'LED Curve'!$D$22)*$F$1*$I$1))</f>
        <v>544.2324443672818</v>
      </c>
      <c r="EK118">
        <f>IF($I$2=0,0,IF(AY118&lt;=0,0,('LED Curve'!$D$19*(AY118/$I$2)^3+'LED Curve'!$D$20*(AY118/$I$2)^2+'LED Curve'!$D$21*(AY118/$I$2)^1+'LED Curve'!$D$22)*$F$2*$I$2))</f>
        <v>544.2324443672818</v>
      </c>
      <c r="EL118">
        <f>IF($I$3=0,0,IF(AZ118&lt;=0,0,('LED Curve'!$D$19*(AZ118/$I$3)^3+'LED Curve'!$D$20*(AZ118/$I$3)^2+'LED Curve'!$D$21*(AZ118/$I$3)^1+'LED Curve'!$D$22)*$F$3*$I$3))</f>
        <v>544.2324443672818</v>
      </c>
      <c r="EM118">
        <f>IF($I$4=0,0,IF(BA118&lt;=0,0,('LED Curve'!$D$19*(BA118/$I$4)^3+'LED Curve'!$D$20*(BA118/$I$4)^2+'LED Curve'!$D$21*(BA118/$I$4)^1+'LED Curve'!$D$22)*$F$4*$I$4))</f>
        <v>544.2324443672818</v>
      </c>
      <c r="EN118">
        <f t="shared" si="196"/>
        <v>2176.9297774691272</v>
      </c>
      <c r="EO118">
        <f t="shared" si="116"/>
        <v>948.61350207583291</v>
      </c>
      <c r="EP118">
        <f t="shared" si="117"/>
        <v>2176.9297774691272</v>
      </c>
      <c r="EQ118">
        <f t="shared" si="118"/>
        <v>851.15161399119143</v>
      </c>
      <c r="ER118">
        <f t="shared" si="197"/>
        <v>2176.9297774691272</v>
      </c>
      <c r="ES118">
        <f t="shared" si="119"/>
        <v>774.82780015805474</v>
      </c>
    </row>
    <row r="119" spans="1:149" x14ac:dyDescent="0.3">
      <c r="A119">
        <v>110</v>
      </c>
      <c r="B119">
        <f t="shared" si="120"/>
        <v>4.2968750000000003E-3</v>
      </c>
      <c r="C119">
        <f t="shared" si="107"/>
        <v>150.38363036504848</v>
      </c>
      <c r="D119">
        <f t="shared" si="108"/>
        <v>164.18214221641651</v>
      </c>
      <c r="E119">
        <f t="shared" si="109"/>
        <v>177.98065406778457</v>
      </c>
      <c r="F119">
        <f>IF(C119&gt;Calculation!$D$72,IF((C119-Calculation!$D$72)/Calculation!$D$58&gt;Calculation!$D$28,Calculation!$D$28,(C119-Calculation!$D$72)/Calculation!$D$58),0)</f>
        <v>26.470588235294116</v>
      </c>
      <c r="G119">
        <f>IF(C119&gt;Calculation!$D$73,IF((C119-Calculation!$D$73)/Calculation!$D$59&gt;Calculation!$D$29,Calculation!$D$29,(C119-Calculation!$D$73)/Calculation!$D$59),0)</f>
        <v>54.411764705882355</v>
      </c>
      <c r="H119">
        <f>IF(C119&gt;Calculation!$D$74,IF((C119-Calculation!$D$74)/Calculation!$D$60&gt;Calculation!$D$30,Calculation!$D$30,(C119-Calculation!$D$74)/Calculation!$D$60),0)</f>
        <v>122.05882352941177</v>
      </c>
      <c r="I119">
        <f>IF(C119&gt;Calculation!$D$75,IF((C119-Calculation!$D$75)/Calculation!$D$61&gt;Calculation!$D$31,Calculation!$D$31,(C119-Calculation!$D$75)/Calculation!$D$61),0)</f>
        <v>135.29411764705884</v>
      </c>
      <c r="J119">
        <f>IF(D119&gt;Calculation!$D$72,IF((D119-Calculation!$D$72)/Calculation!$D$58&gt;Calculation!$D$28,Calculation!$D$28,(D119-Calculation!$D$72)/Calculation!$D$58),0)</f>
        <v>26.470588235294116</v>
      </c>
      <c r="K119">
        <f>IF(D119&gt;Calculation!$D$73,IF((D119-Calculation!$D$73)/Calculation!$D$59&gt;Calculation!$D$29,Calculation!$D$29,(D119-Calculation!$D$73)/Calculation!$D$59),0)</f>
        <v>54.411764705882355</v>
      </c>
      <c r="L119">
        <f>IF(D119&gt;Calculation!$D$74,IF((D119-Calculation!$D$74)/Calculation!$D$60&gt;Calculation!$D$30,Calculation!$D$30,(D119-Calculation!$D$74)/Calculation!$D$60),0)</f>
        <v>122.05882352941177</v>
      </c>
      <c r="M119">
        <f>IF(D119&gt;Calculation!$D$75,IF((D119-Calculation!$D$75)/Calculation!$D$61&gt;Calculation!$D$31,Calculation!$D$31,(D119-Calculation!$D$75)/Calculation!$D$61),0)</f>
        <v>135.29411764705884</v>
      </c>
      <c r="N119">
        <f>IF(E119&gt;Calculation!$D$72,IF((E119-Calculation!$D$72)/Calculation!$D$58&gt;Calculation!$D$28,Calculation!$D$28,(E119-Calculation!$D$72)/Calculation!$D$58),0)</f>
        <v>26.470588235294116</v>
      </c>
      <c r="O119">
        <f>IF(E119&gt;Calculation!$D$73,IF((E119-Calculation!$D$73)/Calculation!$D$59&gt;Calculation!$D$29,Calculation!$D$29,(E119-Calculation!$D$73)/Calculation!$D$59),0)</f>
        <v>54.411764705882355</v>
      </c>
      <c r="P119">
        <f>IF(E119&gt;Calculation!$D$74,IF((E119-Calculation!$D$74)/Calculation!$D$60&gt;Calculation!$D$30,Calculation!$D$30,(E119-Calculation!$D$74)/Calculation!$D$60),0)</f>
        <v>122.05882352941177</v>
      </c>
      <c r="Q119">
        <f>IF(E119&gt;Calculation!$D$75,IF((E119-Calculation!$D$75)/Calculation!$D$61&gt;Calculation!$D$31,Calculation!$D$31,(E119-Calculation!$D$75)/Calculation!$D$61),0)</f>
        <v>135.29411764705884</v>
      </c>
      <c r="R119">
        <f t="shared" si="121"/>
        <v>0</v>
      </c>
      <c r="S119">
        <f t="shared" si="122"/>
        <v>0</v>
      </c>
      <c r="T119">
        <f t="shared" si="123"/>
        <v>0</v>
      </c>
      <c r="U119">
        <f t="shared" si="124"/>
        <v>135.29411764705884</v>
      </c>
      <c r="V119">
        <f t="shared" si="125"/>
        <v>0</v>
      </c>
      <c r="W119">
        <f t="shared" si="126"/>
        <v>0</v>
      </c>
      <c r="X119">
        <f t="shared" si="127"/>
        <v>0</v>
      </c>
      <c r="Y119">
        <f t="shared" si="128"/>
        <v>135.29411764705884</v>
      </c>
      <c r="Z119">
        <f t="shared" si="129"/>
        <v>0</v>
      </c>
      <c r="AA119">
        <f t="shared" si="130"/>
        <v>0</v>
      </c>
      <c r="AB119">
        <f t="shared" si="131"/>
        <v>0</v>
      </c>
      <c r="AC119">
        <f t="shared" si="110"/>
        <v>135.29411764705884</v>
      </c>
      <c r="AD119">
        <f>IF(T119&gt;Calculation!$D$29,1,0)</f>
        <v>0</v>
      </c>
      <c r="AE119">
        <f>IF(X119&gt;Calculation!$D$29,1,0)</f>
        <v>0</v>
      </c>
      <c r="AF119">
        <f>IF(AB119&gt;Calculation!$D$29,1,0)</f>
        <v>0</v>
      </c>
      <c r="AG119">
        <f>IF(U119&gt;Calculation!$D$30,1,0)</f>
        <v>1</v>
      </c>
      <c r="AH119">
        <f>IF(Y119&gt;Calculation!$D$30,1,0)</f>
        <v>1</v>
      </c>
      <c r="AI119">
        <f>IF(AC119&gt;Calculation!$D$30,1,0)</f>
        <v>1</v>
      </c>
      <c r="AJ119">
        <f t="shared" si="111"/>
        <v>135.29411764705884</v>
      </c>
      <c r="AK119">
        <f t="shared" si="132"/>
        <v>135.29411764705884</v>
      </c>
      <c r="AL119">
        <f t="shared" si="133"/>
        <v>135.29411764705884</v>
      </c>
      <c r="AM119">
        <f t="shared" si="134"/>
        <v>18304.498269896198</v>
      </c>
      <c r="AN119">
        <f t="shared" si="135"/>
        <v>18304.498269896198</v>
      </c>
      <c r="AO119">
        <f t="shared" si="136"/>
        <v>18304.498269896198</v>
      </c>
      <c r="AP119">
        <f t="shared" si="112"/>
        <v>135.29411764705884</v>
      </c>
      <c r="AQ119">
        <f t="shared" si="113"/>
        <v>135.29411764705884</v>
      </c>
      <c r="AR119">
        <f t="shared" si="114"/>
        <v>135.29411764705884</v>
      </c>
      <c r="AS119">
        <f t="shared" si="115"/>
        <v>135.29411764705884</v>
      </c>
      <c r="AT119">
        <f t="shared" si="137"/>
        <v>135.29411764705884</v>
      </c>
      <c r="AU119">
        <f t="shared" si="138"/>
        <v>135.29411764705884</v>
      </c>
      <c r="AV119">
        <f t="shared" si="139"/>
        <v>135.29411764705884</v>
      </c>
      <c r="AW119">
        <f t="shared" si="140"/>
        <v>135.29411764705884</v>
      </c>
      <c r="AX119">
        <f t="shared" si="141"/>
        <v>135.29411764705884</v>
      </c>
      <c r="AY119">
        <f t="shared" si="142"/>
        <v>135.29411764705884</v>
      </c>
      <c r="AZ119">
        <f t="shared" si="143"/>
        <v>135.29411764705884</v>
      </c>
      <c r="BA119">
        <f t="shared" si="144"/>
        <v>135.29411764705884</v>
      </c>
      <c r="BB119">
        <f t="shared" si="145"/>
        <v>45.098039215686278</v>
      </c>
      <c r="BC119">
        <f t="shared" si="146"/>
        <v>45.098039215686278</v>
      </c>
      <c r="BD119">
        <f t="shared" si="147"/>
        <v>45.098039215686278</v>
      </c>
      <c r="BE119">
        <f t="shared" si="148"/>
        <v>45.098039215686278</v>
      </c>
      <c r="BF119">
        <f t="shared" si="149"/>
        <v>45.098039215686278</v>
      </c>
      <c r="BG119">
        <f t="shared" si="150"/>
        <v>45.098039215686278</v>
      </c>
      <c r="BH119">
        <f t="shared" si="151"/>
        <v>45.098039215686278</v>
      </c>
      <c r="BI119">
        <f t="shared" si="152"/>
        <v>45.098039215686278</v>
      </c>
      <c r="BJ119">
        <f t="shared" si="153"/>
        <v>45.098039215686278</v>
      </c>
      <c r="BK119">
        <f t="shared" si="154"/>
        <v>45.098039215686278</v>
      </c>
      <c r="BL119">
        <f t="shared" si="155"/>
        <v>45.098039215686278</v>
      </c>
      <c r="BM119">
        <f t="shared" si="156"/>
        <v>45.098039215686278</v>
      </c>
      <c r="BN119">
        <f t="shared" si="157"/>
        <v>2033.8331410995775</v>
      </c>
      <c r="BO119">
        <f t="shared" si="158"/>
        <v>2033.8331410995775</v>
      </c>
      <c r="BP119">
        <f t="shared" si="159"/>
        <v>2033.8331410995775</v>
      </c>
      <c r="BQ119">
        <f t="shared" si="160"/>
        <v>2033.8331410995775</v>
      </c>
      <c r="BR119">
        <f t="shared" si="161"/>
        <v>2033.8331410995775</v>
      </c>
      <c r="BS119">
        <f t="shared" si="162"/>
        <v>2033.8331410995775</v>
      </c>
      <c r="BT119">
        <f t="shared" si="163"/>
        <v>2033.8331410995775</v>
      </c>
      <c r="BU119">
        <f t="shared" si="164"/>
        <v>2033.8331410995775</v>
      </c>
      <c r="BV119">
        <f t="shared" si="165"/>
        <v>2033.8331410995775</v>
      </c>
      <c r="BW119">
        <f t="shared" si="166"/>
        <v>2033.8331410995775</v>
      </c>
      <c r="BX119">
        <f t="shared" si="167"/>
        <v>2033.8331410995775</v>
      </c>
      <c r="BY119">
        <f t="shared" si="168"/>
        <v>2033.8331410995775</v>
      </c>
      <c r="BZ119">
        <f>IF($I$1=0,0,IF(AP119=0,C119,('LED Curve'!$D$14*(AP119/$I$1)^3+'LED Curve'!$D$15*(AP119/$I$1)^2+'LED Curve'!$D$16*(AP119/$I$1)^1+'LED Curve'!$D$17)*$F$1))</f>
        <v>32.123222947868399</v>
      </c>
      <c r="CA119">
        <f>IF($I$2=0,0,IF(AQ119=0,C119-BZ119,('LED Curve'!$D$14*(AQ119/$I$2)^3+'LED Curve'!$D$15*(AQ119/$I$2)^2+'LED Curve'!$D$16*(AQ119/$I$2)^1+'LED Curve'!$D$17)*$F$2))</f>
        <v>32.123222947868399</v>
      </c>
      <c r="CB119">
        <f>IF($I$3=0,0,IF(AR119=0,C119-(BZ119+CA119),('LED Curve'!$D$14*(AR119/$I$3)^3+'LED Curve'!$D$15*(AR119/$I$3)^2+'LED Curve'!$D$16*(AR119/$I$3)^1+'LED Curve'!$D$17)*$F$3))</f>
        <v>32.123222947868399</v>
      </c>
      <c r="CC119">
        <f>IF($I$4=0,0,IF(AS119=0,C119-(BZ119+CA119+CB119),('LED Curve'!$D$14*(AS119/$I$4)^3+'LED Curve'!$D$15*(AS119/$I$4)^2+'LED Curve'!$D$16*(AS119/$I$4)^1+'LED Curve'!$D$17)*$F$4))</f>
        <v>32.123222947868399</v>
      </c>
      <c r="CD119">
        <f>IF($I$1=0,0,IF(AT119=0,D119,('LED Curve'!$D$14*(AT119/$I$1)^3+'LED Curve'!$D$15*(AT119/$I$1)^2+'LED Curve'!$D$16*(AT119/$I$1)^1+'LED Curve'!$D$17)*$F$1))</f>
        <v>32.123222947868399</v>
      </c>
      <c r="CE119">
        <f>IF($I$2=0,0,IF(AU119=0,D119-CD119,('LED Curve'!$D$14*(AU119/$I$2)^3+'LED Curve'!$D$15*(AU119/$I$2)^2+'LED Curve'!$D$16*(AU119/$I$2)^1+'LED Curve'!$D$17)*$F$2))</f>
        <v>32.123222947868399</v>
      </c>
      <c r="CF119">
        <f>IF($I$3=0,0,IF(AV119=0,D119-(CD119+CE119),('LED Curve'!$D$14*(AV119/$I$3)^3+'LED Curve'!$D$15*(AV119/$I$3)^2+'LED Curve'!$D$16*(AV119/$I$3)^1+'LED Curve'!$D$17)*$F$3))</f>
        <v>32.123222947868399</v>
      </c>
      <c r="CG119">
        <f>IF($I$4=0,0,IF(AW119=0,D119-(CD119+CE119+CF119),('LED Curve'!$D$14*(AW119/$I$4)^3+'LED Curve'!$D$15*(AW119/$I$4)^2+'LED Curve'!$D$16*(AW119/$I$4)^1+'LED Curve'!$D$17)*$F$4))</f>
        <v>32.123222947868399</v>
      </c>
      <c r="CH119">
        <f>IF($I$1=0,0,IF(AX119=0,E119,('LED Curve'!$D$14*(AX119/$I$1)^3+'LED Curve'!$D$15*(AX119/$I$1)^2+'LED Curve'!$D$16*(AX119/$I$1)^1+'LED Curve'!$D$17)*$F$1))</f>
        <v>32.123222947868399</v>
      </c>
      <c r="CI119">
        <f>IF($I$2=0,0,IF(AY119=0,E119-CH119,('LED Curve'!$D$14*(AY119/$I$2)^3+'LED Curve'!$D$15*(AY119/$I$2)^2+'LED Curve'!$D$16*(AY119/$I$2)^1+'LED Curve'!$D$17)*$F$2))</f>
        <v>32.123222947868399</v>
      </c>
      <c r="CJ119">
        <f>IF($I$3=0,0,IF(AZ119=0,E119-(CH119+CI119),('LED Curve'!$D$14*(AZ119/$I$3)^3+'LED Curve'!$D$15*(AZ119/$I$3)^2+'LED Curve'!$D$16*(AZ119/$I$3)^1+'LED Curve'!$D$17)*$F$3))</f>
        <v>32.123222947868399</v>
      </c>
      <c r="CK119">
        <f>IF($I$4=0,0,IF(BA119=0,E119-(CH119+CI119+CJ119),('LED Curve'!$D$14*(BA119/$I$4)^3+'LED Curve'!$D$15*(BA119/$I$4)^2+'LED Curve'!$D$16*(BA119/$I$4)^1+'LED Curve'!$D$17)*$F$4))</f>
        <v>32.123222947868399</v>
      </c>
      <c r="CL119">
        <f t="shared" si="169"/>
        <v>118.26040741718008</v>
      </c>
      <c r="CM119">
        <f t="shared" si="170"/>
        <v>86.137184469311677</v>
      </c>
      <c r="CN119">
        <f t="shared" si="171"/>
        <v>54.013961521443278</v>
      </c>
      <c r="CO119">
        <f>IF($C$6=Calculation!$I$5,0,$C119-(BZ119+CA119+CB119+CC119))</f>
        <v>21.890738573574879</v>
      </c>
      <c r="CP119">
        <f t="shared" si="172"/>
        <v>132.0589192685481</v>
      </c>
      <c r="CQ119">
        <f t="shared" si="173"/>
        <v>99.93569632067971</v>
      </c>
      <c r="CR119">
        <f t="shared" si="174"/>
        <v>67.812473372811311</v>
      </c>
      <c r="CS119">
        <f>IF($C$6=Calculation!$I$5,0,$D119-(CD119+CE119+CF119+CG119))</f>
        <v>35.689250424942912</v>
      </c>
      <c r="CT119">
        <f t="shared" si="175"/>
        <v>145.85743111991616</v>
      </c>
      <c r="CU119">
        <f t="shared" si="176"/>
        <v>113.73420817204777</v>
      </c>
      <c r="CV119">
        <f t="shared" si="177"/>
        <v>81.610985224179373</v>
      </c>
      <c r="CW119">
        <f>IF($C$6=Calculation!$I$5,0,$E119-(CH119+CI119+CJ119+CK119))</f>
        <v>49.487762276310974</v>
      </c>
      <c r="CX119">
        <f t="shared" si="178"/>
        <v>40.3426235448676</v>
      </c>
      <c r="CY119">
        <f t="shared" si="179"/>
        <v>46.407769918069619</v>
      </c>
      <c r="CZ119">
        <f t="shared" si="180"/>
        <v>52.142260463699756</v>
      </c>
      <c r="DA119">
        <f t="shared" si="181"/>
        <v>0.47408590217253727</v>
      </c>
      <c r="DB119">
        <f t="shared" si="182"/>
        <v>0.50746256141486112</v>
      </c>
      <c r="DC119">
        <f t="shared" si="183"/>
        <v>0.53382684504697619</v>
      </c>
      <c r="DD119">
        <f t="shared" si="198"/>
        <v>10.632015183068443</v>
      </c>
      <c r="DE119">
        <f t="shared" si="199"/>
        <v>10.215205084857839</v>
      </c>
      <c r="DF119">
        <f t="shared" si="200"/>
        <v>9.0233486951099646</v>
      </c>
      <c r="DG119">
        <f t="shared" si="201"/>
        <v>5.7785144728343347</v>
      </c>
      <c r="DH119">
        <f t="shared" si="202"/>
        <v>11.425098462685233</v>
      </c>
      <c r="DI119">
        <f t="shared" si="203"/>
        <v>11.045233528145317</v>
      </c>
      <c r="DJ119">
        <f t="shared" si="204"/>
        <v>9.9792499015156153</v>
      </c>
      <c r="DK119">
        <f t="shared" si="205"/>
        <v>7.2344761077803099</v>
      </c>
      <c r="DL119">
        <f t="shared" si="206"/>
        <v>12.050404442109345</v>
      </c>
      <c r="DM119">
        <f t="shared" si="207"/>
        <v>11.702590430397983</v>
      </c>
      <c r="DN119">
        <f t="shared" si="208"/>
        <v>10.737350264938277</v>
      </c>
      <c r="DO119">
        <f t="shared" si="209"/>
        <v>8.3404034003054068</v>
      </c>
      <c r="DP119">
        <f t="shared" si="184"/>
        <v>0.21536561656600375</v>
      </c>
      <c r="DQ119">
        <f t="shared" si="185"/>
        <v>0.5946129283434145</v>
      </c>
      <c r="DR119">
        <f t="shared" si="186"/>
        <v>1.504332759888884</v>
      </c>
      <c r="DS119">
        <f t="shared" si="187"/>
        <v>1.9051429020261712</v>
      </c>
      <c r="DT119">
        <f t="shared" si="188"/>
        <v>0.1957421357474966</v>
      </c>
      <c r="DU119">
        <f t="shared" si="189"/>
        <v>0.52937470169145939</v>
      </c>
      <c r="DV119">
        <f t="shared" si="190"/>
        <v>1.2570381093663101</v>
      </c>
      <c r="DW119">
        <f t="shared" si="191"/>
        <v>4.2340944097230313</v>
      </c>
      <c r="DX119">
        <f t="shared" si="192"/>
        <v>0.17943591579829735</v>
      </c>
      <c r="DY119">
        <f t="shared" si="193"/>
        <v>0.47733610924997627</v>
      </c>
      <c r="DZ119">
        <f t="shared" si="194"/>
        <v>1.0876185638500147</v>
      </c>
      <c r="EA119">
        <f t="shared" si="195"/>
        <v>7.0332944920034954</v>
      </c>
      <c r="EB119">
        <f>IF($I$1=0,0,IF(AP119&lt;=0,0,('LED Curve'!$D$19*(AP119/$I$1)^3+'LED Curve'!$D$20*(AP119/$I$1)^2+'LED Curve'!$D$21*(AP119/$I$1)^1+'LED Curve'!$D$22)*$F$1*$I$1))</f>
        <v>544.2324443672818</v>
      </c>
      <c r="EC119">
        <f>IF($I$2=0,0,IF(AQ119&lt;=0,0,('LED Curve'!$D$19*(AQ119/$I$2)^3+'LED Curve'!$D$20*(AQ119/$I$2)^2+'LED Curve'!$D$21*(AQ119/$I$2)^1+'LED Curve'!$D$22)*$F$2*$I$2))</f>
        <v>544.2324443672818</v>
      </c>
      <c r="ED119">
        <f>IF($I$3=0,0,IF(AR119&lt;=0,0,('LED Curve'!$D$19*(AR119/$I$3)^3+'LED Curve'!$D$20*(AR119/$I$3)^2+'LED Curve'!$D$21*(AR119/$I$3)^1+'LED Curve'!$D$22)*$F$3*$I$3))</f>
        <v>544.2324443672818</v>
      </c>
      <c r="EE119">
        <f>IF($I$4=0,0,IF(AS119&lt;=0,0,('LED Curve'!$D$19*(AS119/$I$4)^3+'LED Curve'!$D$20*(AS119/$I$4)^2+'LED Curve'!$D$21*(AS119/$I$4)^1+'LED Curve'!$D$22)*$F$4*$I$4))</f>
        <v>544.2324443672818</v>
      </c>
      <c r="EF119">
        <f>IF($I$1=0,0,IF(AT119&lt;=0,0,('LED Curve'!$D$19*(AT119/$I$1)^3+'LED Curve'!$D$20*(AT119/$I$1)^2+'LED Curve'!$D$21*(AT119/$I$1)^1+'LED Curve'!$D$22)*$F$1*$I$1))</f>
        <v>544.2324443672818</v>
      </c>
      <c r="EG119">
        <f>IF($I$2=0,0,IF(AU119&lt;=0,0,('LED Curve'!$D$19*(AU119/$I$2)^3+'LED Curve'!$D$20*(AU119/$I$2)^2+'LED Curve'!$D$21*(AU119/$I$2)^1+'LED Curve'!$D$22)*$F$2*$I$2))</f>
        <v>544.2324443672818</v>
      </c>
      <c r="EH119">
        <f>IF($I$3=0,0,IF(AV119&lt;=0,0,('LED Curve'!$D$19*(AV119/$I$3)^3+'LED Curve'!$D$20*(AV119/$I$3)^2+'LED Curve'!$D$21*(AV119/$I$3)^1+'LED Curve'!$D$22)*$F$3*$I$3))</f>
        <v>544.2324443672818</v>
      </c>
      <c r="EI119">
        <f>IF($I$4=0,0,IF(AW119&lt;=0,0,('LED Curve'!$D$19*(AW119/$I$4)^3+'LED Curve'!$D$20*(AW119/$I$4)^2+'LED Curve'!$D$21*(AW119/$I$4)^1+'LED Curve'!$D$22)*$F$4*$I$4))</f>
        <v>544.2324443672818</v>
      </c>
      <c r="EJ119">
        <f>IF($I$1=0,0,IF(AX119&lt;=0,0,('LED Curve'!$D$19*(AX119/$I$1)^3+'LED Curve'!$D$20*(AX119/$I$1)^2+'LED Curve'!$D$21*(AX119/$I$1)^1+'LED Curve'!$D$22)*$F$1*$I$1))</f>
        <v>544.2324443672818</v>
      </c>
      <c r="EK119">
        <f>IF($I$2=0,0,IF(AY119&lt;=0,0,('LED Curve'!$D$19*(AY119/$I$2)^3+'LED Curve'!$D$20*(AY119/$I$2)^2+'LED Curve'!$D$21*(AY119/$I$2)^1+'LED Curve'!$D$22)*$F$2*$I$2))</f>
        <v>544.2324443672818</v>
      </c>
      <c r="EL119">
        <f>IF($I$3=0,0,IF(AZ119&lt;=0,0,('LED Curve'!$D$19*(AZ119/$I$3)^3+'LED Curve'!$D$20*(AZ119/$I$3)^2+'LED Curve'!$D$21*(AZ119/$I$3)^1+'LED Curve'!$D$22)*$F$3*$I$3))</f>
        <v>544.2324443672818</v>
      </c>
      <c r="EM119">
        <f>IF($I$4=0,0,IF(BA119&lt;=0,0,('LED Curve'!$D$19*(BA119/$I$4)^3+'LED Curve'!$D$20*(BA119/$I$4)^2+'LED Curve'!$D$21*(BA119/$I$4)^1+'LED Curve'!$D$22)*$F$4*$I$4))</f>
        <v>544.2324443672818</v>
      </c>
      <c r="EN119">
        <f t="shared" si="196"/>
        <v>2176.9297774691272</v>
      </c>
      <c r="EO119">
        <f t="shared" si="116"/>
        <v>948.61350207583291</v>
      </c>
      <c r="EP119">
        <f t="shared" si="117"/>
        <v>2176.9297774691272</v>
      </c>
      <c r="EQ119">
        <f t="shared" si="118"/>
        <v>851.15161399119143</v>
      </c>
      <c r="ER119">
        <f t="shared" si="197"/>
        <v>2176.9297774691272</v>
      </c>
      <c r="ES119">
        <f t="shared" si="119"/>
        <v>774.82780015805474</v>
      </c>
    </row>
    <row r="120" spans="1:149" x14ac:dyDescent="0.3">
      <c r="A120">
        <v>111</v>
      </c>
      <c r="B120">
        <f t="shared" si="120"/>
        <v>4.3359375000000004E-3</v>
      </c>
      <c r="C120">
        <f t="shared" si="107"/>
        <v>150.7904663374573</v>
      </c>
      <c r="D120">
        <f t="shared" si="108"/>
        <v>164.62596327722613</v>
      </c>
      <c r="E120">
        <f t="shared" si="109"/>
        <v>178.46146021699499</v>
      </c>
      <c r="F120">
        <f>IF(C120&gt;Calculation!$D$72,IF((C120-Calculation!$D$72)/Calculation!$D$58&gt;Calculation!$D$28,Calculation!$D$28,(C120-Calculation!$D$72)/Calculation!$D$58),0)</f>
        <v>26.470588235294116</v>
      </c>
      <c r="G120">
        <f>IF(C120&gt;Calculation!$D$73,IF((C120-Calculation!$D$73)/Calculation!$D$59&gt;Calculation!$D$29,Calculation!$D$29,(C120-Calculation!$D$73)/Calculation!$D$59),0)</f>
        <v>54.411764705882355</v>
      </c>
      <c r="H120">
        <f>IF(C120&gt;Calculation!$D$74,IF((C120-Calculation!$D$74)/Calculation!$D$60&gt;Calculation!$D$30,Calculation!$D$30,(C120-Calculation!$D$74)/Calculation!$D$60),0)</f>
        <v>122.05882352941177</v>
      </c>
      <c r="I120">
        <f>IF(C120&gt;Calculation!$D$75,IF((C120-Calculation!$D$75)/Calculation!$D$61&gt;Calculation!$D$31,Calculation!$D$31,(C120-Calculation!$D$75)/Calculation!$D$61),0)</f>
        <v>135.29411764705884</v>
      </c>
      <c r="J120">
        <f>IF(D120&gt;Calculation!$D$72,IF((D120-Calculation!$D$72)/Calculation!$D$58&gt;Calculation!$D$28,Calculation!$D$28,(D120-Calculation!$D$72)/Calculation!$D$58),0)</f>
        <v>26.470588235294116</v>
      </c>
      <c r="K120">
        <f>IF(D120&gt;Calculation!$D$73,IF((D120-Calculation!$D$73)/Calculation!$D$59&gt;Calculation!$D$29,Calculation!$D$29,(D120-Calculation!$D$73)/Calculation!$D$59),0)</f>
        <v>54.411764705882355</v>
      </c>
      <c r="L120">
        <f>IF(D120&gt;Calculation!$D$74,IF((D120-Calculation!$D$74)/Calculation!$D$60&gt;Calculation!$D$30,Calculation!$D$30,(D120-Calculation!$D$74)/Calculation!$D$60),0)</f>
        <v>122.05882352941177</v>
      </c>
      <c r="M120">
        <f>IF(D120&gt;Calculation!$D$75,IF((D120-Calculation!$D$75)/Calculation!$D$61&gt;Calculation!$D$31,Calculation!$D$31,(D120-Calculation!$D$75)/Calculation!$D$61),0)</f>
        <v>135.29411764705884</v>
      </c>
      <c r="N120">
        <f>IF(E120&gt;Calculation!$D$72,IF((E120-Calculation!$D$72)/Calculation!$D$58&gt;Calculation!$D$28,Calculation!$D$28,(E120-Calculation!$D$72)/Calculation!$D$58),0)</f>
        <v>26.470588235294116</v>
      </c>
      <c r="O120">
        <f>IF(E120&gt;Calculation!$D$73,IF((E120-Calculation!$D$73)/Calculation!$D$59&gt;Calculation!$D$29,Calculation!$D$29,(E120-Calculation!$D$73)/Calculation!$D$59),0)</f>
        <v>54.411764705882355</v>
      </c>
      <c r="P120">
        <f>IF(E120&gt;Calculation!$D$74,IF((E120-Calculation!$D$74)/Calculation!$D$60&gt;Calculation!$D$30,Calculation!$D$30,(E120-Calculation!$D$74)/Calculation!$D$60),0)</f>
        <v>122.05882352941177</v>
      </c>
      <c r="Q120">
        <f>IF(E120&gt;Calculation!$D$75,IF((E120-Calculation!$D$75)/Calculation!$D$61&gt;Calculation!$D$31,Calculation!$D$31,(E120-Calculation!$D$75)/Calculation!$D$61),0)</f>
        <v>135.29411764705884</v>
      </c>
      <c r="R120">
        <f t="shared" si="121"/>
        <v>0</v>
      </c>
      <c r="S120">
        <f t="shared" si="122"/>
        <v>0</v>
      </c>
      <c r="T120">
        <f t="shared" si="123"/>
        <v>0</v>
      </c>
      <c r="U120">
        <f t="shared" si="124"/>
        <v>135.29411764705884</v>
      </c>
      <c r="V120">
        <f t="shared" si="125"/>
        <v>0</v>
      </c>
      <c r="W120">
        <f t="shared" si="126"/>
        <v>0</v>
      </c>
      <c r="X120">
        <f t="shared" si="127"/>
        <v>0</v>
      </c>
      <c r="Y120">
        <f t="shared" si="128"/>
        <v>135.29411764705884</v>
      </c>
      <c r="Z120">
        <f t="shared" si="129"/>
        <v>0</v>
      </c>
      <c r="AA120">
        <f t="shared" si="130"/>
        <v>0</v>
      </c>
      <c r="AB120">
        <f t="shared" si="131"/>
        <v>0</v>
      </c>
      <c r="AC120">
        <f t="shared" si="110"/>
        <v>135.29411764705884</v>
      </c>
      <c r="AD120">
        <f>IF(T120&gt;Calculation!$D$29,1,0)</f>
        <v>0</v>
      </c>
      <c r="AE120">
        <f>IF(X120&gt;Calculation!$D$29,1,0)</f>
        <v>0</v>
      </c>
      <c r="AF120">
        <f>IF(AB120&gt;Calculation!$D$29,1,0)</f>
        <v>0</v>
      </c>
      <c r="AG120">
        <f>IF(U120&gt;Calculation!$D$30,1,0)</f>
        <v>1</v>
      </c>
      <c r="AH120">
        <f>IF(Y120&gt;Calculation!$D$30,1,0)</f>
        <v>1</v>
      </c>
      <c r="AI120">
        <f>IF(AC120&gt;Calculation!$D$30,1,0)</f>
        <v>1</v>
      </c>
      <c r="AJ120">
        <f t="shared" si="111"/>
        <v>135.29411764705884</v>
      </c>
      <c r="AK120">
        <f t="shared" si="132"/>
        <v>135.29411764705884</v>
      </c>
      <c r="AL120">
        <f t="shared" si="133"/>
        <v>135.29411764705884</v>
      </c>
      <c r="AM120">
        <f t="shared" si="134"/>
        <v>18304.498269896198</v>
      </c>
      <c r="AN120">
        <f t="shared" si="135"/>
        <v>18304.498269896198</v>
      </c>
      <c r="AO120">
        <f t="shared" si="136"/>
        <v>18304.498269896198</v>
      </c>
      <c r="AP120">
        <f t="shared" si="112"/>
        <v>135.29411764705884</v>
      </c>
      <c r="AQ120">
        <f t="shared" si="113"/>
        <v>135.29411764705884</v>
      </c>
      <c r="AR120">
        <f t="shared" si="114"/>
        <v>135.29411764705884</v>
      </c>
      <c r="AS120">
        <f t="shared" si="115"/>
        <v>135.29411764705884</v>
      </c>
      <c r="AT120">
        <f t="shared" si="137"/>
        <v>135.29411764705884</v>
      </c>
      <c r="AU120">
        <f t="shared" si="138"/>
        <v>135.29411764705884</v>
      </c>
      <c r="AV120">
        <f t="shared" si="139"/>
        <v>135.29411764705884</v>
      </c>
      <c r="AW120">
        <f t="shared" si="140"/>
        <v>135.29411764705884</v>
      </c>
      <c r="AX120">
        <f t="shared" si="141"/>
        <v>135.29411764705884</v>
      </c>
      <c r="AY120">
        <f t="shared" si="142"/>
        <v>135.29411764705884</v>
      </c>
      <c r="AZ120">
        <f t="shared" si="143"/>
        <v>135.29411764705884</v>
      </c>
      <c r="BA120">
        <f t="shared" si="144"/>
        <v>135.29411764705884</v>
      </c>
      <c r="BB120">
        <f t="shared" si="145"/>
        <v>45.098039215686278</v>
      </c>
      <c r="BC120">
        <f t="shared" si="146"/>
        <v>45.098039215686278</v>
      </c>
      <c r="BD120">
        <f t="shared" si="147"/>
        <v>45.098039215686278</v>
      </c>
      <c r="BE120">
        <f t="shared" si="148"/>
        <v>45.098039215686278</v>
      </c>
      <c r="BF120">
        <f t="shared" si="149"/>
        <v>45.098039215686278</v>
      </c>
      <c r="BG120">
        <f t="shared" si="150"/>
        <v>45.098039215686278</v>
      </c>
      <c r="BH120">
        <f t="shared" si="151"/>
        <v>45.098039215686278</v>
      </c>
      <c r="BI120">
        <f t="shared" si="152"/>
        <v>45.098039215686278</v>
      </c>
      <c r="BJ120">
        <f t="shared" si="153"/>
        <v>45.098039215686278</v>
      </c>
      <c r="BK120">
        <f t="shared" si="154"/>
        <v>45.098039215686278</v>
      </c>
      <c r="BL120">
        <f t="shared" si="155"/>
        <v>45.098039215686278</v>
      </c>
      <c r="BM120">
        <f t="shared" si="156"/>
        <v>45.098039215686278</v>
      </c>
      <c r="BN120">
        <f t="shared" si="157"/>
        <v>2033.8331410995775</v>
      </c>
      <c r="BO120">
        <f t="shared" si="158"/>
        <v>2033.8331410995775</v>
      </c>
      <c r="BP120">
        <f t="shared" si="159"/>
        <v>2033.8331410995775</v>
      </c>
      <c r="BQ120">
        <f t="shared" si="160"/>
        <v>2033.8331410995775</v>
      </c>
      <c r="BR120">
        <f t="shared" si="161"/>
        <v>2033.8331410995775</v>
      </c>
      <c r="BS120">
        <f t="shared" si="162"/>
        <v>2033.8331410995775</v>
      </c>
      <c r="BT120">
        <f t="shared" si="163"/>
        <v>2033.8331410995775</v>
      </c>
      <c r="BU120">
        <f t="shared" si="164"/>
        <v>2033.8331410995775</v>
      </c>
      <c r="BV120">
        <f t="shared" si="165"/>
        <v>2033.8331410995775</v>
      </c>
      <c r="BW120">
        <f t="shared" si="166"/>
        <v>2033.8331410995775</v>
      </c>
      <c r="BX120">
        <f t="shared" si="167"/>
        <v>2033.8331410995775</v>
      </c>
      <c r="BY120">
        <f t="shared" si="168"/>
        <v>2033.8331410995775</v>
      </c>
      <c r="BZ120">
        <f>IF($I$1=0,0,IF(AP120=0,C120,('LED Curve'!$D$14*(AP120/$I$1)^3+'LED Curve'!$D$15*(AP120/$I$1)^2+'LED Curve'!$D$16*(AP120/$I$1)^1+'LED Curve'!$D$17)*$F$1))</f>
        <v>32.123222947868399</v>
      </c>
      <c r="CA120">
        <f>IF($I$2=0,0,IF(AQ120=0,C120-BZ120,('LED Curve'!$D$14*(AQ120/$I$2)^3+'LED Curve'!$D$15*(AQ120/$I$2)^2+'LED Curve'!$D$16*(AQ120/$I$2)^1+'LED Curve'!$D$17)*$F$2))</f>
        <v>32.123222947868399</v>
      </c>
      <c r="CB120">
        <f>IF($I$3=0,0,IF(AR120=0,C120-(BZ120+CA120),('LED Curve'!$D$14*(AR120/$I$3)^3+'LED Curve'!$D$15*(AR120/$I$3)^2+'LED Curve'!$D$16*(AR120/$I$3)^1+'LED Curve'!$D$17)*$F$3))</f>
        <v>32.123222947868399</v>
      </c>
      <c r="CC120">
        <f>IF($I$4=0,0,IF(AS120=0,C120-(BZ120+CA120+CB120),('LED Curve'!$D$14*(AS120/$I$4)^3+'LED Curve'!$D$15*(AS120/$I$4)^2+'LED Curve'!$D$16*(AS120/$I$4)^1+'LED Curve'!$D$17)*$F$4))</f>
        <v>32.123222947868399</v>
      </c>
      <c r="CD120">
        <f>IF($I$1=0,0,IF(AT120=0,D120,('LED Curve'!$D$14*(AT120/$I$1)^3+'LED Curve'!$D$15*(AT120/$I$1)^2+'LED Curve'!$D$16*(AT120/$I$1)^1+'LED Curve'!$D$17)*$F$1))</f>
        <v>32.123222947868399</v>
      </c>
      <c r="CE120">
        <f>IF($I$2=0,0,IF(AU120=0,D120-CD120,('LED Curve'!$D$14*(AU120/$I$2)^3+'LED Curve'!$D$15*(AU120/$I$2)^2+'LED Curve'!$D$16*(AU120/$I$2)^1+'LED Curve'!$D$17)*$F$2))</f>
        <v>32.123222947868399</v>
      </c>
      <c r="CF120">
        <f>IF($I$3=0,0,IF(AV120=0,D120-(CD120+CE120),('LED Curve'!$D$14*(AV120/$I$3)^3+'LED Curve'!$D$15*(AV120/$I$3)^2+'LED Curve'!$D$16*(AV120/$I$3)^1+'LED Curve'!$D$17)*$F$3))</f>
        <v>32.123222947868399</v>
      </c>
      <c r="CG120">
        <f>IF($I$4=0,0,IF(AW120=0,D120-(CD120+CE120+CF120),('LED Curve'!$D$14*(AW120/$I$4)^3+'LED Curve'!$D$15*(AW120/$I$4)^2+'LED Curve'!$D$16*(AW120/$I$4)^1+'LED Curve'!$D$17)*$F$4))</f>
        <v>32.123222947868399</v>
      </c>
      <c r="CH120">
        <f>IF($I$1=0,0,IF(AX120=0,E120,('LED Curve'!$D$14*(AX120/$I$1)^3+'LED Curve'!$D$15*(AX120/$I$1)^2+'LED Curve'!$D$16*(AX120/$I$1)^1+'LED Curve'!$D$17)*$F$1))</f>
        <v>32.123222947868399</v>
      </c>
      <c r="CI120">
        <f>IF($I$2=0,0,IF(AY120=0,E120-CH120,('LED Curve'!$D$14*(AY120/$I$2)^3+'LED Curve'!$D$15*(AY120/$I$2)^2+'LED Curve'!$D$16*(AY120/$I$2)^1+'LED Curve'!$D$17)*$F$2))</f>
        <v>32.123222947868399</v>
      </c>
      <c r="CJ120">
        <f>IF($I$3=0,0,IF(AZ120=0,E120-(CH120+CI120),('LED Curve'!$D$14*(AZ120/$I$3)^3+'LED Curve'!$D$15*(AZ120/$I$3)^2+'LED Curve'!$D$16*(AZ120/$I$3)^1+'LED Curve'!$D$17)*$F$3))</f>
        <v>32.123222947868399</v>
      </c>
      <c r="CK120">
        <f>IF($I$4=0,0,IF(BA120=0,E120-(CH120+CI120+CJ120),('LED Curve'!$D$14*(BA120/$I$4)^3+'LED Curve'!$D$15*(BA120/$I$4)^2+'LED Curve'!$D$16*(BA120/$I$4)^1+'LED Curve'!$D$17)*$F$4))</f>
        <v>32.123222947868399</v>
      </c>
      <c r="CL120">
        <f t="shared" si="169"/>
        <v>118.6672433895889</v>
      </c>
      <c r="CM120">
        <f t="shared" si="170"/>
        <v>86.544020441720505</v>
      </c>
      <c r="CN120">
        <f t="shared" si="171"/>
        <v>54.420797493852106</v>
      </c>
      <c r="CO120">
        <f>IF($C$6=Calculation!$I$5,0,$C120-(BZ120+CA120+CB120+CC120))</f>
        <v>22.297574545983707</v>
      </c>
      <c r="CP120">
        <f t="shared" si="172"/>
        <v>132.50274032935772</v>
      </c>
      <c r="CQ120">
        <f t="shared" si="173"/>
        <v>100.37951738148934</v>
      </c>
      <c r="CR120">
        <f t="shared" si="174"/>
        <v>68.256294433620937</v>
      </c>
      <c r="CS120">
        <f>IF($C$6=Calculation!$I$5,0,$D120-(CD120+CE120+CF120+CG120))</f>
        <v>36.133071485752538</v>
      </c>
      <c r="CT120">
        <f t="shared" si="175"/>
        <v>146.33823726912658</v>
      </c>
      <c r="CU120">
        <f t="shared" si="176"/>
        <v>114.2150143212582</v>
      </c>
      <c r="CV120">
        <f t="shared" si="177"/>
        <v>82.091791373389796</v>
      </c>
      <c r="CW120">
        <f>IF($C$6=Calculation!$I$5,0,$E120-(CH120+CI120+CJ120+CK120))</f>
        <v>49.968568425521397</v>
      </c>
      <c r="CX120">
        <f t="shared" si="178"/>
        <v>41.145863919885713</v>
      </c>
      <c r="CY120">
        <f t="shared" si="179"/>
        <v>47.284032145362104</v>
      </c>
      <c r="CZ120">
        <f t="shared" si="180"/>
        <v>53.091544543266615</v>
      </c>
      <c r="DA120">
        <f t="shared" si="181"/>
        <v>0.48148479923136078</v>
      </c>
      <c r="DB120">
        <f t="shared" si="182"/>
        <v>0.5148614584736847</v>
      </c>
      <c r="DC120">
        <f t="shared" si="183"/>
        <v>0.54122574210579977</v>
      </c>
      <c r="DD120">
        <f t="shared" si="198"/>
        <v>10.801784054346241</v>
      </c>
      <c r="DE120">
        <f t="shared" si="199"/>
        <v>10.384973956135637</v>
      </c>
      <c r="DF120">
        <f t="shared" si="200"/>
        <v>9.1931175663877625</v>
      </c>
      <c r="DG120">
        <f t="shared" si="201"/>
        <v>5.9482833441121317</v>
      </c>
      <c r="DH120">
        <f t="shared" si="202"/>
        <v>11.59486733396303</v>
      </c>
      <c r="DI120">
        <f t="shared" si="203"/>
        <v>11.215002399423115</v>
      </c>
      <c r="DJ120">
        <f t="shared" si="204"/>
        <v>10.149018772793413</v>
      </c>
      <c r="DK120">
        <f t="shared" si="205"/>
        <v>7.4042449790581069</v>
      </c>
      <c r="DL120">
        <f t="shared" si="206"/>
        <v>12.220173313387143</v>
      </c>
      <c r="DM120">
        <f t="shared" si="207"/>
        <v>11.872359301675781</v>
      </c>
      <c r="DN120">
        <f t="shared" si="208"/>
        <v>10.907119136216075</v>
      </c>
      <c r="DO120">
        <f t="shared" si="209"/>
        <v>8.5101722715832047</v>
      </c>
      <c r="DP120">
        <f t="shared" si="184"/>
        <v>0.21536561656600375</v>
      </c>
      <c r="DQ120">
        <f t="shared" si="185"/>
        <v>0.5946129283434145</v>
      </c>
      <c r="DR120">
        <f t="shared" si="186"/>
        <v>1.504332759888884</v>
      </c>
      <c r="DS120">
        <f t="shared" si="187"/>
        <v>2.0219088948742696</v>
      </c>
      <c r="DT120">
        <f t="shared" si="188"/>
        <v>0.1957421357474966</v>
      </c>
      <c r="DU120">
        <f t="shared" si="189"/>
        <v>0.52937470169145939</v>
      </c>
      <c r="DV120">
        <f t="shared" si="190"/>
        <v>1.2570381093663101</v>
      </c>
      <c r="DW120">
        <f t="shared" si="191"/>
        <v>4.4238822548455037</v>
      </c>
      <c r="DX120">
        <f t="shared" si="192"/>
        <v>0.17943591579829735</v>
      </c>
      <c r="DY120">
        <f t="shared" si="193"/>
        <v>0.47733610924997627</v>
      </c>
      <c r="DZ120">
        <f t="shared" si="194"/>
        <v>1.0876185638500147</v>
      </c>
      <c r="EA120">
        <f t="shared" si="195"/>
        <v>7.2961041894003413</v>
      </c>
      <c r="EB120">
        <f>IF($I$1=0,0,IF(AP120&lt;=0,0,('LED Curve'!$D$19*(AP120/$I$1)^3+'LED Curve'!$D$20*(AP120/$I$1)^2+'LED Curve'!$D$21*(AP120/$I$1)^1+'LED Curve'!$D$22)*$F$1*$I$1))</f>
        <v>544.2324443672818</v>
      </c>
      <c r="EC120">
        <f>IF($I$2=0,0,IF(AQ120&lt;=0,0,('LED Curve'!$D$19*(AQ120/$I$2)^3+'LED Curve'!$D$20*(AQ120/$I$2)^2+'LED Curve'!$D$21*(AQ120/$I$2)^1+'LED Curve'!$D$22)*$F$2*$I$2))</f>
        <v>544.2324443672818</v>
      </c>
      <c r="ED120">
        <f>IF($I$3=0,0,IF(AR120&lt;=0,0,('LED Curve'!$D$19*(AR120/$I$3)^3+'LED Curve'!$D$20*(AR120/$I$3)^2+'LED Curve'!$D$21*(AR120/$I$3)^1+'LED Curve'!$D$22)*$F$3*$I$3))</f>
        <v>544.2324443672818</v>
      </c>
      <c r="EE120">
        <f>IF($I$4=0,0,IF(AS120&lt;=0,0,('LED Curve'!$D$19*(AS120/$I$4)^3+'LED Curve'!$D$20*(AS120/$I$4)^2+'LED Curve'!$D$21*(AS120/$I$4)^1+'LED Curve'!$D$22)*$F$4*$I$4))</f>
        <v>544.2324443672818</v>
      </c>
      <c r="EF120">
        <f>IF($I$1=0,0,IF(AT120&lt;=0,0,('LED Curve'!$D$19*(AT120/$I$1)^3+'LED Curve'!$D$20*(AT120/$I$1)^2+'LED Curve'!$D$21*(AT120/$I$1)^1+'LED Curve'!$D$22)*$F$1*$I$1))</f>
        <v>544.2324443672818</v>
      </c>
      <c r="EG120">
        <f>IF($I$2=0,0,IF(AU120&lt;=0,0,('LED Curve'!$D$19*(AU120/$I$2)^3+'LED Curve'!$D$20*(AU120/$I$2)^2+'LED Curve'!$D$21*(AU120/$I$2)^1+'LED Curve'!$D$22)*$F$2*$I$2))</f>
        <v>544.2324443672818</v>
      </c>
      <c r="EH120">
        <f>IF($I$3=0,0,IF(AV120&lt;=0,0,('LED Curve'!$D$19*(AV120/$I$3)^3+'LED Curve'!$D$20*(AV120/$I$3)^2+'LED Curve'!$D$21*(AV120/$I$3)^1+'LED Curve'!$D$22)*$F$3*$I$3))</f>
        <v>544.2324443672818</v>
      </c>
      <c r="EI120">
        <f>IF($I$4=0,0,IF(AW120&lt;=0,0,('LED Curve'!$D$19*(AW120/$I$4)^3+'LED Curve'!$D$20*(AW120/$I$4)^2+'LED Curve'!$D$21*(AW120/$I$4)^1+'LED Curve'!$D$22)*$F$4*$I$4))</f>
        <v>544.2324443672818</v>
      </c>
      <c r="EJ120">
        <f>IF($I$1=0,0,IF(AX120&lt;=0,0,('LED Curve'!$D$19*(AX120/$I$1)^3+'LED Curve'!$D$20*(AX120/$I$1)^2+'LED Curve'!$D$21*(AX120/$I$1)^1+'LED Curve'!$D$22)*$F$1*$I$1))</f>
        <v>544.2324443672818</v>
      </c>
      <c r="EK120">
        <f>IF($I$2=0,0,IF(AY120&lt;=0,0,('LED Curve'!$D$19*(AY120/$I$2)^3+'LED Curve'!$D$20*(AY120/$I$2)^2+'LED Curve'!$D$21*(AY120/$I$2)^1+'LED Curve'!$D$22)*$F$2*$I$2))</f>
        <v>544.2324443672818</v>
      </c>
      <c r="EL120">
        <f>IF($I$3=0,0,IF(AZ120&lt;=0,0,('LED Curve'!$D$19*(AZ120/$I$3)^3+'LED Curve'!$D$20*(AZ120/$I$3)^2+'LED Curve'!$D$21*(AZ120/$I$3)^1+'LED Curve'!$D$22)*$F$3*$I$3))</f>
        <v>544.2324443672818</v>
      </c>
      <c r="EM120">
        <f>IF($I$4=0,0,IF(BA120&lt;=0,0,('LED Curve'!$D$19*(BA120/$I$4)^3+'LED Curve'!$D$20*(BA120/$I$4)^2+'LED Curve'!$D$21*(BA120/$I$4)^1+'LED Curve'!$D$22)*$F$4*$I$4))</f>
        <v>544.2324443672818</v>
      </c>
      <c r="EN120">
        <f t="shared" si="196"/>
        <v>2176.9297774691272</v>
      </c>
      <c r="EO120">
        <f t="shared" si="116"/>
        <v>948.61350207583291</v>
      </c>
      <c r="EP120">
        <f t="shared" si="117"/>
        <v>2176.9297774691272</v>
      </c>
      <c r="EQ120">
        <f t="shared" si="118"/>
        <v>851.15161399119143</v>
      </c>
      <c r="ER120">
        <f t="shared" si="197"/>
        <v>2176.9297774691272</v>
      </c>
      <c r="ES120">
        <f t="shared" si="119"/>
        <v>774.82780015805474</v>
      </c>
    </row>
    <row r="121" spans="1:149" x14ac:dyDescent="0.3">
      <c r="A121">
        <v>112</v>
      </c>
      <c r="B121">
        <f t="shared" si="120"/>
        <v>4.3750000000000004E-3</v>
      </c>
      <c r="C121">
        <f t="shared" si="107"/>
        <v>151.17438298543621</v>
      </c>
      <c r="D121">
        <f t="shared" si="108"/>
        <v>165.04478143865768</v>
      </c>
      <c r="E121">
        <f t="shared" si="109"/>
        <v>178.91517989187918</v>
      </c>
      <c r="F121">
        <f>IF(C121&gt;Calculation!$D$72,IF((C121-Calculation!$D$72)/Calculation!$D$58&gt;Calculation!$D$28,Calculation!$D$28,(C121-Calculation!$D$72)/Calculation!$D$58),0)</f>
        <v>26.470588235294116</v>
      </c>
      <c r="G121">
        <f>IF(C121&gt;Calculation!$D$73,IF((C121-Calculation!$D$73)/Calculation!$D$59&gt;Calculation!$D$29,Calculation!$D$29,(C121-Calculation!$D$73)/Calculation!$D$59),0)</f>
        <v>54.411764705882355</v>
      </c>
      <c r="H121">
        <f>IF(C121&gt;Calculation!$D$74,IF((C121-Calculation!$D$74)/Calculation!$D$60&gt;Calculation!$D$30,Calculation!$D$30,(C121-Calculation!$D$74)/Calculation!$D$60),0)</f>
        <v>122.05882352941177</v>
      </c>
      <c r="I121">
        <f>IF(C121&gt;Calculation!$D$75,IF((C121-Calculation!$D$75)/Calculation!$D$61&gt;Calculation!$D$31,Calculation!$D$31,(C121-Calculation!$D$75)/Calculation!$D$61),0)</f>
        <v>135.29411764705884</v>
      </c>
      <c r="J121">
        <f>IF(D121&gt;Calculation!$D$72,IF((D121-Calculation!$D$72)/Calculation!$D$58&gt;Calculation!$D$28,Calculation!$D$28,(D121-Calculation!$D$72)/Calculation!$D$58),0)</f>
        <v>26.470588235294116</v>
      </c>
      <c r="K121">
        <f>IF(D121&gt;Calculation!$D$73,IF((D121-Calculation!$D$73)/Calculation!$D$59&gt;Calculation!$D$29,Calculation!$D$29,(D121-Calculation!$D$73)/Calculation!$D$59),0)</f>
        <v>54.411764705882355</v>
      </c>
      <c r="L121">
        <f>IF(D121&gt;Calculation!$D$74,IF((D121-Calculation!$D$74)/Calculation!$D$60&gt;Calculation!$D$30,Calculation!$D$30,(D121-Calculation!$D$74)/Calculation!$D$60),0)</f>
        <v>122.05882352941177</v>
      </c>
      <c r="M121">
        <f>IF(D121&gt;Calculation!$D$75,IF((D121-Calculation!$D$75)/Calculation!$D$61&gt;Calculation!$D$31,Calculation!$D$31,(D121-Calculation!$D$75)/Calculation!$D$61),0)</f>
        <v>135.29411764705884</v>
      </c>
      <c r="N121">
        <f>IF(E121&gt;Calculation!$D$72,IF((E121-Calculation!$D$72)/Calculation!$D$58&gt;Calculation!$D$28,Calculation!$D$28,(E121-Calculation!$D$72)/Calculation!$D$58),0)</f>
        <v>26.470588235294116</v>
      </c>
      <c r="O121">
        <f>IF(E121&gt;Calculation!$D$73,IF((E121-Calculation!$D$73)/Calculation!$D$59&gt;Calculation!$D$29,Calculation!$D$29,(E121-Calculation!$D$73)/Calculation!$D$59),0)</f>
        <v>54.411764705882355</v>
      </c>
      <c r="P121">
        <f>IF(E121&gt;Calculation!$D$74,IF((E121-Calculation!$D$74)/Calculation!$D$60&gt;Calculation!$D$30,Calculation!$D$30,(E121-Calculation!$D$74)/Calculation!$D$60),0)</f>
        <v>122.05882352941177</v>
      </c>
      <c r="Q121">
        <f>IF(E121&gt;Calculation!$D$75,IF((E121-Calculation!$D$75)/Calculation!$D$61&gt;Calculation!$D$31,Calculation!$D$31,(E121-Calculation!$D$75)/Calculation!$D$61),0)</f>
        <v>135.29411764705884</v>
      </c>
      <c r="R121">
        <f t="shared" si="121"/>
        <v>0</v>
      </c>
      <c r="S121">
        <f t="shared" si="122"/>
        <v>0</v>
      </c>
      <c r="T121">
        <f t="shared" si="123"/>
        <v>0</v>
      </c>
      <c r="U121">
        <f t="shared" si="124"/>
        <v>135.29411764705884</v>
      </c>
      <c r="V121">
        <f t="shared" si="125"/>
        <v>0</v>
      </c>
      <c r="W121">
        <f t="shared" si="126"/>
        <v>0</v>
      </c>
      <c r="X121">
        <f t="shared" si="127"/>
        <v>0</v>
      </c>
      <c r="Y121">
        <f t="shared" si="128"/>
        <v>135.29411764705884</v>
      </c>
      <c r="Z121">
        <f t="shared" si="129"/>
        <v>0</v>
      </c>
      <c r="AA121">
        <f t="shared" si="130"/>
        <v>0</v>
      </c>
      <c r="AB121">
        <f t="shared" si="131"/>
        <v>0</v>
      </c>
      <c r="AC121">
        <f t="shared" si="110"/>
        <v>135.29411764705884</v>
      </c>
      <c r="AD121">
        <f>IF(T121&gt;Calculation!$D$29,1,0)</f>
        <v>0</v>
      </c>
      <c r="AE121">
        <f>IF(X121&gt;Calculation!$D$29,1,0)</f>
        <v>0</v>
      </c>
      <c r="AF121">
        <f>IF(AB121&gt;Calculation!$D$29,1,0)</f>
        <v>0</v>
      </c>
      <c r="AG121">
        <f>IF(U121&gt;Calculation!$D$30,1,0)</f>
        <v>1</v>
      </c>
      <c r="AH121">
        <f>IF(Y121&gt;Calculation!$D$30,1,0)</f>
        <v>1</v>
      </c>
      <c r="AI121">
        <f>IF(AC121&gt;Calculation!$D$30,1,0)</f>
        <v>1</v>
      </c>
      <c r="AJ121">
        <f t="shared" si="111"/>
        <v>135.29411764705884</v>
      </c>
      <c r="AK121">
        <f t="shared" si="132"/>
        <v>135.29411764705884</v>
      </c>
      <c r="AL121">
        <f t="shared" si="133"/>
        <v>135.29411764705884</v>
      </c>
      <c r="AM121">
        <f t="shared" si="134"/>
        <v>18304.498269896198</v>
      </c>
      <c r="AN121">
        <f t="shared" si="135"/>
        <v>18304.498269896198</v>
      </c>
      <c r="AO121">
        <f t="shared" si="136"/>
        <v>18304.498269896198</v>
      </c>
      <c r="AP121">
        <f t="shared" si="112"/>
        <v>135.29411764705884</v>
      </c>
      <c r="AQ121">
        <f t="shared" si="113"/>
        <v>135.29411764705884</v>
      </c>
      <c r="AR121">
        <f t="shared" si="114"/>
        <v>135.29411764705884</v>
      </c>
      <c r="AS121">
        <f t="shared" si="115"/>
        <v>135.29411764705884</v>
      </c>
      <c r="AT121">
        <f t="shared" si="137"/>
        <v>135.29411764705884</v>
      </c>
      <c r="AU121">
        <f t="shared" si="138"/>
        <v>135.29411764705884</v>
      </c>
      <c r="AV121">
        <f t="shared" si="139"/>
        <v>135.29411764705884</v>
      </c>
      <c r="AW121">
        <f t="shared" si="140"/>
        <v>135.29411764705884</v>
      </c>
      <c r="AX121">
        <f t="shared" si="141"/>
        <v>135.29411764705884</v>
      </c>
      <c r="AY121">
        <f t="shared" si="142"/>
        <v>135.29411764705884</v>
      </c>
      <c r="AZ121">
        <f t="shared" si="143"/>
        <v>135.29411764705884</v>
      </c>
      <c r="BA121">
        <f t="shared" si="144"/>
        <v>135.29411764705884</v>
      </c>
      <c r="BB121">
        <f t="shared" si="145"/>
        <v>45.098039215686278</v>
      </c>
      <c r="BC121">
        <f t="shared" si="146"/>
        <v>45.098039215686278</v>
      </c>
      <c r="BD121">
        <f t="shared" si="147"/>
        <v>45.098039215686278</v>
      </c>
      <c r="BE121">
        <f t="shared" si="148"/>
        <v>45.098039215686278</v>
      </c>
      <c r="BF121">
        <f t="shared" si="149"/>
        <v>45.098039215686278</v>
      </c>
      <c r="BG121">
        <f t="shared" si="150"/>
        <v>45.098039215686278</v>
      </c>
      <c r="BH121">
        <f t="shared" si="151"/>
        <v>45.098039215686278</v>
      </c>
      <c r="BI121">
        <f t="shared" si="152"/>
        <v>45.098039215686278</v>
      </c>
      <c r="BJ121">
        <f t="shared" si="153"/>
        <v>45.098039215686278</v>
      </c>
      <c r="BK121">
        <f t="shared" si="154"/>
        <v>45.098039215686278</v>
      </c>
      <c r="BL121">
        <f t="shared" si="155"/>
        <v>45.098039215686278</v>
      </c>
      <c r="BM121">
        <f t="shared" si="156"/>
        <v>45.098039215686278</v>
      </c>
      <c r="BN121">
        <f t="shared" si="157"/>
        <v>2033.8331410995775</v>
      </c>
      <c r="BO121">
        <f t="shared" si="158"/>
        <v>2033.8331410995775</v>
      </c>
      <c r="BP121">
        <f t="shared" si="159"/>
        <v>2033.8331410995775</v>
      </c>
      <c r="BQ121">
        <f t="shared" si="160"/>
        <v>2033.8331410995775</v>
      </c>
      <c r="BR121">
        <f t="shared" si="161"/>
        <v>2033.8331410995775</v>
      </c>
      <c r="BS121">
        <f t="shared" si="162"/>
        <v>2033.8331410995775</v>
      </c>
      <c r="BT121">
        <f t="shared" si="163"/>
        <v>2033.8331410995775</v>
      </c>
      <c r="BU121">
        <f t="shared" si="164"/>
        <v>2033.8331410995775</v>
      </c>
      <c r="BV121">
        <f t="shared" si="165"/>
        <v>2033.8331410995775</v>
      </c>
      <c r="BW121">
        <f t="shared" si="166"/>
        <v>2033.8331410995775</v>
      </c>
      <c r="BX121">
        <f t="shared" si="167"/>
        <v>2033.8331410995775</v>
      </c>
      <c r="BY121">
        <f t="shared" si="168"/>
        <v>2033.8331410995775</v>
      </c>
      <c r="BZ121">
        <f>IF($I$1=0,0,IF(AP121=0,C121,('LED Curve'!$D$14*(AP121/$I$1)^3+'LED Curve'!$D$15*(AP121/$I$1)^2+'LED Curve'!$D$16*(AP121/$I$1)^1+'LED Curve'!$D$17)*$F$1))</f>
        <v>32.123222947868399</v>
      </c>
      <c r="CA121">
        <f>IF($I$2=0,0,IF(AQ121=0,C121-BZ121,('LED Curve'!$D$14*(AQ121/$I$2)^3+'LED Curve'!$D$15*(AQ121/$I$2)^2+'LED Curve'!$D$16*(AQ121/$I$2)^1+'LED Curve'!$D$17)*$F$2))</f>
        <v>32.123222947868399</v>
      </c>
      <c r="CB121">
        <f>IF($I$3=0,0,IF(AR121=0,C121-(BZ121+CA121),('LED Curve'!$D$14*(AR121/$I$3)^3+'LED Curve'!$D$15*(AR121/$I$3)^2+'LED Curve'!$D$16*(AR121/$I$3)^1+'LED Curve'!$D$17)*$F$3))</f>
        <v>32.123222947868399</v>
      </c>
      <c r="CC121">
        <f>IF($I$4=0,0,IF(AS121=0,C121-(BZ121+CA121+CB121),('LED Curve'!$D$14*(AS121/$I$4)^3+'LED Curve'!$D$15*(AS121/$I$4)^2+'LED Curve'!$D$16*(AS121/$I$4)^1+'LED Curve'!$D$17)*$F$4))</f>
        <v>32.123222947868399</v>
      </c>
      <c r="CD121">
        <f>IF($I$1=0,0,IF(AT121=0,D121,('LED Curve'!$D$14*(AT121/$I$1)^3+'LED Curve'!$D$15*(AT121/$I$1)^2+'LED Curve'!$D$16*(AT121/$I$1)^1+'LED Curve'!$D$17)*$F$1))</f>
        <v>32.123222947868399</v>
      </c>
      <c r="CE121">
        <f>IF($I$2=0,0,IF(AU121=0,D121-CD121,('LED Curve'!$D$14*(AU121/$I$2)^3+'LED Curve'!$D$15*(AU121/$I$2)^2+'LED Curve'!$D$16*(AU121/$I$2)^1+'LED Curve'!$D$17)*$F$2))</f>
        <v>32.123222947868399</v>
      </c>
      <c r="CF121">
        <f>IF($I$3=0,0,IF(AV121=0,D121-(CD121+CE121),('LED Curve'!$D$14*(AV121/$I$3)^3+'LED Curve'!$D$15*(AV121/$I$3)^2+'LED Curve'!$D$16*(AV121/$I$3)^1+'LED Curve'!$D$17)*$F$3))</f>
        <v>32.123222947868399</v>
      </c>
      <c r="CG121">
        <f>IF($I$4=0,0,IF(AW121=0,D121-(CD121+CE121+CF121),('LED Curve'!$D$14*(AW121/$I$4)^3+'LED Curve'!$D$15*(AW121/$I$4)^2+'LED Curve'!$D$16*(AW121/$I$4)^1+'LED Curve'!$D$17)*$F$4))</f>
        <v>32.123222947868399</v>
      </c>
      <c r="CH121">
        <f>IF($I$1=0,0,IF(AX121=0,E121,('LED Curve'!$D$14*(AX121/$I$1)^3+'LED Curve'!$D$15*(AX121/$I$1)^2+'LED Curve'!$D$16*(AX121/$I$1)^1+'LED Curve'!$D$17)*$F$1))</f>
        <v>32.123222947868399</v>
      </c>
      <c r="CI121">
        <f>IF($I$2=0,0,IF(AY121=0,E121-CH121,('LED Curve'!$D$14*(AY121/$I$2)^3+'LED Curve'!$D$15*(AY121/$I$2)^2+'LED Curve'!$D$16*(AY121/$I$2)^1+'LED Curve'!$D$17)*$F$2))</f>
        <v>32.123222947868399</v>
      </c>
      <c r="CJ121">
        <f>IF($I$3=0,0,IF(AZ121=0,E121-(CH121+CI121),('LED Curve'!$D$14*(AZ121/$I$3)^3+'LED Curve'!$D$15*(AZ121/$I$3)^2+'LED Curve'!$D$16*(AZ121/$I$3)^1+'LED Curve'!$D$17)*$F$3))</f>
        <v>32.123222947868399</v>
      </c>
      <c r="CK121">
        <f>IF($I$4=0,0,IF(BA121=0,E121-(CH121+CI121+CJ121),('LED Curve'!$D$14*(BA121/$I$4)^3+'LED Curve'!$D$15*(BA121/$I$4)^2+'LED Curve'!$D$16*(BA121/$I$4)^1+'LED Curve'!$D$17)*$F$4))</f>
        <v>32.123222947868399</v>
      </c>
      <c r="CL121">
        <f t="shared" si="169"/>
        <v>119.05116003756781</v>
      </c>
      <c r="CM121">
        <f t="shared" si="170"/>
        <v>86.927937089699412</v>
      </c>
      <c r="CN121">
        <f t="shared" si="171"/>
        <v>54.804714141831013</v>
      </c>
      <c r="CO121">
        <f>IF($C$6=Calculation!$I$5,0,$C121-(BZ121+CA121+CB121+CC121))</f>
        <v>22.681491193962614</v>
      </c>
      <c r="CP121">
        <f t="shared" si="172"/>
        <v>132.92155849078927</v>
      </c>
      <c r="CQ121">
        <f t="shared" si="173"/>
        <v>100.79833554292088</v>
      </c>
      <c r="CR121">
        <f t="shared" si="174"/>
        <v>68.675112595052482</v>
      </c>
      <c r="CS121">
        <f>IF($C$6=Calculation!$I$5,0,$D121-(CD121+CE121+CF121+CG121))</f>
        <v>36.551889647184083</v>
      </c>
      <c r="CT121">
        <f t="shared" si="175"/>
        <v>146.79195694401079</v>
      </c>
      <c r="CU121">
        <f t="shared" si="176"/>
        <v>114.66873399614238</v>
      </c>
      <c r="CV121">
        <f t="shared" si="177"/>
        <v>82.54551104827398</v>
      </c>
      <c r="CW121">
        <f>IF($C$6=Calculation!$I$5,0,$E121-(CH121+CI121+CJ121+CK121))</f>
        <v>50.422288100405581</v>
      </c>
      <c r="CX121">
        <f t="shared" si="178"/>
        <v>41.951193829631414</v>
      </c>
      <c r="CY121">
        <f t="shared" si="179"/>
        <v>48.162573865084681</v>
      </c>
      <c r="CZ121">
        <f t="shared" si="180"/>
        <v>54.043298072966074</v>
      </c>
      <c r="DA121">
        <f t="shared" si="181"/>
        <v>0.4888836962901843</v>
      </c>
      <c r="DB121">
        <f t="shared" si="182"/>
        <v>0.52226035553250827</v>
      </c>
      <c r="DC121">
        <f t="shared" si="183"/>
        <v>0.54862463916462334</v>
      </c>
      <c r="DD121">
        <f t="shared" si="198"/>
        <v>10.971552925624039</v>
      </c>
      <c r="DE121">
        <f t="shared" si="199"/>
        <v>10.554742827413435</v>
      </c>
      <c r="DF121">
        <f t="shared" si="200"/>
        <v>9.3628864376655603</v>
      </c>
      <c r="DG121">
        <f t="shared" si="201"/>
        <v>6.1180522153899286</v>
      </c>
      <c r="DH121">
        <f t="shared" si="202"/>
        <v>11.764636205240828</v>
      </c>
      <c r="DI121">
        <f t="shared" si="203"/>
        <v>11.384771270700913</v>
      </c>
      <c r="DJ121">
        <f t="shared" si="204"/>
        <v>10.318787644071211</v>
      </c>
      <c r="DK121">
        <f t="shared" si="205"/>
        <v>7.5740138503359038</v>
      </c>
      <c r="DL121">
        <f t="shared" si="206"/>
        <v>12.389942184664941</v>
      </c>
      <c r="DM121">
        <f t="shared" si="207"/>
        <v>12.042128172953579</v>
      </c>
      <c r="DN121">
        <f t="shared" si="208"/>
        <v>11.076888007493872</v>
      </c>
      <c r="DO121">
        <f t="shared" si="209"/>
        <v>8.6799411428610025</v>
      </c>
      <c r="DP121">
        <f t="shared" si="184"/>
        <v>0.21536561656600375</v>
      </c>
      <c r="DQ121">
        <f t="shared" si="185"/>
        <v>0.5946129283434145</v>
      </c>
      <c r="DR121">
        <f t="shared" si="186"/>
        <v>1.504332759888884</v>
      </c>
      <c r="DS121">
        <f t="shared" si="187"/>
        <v>2.1407644224499549</v>
      </c>
      <c r="DT121">
        <f t="shared" si="188"/>
        <v>0.1957421357474966</v>
      </c>
      <c r="DU121">
        <f t="shared" si="189"/>
        <v>0.52937470169145939</v>
      </c>
      <c r="DV121">
        <f t="shared" si="190"/>
        <v>1.2570381093663101</v>
      </c>
      <c r="DW121">
        <f t="shared" si="191"/>
        <v>4.6159495923980707</v>
      </c>
      <c r="DX121">
        <f t="shared" si="192"/>
        <v>0.17943591579829735</v>
      </c>
      <c r="DY121">
        <f t="shared" si="193"/>
        <v>0.47733610924997627</v>
      </c>
      <c r="DZ121">
        <f t="shared" si="194"/>
        <v>1.0876185638500147</v>
      </c>
      <c r="EA121">
        <f t="shared" si="195"/>
        <v>7.56138333692979</v>
      </c>
      <c r="EB121">
        <f>IF($I$1=0,0,IF(AP121&lt;=0,0,('LED Curve'!$D$19*(AP121/$I$1)^3+'LED Curve'!$D$20*(AP121/$I$1)^2+'LED Curve'!$D$21*(AP121/$I$1)^1+'LED Curve'!$D$22)*$F$1*$I$1))</f>
        <v>544.2324443672818</v>
      </c>
      <c r="EC121">
        <f>IF($I$2=0,0,IF(AQ121&lt;=0,0,('LED Curve'!$D$19*(AQ121/$I$2)^3+'LED Curve'!$D$20*(AQ121/$I$2)^2+'LED Curve'!$D$21*(AQ121/$I$2)^1+'LED Curve'!$D$22)*$F$2*$I$2))</f>
        <v>544.2324443672818</v>
      </c>
      <c r="ED121">
        <f>IF($I$3=0,0,IF(AR121&lt;=0,0,('LED Curve'!$D$19*(AR121/$I$3)^3+'LED Curve'!$D$20*(AR121/$I$3)^2+'LED Curve'!$D$21*(AR121/$I$3)^1+'LED Curve'!$D$22)*$F$3*$I$3))</f>
        <v>544.2324443672818</v>
      </c>
      <c r="EE121">
        <f>IF($I$4=0,0,IF(AS121&lt;=0,0,('LED Curve'!$D$19*(AS121/$I$4)^3+'LED Curve'!$D$20*(AS121/$I$4)^2+'LED Curve'!$D$21*(AS121/$I$4)^1+'LED Curve'!$D$22)*$F$4*$I$4))</f>
        <v>544.2324443672818</v>
      </c>
      <c r="EF121">
        <f>IF($I$1=0,0,IF(AT121&lt;=0,0,('LED Curve'!$D$19*(AT121/$I$1)^3+'LED Curve'!$D$20*(AT121/$I$1)^2+'LED Curve'!$D$21*(AT121/$I$1)^1+'LED Curve'!$D$22)*$F$1*$I$1))</f>
        <v>544.2324443672818</v>
      </c>
      <c r="EG121">
        <f>IF($I$2=0,0,IF(AU121&lt;=0,0,('LED Curve'!$D$19*(AU121/$I$2)^3+'LED Curve'!$D$20*(AU121/$I$2)^2+'LED Curve'!$D$21*(AU121/$I$2)^1+'LED Curve'!$D$22)*$F$2*$I$2))</f>
        <v>544.2324443672818</v>
      </c>
      <c r="EH121">
        <f>IF($I$3=0,0,IF(AV121&lt;=0,0,('LED Curve'!$D$19*(AV121/$I$3)^3+'LED Curve'!$D$20*(AV121/$I$3)^2+'LED Curve'!$D$21*(AV121/$I$3)^1+'LED Curve'!$D$22)*$F$3*$I$3))</f>
        <v>544.2324443672818</v>
      </c>
      <c r="EI121">
        <f>IF($I$4=0,0,IF(AW121&lt;=0,0,('LED Curve'!$D$19*(AW121/$I$4)^3+'LED Curve'!$D$20*(AW121/$I$4)^2+'LED Curve'!$D$21*(AW121/$I$4)^1+'LED Curve'!$D$22)*$F$4*$I$4))</f>
        <v>544.2324443672818</v>
      </c>
      <c r="EJ121">
        <f>IF($I$1=0,0,IF(AX121&lt;=0,0,('LED Curve'!$D$19*(AX121/$I$1)^3+'LED Curve'!$D$20*(AX121/$I$1)^2+'LED Curve'!$D$21*(AX121/$I$1)^1+'LED Curve'!$D$22)*$F$1*$I$1))</f>
        <v>544.2324443672818</v>
      </c>
      <c r="EK121">
        <f>IF($I$2=0,0,IF(AY121&lt;=0,0,('LED Curve'!$D$19*(AY121/$I$2)^3+'LED Curve'!$D$20*(AY121/$I$2)^2+'LED Curve'!$D$21*(AY121/$I$2)^1+'LED Curve'!$D$22)*$F$2*$I$2))</f>
        <v>544.2324443672818</v>
      </c>
      <c r="EL121">
        <f>IF($I$3=0,0,IF(AZ121&lt;=0,0,('LED Curve'!$D$19*(AZ121/$I$3)^3+'LED Curve'!$D$20*(AZ121/$I$3)^2+'LED Curve'!$D$21*(AZ121/$I$3)^1+'LED Curve'!$D$22)*$F$3*$I$3))</f>
        <v>544.2324443672818</v>
      </c>
      <c r="EM121">
        <f>IF($I$4=0,0,IF(BA121&lt;=0,0,('LED Curve'!$D$19*(BA121/$I$4)^3+'LED Curve'!$D$20*(BA121/$I$4)^2+'LED Curve'!$D$21*(BA121/$I$4)^1+'LED Curve'!$D$22)*$F$4*$I$4))</f>
        <v>544.2324443672818</v>
      </c>
      <c r="EN121">
        <f t="shared" si="196"/>
        <v>2176.9297774691272</v>
      </c>
      <c r="EO121">
        <f t="shared" si="116"/>
        <v>948.61350207583291</v>
      </c>
      <c r="EP121">
        <f t="shared" si="117"/>
        <v>2176.9297774691272</v>
      </c>
      <c r="EQ121">
        <f t="shared" si="118"/>
        <v>851.15161399119143</v>
      </c>
      <c r="ER121">
        <f t="shared" si="197"/>
        <v>2176.9297774691272</v>
      </c>
      <c r="ES121">
        <f t="shared" si="119"/>
        <v>774.82780015805474</v>
      </c>
    </row>
    <row r="122" spans="1:149" x14ac:dyDescent="0.3">
      <c r="A122">
        <v>113</v>
      </c>
      <c r="B122">
        <f t="shared" si="120"/>
        <v>4.4140624999999996E-3</v>
      </c>
      <c r="C122">
        <f t="shared" si="107"/>
        <v>151.53532249255022</v>
      </c>
      <c r="D122">
        <f t="shared" si="108"/>
        <v>165.4385336282366</v>
      </c>
      <c r="E122">
        <f t="shared" si="109"/>
        <v>179.341744763923</v>
      </c>
      <c r="F122">
        <f>IF(C122&gt;Calculation!$D$72,IF((C122-Calculation!$D$72)/Calculation!$D$58&gt;Calculation!$D$28,Calculation!$D$28,(C122-Calculation!$D$72)/Calculation!$D$58),0)</f>
        <v>26.470588235294116</v>
      </c>
      <c r="G122">
        <f>IF(C122&gt;Calculation!$D$73,IF((C122-Calculation!$D$73)/Calculation!$D$59&gt;Calculation!$D$29,Calculation!$D$29,(C122-Calculation!$D$73)/Calculation!$D$59),0)</f>
        <v>54.411764705882355</v>
      </c>
      <c r="H122">
        <f>IF(C122&gt;Calculation!$D$74,IF((C122-Calculation!$D$74)/Calculation!$D$60&gt;Calculation!$D$30,Calculation!$D$30,(C122-Calculation!$D$74)/Calculation!$D$60),0)</f>
        <v>122.05882352941177</v>
      </c>
      <c r="I122">
        <f>IF(C122&gt;Calculation!$D$75,IF((C122-Calculation!$D$75)/Calculation!$D$61&gt;Calculation!$D$31,Calculation!$D$31,(C122-Calculation!$D$75)/Calculation!$D$61),0)</f>
        <v>135.29411764705884</v>
      </c>
      <c r="J122">
        <f>IF(D122&gt;Calculation!$D$72,IF((D122-Calculation!$D$72)/Calculation!$D$58&gt;Calculation!$D$28,Calculation!$D$28,(D122-Calculation!$D$72)/Calculation!$D$58),0)</f>
        <v>26.470588235294116</v>
      </c>
      <c r="K122">
        <f>IF(D122&gt;Calculation!$D$73,IF((D122-Calculation!$D$73)/Calculation!$D$59&gt;Calculation!$D$29,Calculation!$D$29,(D122-Calculation!$D$73)/Calculation!$D$59),0)</f>
        <v>54.411764705882355</v>
      </c>
      <c r="L122">
        <f>IF(D122&gt;Calculation!$D$74,IF((D122-Calculation!$D$74)/Calculation!$D$60&gt;Calculation!$D$30,Calculation!$D$30,(D122-Calculation!$D$74)/Calculation!$D$60),0)</f>
        <v>122.05882352941177</v>
      </c>
      <c r="M122">
        <f>IF(D122&gt;Calculation!$D$75,IF((D122-Calculation!$D$75)/Calculation!$D$61&gt;Calculation!$D$31,Calculation!$D$31,(D122-Calculation!$D$75)/Calculation!$D$61),0)</f>
        <v>135.29411764705884</v>
      </c>
      <c r="N122">
        <f>IF(E122&gt;Calculation!$D$72,IF((E122-Calculation!$D$72)/Calculation!$D$58&gt;Calculation!$D$28,Calculation!$D$28,(E122-Calculation!$D$72)/Calculation!$D$58),0)</f>
        <v>26.470588235294116</v>
      </c>
      <c r="O122">
        <f>IF(E122&gt;Calculation!$D$73,IF((E122-Calculation!$D$73)/Calculation!$D$59&gt;Calculation!$D$29,Calculation!$D$29,(E122-Calculation!$D$73)/Calculation!$D$59),0)</f>
        <v>54.411764705882355</v>
      </c>
      <c r="P122">
        <f>IF(E122&gt;Calculation!$D$74,IF((E122-Calculation!$D$74)/Calculation!$D$60&gt;Calculation!$D$30,Calculation!$D$30,(E122-Calculation!$D$74)/Calculation!$D$60),0)</f>
        <v>122.05882352941177</v>
      </c>
      <c r="Q122">
        <f>IF(E122&gt;Calculation!$D$75,IF((E122-Calculation!$D$75)/Calculation!$D$61&gt;Calculation!$D$31,Calculation!$D$31,(E122-Calculation!$D$75)/Calculation!$D$61),0)</f>
        <v>135.29411764705884</v>
      </c>
      <c r="R122">
        <f t="shared" si="121"/>
        <v>0</v>
      </c>
      <c r="S122">
        <f t="shared" si="122"/>
        <v>0</v>
      </c>
      <c r="T122">
        <f t="shared" si="123"/>
        <v>0</v>
      </c>
      <c r="U122">
        <f t="shared" si="124"/>
        <v>135.29411764705884</v>
      </c>
      <c r="V122">
        <f t="shared" si="125"/>
        <v>0</v>
      </c>
      <c r="W122">
        <f t="shared" si="126"/>
        <v>0</v>
      </c>
      <c r="X122">
        <f t="shared" si="127"/>
        <v>0</v>
      </c>
      <c r="Y122">
        <f t="shared" si="128"/>
        <v>135.29411764705884</v>
      </c>
      <c r="Z122">
        <f t="shared" si="129"/>
        <v>0</v>
      </c>
      <c r="AA122">
        <f t="shared" si="130"/>
        <v>0</v>
      </c>
      <c r="AB122">
        <f t="shared" si="131"/>
        <v>0</v>
      </c>
      <c r="AC122">
        <f t="shared" si="110"/>
        <v>135.29411764705884</v>
      </c>
      <c r="AD122">
        <f>IF(T122&gt;Calculation!$D$29,1,0)</f>
        <v>0</v>
      </c>
      <c r="AE122">
        <f>IF(X122&gt;Calculation!$D$29,1,0)</f>
        <v>0</v>
      </c>
      <c r="AF122">
        <f>IF(AB122&gt;Calculation!$D$29,1,0)</f>
        <v>0</v>
      </c>
      <c r="AG122">
        <f>IF(U122&gt;Calculation!$D$30,1,0)</f>
        <v>1</v>
      </c>
      <c r="AH122">
        <f>IF(Y122&gt;Calculation!$D$30,1,0)</f>
        <v>1</v>
      </c>
      <c r="AI122">
        <f>IF(AC122&gt;Calculation!$D$30,1,0)</f>
        <v>1</v>
      </c>
      <c r="AJ122">
        <f t="shared" si="111"/>
        <v>135.29411764705884</v>
      </c>
      <c r="AK122">
        <f t="shared" si="132"/>
        <v>135.29411764705884</v>
      </c>
      <c r="AL122">
        <f t="shared" si="133"/>
        <v>135.29411764705884</v>
      </c>
      <c r="AM122">
        <f t="shared" si="134"/>
        <v>18304.498269896198</v>
      </c>
      <c r="AN122">
        <f t="shared" si="135"/>
        <v>18304.498269896198</v>
      </c>
      <c r="AO122">
        <f t="shared" si="136"/>
        <v>18304.498269896198</v>
      </c>
      <c r="AP122">
        <f t="shared" si="112"/>
        <v>135.29411764705884</v>
      </c>
      <c r="AQ122">
        <f t="shared" si="113"/>
        <v>135.29411764705884</v>
      </c>
      <c r="AR122">
        <f t="shared" si="114"/>
        <v>135.29411764705884</v>
      </c>
      <c r="AS122">
        <f t="shared" si="115"/>
        <v>135.29411764705884</v>
      </c>
      <c r="AT122">
        <f t="shared" si="137"/>
        <v>135.29411764705884</v>
      </c>
      <c r="AU122">
        <f t="shared" si="138"/>
        <v>135.29411764705884</v>
      </c>
      <c r="AV122">
        <f t="shared" si="139"/>
        <v>135.29411764705884</v>
      </c>
      <c r="AW122">
        <f t="shared" si="140"/>
        <v>135.29411764705884</v>
      </c>
      <c r="AX122">
        <f t="shared" si="141"/>
        <v>135.29411764705884</v>
      </c>
      <c r="AY122">
        <f t="shared" si="142"/>
        <v>135.29411764705884</v>
      </c>
      <c r="AZ122">
        <f t="shared" si="143"/>
        <v>135.29411764705884</v>
      </c>
      <c r="BA122">
        <f t="shared" si="144"/>
        <v>135.29411764705884</v>
      </c>
      <c r="BB122">
        <f t="shared" si="145"/>
        <v>45.098039215686278</v>
      </c>
      <c r="BC122">
        <f t="shared" si="146"/>
        <v>45.098039215686278</v>
      </c>
      <c r="BD122">
        <f t="shared" si="147"/>
        <v>45.098039215686278</v>
      </c>
      <c r="BE122">
        <f t="shared" si="148"/>
        <v>45.098039215686278</v>
      </c>
      <c r="BF122">
        <f t="shared" si="149"/>
        <v>45.098039215686278</v>
      </c>
      <c r="BG122">
        <f t="shared" si="150"/>
        <v>45.098039215686278</v>
      </c>
      <c r="BH122">
        <f t="shared" si="151"/>
        <v>45.098039215686278</v>
      </c>
      <c r="BI122">
        <f t="shared" si="152"/>
        <v>45.098039215686278</v>
      </c>
      <c r="BJ122">
        <f t="shared" si="153"/>
        <v>45.098039215686278</v>
      </c>
      <c r="BK122">
        <f t="shared" si="154"/>
        <v>45.098039215686278</v>
      </c>
      <c r="BL122">
        <f t="shared" si="155"/>
        <v>45.098039215686278</v>
      </c>
      <c r="BM122">
        <f t="shared" si="156"/>
        <v>45.098039215686278</v>
      </c>
      <c r="BN122">
        <f t="shared" si="157"/>
        <v>2033.8331410995775</v>
      </c>
      <c r="BO122">
        <f t="shared" si="158"/>
        <v>2033.8331410995775</v>
      </c>
      <c r="BP122">
        <f t="shared" si="159"/>
        <v>2033.8331410995775</v>
      </c>
      <c r="BQ122">
        <f t="shared" si="160"/>
        <v>2033.8331410995775</v>
      </c>
      <c r="BR122">
        <f t="shared" si="161"/>
        <v>2033.8331410995775</v>
      </c>
      <c r="BS122">
        <f t="shared" si="162"/>
        <v>2033.8331410995775</v>
      </c>
      <c r="BT122">
        <f t="shared" si="163"/>
        <v>2033.8331410995775</v>
      </c>
      <c r="BU122">
        <f t="shared" si="164"/>
        <v>2033.8331410995775</v>
      </c>
      <c r="BV122">
        <f t="shared" si="165"/>
        <v>2033.8331410995775</v>
      </c>
      <c r="BW122">
        <f t="shared" si="166"/>
        <v>2033.8331410995775</v>
      </c>
      <c r="BX122">
        <f t="shared" si="167"/>
        <v>2033.8331410995775</v>
      </c>
      <c r="BY122">
        <f t="shared" si="168"/>
        <v>2033.8331410995775</v>
      </c>
      <c r="BZ122">
        <f>IF($I$1=0,0,IF(AP122=0,C122,('LED Curve'!$D$14*(AP122/$I$1)^3+'LED Curve'!$D$15*(AP122/$I$1)^2+'LED Curve'!$D$16*(AP122/$I$1)^1+'LED Curve'!$D$17)*$F$1))</f>
        <v>32.123222947868399</v>
      </c>
      <c r="CA122">
        <f>IF($I$2=0,0,IF(AQ122=0,C122-BZ122,('LED Curve'!$D$14*(AQ122/$I$2)^3+'LED Curve'!$D$15*(AQ122/$I$2)^2+'LED Curve'!$D$16*(AQ122/$I$2)^1+'LED Curve'!$D$17)*$F$2))</f>
        <v>32.123222947868399</v>
      </c>
      <c r="CB122">
        <f>IF($I$3=0,0,IF(AR122=0,C122-(BZ122+CA122),('LED Curve'!$D$14*(AR122/$I$3)^3+'LED Curve'!$D$15*(AR122/$I$3)^2+'LED Curve'!$D$16*(AR122/$I$3)^1+'LED Curve'!$D$17)*$F$3))</f>
        <v>32.123222947868399</v>
      </c>
      <c r="CC122">
        <f>IF($I$4=0,0,IF(AS122=0,C122-(BZ122+CA122+CB122),('LED Curve'!$D$14*(AS122/$I$4)^3+'LED Curve'!$D$15*(AS122/$I$4)^2+'LED Curve'!$D$16*(AS122/$I$4)^1+'LED Curve'!$D$17)*$F$4))</f>
        <v>32.123222947868399</v>
      </c>
      <c r="CD122">
        <f>IF($I$1=0,0,IF(AT122=0,D122,('LED Curve'!$D$14*(AT122/$I$1)^3+'LED Curve'!$D$15*(AT122/$I$1)^2+'LED Curve'!$D$16*(AT122/$I$1)^1+'LED Curve'!$D$17)*$F$1))</f>
        <v>32.123222947868399</v>
      </c>
      <c r="CE122">
        <f>IF($I$2=0,0,IF(AU122=0,D122-CD122,('LED Curve'!$D$14*(AU122/$I$2)^3+'LED Curve'!$D$15*(AU122/$I$2)^2+'LED Curve'!$D$16*(AU122/$I$2)^1+'LED Curve'!$D$17)*$F$2))</f>
        <v>32.123222947868399</v>
      </c>
      <c r="CF122">
        <f>IF($I$3=0,0,IF(AV122=0,D122-(CD122+CE122),('LED Curve'!$D$14*(AV122/$I$3)^3+'LED Curve'!$D$15*(AV122/$I$3)^2+'LED Curve'!$D$16*(AV122/$I$3)^1+'LED Curve'!$D$17)*$F$3))</f>
        <v>32.123222947868399</v>
      </c>
      <c r="CG122">
        <f>IF($I$4=0,0,IF(AW122=0,D122-(CD122+CE122+CF122),('LED Curve'!$D$14*(AW122/$I$4)^3+'LED Curve'!$D$15*(AW122/$I$4)^2+'LED Curve'!$D$16*(AW122/$I$4)^1+'LED Curve'!$D$17)*$F$4))</f>
        <v>32.123222947868399</v>
      </c>
      <c r="CH122">
        <f>IF($I$1=0,0,IF(AX122=0,E122,('LED Curve'!$D$14*(AX122/$I$1)^3+'LED Curve'!$D$15*(AX122/$I$1)^2+'LED Curve'!$D$16*(AX122/$I$1)^1+'LED Curve'!$D$17)*$F$1))</f>
        <v>32.123222947868399</v>
      </c>
      <c r="CI122">
        <f>IF($I$2=0,0,IF(AY122=0,E122-CH122,('LED Curve'!$D$14*(AY122/$I$2)^3+'LED Curve'!$D$15*(AY122/$I$2)^2+'LED Curve'!$D$16*(AY122/$I$2)^1+'LED Curve'!$D$17)*$F$2))</f>
        <v>32.123222947868399</v>
      </c>
      <c r="CJ122">
        <f>IF($I$3=0,0,IF(AZ122=0,E122-(CH122+CI122),('LED Curve'!$D$14*(AZ122/$I$3)^3+'LED Curve'!$D$15*(AZ122/$I$3)^2+'LED Curve'!$D$16*(AZ122/$I$3)^1+'LED Curve'!$D$17)*$F$3))</f>
        <v>32.123222947868399</v>
      </c>
      <c r="CK122">
        <f>IF($I$4=0,0,IF(BA122=0,E122-(CH122+CI122+CJ122),('LED Curve'!$D$14*(BA122/$I$4)^3+'LED Curve'!$D$15*(BA122/$I$4)^2+'LED Curve'!$D$16*(BA122/$I$4)^1+'LED Curve'!$D$17)*$F$4))</f>
        <v>32.123222947868399</v>
      </c>
      <c r="CL122">
        <f t="shared" si="169"/>
        <v>119.41209954468182</v>
      </c>
      <c r="CM122">
        <f t="shared" si="170"/>
        <v>87.288876596813424</v>
      </c>
      <c r="CN122">
        <f t="shared" si="171"/>
        <v>55.165653648945025</v>
      </c>
      <c r="CO122">
        <f>IF($C$6=Calculation!$I$5,0,$C122-(BZ122+CA122+CB122+CC122))</f>
        <v>23.042430701076626</v>
      </c>
      <c r="CP122">
        <f t="shared" si="172"/>
        <v>133.31531068036821</v>
      </c>
      <c r="CQ122">
        <f t="shared" si="173"/>
        <v>101.1920877324998</v>
      </c>
      <c r="CR122">
        <f t="shared" si="174"/>
        <v>69.068864784631401</v>
      </c>
      <c r="CS122">
        <f>IF($C$6=Calculation!$I$5,0,$D122-(CD122+CE122+CF122+CG122))</f>
        <v>36.945641836763002</v>
      </c>
      <c r="CT122">
        <f t="shared" si="175"/>
        <v>147.21852181605459</v>
      </c>
      <c r="CU122">
        <f t="shared" si="176"/>
        <v>115.09529886818621</v>
      </c>
      <c r="CV122">
        <f t="shared" si="177"/>
        <v>82.972075920317806</v>
      </c>
      <c r="CW122">
        <f>IF($C$6=Calculation!$I$5,0,$E122-(CH122+CI122+CJ122+CK122))</f>
        <v>50.848852972449407</v>
      </c>
      <c r="CX122">
        <f t="shared" si="178"/>
        <v>42.75849199438251</v>
      </c>
      <c r="CY122">
        <f t="shared" si="179"/>
        <v>49.043262772085875</v>
      </c>
      <c r="CZ122">
        <f t="shared" si="180"/>
        <v>54.997377722217372</v>
      </c>
      <c r="DA122">
        <f t="shared" si="181"/>
        <v>0.49628259334900765</v>
      </c>
      <c r="DB122">
        <f t="shared" si="182"/>
        <v>0.52965925259133162</v>
      </c>
      <c r="DC122">
        <f t="shared" si="183"/>
        <v>0.55602353622344669</v>
      </c>
      <c r="DD122">
        <f t="shared" si="198"/>
        <v>11.141321796901833</v>
      </c>
      <c r="DE122">
        <f t="shared" si="199"/>
        <v>10.724511698691229</v>
      </c>
      <c r="DF122">
        <f t="shared" si="200"/>
        <v>9.5326553089433546</v>
      </c>
      <c r="DG122">
        <f t="shared" si="201"/>
        <v>6.287821086667722</v>
      </c>
      <c r="DH122">
        <f t="shared" si="202"/>
        <v>11.934405076518622</v>
      </c>
      <c r="DI122">
        <f t="shared" si="203"/>
        <v>11.554540141978707</v>
      </c>
      <c r="DJ122">
        <f t="shared" si="204"/>
        <v>10.488556515349005</v>
      </c>
      <c r="DK122">
        <f t="shared" si="205"/>
        <v>7.7437827216136972</v>
      </c>
      <c r="DL122">
        <f t="shared" si="206"/>
        <v>12.559711055942735</v>
      </c>
      <c r="DM122">
        <f t="shared" si="207"/>
        <v>12.211897044231373</v>
      </c>
      <c r="DN122">
        <f t="shared" si="208"/>
        <v>11.246656878771667</v>
      </c>
      <c r="DO122">
        <f t="shared" si="209"/>
        <v>8.8497100141387968</v>
      </c>
      <c r="DP122">
        <f t="shared" si="184"/>
        <v>0.21536561656600375</v>
      </c>
      <c r="DQ122">
        <f t="shared" si="185"/>
        <v>0.5946129283434145</v>
      </c>
      <c r="DR122">
        <f t="shared" si="186"/>
        <v>1.504332759888884</v>
      </c>
      <c r="DS122">
        <f t="shared" si="187"/>
        <v>2.2615882050310532</v>
      </c>
      <c r="DT122">
        <f t="shared" si="188"/>
        <v>0.1957421357474966</v>
      </c>
      <c r="DU122">
        <f t="shared" si="189"/>
        <v>0.52937470169145939</v>
      </c>
      <c r="DV122">
        <f t="shared" si="190"/>
        <v>1.2570381093663101</v>
      </c>
      <c r="DW122">
        <f t="shared" si="191"/>
        <v>4.8101641172292684</v>
      </c>
      <c r="DX122">
        <f t="shared" si="192"/>
        <v>0.17943591579829735</v>
      </c>
      <c r="DY122">
        <f t="shared" si="193"/>
        <v>0.47733610924997627</v>
      </c>
      <c r="DZ122">
        <f t="shared" si="194"/>
        <v>1.0876185638500147</v>
      </c>
      <c r="EA122">
        <f t="shared" si="195"/>
        <v>7.8289886040110881</v>
      </c>
      <c r="EB122">
        <f>IF($I$1=0,0,IF(AP122&lt;=0,0,('LED Curve'!$D$19*(AP122/$I$1)^3+'LED Curve'!$D$20*(AP122/$I$1)^2+'LED Curve'!$D$21*(AP122/$I$1)^1+'LED Curve'!$D$22)*$F$1*$I$1))</f>
        <v>544.2324443672818</v>
      </c>
      <c r="EC122">
        <f>IF($I$2=0,0,IF(AQ122&lt;=0,0,('LED Curve'!$D$19*(AQ122/$I$2)^3+'LED Curve'!$D$20*(AQ122/$I$2)^2+'LED Curve'!$D$21*(AQ122/$I$2)^1+'LED Curve'!$D$22)*$F$2*$I$2))</f>
        <v>544.2324443672818</v>
      </c>
      <c r="ED122">
        <f>IF($I$3=0,0,IF(AR122&lt;=0,0,('LED Curve'!$D$19*(AR122/$I$3)^3+'LED Curve'!$D$20*(AR122/$I$3)^2+'LED Curve'!$D$21*(AR122/$I$3)^1+'LED Curve'!$D$22)*$F$3*$I$3))</f>
        <v>544.2324443672818</v>
      </c>
      <c r="EE122">
        <f>IF($I$4=0,0,IF(AS122&lt;=0,0,('LED Curve'!$D$19*(AS122/$I$4)^3+'LED Curve'!$D$20*(AS122/$I$4)^2+'LED Curve'!$D$21*(AS122/$I$4)^1+'LED Curve'!$D$22)*$F$4*$I$4))</f>
        <v>544.2324443672818</v>
      </c>
      <c r="EF122">
        <f>IF($I$1=0,0,IF(AT122&lt;=0,0,('LED Curve'!$D$19*(AT122/$I$1)^3+'LED Curve'!$D$20*(AT122/$I$1)^2+'LED Curve'!$D$21*(AT122/$I$1)^1+'LED Curve'!$D$22)*$F$1*$I$1))</f>
        <v>544.2324443672818</v>
      </c>
      <c r="EG122">
        <f>IF($I$2=0,0,IF(AU122&lt;=0,0,('LED Curve'!$D$19*(AU122/$I$2)^3+'LED Curve'!$D$20*(AU122/$I$2)^2+'LED Curve'!$D$21*(AU122/$I$2)^1+'LED Curve'!$D$22)*$F$2*$I$2))</f>
        <v>544.2324443672818</v>
      </c>
      <c r="EH122">
        <f>IF($I$3=0,0,IF(AV122&lt;=0,0,('LED Curve'!$D$19*(AV122/$I$3)^3+'LED Curve'!$D$20*(AV122/$I$3)^2+'LED Curve'!$D$21*(AV122/$I$3)^1+'LED Curve'!$D$22)*$F$3*$I$3))</f>
        <v>544.2324443672818</v>
      </c>
      <c r="EI122">
        <f>IF($I$4=0,0,IF(AW122&lt;=0,0,('LED Curve'!$D$19*(AW122/$I$4)^3+'LED Curve'!$D$20*(AW122/$I$4)^2+'LED Curve'!$D$21*(AW122/$I$4)^1+'LED Curve'!$D$22)*$F$4*$I$4))</f>
        <v>544.2324443672818</v>
      </c>
      <c r="EJ122">
        <f>IF($I$1=0,0,IF(AX122&lt;=0,0,('LED Curve'!$D$19*(AX122/$I$1)^3+'LED Curve'!$D$20*(AX122/$I$1)^2+'LED Curve'!$D$21*(AX122/$I$1)^1+'LED Curve'!$D$22)*$F$1*$I$1))</f>
        <v>544.2324443672818</v>
      </c>
      <c r="EK122">
        <f>IF($I$2=0,0,IF(AY122&lt;=0,0,('LED Curve'!$D$19*(AY122/$I$2)^3+'LED Curve'!$D$20*(AY122/$I$2)^2+'LED Curve'!$D$21*(AY122/$I$2)^1+'LED Curve'!$D$22)*$F$2*$I$2))</f>
        <v>544.2324443672818</v>
      </c>
      <c r="EL122">
        <f>IF($I$3=0,0,IF(AZ122&lt;=0,0,('LED Curve'!$D$19*(AZ122/$I$3)^3+'LED Curve'!$D$20*(AZ122/$I$3)^2+'LED Curve'!$D$21*(AZ122/$I$3)^1+'LED Curve'!$D$22)*$F$3*$I$3))</f>
        <v>544.2324443672818</v>
      </c>
      <c r="EM122">
        <f>IF($I$4=0,0,IF(BA122&lt;=0,0,('LED Curve'!$D$19*(BA122/$I$4)^3+'LED Curve'!$D$20*(BA122/$I$4)^2+'LED Curve'!$D$21*(BA122/$I$4)^1+'LED Curve'!$D$22)*$F$4*$I$4))</f>
        <v>544.2324443672818</v>
      </c>
      <c r="EN122">
        <f t="shared" si="196"/>
        <v>2176.9297774691272</v>
      </c>
      <c r="EO122">
        <f t="shared" si="116"/>
        <v>948.61350207583291</v>
      </c>
      <c r="EP122">
        <f t="shared" si="117"/>
        <v>2176.9297774691272</v>
      </c>
      <c r="EQ122">
        <f t="shared" si="118"/>
        <v>851.15161399119143</v>
      </c>
      <c r="ER122">
        <f t="shared" si="197"/>
        <v>2176.9297774691272</v>
      </c>
      <c r="ES122">
        <f t="shared" si="119"/>
        <v>774.82780015805474</v>
      </c>
    </row>
    <row r="123" spans="1:149" x14ac:dyDescent="0.3">
      <c r="A123">
        <v>114</v>
      </c>
      <c r="B123">
        <f t="shared" si="120"/>
        <v>4.4531249999999996E-3</v>
      </c>
      <c r="C123">
        <f t="shared" si="107"/>
        <v>151.8732305026372</v>
      </c>
      <c r="D123">
        <f t="shared" si="108"/>
        <v>165.80716054833147</v>
      </c>
      <c r="E123">
        <f t="shared" si="109"/>
        <v>179.74109059402576</v>
      </c>
      <c r="F123">
        <f>IF(C123&gt;Calculation!$D$72,IF((C123-Calculation!$D$72)/Calculation!$D$58&gt;Calculation!$D$28,Calculation!$D$28,(C123-Calculation!$D$72)/Calculation!$D$58),0)</f>
        <v>26.470588235294116</v>
      </c>
      <c r="G123">
        <f>IF(C123&gt;Calculation!$D$73,IF((C123-Calculation!$D$73)/Calculation!$D$59&gt;Calculation!$D$29,Calculation!$D$29,(C123-Calculation!$D$73)/Calculation!$D$59),0)</f>
        <v>54.411764705882355</v>
      </c>
      <c r="H123">
        <f>IF(C123&gt;Calculation!$D$74,IF((C123-Calculation!$D$74)/Calculation!$D$60&gt;Calculation!$D$30,Calculation!$D$30,(C123-Calculation!$D$74)/Calculation!$D$60),0)</f>
        <v>122.05882352941177</v>
      </c>
      <c r="I123">
        <f>IF(C123&gt;Calculation!$D$75,IF((C123-Calculation!$D$75)/Calculation!$D$61&gt;Calculation!$D$31,Calculation!$D$31,(C123-Calculation!$D$75)/Calculation!$D$61),0)</f>
        <v>135.29411764705884</v>
      </c>
      <c r="J123">
        <f>IF(D123&gt;Calculation!$D$72,IF((D123-Calculation!$D$72)/Calculation!$D$58&gt;Calculation!$D$28,Calculation!$D$28,(D123-Calculation!$D$72)/Calculation!$D$58),0)</f>
        <v>26.470588235294116</v>
      </c>
      <c r="K123">
        <f>IF(D123&gt;Calculation!$D$73,IF((D123-Calculation!$D$73)/Calculation!$D$59&gt;Calculation!$D$29,Calculation!$D$29,(D123-Calculation!$D$73)/Calculation!$D$59),0)</f>
        <v>54.411764705882355</v>
      </c>
      <c r="L123">
        <f>IF(D123&gt;Calculation!$D$74,IF((D123-Calculation!$D$74)/Calculation!$D$60&gt;Calculation!$D$30,Calculation!$D$30,(D123-Calculation!$D$74)/Calculation!$D$60),0)</f>
        <v>122.05882352941177</v>
      </c>
      <c r="M123">
        <f>IF(D123&gt;Calculation!$D$75,IF((D123-Calculation!$D$75)/Calculation!$D$61&gt;Calculation!$D$31,Calculation!$D$31,(D123-Calculation!$D$75)/Calculation!$D$61),0)</f>
        <v>135.29411764705884</v>
      </c>
      <c r="N123">
        <f>IF(E123&gt;Calculation!$D$72,IF((E123-Calculation!$D$72)/Calculation!$D$58&gt;Calculation!$D$28,Calculation!$D$28,(E123-Calculation!$D$72)/Calculation!$D$58),0)</f>
        <v>26.470588235294116</v>
      </c>
      <c r="O123">
        <f>IF(E123&gt;Calculation!$D$73,IF((E123-Calculation!$D$73)/Calculation!$D$59&gt;Calculation!$D$29,Calculation!$D$29,(E123-Calculation!$D$73)/Calculation!$D$59),0)</f>
        <v>54.411764705882355</v>
      </c>
      <c r="P123">
        <f>IF(E123&gt;Calculation!$D$74,IF((E123-Calculation!$D$74)/Calculation!$D$60&gt;Calculation!$D$30,Calculation!$D$30,(E123-Calculation!$D$74)/Calculation!$D$60),0)</f>
        <v>122.05882352941177</v>
      </c>
      <c r="Q123">
        <f>IF(E123&gt;Calculation!$D$75,IF((E123-Calculation!$D$75)/Calculation!$D$61&gt;Calculation!$D$31,Calculation!$D$31,(E123-Calculation!$D$75)/Calculation!$D$61),0)</f>
        <v>135.29411764705884</v>
      </c>
      <c r="R123">
        <f t="shared" si="121"/>
        <v>0</v>
      </c>
      <c r="S123">
        <f t="shared" si="122"/>
        <v>0</v>
      </c>
      <c r="T123">
        <f t="shared" si="123"/>
        <v>0</v>
      </c>
      <c r="U123">
        <f t="shared" si="124"/>
        <v>135.29411764705884</v>
      </c>
      <c r="V123">
        <f t="shared" si="125"/>
        <v>0</v>
      </c>
      <c r="W123">
        <f t="shared" si="126"/>
        <v>0</v>
      </c>
      <c r="X123">
        <f t="shared" si="127"/>
        <v>0</v>
      </c>
      <c r="Y123">
        <f t="shared" si="128"/>
        <v>135.29411764705884</v>
      </c>
      <c r="Z123">
        <f t="shared" si="129"/>
        <v>0</v>
      </c>
      <c r="AA123">
        <f t="shared" si="130"/>
        <v>0</v>
      </c>
      <c r="AB123">
        <f t="shared" si="131"/>
        <v>0</v>
      </c>
      <c r="AC123">
        <f t="shared" si="110"/>
        <v>135.29411764705884</v>
      </c>
      <c r="AD123">
        <f>IF(T123&gt;Calculation!$D$29,1,0)</f>
        <v>0</v>
      </c>
      <c r="AE123">
        <f>IF(X123&gt;Calculation!$D$29,1,0)</f>
        <v>0</v>
      </c>
      <c r="AF123">
        <f>IF(AB123&gt;Calculation!$D$29,1,0)</f>
        <v>0</v>
      </c>
      <c r="AG123">
        <f>IF(U123&gt;Calculation!$D$30,1,0)</f>
        <v>1</v>
      </c>
      <c r="AH123">
        <f>IF(Y123&gt;Calculation!$D$30,1,0)</f>
        <v>1</v>
      </c>
      <c r="AI123">
        <f>IF(AC123&gt;Calculation!$D$30,1,0)</f>
        <v>1</v>
      </c>
      <c r="AJ123">
        <f t="shared" si="111"/>
        <v>135.29411764705884</v>
      </c>
      <c r="AK123">
        <f t="shared" si="132"/>
        <v>135.29411764705884</v>
      </c>
      <c r="AL123">
        <f t="shared" si="133"/>
        <v>135.29411764705884</v>
      </c>
      <c r="AM123">
        <f t="shared" si="134"/>
        <v>18304.498269896198</v>
      </c>
      <c r="AN123">
        <f t="shared" si="135"/>
        <v>18304.498269896198</v>
      </c>
      <c r="AO123">
        <f t="shared" si="136"/>
        <v>18304.498269896198</v>
      </c>
      <c r="AP123">
        <f t="shared" si="112"/>
        <v>135.29411764705884</v>
      </c>
      <c r="AQ123">
        <f t="shared" si="113"/>
        <v>135.29411764705884</v>
      </c>
      <c r="AR123">
        <f t="shared" si="114"/>
        <v>135.29411764705884</v>
      </c>
      <c r="AS123">
        <f t="shared" si="115"/>
        <v>135.29411764705884</v>
      </c>
      <c r="AT123">
        <f t="shared" si="137"/>
        <v>135.29411764705884</v>
      </c>
      <c r="AU123">
        <f t="shared" si="138"/>
        <v>135.29411764705884</v>
      </c>
      <c r="AV123">
        <f t="shared" si="139"/>
        <v>135.29411764705884</v>
      </c>
      <c r="AW123">
        <f t="shared" si="140"/>
        <v>135.29411764705884</v>
      </c>
      <c r="AX123">
        <f t="shared" si="141"/>
        <v>135.29411764705884</v>
      </c>
      <c r="AY123">
        <f t="shared" si="142"/>
        <v>135.29411764705884</v>
      </c>
      <c r="AZ123">
        <f t="shared" si="143"/>
        <v>135.29411764705884</v>
      </c>
      <c r="BA123">
        <f t="shared" si="144"/>
        <v>135.29411764705884</v>
      </c>
      <c r="BB123">
        <f t="shared" si="145"/>
        <v>45.098039215686278</v>
      </c>
      <c r="BC123">
        <f t="shared" si="146"/>
        <v>45.098039215686278</v>
      </c>
      <c r="BD123">
        <f t="shared" si="147"/>
        <v>45.098039215686278</v>
      </c>
      <c r="BE123">
        <f t="shared" si="148"/>
        <v>45.098039215686278</v>
      </c>
      <c r="BF123">
        <f t="shared" si="149"/>
        <v>45.098039215686278</v>
      </c>
      <c r="BG123">
        <f t="shared" si="150"/>
        <v>45.098039215686278</v>
      </c>
      <c r="BH123">
        <f t="shared" si="151"/>
        <v>45.098039215686278</v>
      </c>
      <c r="BI123">
        <f t="shared" si="152"/>
        <v>45.098039215686278</v>
      </c>
      <c r="BJ123">
        <f t="shared" si="153"/>
        <v>45.098039215686278</v>
      </c>
      <c r="BK123">
        <f t="shared" si="154"/>
        <v>45.098039215686278</v>
      </c>
      <c r="BL123">
        <f t="shared" si="155"/>
        <v>45.098039215686278</v>
      </c>
      <c r="BM123">
        <f t="shared" si="156"/>
        <v>45.098039215686278</v>
      </c>
      <c r="BN123">
        <f t="shared" si="157"/>
        <v>2033.8331410995775</v>
      </c>
      <c r="BO123">
        <f t="shared" si="158"/>
        <v>2033.8331410995775</v>
      </c>
      <c r="BP123">
        <f t="shared" si="159"/>
        <v>2033.8331410995775</v>
      </c>
      <c r="BQ123">
        <f t="shared" si="160"/>
        <v>2033.8331410995775</v>
      </c>
      <c r="BR123">
        <f t="shared" si="161"/>
        <v>2033.8331410995775</v>
      </c>
      <c r="BS123">
        <f t="shared" si="162"/>
        <v>2033.8331410995775</v>
      </c>
      <c r="BT123">
        <f t="shared" si="163"/>
        <v>2033.8331410995775</v>
      </c>
      <c r="BU123">
        <f t="shared" si="164"/>
        <v>2033.8331410995775</v>
      </c>
      <c r="BV123">
        <f t="shared" si="165"/>
        <v>2033.8331410995775</v>
      </c>
      <c r="BW123">
        <f t="shared" si="166"/>
        <v>2033.8331410995775</v>
      </c>
      <c r="BX123">
        <f t="shared" si="167"/>
        <v>2033.8331410995775</v>
      </c>
      <c r="BY123">
        <f t="shared" si="168"/>
        <v>2033.8331410995775</v>
      </c>
      <c r="BZ123">
        <f>IF($I$1=0,0,IF(AP123=0,C123,('LED Curve'!$D$14*(AP123/$I$1)^3+'LED Curve'!$D$15*(AP123/$I$1)^2+'LED Curve'!$D$16*(AP123/$I$1)^1+'LED Curve'!$D$17)*$F$1))</f>
        <v>32.123222947868399</v>
      </c>
      <c r="CA123">
        <f>IF($I$2=0,0,IF(AQ123=0,C123-BZ123,('LED Curve'!$D$14*(AQ123/$I$2)^3+'LED Curve'!$D$15*(AQ123/$I$2)^2+'LED Curve'!$D$16*(AQ123/$I$2)^1+'LED Curve'!$D$17)*$F$2))</f>
        <v>32.123222947868399</v>
      </c>
      <c r="CB123">
        <f>IF($I$3=0,0,IF(AR123=0,C123-(BZ123+CA123),('LED Curve'!$D$14*(AR123/$I$3)^3+'LED Curve'!$D$15*(AR123/$I$3)^2+'LED Curve'!$D$16*(AR123/$I$3)^1+'LED Curve'!$D$17)*$F$3))</f>
        <v>32.123222947868399</v>
      </c>
      <c r="CC123">
        <f>IF($I$4=0,0,IF(AS123=0,C123-(BZ123+CA123+CB123),('LED Curve'!$D$14*(AS123/$I$4)^3+'LED Curve'!$D$15*(AS123/$I$4)^2+'LED Curve'!$D$16*(AS123/$I$4)^1+'LED Curve'!$D$17)*$F$4))</f>
        <v>32.123222947868399</v>
      </c>
      <c r="CD123">
        <f>IF($I$1=0,0,IF(AT123=0,D123,('LED Curve'!$D$14*(AT123/$I$1)^3+'LED Curve'!$D$15*(AT123/$I$1)^2+'LED Curve'!$D$16*(AT123/$I$1)^1+'LED Curve'!$D$17)*$F$1))</f>
        <v>32.123222947868399</v>
      </c>
      <c r="CE123">
        <f>IF($I$2=0,0,IF(AU123=0,D123-CD123,('LED Curve'!$D$14*(AU123/$I$2)^3+'LED Curve'!$D$15*(AU123/$I$2)^2+'LED Curve'!$D$16*(AU123/$I$2)^1+'LED Curve'!$D$17)*$F$2))</f>
        <v>32.123222947868399</v>
      </c>
      <c r="CF123">
        <f>IF($I$3=0,0,IF(AV123=0,D123-(CD123+CE123),('LED Curve'!$D$14*(AV123/$I$3)^3+'LED Curve'!$D$15*(AV123/$I$3)^2+'LED Curve'!$D$16*(AV123/$I$3)^1+'LED Curve'!$D$17)*$F$3))</f>
        <v>32.123222947868399</v>
      </c>
      <c r="CG123">
        <f>IF($I$4=0,0,IF(AW123=0,D123-(CD123+CE123+CF123),('LED Curve'!$D$14*(AW123/$I$4)^3+'LED Curve'!$D$15*(AW123/$I$4)^2+'LED Curve'!$D$16*(AW123/$I$4)^1+'LED Curve'!$D$17)*$F$4))</f>
        <v>32.123222947868399</v>
      </c>
      <c r="CH123">
        <f>IF($I$1=0,0,IF(AX123=0,E123,('LED Curve'!$D$14*(AX123/$I$1)^3+'LED Curve'!$D$15*(AX123/$I$1)^2+'LED Curve'!$D$16*(AX123/$I$1)^1+'LED Curve'!$D$17)*$F$1))</f>
        <v>32.123222947868399</v>
      </c>
      <c r="CI123">
        <f>IF($I$2=0,0,IF(AY123=0,E123-CH123,('LED Curve'!$D$14*(AY123/$I$2)^3+'LED Curve'!$D$15*(AY123/$I$2)^2+'LED Curve'!$D$16*(AY123/$I$2)^1+'LED Curve'!$D$17)*$F$2))</f>
        <v>32.123222947868399</v>
      </c>
      <c r="CJ123">
        <f>IF($I$3=0,0,IF(AZ123=0,E123-(CH123+CI123),('LED Curve'!$D$14*(AZ123/$I$3)^3+'LED Curve'!$D$15*(AZ123/$I$3)^2+'LED Curve'!$D$16*(AZ123/$I$3)^1+'LED Curve'!$D$17)*$F$3))</f>
        <v>32.123222947868399</v>
      </c>
      <c r="CK123">
        <f>IF($I$4=0,0,IF(BA123=0,E123-(CH123+CI123+CJ123),('LED Curve'!$D$14*(BA123/$I$4)^3+'LED Curve'!$D$15*(BA123/$I$4)^2+'LED Curve'!$D$16*(BA123/$I$4)^1+'LED Curve'!$D$17)*$F$4))</f>
        <v>32.123222947868399</v>
      </c>
      <c r="CL123">
        <f t="shared" si="169"/>
        <v>119.7500075547688</v>
      </c>
      <c r="CM123">
        <f t="shared" si="170"/>
        <v>87.626784606900401</v>
      </c>
      <c r="CN123">
        <f t="shared" si="171"/>
        <v>55.503561659032002</v>
      </c>
      <c r="CO123">
        <f>IF($C$6=Calculation!$I$5,0,$C123-(BZ123+CA123+CB123+CC123))</f>
        <v>23.380338711163603</v>
      </c>
      <c r="CP123">
        <f t="shared" si="172"/>
        <v>133.68393760046308</v>
      </c>
      <c r="CQ123">
        <f t="shared" si="173"/>
        <v>101.56071465259467</v>
      </c>
      <c r="CR123">
        <f t="shared" si="174"/>
        <v>69.43749170472627</v>
      </c>
      <c r="CS123">
        <f>IF($C$6=Calculation!$I$5,0,$D123-(CD123+CE123+CF123+CG123))</f>
        <v>37.314268756857871</v>
      </c>
      <c r="CT123">
        <f t="shared" si="175"/>
        <v>147.61786764615738</v>
      </c>
      <c r="CU123">
        <f t="shared" si="176"/>
        <v>115.49464469828897</v>
      </c>
      <c r="CV123">
        <f t="shared" si="177"/>
        <v>83.371421750420566</v>
      </c>
      <c r="CW123">
        <f>IF($C$6=Calculation!$I$5,0,$E123-(CH123+CI123+CJ123+CK123))</f>
        <v>51.248198802552167</v>
      </c>
      <c r="CX123">
        <f t="shared" si="178"/>
        <v>43.567636838004901</v>
      </c>
      <c r="CY123">
        <f t="shared" si="179"/>
        <v>49.925966237855761</v>
      </c>
      <c r="CZ123">
        <f t="shared" si="180"/>
        <v>55.953639810134746</v>
      </c>
      <c r="DA123">
        <f t="shared" si="181"/>
        <v>0.50368149040783117</v>
      </c>
      <c r="DB123">
        <f t="shared" si="182"/>
        <v>0.53705814965015519</v>
      </c>
      <c r="DC123">
        <f t="shared" si="183"/>
        <v>0.56342243328227026</v>
      </c>
      <c r="DD123">
        <f t="shared" si="198"/>
        <v>11.311090668179631</v>
      </c>
      <c r="DE123">
        <f t="shared" si="199"/>
        <v>10.894280569969027</v>
      </c>
      <c r="DF123">
        <f t="shared" si="200"/>
        <v>9.7024241802211524</v>
      </c>
      <c r="DG123">
        <f t="shared" si="201"/>
        <v>6.4575899579455189</v>
      </c>
      <c r="DH123">
        <f t="shared" si="202"/>
        <v>12.10417394779642</v>
      </c>
      <c r="DI123">
        <f t="shared" si="203"/>
        <v>11.724309013256505</v>
      </c>
      <c r="DJ123">
        <f t="shared" si="204"/>
        <v>10.658325386626803</v>
      </c>
      <c r="DK123">
        <f t="shared" si="205"/>
        <v>7.9135515928914941</v>
      </c>
      <c r="DL123">
        <f t="shared" si="206"/>
        <v>12.729479927220533</v>
      </c>
      <c r="DM123">
        <f t="shared" si="207"/>
        <v>12.381665915509171</v>
      </c>
      <c r="DN123">
        <f t="shared" si="208"/>
        <v>11.416425750049465</v>
      </c>
      <c r="DO123">
        <f t="shared" si="209"/>
        <v>9.0194788854165946</v>
      </c>
      <c r="DP123">
        <f t="shared" si="184"/>
        <v>0.21536561656600375</v>
      </c>
      <c r="DQ123">
        <f t="shared" si="185"/>
        <v>0.5946129283434145</v>
      </c>
      <c r="DR123">
        <f t="shared" si="186"/>
        <v>1.504332759888884</v>
      </c>
      <c r="DS123">
        <f t="shared" si="187"/>
        <v>2.3842586664834347</v>
      </c>
      <c r="DT123">
        <f t="shared" si="188"/>
        <v>0.1957421357474966</v>
      </c>
      <c r="DU123">
        <f t="shared" si="189"/>
        <v>0.52937470169145939</v>
      </c>
      <c r="DV123">
        <f t="shared" si="190"/>
        <v>1.2570381093663101</v>
      </c>
      <c r="DW123">
        <f t="shared" si="191"/>
        <v>5.0063932008291401</v>
      </c>
      <c r="DX123">
        <f t="shared" si="192"/>
        <v>0.17943591579829735</v>
      </c>
      <c r="DY123">
        <f t="shared" si="193"/>
        <v>0.47733610924997627</v>
      </c>
      <c r="DZ123">
        <f t="shared" si="194"/>
        <v>1.0876185638500147</v>
      </c>
      <c r="EA123">
        <f t="shared" si="195"/>
        <v>8.0987763097584509</v>
      </c>
      <c r="EB123">
        <f>IF($I$1=0,0,IF(AP123&lt;=0,0,('LED Curve'!$D$19*(AP123/$I$1)^3+'LED Curve'!$D$20*(AP123/$I$1)^2+'LED Curve'!$D$21*(AP123/$I$1)^1+'LED Curve'!$D$22)*$F$1*$I$1))</f>
        <v>544.2324443672818</v>
      </c>
      <c r="EC123">
        <f>IF($I$2=0,0,IF(AQ123&lt;=0,0,('LED Curve'!$D$19*(AQ123/$I$2)^3+'LED Curve'!$D$20*(AQ123/$I$2)^2+'LED Curve'!$D$21*(AQ123/$I$2)^1+'LED Curve'!$D$22)*$F$2*$I$2))</f>
        <v>544.2324443672818</v>
      </c>
      <c r="ED123">
        <f>IF($I$3=0,0,IF(AR123&lt;=0,0,('LED Curve'!$D$19*(AR123/$I$3)^3+'LED Curve'!$D$20*(AR123/$I$3)^2+'LED Curve'!$D$21*(AR123/$I$3)^1+'LED Curve'!$D$22)*$F$3*$I$3))</f>
        <v>544.2324443672818</v>
      </c>
      <c r="EE123">
        <f>IF($I$4=0,0,IF(AS123&lt;=0,0,('LED Curve'!$D$19*(AS123/$I$4)^3+'LED Curve'!$D$20*(AS123/$I$4)^2+'LED Curve'!$D$21*(AS123/$I$4)^1+'LED Curve'!$D$22)*$F$4*$I$4))</f>
        <v>544.2324443672818</v>
      </c>
      <c r="EF123">
        <f>IF($I$1=0,0,IF(AT123&lt;=0,0,('LED Curve'!$D$19*(AT123/$I$1)^3+'LED Curve'!$D$20*(AT123/$I$1)^2+'LED Curve'!$D$21*(AT123/$I$1)^1+'LED Curve'!$D$22)*$F$1*$I$1))</f>
        <v>544.2324443672818</v>
      </c>
      <c r="EG123">
        <f>IF($I$2=0,0,IF(AU123&lt;=0,0,('LED Curve'!$D$19*(AU123/$I$2)^3+'LED Curve'!$D$20*(AU123/$I$2)^2+'LED Curve'!$D$21*(AU123/$I$2)^1+'LED Curve'!$D$22)*$F$2*$I$2))</f>
        <v>544.2324443672818</v>
      </c>
      <c r="EH123">
        <f>IF($I$3=0,0,IF(AV123&lt;=0,0,('LED Curve'!$D$19*(AV123/$I$3)^3+'LED Curve'!$D$20*(AV123/$I$3)^2+'LED Curve'!$D$21*(AV123/$I$3)^1+'LED Curve'!$D$22)*$F$3*$I$3))</f>
        <v>544.2324443672818</v>
      </c>
      <c r="EI123">
        <f>IF($I$4=0,0,IF(AW123&lt;=0,0,('LED Curve'!$D$19*(AW123/$I$4)^3+'LED Curve'!$D$20*(AW123/$I$4)^2+'LED Curve'!$D$21*(AW123/$I$4)^1+'LED Curve'!$D$22)*$F$4*$I$4))</f>
        <v>544.2324443672818</v>
      </c>
      <c r="EJ123">
        <f>IF($I$1=0,0,IF(AX123&lt;=0,0,('LED Curve'!$D$19*(AX123/$I$1)^3+'LED Curve'!$D$20*(AX123/$I$1)^2+'LED Curve'!$D$21*(AX123/$I$1)^1+'LED Curve'!$D$22)*$F$1*$I$1))</f>
        <v>544.2324443672818</v>
      </c>
      <c r="EK123">
        <f>IF($I$2=0,0,IF(AY123&lt;=0,0,('LED Curve'!$D$19*(AY123/$I$2)^3+'LED Curve'!$D$20*(AY123/$I$2)^2+'LED Curve'!$D$21*(AY123/$I$2)^1+'LED Curve'!$D$22)*$F$2*$I$2))</f>
        <v>544.2324443672818</v>
      </c>
      <c r="EL123">
        <f>IF($I$3=0,0,IF(AZ123&lt;=0,0,('LED Curve'!$D$19*(AZ123/$I$3)^3+'LED Curve'!$D$20*(AZ123/$I$3)^2+'LED Curve'!$D$21*(AZ123/$I$3)^1+'LED Curve'!$D$22)*$F$3*$I$3))</f>
        <v>544.2324443672818</v>
      </c>
      <c r="EM123">
        <f>IF($I$4=0,0,IF(BA123&lt;=0,0,('LED Curve'!$D$19*(BA123/$I$4)^3+'LED Curve'!$D$20*(BA123/$I$4)^2+'LED Curve'!$D$21*(BA123/$I$4)^1+'LED Curve'!$D$22)*$F$4*$I$4))</f>
        <v>544.2324443672818</v>
      </c>
      <c r="EN123">
        <f t="shared" si="196"/>
        <v>2176.9297774691272</v>
      </c>
      <c r="EO123">
        <f t="shared" si="116"/>
        <v>948.61350207583291</v>
      </c>
      <c r="EP123">
        <f t="shared" si="117"/>
        <v>2176.9297774691272</v>
      </c>
      <c r="EQ123">
        <f t="shared" si="118"/>
        <v>851.15161399119143</v>
      </c>
      <c r="ER123">
        <f t="shared" si="197"/>
        <v>2176.9297774691272</v>
      </c>
      <c r="ES123">
        <f t="shared" si="119"/>
        <v>774.82780015805474</v>
      </c>
    </row>
    <row r="124" spans="1:149" x14ac:dyDescent="0.3">
      <c r="A124">
        <v>115</v>
      </c>
      <c r="B124">
        <f t="shared" si="120"/>
        <v>4.4921874999999997E-3</v>
      </c>
      <c r="C124">
        <f t="shared" si="107"/>
        <v>152.18805612799369</v>
      </c>
      <c r="D124">
        <f t="shared" si="108"/>
        <v>166.15060668508403</v>
      </c>
      <c r="E124">
        <f t="shared" si="109"/>
        <v>180.11315724217437</v>
      </c>
      <c r="F124">
        <f>IF(C124&gt;Calculation!$D$72,IF((C124-Calculation!$D$72)/Calculation!$D$58&gt;Calculation!$D$28,Calculation!$D$28,(C124-Calculation!$D$72)/Calculation!$D$58),0)</f>
        <v>26.470588235294116</v>
      </c>
      <c r="G124">
        <f>IF(C124&gt;Calculation!$D$73,IF((C124-Calculation!$D$73)/Calculation!$D$59&gt;Calculation!$D$29,Calculation!$D$29,(C124-Calculation!$D$73)/Calculation!$D$59),0)</f>
        <v>54.411764705882355</v>
      </c>
      <c r="H124">
        <f>IF(C124&gt;Calculation!$D$74,IF((C124-Calculation!$D$74)/Calculation!$D$60&gt;Calculation!$D$30,Calculation!$D$30,(C124-Calculation!$D$74)/Calculation!$D$60),0)</f>
        <v>122.05882352941177</v>
      </c>
      <c r="I124">
        <f>IF(C124&gt;Calculation!$D$75,IF((C124-Calculation!$D$75)/Calculation!$D$61&gt;Calculation!$D$31,Calculation!$D$31,(C124-Calculation!$D$75)/Calculation!$D$61),0)</f>
        <v>135.29411764705884</v>
      </c>
      <c r="J124">
        <f>IF(D124&gt;Calculation!$D$72,IF((D124-Calculation!$D$72)/Calculation!$D$58&gt;Calculation!$D$28,Calculation!$D$28,(D124-Calculation!$D$72)/Calculation!$D$58),0)</f>
        <v>26.470588235294116</v>
      </c>
      <c r="K124">
        <f>IF(D124&gt;Calculation!$D$73,IF((D124-Calculation!$D$73)/Calculation!$D$59&gt;Calculation!$D$29,Calculation!$D$29,(D124-Calculation!$D$73)/Calculation!$D$59),0)</f>
        <v>54.411764705882355</v>
      </c>
      <c r="L124">
        <f>IF(D124&gt;Calculation!$D$74,IF((D124-Calculation!$D$74)/Calculation!$D$60&gt;Calculation!$D$30,Calculation!$D$30,(D124-Calculation!$D$74)/Calculation!$D$60),0)</f>
        <v>122.05882352941177</v>
      </c>
      <c r="M124">
        <f>IF(D124&gt;Calculation!$D$75,IF((D124-Calculation!$D$75)/Calculation!$D$61&gt;Calculation!$D$31,Calculation!$D$31,(D124-Calculation!$D$75)/Calculation!$D$61),0)</f>
        <v>135.29411764705884</v>
      </c>
      <c r="N124">
        <f>IF(E124&gt;Calculation!$D$72,IF((E124-Calculation!$D$72)/Calculation!$D$58&gt;Calculation!$D$28,Calculation!$D$28,(E124-Calculation!$D$72)/Calculation!$D$58),0)</f>
        <v>26.470588235294116</v>
      </c>
      <c r="O124">
        <f>IF(E124&gt;Calculation!$D$73,IF((E124-Calculation!$D$73)/Calculation!$D$59&gt;Calculation!$D$29,Calculation!$D$29,(E124-Calculation!$D$73)/Calculation!$D$59),0)</f>
        <v>54.411764705882355</v>
      </c>
      <c r="P124">
        <f>IF(E124&gt;Calculation!$D$74,IF((E124-Calculation!$D$74)/Calculation!$D$60&gt;Calculation!$D$30,Calculation!$D$30,(E124-Calculation!$D$74)/Calculation!$D$60),0)</f>
        <v>122.05882352941177</v>
      </c>
      <c r="Q124">
        <f>IF(E124&gt;Calculation!$D$75,IF((E124-Calculation!$D$75)/Calculation!$D$61&gt;Calculation!$D$31,Calculation!$D$31,(E124-Calculation!$D$75)/Calculation!$D$61),0)</f>
        <v>135.29411764705884</v>
      </c>
      <c r="R124">
        <f t="shared" si="121"/>
        <v>0</v>
      </c>
      <c r="S124">
        <f t="shared" si="122"/>
        <v>0</v>
      </c>
      <c r="T124">
        <f t="shared" si="123"/>
        <v>0</v>
      </c>
      <c r="U124">
        <f t="shared" si="124"/>
        <v>135.29411764705884</v>
      </c>
      <c r="V124">
        <f t="shared" si="125"/>
        <v>0</v>
      </c>
      <c r="W124">
        <f t="shared" si="126"/>
        <v>0</v>
      </c>
      <c r="X124">
        <f t="shared" si="127"/>
        <v>0</v>
      </c>
      <c r="Y124">
        <f t="shared" si="128"/>
        <v>135.29411764705884</v>
      </c>
      <c r="Z124">
        <f t="shared" si="129"/>
        <v>0</v>
      </c>
      <c r="AA124">
        <f t="shared" si="130"/>
        <v>0</v>
      </c>
      <c r="AB124">
        <f t="shared" si="131"/>
        <v>0</v>
      </c>
      <c r="AC124">
        <f t="shared" si="110"/>
        <v>135.29411764705884</v>
      </c>
      <c r="AD124">
        <f>IF(T124&gt;Calculation!$D$29,1,0)</f>
        <v>0</v>
      </c>
      <c r="AE124">
        <f>IF(X124&gt;Calculation!$D$29,1,0)</f>
        <v>0</v>
      </c>
      <c r="AF124">
        <f>IF(AB124&gt;Calculation!$D$29,1,0)</f>
        <v>0</v>
      </c>
      <c r="AG124">
        <f>IF(U124&gt;Calculation!$D$30,1,0)</f>
        <v>1</v>
      </c>
      <c r="AH124">
        <f>IF(Y124&gt;Calculation!$D$30,1,0)</f>
        <v>1</v>
      </c>
      <c r="AI124">
        <f>IF(AC124&gt;Calculation!$D$30,1,0)</f>
        <v>1</v>
      </c>
      <c r="AJ124">
        <f t="shared" si="111"/>
        <v>135.29411764705884</v>
      </c>
      <c r="AK124">
        <f t="shared" si="132"/>
        <v>135.29411764705884</v>
      </c>
      <c r="AL124">
        <f t="shared" si="133"/>
        <v>135.29411764705884</v>
      </c>
      <c r="AM124">
        <f t="shared" si="134"/>
        <v>18304.498269896198</v>
      </c>
      <c r="AN124">
        <f t="shared" si="135"/>
        <v>18304.498269896198</v>
      </c>
      <c r="AO124">
        <f t="shared" si="136"/>
        <v>18304.498269896198</v>
      </c>
      <c r="AP124">
        <f t="shared" si="112"/>
        <v>135.29411764705884</v>
      </c>
      <c r="AQ124">
        <f t="shared" si="113"/>
        <v>135.29411764705884</v>
      </c>
      <c r="AR124">
        <f t="shared" si="114"/>
        <v>135.29411764705884</v>
      </c>
      <c r="AS124">
        <f t="shared" si="115"/>
        <v>135.29411764705884</v>
      </c>
      <c r="AT124">
        <f t="shared" si="137"/>
        <v>135.29411764705884</v>
      </c>
      <c r="AU124">
        <f t="shared" si="138"/>
        <v>135.29411764705884</v>
      </c>
      <c r="AV124">
        <f t="shared" si="139"/>
        <v>135.29411764705884</v>
      </c>
      <c r="AW124">
        <f t="shared" si="140"/>
        <v>135.29411764705884</v>
      </c>
      <c r="AX124">
        <f t="shared" si="141"/>
        <v>135.29411764705884</v>
      </c>
      <c r="AY124">
        <f t="shared" si="142"/>
        <v>135.29411764705884</v>
      </c>
      <c r="AZ124">
        <f t="shared" si="143"/>
        <v>135.29411764705884</v>
      </c>
      <c r="BA124">
        <f t="shared" si="144"/>
        <v>135.29411764705884</v>
      </c>
      <c r="BB124">
        <f t="shared" si="145"/>
        <v>45.098039215686278</v>
      </c>
      <c r="BC124">
        <f t="shared" si="146"/>
        <v>45.098039215686278</v>
      </c>
      <c r="BD124">
        <f t="shared" si="147"/>
        <v>45.098039215686278</v>
      </c>
      <c r="BE124">
        <f t="shared" si="148"/>
        <v>45.098039215686278</v>
      </c>
      <c r="BF124">
        <f t="shared" si="149"/>
        <v>45.098039215686278</v>
      </c>
      <c r="BG124">
        <f t="shared" si="150"/>
        <v>45.098039215686278</v>
      </c>
      <c r="BH124">
        <f t="shared" si="151"/>
        <v>45.098039215686278</v>
      </c>
      <c r="BI124">
        <f t="shared" si="152"/>
        <v>45.098039215686278</v>
      </c>
      <c r="BJ124">
        <f t="shared" si="153"/>
        <v>45.098039215686278</v>
      </c>
      <c r="BK124">
        <f t="shared" si="154"/>
        <v>45.098039215686278</v>
      </c>
      <c r="BL124">
        <f t="shared" si="155"/>
        <v>45.098039215686278</v>
      </c>
      <c r="BM124">
        <f t="shared" si="156"/>
        <v>45.098039215686278</v>
      </c>
      <c r="BN124">
        <f t="shared" si="157"/>
        <v>2033.8331410995775</v>
      </c>
      <c r="BO124">
        <f t="shared" si="158"/>
        <v>2033.8331410995775</v>
      </c>
      <c r="BP124">
        <f t="shared" si="159"/>
        <v>2033.8331410995775</v>
      </c>
      <c r="BQ124">
        <f t="shared" si="160"/>
        <v>2033.8331410995775</v>
      </c>
      <c r="BR124">
        <f t="shared" si="161"/>
        <v>2033.8331410995775</v>
      </c>
      <c r="BS124">
        <f t="shared" si="162"/>
        <v>2033.8331410995775</v>
      </c>
      <c r="BT124">
        <f t="shared" si="163"/>
        <v>2033.8331410995775</v>
      </c>
      <c r="BU124">
        <f t="shared" si="164"/>
        <v>2033.8331410995775</v>
      </c>
      <c r="BV124">
        <f t="shared" si="165"/>
        <v>2033.8331410995775</v>
      </c>
      <c r="BW124">
        <f t="shared" si="166"/>
        <v>2033.8331410995775</v>
      </c>
      <c r="BX124">
        <f t="shared" si="167"/>
        <v>2033.8331410995775</v>
      </c>
      <c r="BY124">
        <f t="shared" si="168"/>
        <v>2033.8331410995775</v>
      </c>
      <c r="BZ124">
        <f>IF($I$1=0,0,IF(AP124=0,C124,('LED Curve'!$D$14*(AP124/$I$1)^3+'LED Curve'!$D$15*(AP124/$I$1)^2+'LED Curve'!$D$16*(AP124/$I$1)^1+'LED Curve'!$D$17)*$F$1))</f>
        <v>32.123222947868399</v>
      </c>
      <c r="CA124">
        <f>IF($I$2=0,0,IF(AQ124=0,C124-BZ124,('LED Curve'!$D$14*(AQ124/$I$2)^3+'LED Curve'!$D$15*(AQ124/$I$2)^2+'LED Curve'!$D$16*(AQ124/$I$2)^1+'LED Curve'!$D$17)*$F$2))</f>
        <v>32.123222947868399</v>
      </c>
      <c r="CB124">
        <f>IF($I$3=0,0,IF(AR124=0,C124-(BZ124+CA124),('LED Curve'!$D$14*(AR124/$I$3)^3+'LED Curve'!$D$15*(AR124/$I$3)^2+'LED Curve'!$D$16*(AR124/$I$3)^1+'LED Curve'!$D$17)*$F$3))</f>
        <v>32.123222947868399</v>
      </c>
      <c r="CC124">
        <f>IF($I$4=0,0,IF(AS124=0,C124-(BZ124+CA124+CB124),('LED Curve'!$D$14*(AS124/$I$4)^3+'LED Curve'!$D$15*(AS124/$I$4)^2+'LED Curve'!$D$16*(AS124/$I$4)^1+'LED Curve'!$D$17)*$F$4))</f>
        <v>32.123222947868399</v>
      </c>
      <c r="CD124">
        <f>IF($I$1=0,0,IF(AT124=0,D124,('LED Curve'!$D$14*(AT124/$I$1)^3+'LED Curve'!$D$15*(AT124/$I$1)^2+'LED Curve'!$D$16*(AT124/$I$1)^1+'LED Curve'!$D$17)*$F$1))</f>
        <v>32.123222947868399</v>
      </c>
      <c r="CE124">
        <f>IF($I$2=0,0,IF(AU124=0,D124-CD124,('LED Curve'!$D$14*(AU124/$I$2)^3+'LED Curve'!$D$15*(AU124/$I$2)^2+'LED Curve'!$D$16*(AU124/$I$2)^1+'LED Curve'!$D$17)*$F$2))</f>
        <v>32.123222947868399</v>
      </c>
      <c r="CF124">
        <f>IF($I$3=0,0,IF(AV124=0,D124-(CD124+CE124),('LED Curve'!$D$14*(AV124/$I$3)^3+'LED Curve'!$D$15*(AV124/$I$3)^2+'LED Curve'!$D$16*(AV124/$I$3)^1+'LED Curve'!$D$17)*$F$3))</f>
        <v>32.123222947868399</v>
      </c>
      <c r="CG124">
        <f>IF($I$4=0,0,IF(AW124=0,D124-(CD124+CE124+CF124),('LED Curve'!$D$14*(AW124/$I$4)^3+'LED Curve'!$D$15*(AW124/$I$4)^2+'LED Curve'!$D$16*(AW124/$I$4)^1+'LED Curve'!$D$17)*$F$4))</f>
        <v>32.123222947868399</v>
      </c>
      <c r="CH124">
        <f>IF($I$1=0,0,IF(AX124=0,E124,('LED Curve'!$D$14*(AX124/$I$1)^3+'LED Curve'!$D$15*(AX124/$I$1)^2+'LED Curve'!$D$16*(AX124/$I$1)^1+'LED Curve'!$D$17)*$F$1))</f>
        <v>32.123222947868399</v>
      </c>
      <c r="CI124">
        <f>IF($I$2=0,0,IF(AY124=0,E124-CH124,('LED Curve'!$D$14*(AY124/$I$2)^3+'LED Curve'!$D$15*(AY124/$I$2)^2+'LED Curve'!$D$16*(AY124/$I$2)^1+'LED Curve'!$D$17)*$F$2))</f>
        <v>32.123222947868399</v>
      </c>
      <c r="CJ124">
        <f>IF($I$3=0,0,IF(AZ124=0,E124-(CH124+CI124),('LED Curve'!$D$14*(AZ124/$I$3)^3+'LED Curve'!$D$15*(AZ124/$I$3)^2+'LED Curve'!$D$16*(AZ124/$I$3)^1+'LED Curve'!$D$17)*$F$3))</f>
        <v>32.123222947868399</v>
      </c>
      <c r="CK124">
        <f>IF($I$4=0,0,IF(BA124=0,E124-(CH124+CI124+CJ124),('LED Curve'!$D$14*(BA124/$I$4)^3+'LED Curve'!$D$15*(BA124/$I$4)^2+'LED Curve'!$D$16*(BA124/$I$4)^1+'LED Curve'!$D$17)*$F$4))</f>
        <v>32.123222947868399</v>
      </c>
      <c r="CL124">
        <f t="shared" si="169"/>
        <v>120.06483318012529</v>
      </c>
      <c r="CM124">
        <f t="shared" si="170"/>
        <v>87.941610232256892</v>
      </c>
      <c r="CN124">
        <f t="shared" si="171"/>
        <v>55.818387284388493</v>
      </c>
      <c r="CO124">
        <f>IF($C$6=Calculation!$I$5,0,$C124-(BZ124+CA124+CB124+CC124))</f>
        <v>23.695164336520094</v>
      </c>
      <c r="CP124">
        <f t="shared" si="172"/>
        <v>134.02738373721564</v>
      </c>
      <c r="CQ124">
        <f t="shared" si="173"/>
        <v>101.90416078934723</v>
      </c>
      <c r="CR124">
        <f t="shared" si="174"/>
        <v>69.780937841478831</v>
      </c>
      <c r="CS124">
        <f>IF($C$6=Calculation!$I$5,0,$D124-(CD124+CE124+CF124+CG124))</f>
        <v>37.657714893610432</v>
      </c>
      <c r="CT124">
        <f t="shared" si="175"/>
        <v>147.98993429430595</v>
      </c>
      <c r="CU124">
        <f t="shared" si="176"/>
        <v>115.86671134643757</v>
      </c>
      <c r="CV124">
        <f t="shared" si="177"/>
        <v>83.74348839856917</v>
      </c>
      <c r="CW124">
        <f>IF($C$6=Calculation!$I$5,0,$E124-(CH124+CI124+CJ124+CK124))</f>
        <v>51.620265450700771</v>
      </c>
      <c r="CX124">
        <f t="shared" si="178"/>
        <v>44.378506506261395</v>
      </c>
      <c r="CY124">
        <f t="shared" si="179"/>
        <v>50.810551330499209</v>
      </c>
      <c r="CZ124">
        <f t="shared" si="180"/>
        <v>56.911940327165148</v>
      </c>
      <c r="DA124">
        <f t="shared" si="181"/>
        <v>0.51108038746665474</v>
      </c>
      <c r="DB124">
        <f t="shared" si="182"/>
        <v>0.54445704670897876</v>
      </c>
      <c r="DC124">
        <f t="shared" si="183"/>
        <v>0.57082133034109384</v>
      </c>
      <c r="DD124">
        <f t="shared" si="198"/>
        <v>11.480859539457429</v>
      </c>
      <c r="DE124">
        <f t="shared" si="199"/>
        <v>11.064049441246825</v>
      </c>
      <c r="DF124">
        <f t="shared" si="200"/>
        <v>9.8721930514989502</v>
      </c>
      <c r="DG124">
        <f t="shared" si="201"/>
        <v>6.6273588292233159</v>
      </c>
      <c r="DH124">
        <f t="shared" si="202"/>
        <v>12.273942819074218</v>
      </c>
      <c r="DI124">
        <f t="shared" si="203"/>
        <v>11.894077884534303</v>
      </c>
      <c r="DJ124">
        <f t="shared" si="204"/>
        <v>10.828094257904601</v>
      </c>
      <c r="DK124">
        <f t="shared" si="205"/>
        <v>8.083320464169292</v>
      </c>
      <c r="DL124">
        <f t="shared" si="206"/>
        <v>12.899248798498331</v>
      </c>
      <c r="DM124">
        <f t="shared" si="207"/>
        <v>12.551434786786968</v>
      </c>
      <c r="DN124">
        <f t="shared" si="208"/>
        <v>11.586194621327262</v>
      </c>
      <c r="DO124">
        <f t="shared" si="209"/>
        <v>9.1892477566943924</v>
      </c>
      <c r="DP124">
        <f t="shared" si="184"/>
        <v>0.21536561656600375</v>
      </c>
      <c r="DQ124">
        <f t="shared" si="185"/>
        <v>0.5946129283434145</v>
      </c>
      <c r="DR124">
        <f t="shared" si="186"/>
        <v>1.504332759888884</v>
      </c>
      <c r="DS124">
        <f t="shared" si="187"/>
        <v>2.5086539525699152</v>
      </c>
      <c r="DT124">
        <f t="shared" si="188"/>
        <v>0.1957421357474966</v>
      </c>
      <c r="DU124">
        <f t="shared" si="189"/>
        <v>0.52937470169145939</v>
      </c>
      <c r="DV124">
        <f t="shared" si="190"/>
        <v>1.2570381093663101</v>
      </c>
      <c r="DW124">
        <f t="shared" si="191"/>
        <v>5.2045039113025746</v>
      </c>
      <c r="DX124">
        <f t="shared" si="192"/>
        <v>0.17943591579829735</v>
      </c>
      <c r="DY124">
        <f t="shared" si="193"/>
        <v>0.47733610924997627</v>
      </c>
      <c r="DZ124">
        <f t="shared" si="194"/>
        <v>1.0876185638500147</v>
      </c>
      <c r="EA124">
        <f t="shared" si="195"/>
        <v>8.3706024446188394</v>
      </c>
      <c r="EB124">
        <f>IF($I$1=0,0,IF(AP124&lt;=0,0,('LED Curve'!$D$19*(AP124/$I$1)^3+'LED Curve'!$D$20*(AP124/$I$1)^2+'LED Curve'!$D$21*(AP124/$I$1)^1+'LED Curve'!$D$22)*$F$1*$I$1))</f>
        <v>544.2324443672818</v>
      </c>
      <c r="EC124">
        <f>IF($I$2=0,0,IF(AQ124&lt;=0,0,('LED Curve'!$D$19*(AQ124/$I$2)^3+'LED Curve'!$D$20*(AQ124/$I$2)^2+'LED Curve'!$D$21*(AQ124/$I$2)^1+'LED Curve'!$D$22)*$F$2*$I$2))</f>
        <v>544.2324443672818</v>
      </c>
      <c r="ED124">
        <f>IF($I$3=0,0,IF(AR124&lt;=0,0,('LED Curve'!$D$19*(AR124/$I$3)^3+'LED Curve'!$D$20*(AR124/$I$3)^2+'LED Curve'!$D$21*(AR124/$I$3)^1+'LED Curve'!$D$22)*$F$3*$I$3))</f>
        <v>544.2324443672818</v>
      </c>
      <c r="EE124">
        <f>IF($I$4=0,0,IF(AS124&lt;=0,0,('LED Curve'!$D$19*(AS124/$I$4)^3+'LED Curve'!$D$20*(AS124/$I$4)^2+'LED Curve'!$D$21*(AS124/$I$4)^1+'LED Curve'!$D$22)*$F$4*$I$4))</f>
        <v>544.2324443672818</v>
      </c>
      <c r="EF124">
        <f>IF($I$1=0,0,IF(AT124&lt;=0,0,('LED Curve'!$D$19*(AT124/$I$1)^3+'LED Curve'!$D$20*(AT124/$I$1)^2+'LED Curve'!$D$21*(AT124/$I$1)^1+'LED Curve'!$D$22)*$F$1*$I$1))</f>
        <v>544.2324443672818</v>
      </c>
      <c r="EG124">
        <f>IF($I$2=0,0,IF(AU124&lt;=0,0,('LED Curve'!$D$19*(AU124/$I$2)^3+'LED Curve'!$D$20*(AU124/$I$2)^2+'LED Curve'!$D$21*(AU124/$I$2)^1+'LED Curve'!$D$22)*$F$2*$I$2))</f>
        <v>544.2324443672818</v>
      </c>
      <c r="EH124">
        <f>IF($I$3=0,0,IF(AV124&lt;=0,0,('LED Curve'!$D$19*(AV124/$I$3)^3+'LED Curve'!$D$20*(AV124/$I$3)^2+'LED Curve'!$D$21*(AV124/$I$3)^1+'LED Curve'!$D$22)*$F$3*$I$3))</f>
        <v>544.2324443672818</v>
      </c>
      <c r="EI124">
        <f>IF($I$4=0,0,IF(AW124&lt;=0,0,('LED Curve'!$D$19*(AW124/$I$4)^3+'LED Curve'!$D$20*(AW124/$I$4)^2+'LED Curve'!$D$21*(AW124/$I$4)^1+'LED Curve'!$D$22)*$F$4*$I$4))</f>
        <v>544.2324443672818</v>
      </c>
      <c r="EJ124">
        <f>IF($I$1=0,0,IF(AX124&lt;=0,0,('LED Curve'!$D$19*(AX124/$I$1)^3+'LED Curve'!$D$20*(AX124/$I$1)^2+'LED Curve'!$D$21*(AX124/$I$1)^1+'LED Curve'!$D$22)*$F$1*$I$1))</f>
        <v>544.2324443672818</v>
      </c>
      <c r="EK124">
        <f>IF($I$2=0,0,IF(AY124&lt;=0,0,('LED Curve'!$D$19*(AY124/$I$2)^3+'LED Curve'!$D$20*(AY124/$I$2)^2+'LED Curve'!$D$21*(AY124/$I$2)^1+'LED Curve'!$D$22)*$F$2*$I$2))</f>
        <v>544.2324443672818</v>
      </c>
      <c r="EL124">
        <f>IF($I$3=0,0,IF(AZ124&lt;=0,0,('LED Curve'!$D$19*(AZ124/$I$3)^3+'LED Curve'!$D$20*(AZ124/$I$3)^2+'LED Curve'!$D$21*(AZ124/$I$3)^1+'LED Curve'!$D$22)*$F$3*$I$3))</f>
        <v>544.2324443672818</v>
      </c>
      <c r="EM124">
        <f>IF($I$4=0,0,IF(BA124&lt;=0,0,('LED Curve'!$D$19*(BA124/$I$4)^3+'LED Curve'!$D$20*(BA124/$I$4)^2+'LED Curve'!$D$21*(BA124/$I$4)^1+'LED Curve'!$D$22)*$F$4*$I$4))</f>
        <v>544.2324443672818</v>
      </c>
      <c r="EN124">
        <f t="shared" si="196"/>
        <v>2176.9297774691272</v>
      </c>
      <c r="EO124">
        <f t="shared" si="116"/>
        <v>948.61350207583291</v>
      </c>
      <c r="EP124">
        <f t="shared" si="117"/>
        <v>2176.9297774691272</v>
      </c>
      <c r="EQ124">
        <f t="shared" si="118"/>
        <v>851.15161399119143</v>
      </c>
      <c r="ER124">
        <f t="shared" si="197"/>
        <v>2176.9297774691272</v>
      </c>
      <c r="ES124">
        <f t="shared" si="119"/>
        <v>774.82780015805474</v>
      </c>
    </row>
    <row r="125" spans="1:149" x14ac:dyDescent="0.3">
      <c r="A125">
        <v>116</v>
      </c>
      <c r="B125">
        <f t="shared" si="120"/>
        <v>4.5312499999999997E-3</v>
      </c>
      <c r="C125">
        <f t="shared" si="107"/>
        <v>152.47975195703862</v>
      </c>
      <c r="D125">
        <f t="shared" si="108"/>
        <v>166.46882031676941</v>
      </c>
      <c r="E125">
        <f t="shared" si="109"/>
        <v>180.45788867650018</v>
      </c>
      <c r="F125">
        <f>IF(C125&gt;Calculation!$D$72,IF((C125-Calculation!$D$72)/Calculation!$D$58&gt;Calculation!$D$28,Calculation!$D$28,(C125-Calculation!$D$72)/Calculation!$D$58),0)</f>
        <v>26.470588235294116</v>
      </c>
      <c r="G125">
        <f>IF(C125&gt;Calculation!$D$73,IF((C125-Calculation!$D$73)/Calculation!$D$59&gt;Calculation!$D$29,Calculation!$D$29,(C125-Calculation!$D$73)/Calculation!$D$59),0)</f>
        <v>54.411764705882355</v>
      </c>
      <c r="H125">
        <f>IF(C125&gt;Calculation!$D$74,IF((C125-Calculation!$D$74)/Calculation!$D$60&gt;Calculation!$D$30,Calculation!$D$30,(C125-Calculation!$D$74)/Calculation!$D$60),0)</f>
        <v>122.05882352941177</v>
      </c>
      <c r="I125">
        <f>IF(C125&gt;Calculation!$D$75,IF((C125-Calculation!$D$75)/Calculation!$D$61&gt;Calculation!$D$31,Calculation!$D$31,(C125-Calculation!$D$75)/Calculation!$D$61),0)</f>
        <v>135.29411764705884</v>
      </c>
      <c r="J125">
        <f>IF(D125&gt;Calculation!$D$72,IF((D125-Calculation!$D$72)/Calculation!$D$58&gt;Calculation!$D$28,Calculation!$D$28,(D125-Calculation!$D$72)/Calculation!$D$58),0)</f>
        <v>26.470588235294116</v>
      </c>
      <c r="K125">
        <f>IF(D125&gt;Calculation!$D$73,IF((D125-Calculation!$D$73)/Calculation!$D$59&gt;Calculation!$D$29,Calculation!$D$29,(D125-Calculation!$D$73)/Calculation!$D$59),0)</f>
        <v>54.411764705882355</v>
      </c>
      <c r="L125">
        <f>IF(D125&gt;Calculation!$D$74,IF((D125-Calculation!$D$74)/Calculation!$D$60&gt;Calculation!$D$30,Calculation!$D$30,(D125-Calculation!$D$74)/Calculation!$D$60),0)</f>
        <v>122.05882352941177</v>
      </c>
      <c r="M125">
        <f>IF(D125&gt;Calculation!$D$75,IF((D125-Calculation!$D$75)/Calculation!$D$61&gt;Calculation!$D$31,Calculation!$D$31,(D125-Calculation!$D$75)/Calculation!$D$61),0)</f>
        <v>135.29411764705884</v>
      </c>
      <c r="N125">
        <f>IF(E125&gt;Calculation!$D$72,IF((E125-Calculation!$D$72)/Calculation!$D$58&gt;Calculation!$D$28,Calculation!$D$28,(E125-Calculation!$D$72)/Calculation!$D$58),0)</f>
        <v>26.470588235294116</v>
      </c>
      <c r="O125">
        <f>IF(E125&gt;Calculation!$D$73,IF((E125-Calculation!$D$73)/Calculation!$D$59&gt;Calculation!$D$29,Calculation!$D$29,(E125-Calculation!$D$73)/Calculation!$D$59),0)</f>
        <v>54.411764705882355</v>
      </c>
      <c r="P125">
        <f>IF(E125&gt;Calculation!$D$74,IF((E125-Calculation!$D$74)/Calculation!$D$60&gt;Calculation!$D$30,Calculation!$D$30,(E125-Calculation!$D$74)/Calculation!$D$60),0)</f>
        <v>122.05882352941177</v>
      </c>
      <c r="Q125">
        <f>IF(E125&gt;Calculation!$D$75,IF((E125-Calculation!$D$75)/Calculation!$D$61&gt;Calculation!$D$31,Calculation!$D$31,(E125-Calculation!$D$75)/Calculation!$D$61),0)</f>
        <v>135.29411764705884</v>
      </c>
      <c r="R125">
        <f t="shared" si="121"/>
        <v>0</v>
      </c>
      <c r="S125">
        <f t="shared" si="122"/>
        <v>0</v>
      </c>
      <c r="T125">
        <f t="shared" si="123"/>
        <v>0</v>
      </c>
      <c r="U125">
        <f t="shared" si="124"/>
        <v>135.29411764705884</v>
      </c>
      <c r="V125">
        <f t="shared" si="125"/>
        <v>0</v>
      </c>
      <c r="W125">
        <f t="shared" si="126"/>
        <v>0</v>
      </c>
      <c r="X125">
        <f t="shared" si="127"/>
        <v>0</v>
      </c>
      <c r="Y125">
        <f t="shared" si="128"/>
        <v>135.29411764705884</v>
      </c>
      <c r="Z125">
        <f t="shared" si="129"/>
        <v>0</v>
      </c>
      <c r="AA125">
        <f t="shared" si="130"/>
        <v>0</v>
      </c>
      <c r="AB125">
        <f t="shared" si="131"/>
        <v>0</v>
      </c>
      <c r="AC125">
        <f t="shared" si="110"/>
        <v>135.29411764705884</v>
      </c>
      <c r="AD125">
        <f>IF(T125&gt;Calculation!$D$29,1,0)</f>
        <v>0</v>
      </c>
      <c r="AE125">
        <f>IF(X125&gt;Calculation!$D$29,1,0)</f>
        <v>0</v>
      </c>
      <c r="AF125">
        <f>IF(AB125&gt;Calculation!$D$29,1,0)</f>
        <v>0</v>
      </c>
      <c r="AG125">
        <f>IF(U125&gt;Calculation!$D$30,1,0)</f>
        <v>1</v>
      </c>
      <c r="AH125">
        <f>IF(Y125&gt;Calculation!$D$30,1,0)</f>
        <v>1</v>
      </c>
      <c r="AI125">
        <f>IF(AC125&gt;Calculation!$D$30,1,0)</f>
        <v>1</v>
      </c>
      <c r="AJ125">
        <f t="shared" si="111"/>
        <v>135.29411764705884</v>
      </c>
      <c r="AK125">
        <f t="shared" si="132"/>
        <v>135.29411764705884</v>
      </c>
      <c r="AL125">
        <f t="shared" si="133"/>
        <v>135.29411764705884</v>
      </c>
      <c r="AM125">
        <f t="shared" si="134"/>
        <v>18304.498269896198</v>
      </c>
      <c r="AN125">
        <f t="shared" si="135"/>
        <v>18304.498269896198</v>
      </c>
      <c r="AO125">
        <f t="shared" si="136"/>
        <v>18304.498269896198</v>
      </c>
      <c r="AP125">
        <f t="shared" si="112"/>
        <v>135.29411764705884</v>
      </c>
      <c r="AQ125">
        <f t="shared" si="113"/>
        <v>135.29411764705884</v>
      </c>
      <c r="AR125">
        <f t="shared" si="114"/>
        <v>135.29411764705884</v>
      </c>
      <c r="AS125">
        <f t="shared" si="115"/>
        <v>135.29411764705884</v>
      </c>
      <c r="AT125">
        <f t="shared" si="137"/>
        <v>135.29411764705884</v>
      </c>
      <c r="AU125">
        <f t="shared" si="138"/>
        <v>135.29411764705884</v>
      </c>
      <c r="AV125">
        <f t="shared" si="139"/>
        <v>135.29411764705884</v>
      </c>
      <c r="AW125">
        <f t="shared" si="140"/>
        <v>135.29411764705884</v>
      </c>
      <c r="AX125">
        <f t="shared" si="141"/>
        <v>135.29411764705884</v>
      </c>
      <c r="AY125">
        <f t="shared" si="142"/>
        <v>135.29411764705884</v>
      </c>
      <c r="AZ125">
        <f t="shared" si="143"/>
        <v>135.29411764705884</v>
      </c>
      <c r="BA125">
        <f t="shared" si="144"/>
        <v>135.29411764705884</v>
      </c>
      <c r="BB125">
        <f t="shared" si="145"/>
        <v>45.098039215686278</v>
      </c>
      <c r="BC125">
        <f t="shared" si="146"/>
        <v>45.098039215686278</v>
      </c>
      <c r="BD125">
        <f t="shared" si="147"/>
        <v>45.098039215686278</v>
      </c>
      <c r="BE125">
        <f t="shared" si="148"/>
        <v>45.098039215686278</v>
      </c>
      <c r="BF125">
        <f t="shared" si="149"/>
        <v>45.098039215686278</v>
      </c>
      <c r="BG125">
        <f t="shared" si="150"/>
        <v>45.098039215686278</v>
      </c>
      <c r="BH125">
        <f t="shared" si="151"/>
        <v>45.098039215686278</v>
      </c>
      <c r="BI125">
        <f t="shared" si="152"/>
        <v>45.098039215686278</v>
      </c>
      <c r="BJ125">
        <f t="shared" si="153"/>
        <v>45.098039215686278</v>
      </c>
      <c r="BK125">
        <f t="shared" si="154"/>
        <v>45.098039215686278</v>
      </c>
      <c r="BL125">
        <f t="shared" si="155"/>
        <v>45.098039215686278</v>
      </c>
      <c r="BM125">
        <f t="shared" si="156"/>
        <v>45.098039215686278</v>
      </c>
      <c r="BN125">
        <f t="shared" si="157"/>
        <v>2033.8331410995775</v>
      </c>
      <c r="BO125">
        <f t="shared" si="158"/>
        <v>2033.8331410995775</v>
      </c>
      <c r="BP125">
        <f t="shared" si="159"/>
        <v>2033.8331410995775</v>
      </c>
      <c r="BQ125">
        <f t="shared" si="160"/>
        <v>2033.8331410995775</v>
      </c>
      <c r="BR125">
        <f t="shared" si="161"/>
        <v>2033.8331410995775</v>
      </c>
      <c r="BS125">
        <f t="shared" si="162"/>
        <v>2033.8331410995775</v>
      </c>
      <c r="BT125">
        <f t="shared" si="163"/>
        <v>2033.8331410995775</v>
      </c>
      <c r="BU125">
        <f t="shared" si="164"/>
        <v>2033.8331410995775</v>
      </c>
      <c r="BV125">
        <f t="shared" si="165"/>
        <v>2033.8331410995775</v>
      </c>
      <c r="BW125">
        <f t="shared" si="166"/>
        <v>2033.8331410995775</v>
      </c>
      <c r="BX125">
        <f t="shared" si="167"/>
        <v>2033.8331410995775</v>
      </c>
      <c r="BY125">
        <f t="shared" si="168"/>
        <v>2033.8331410995775</v>
      </c>
      <c r="BZ125">
        <f>IF($I$1=0,0,IF(AP125=0,C125,('LED Curve'!$D$14*(AP125/$I$1)^3+'LED Curve'!$D$15*(AP125/$I$1)^2+'LED Curve'!$D$16*(AP125/$I$1)^1+'LED Curve'!$D$17)*$F$1))</f>
        <v>32.123222947868399</v>
      </c>
      <c r="CA125">
        <f>IF($I$2=0,0,IF(AQ125=0,C125-BZ125,('LED Curve'!$D$14*(AQ125/$I$2)^3+'LED Curve'!$D$15*(AQ125/$I$2)^2+'LED Curve'!$D$16*(AQ125/$I$2)^1+'LED Curve'!$D$17)*$F$2))</f>
        <v>32.123222947868399</v>
      </c>
      <c r="CB125">
        <f>IF($I$3=0,0,IF(AR125=0,C125-(BZ125+CA125),('LED Curve'!$D$14*(AR125/$I$3)^3+'LED Curve'!$D$15*(AR125/$I$3)^2+'LED Curve'!$D$16*(AR125/$I$3)^1+'LED Curve'!$D$17)*$F$3))</f>
        <v>32.123222947868399</v>
      </c>
      <c r="CC125">
        <f>IF($I$4=0,0,IF(AS125=0,C125-(BZ125+CA125+CB125),('LED Curve'!$D$14*(AS125/$I$4)^3+'LED Curve'!$D$15*(AS125/$I$4)^2+'LED Curve'!$D$16*(AS125/$I$4)^1+'LED Curve'!$D$17)*$F$4))</f>
        <v>32.123222947868399</v>
      </c>
      <c r="CD125">
        <f>IF($I$1=0,0,IF(AT125=0,D125,('LED Curve'!$D$14*(AT125/$I$1)^3+'LED Curve'!$D$15*(AT125/$I$1)^2+'LED Curve'!$D$16*(AT125/$I$1)^1+'LED Curve'!$D$17)*$F$1))</f>
        <v>32.123222947868399</v>
      </c>
      <c r="CE125">
        <f>IF($I$2=0,0,IF(AU125=0,D125-CD125,('LED Curve'!$D$14*(AU125/$I$2)^3+'LED Curve'!$D$15*(AU125/$I$2)^2+'LED Curve'!$D$16*(AU125/$I$2)^1+'LED Curve'!$D$17)*$F$2))</f>
        <v>32.123222947868399</v>
      </c>
      <c r="CF125">
        <f>IF($I$3=0,0,IF(AV125=0,D125-(CD125+CE125),('LED Curve'!$D$14*(AV125/$I$3)^3+'LED Curve'!$D$15*(AV125/$I$3)^2+'LED Curve'!$D$16*(AV125/$I$3)^1+'LED Curve'!$D$17)*$F$3))</f>
        <v>32.123222947868399</v>
      </c>
      <c r="CG125">
        <f>IF($I$4=0,0,IF(AW125=0,D125-(CD125+CE125+CF125),('LED Curve'!$D$14*(AW125/$I$4)^3+'LED Curve'!$D$15*(AW125/$I$4)^2+'LED Curve'!$D$16*(AW125/$I$4)^1+'LED Curve'!$D$17)*$F$4))</f>
        <v>32.123222947868399</v>
      </c>
      <c r="CH125">
        <f>IF($I$1=0,0,IF(AX125=0,E125,('LED Curve'!$D$14*(AX125/$I$1)^3+'LED Curve'!$D$15*(AX125/$I$1)^2+'LED Curve'!$D$16*(AX125/$I$1)^1+'LED Curve'!$D$17)*$F$1))</f>
        <v>32.123222947868399</v>
      </c>
      <c r="CI125">
        <f>IF($I$2=0,0,IF(AY125=0,E125-CH125,('LED Curve'!$D$14*(AY125/$I$2)^3+'LED Curve'!$D$15*(AY125/$I$2)^2+'LED Curve'!$D$16*(AY125/$I$2)^1+'LED Curve'!$D$17)*$F$2))</f>
        <v>32.123222947868399</v>
      </c>
      <c r="CJ125">
        <f>IF($I$3=0,0,IF(AZ125=0,E125-(CH125+CI125),('LED Curve'!$D$14*(AZ125/$I$3)^3+'LED Curve'!$D$15*(AZ125/$I$3)^2+'LED Curve'!$D$16*(AZ125/$I$3)^1+'LED Curve'!$D$17)*$F$3))</f>
        <v>32.123222947868399</v>
      </c>
      <c r="CK125">
        <f>IF($I$4=0,0,IF(BA125=0,E125-(CH125+CI125+CJ125),('LED Curve'!$D$14*(BA125/$I$4)^3+'LED Curve'!$D$15*(BA125/$I$4)^2+'LED Curve'!$D$16*(BA125/$I$4)^1+'LED Curve'!$D$17)*$F$4))</f>
        <v>32.123222947868399</v>
      </c>
      <c r="CL125">
        <f t="shared" si="169"/>
        <v>120.35652900917022</v>
      </c>
      <c r="CM125">
        <f t="shared" si="170"/>
        <v>88.233306061301818</v>
      </c>
      <c r="CN125">
        <f t="shared" si="171"/>
        <v>56.110083113433419</v>
      </c>
      <c r="CO125">
        <f>IF($C$6=Calculation!$I$5,0,$C125-(BZ125+CA125+CB125+CC125))</f>
        <v>23.98686016556502</v>
      </c>
      <c r="CP125">
        <f t="shared" si="172"/>
        <v>134.345597368901</v>
      </c>
      <c r="CQ125">
        <f t="shared" si="173"/>
        <v>102.22237442103261</v>
      </c>
      <c r="CR125">
        <f t="shared" si="174"/>
        <v>70.099151473164213</v>
      </c>
      <c r="CS125">
        <f>IF($C$6=Calculation!$I$5,0,$D125-(CD125+CE125+CF125+CG125))</f>
        <v>37.975928525295814</v>
      </c>
      <c r="CT125">
        <f t="shared" si="175"/>
        <v>148.33466572863176</v>
      </c>
      <c r="CU125">
        <f t="shared" si="176"/>
        <v>116.21144278076338</v>
      </c>
      <c r="CV125">
        <f t="shared" si="177"/>
        <v>84.088219832894978</v>
      </c>
      <c r="CW125">
        <f>IF($C$6=Calculation!$I$5,0,$E125-(CH125+CI125+CJ125+CK125))</f>
        <v>51.964996885026579</v>
      </c>
      <c r="CX125">
        <f t="shared" si="178"/>
        <v>45.190978885162565</v>
      </c>
      <c r="CY125">
        <f t="shared" si="179"/>
        <v>51.696884834755025</v>
      </c>
      <c r="CZ125">
        <f t="shared" si="180"/>
        <v>57.872134956775618</v>
      </c>
      <c r="DA125">
        <f t="shared" si="181"/>
        <v>0.51847928452547831</v>
      </c>
      <c r="DB125">
        <f t="shared" si="182"/>
        <v>0.55185594376780234</v>
      </c>
      <c r="DC125">
        <f t="shared" si="183"/>
        <v>0.57822022739991741</v>
      </c>
      <c r="DD125">
        <f t="shared" si="198"/>
        <v>11.650628410735226</v>
      </c>
      <c r="DE125">
        <f t="shared" si="199"/>
        <v>11.233818312524622</v>
      </c>
      <c r="DF125">
        <f t="shared" si="200"/>
        <v>10.041961922776748</v>
      </c>
      <c r="DG125">
        <f t="shared" si="201"/>
        <v>6.7971277005011128</v>
      </c>
      <c r="DH125">
        <f t="shared" si="202"/>
        <v>12.443711690352016</v>
      </c>
      <c r="DI125">
        <f t="shared" si="203"/>
        <v>12.063846755812101</v>
      </c>
      <c r="DJ125">
        <f t="shared" si="204"/>
        <v>10.997863129182399</v>
      </c>
      <c r="DK125">
        <f t="shared" si="205"/>
        <v>8.2530893354470898</v>
      </c>
      <c r="DL125">
        <f t="shared" si="206"/>
        <v>13.069017669776128</v>
      </c>
      <c r="DM125">
        <f t="shared" si="207"/>
        <v>12.721203658064766</v>
      </c>
      <c r="DN125">
        <f t="shared" si="208"/>
        <v>11.75596349260506</v>
      </c>
      <c r="DO125">
        <f t="shared" si="209"/>
        <v>9.3590166279721902</v>
      </c>
      <c r="DP125">
        <f t="shared" si="184"/>
        <v>0.21536561656600375</v>
      </c>
      <c r="DQ125">
        <f t="shared" si="185"/>
        <v>0.5946129283434145</v>
      </c>
      <c r="DR125">
        <f t="shared" si="186"/>
        <v>1.504332759888884</v>
      </c>
      <c r="DS125">
        <f t="shared" si="187"/>
        <v>2.6346519493010687</v>
      </c>
      <c r="DT125">
        <f t="shared" si="188"/>
        <v>0.1957421357474966</v>
      </c>
      <c r="DU125">
        <f t="shared" si="189"/>
        <v>0.52937470169145939</v>
      </c>
      <c r="DV125">
        <f t="shared" si="190"/>
        <v>1.2570381093663101</v>
      </c>
      <c r="DW125">
        <f t="shared" si="191"/>
        <v>5.4043630333883792</v>
      </c>
      <c r="DX125">
        <f t="shared" si="192"/>
        <v>0.17943591579829735</v>
      </c>
      <c r="DY125">
        <f t="shared" si="193"/>
        <v>0.47733610924997627</v>
      </c>
      <c r="DZ125">
        <f t="shared" si="194"/>
        <v>1.0876185638500147</v>
      </c>
      <c r="EA125">
        <f t="shared" si="195"/>
        <v>8.6443226920592959</v>
      </c>
      <c r="EB125">
        <f>IF($I$1=0,0,IF(AP125&lt;=0,0,('LED Curve'!$D$19*(AP125/$I$1)^3+'LED Curve'!$D$20*(AP125/$I$1)^2+'LED Curve'!$D$21*(AP125/$I$1)^1+'LED Curve'!$D$22)*$F$1*$I$1))</f>
        <v>544.2324443672818</v>
      </c>
      <c r="EC125">
        <f>IF($I$2=0,0,IF(AQ125&lt;=0,0,('LED Curve'!$D$19*(AQ125/$I$2)^3+'LED Curve'!$D$20*(AQ125/$I$2)^2+'LED Curve'!$D$21*(AQ125/$I$2)^1+'LED Curve'!$D$22)*$F$2*$I$2))</f>
        <v>544.2324443672818</v>
      </c>
      <c r="ED125">
        <f>IF($I$3=0,0,IF(AR125&lt;=0,0,('LED Curve'!$D$19*(AR125/$I$3)^3+'LED Curve'!$D$20*(AR125/$I$3)^2+'LED Curve'!$D$21*(AR125/$I$3)^1+'LED Curve'!$D$22)*$F$3*$I$3))</f>
        <v>544.2324443672818</v>
      </c>
      <c r="EE125">
        <f>IF($I$4=0,0,IF(AS125&lt;=0,0,('LED Curve'!$D$19*(AS125/$I$4)^3+'LED Curve'!$D$20*(AS125/$I$4)^2+'LED Curve'!$D$21*(AS125/$I$4)^1+'LED Curve'!$D$22)*$F$4*$I$4))</f>
        <v>544.2324443672818</v>
      </c>
      <c r="EF125">
        <f>IF($I$1=0,0,IF(AT125&lt;=0,0,('LED Curve'!$D$19*(AT125/$I$1)^3+'LED Curve'!$D$20*(AT125/$I$1)^2+'LED Curve'!$D$21*(AT125/$I$1)^1+'LED Curve'!$D$22)*$F$1*$I$1))</f>
        <v>544.2324443672818</v>
      </c>
      <c r="EG125">
        <f>IF($I$2=0,0,IF(AU125&lt;=0,0,('LED Curve'!$D$19*(AU125/$I$2)^3+'LED Curve'!$D$20*(AU125/$I$2)^2+'LED Curve'!$D$21*(AU125/$I$2)^1+'LED Curve'!$D$22)*$F$2*$I$2))</f>
        <v>544.2324443672818</v>
      </c>
      <c r="EH125">
        <f>IF($I$3=0,0,IF(AV125&lt;=0,0,('LED Curve'!$D$19*(AV125/$I$3)^3+'LED Curve'!$D$20*(AV125/$I$3)^2+'LED Curve'!$D$21*(AV125/$I$3)^1+'LED Curve'!$D$22)*$F$3*$I$3))</f>
        <v>544.2324443672818</v>
      </c>
      <c r="EI125">
        <f>IF($I$4=0,0,IF(AW125&lt;=0,0,('LED Curve'!$D$19*(AW125/$I$4)^3+'LED Curve'!$D$20*(AW125/$I$4)^2+'LED Curve'!$D$21*(AW125/$I$4)^1+'LED Curve'!$D$22)*$F$4*$I$4))</f>
        <v>544.2324443672818</v>
      </c>
      <c r="EJ125">
        <f>IF($I$1=0,0,IF(AX125&lt;=0,0,('LED Curve'!$D$19*(AX125/$I$1)^3+'LED Curve'!$D$20*(AX125/$I$1)^2+'LED Curve'!$D$21*(AX125/$I$1)^1+'LED Curve'!$D$22)*$F$1*$I$1))</f>
        <v>544.2324443672818</v>
      </c>
      <c r="EK125">
        <f>IF($I$2=0,0,IF(AY125&lt;=0,0,('LED Curve'!$D$19*(AY125/$I$2)^3+'LED Curve'!$D$20*(AY125/$I$2)^2+'LED Curve'!$D$21*(AY125/$I$2)^1+'LED Curve'!$D$22)*$F$2*$I$2))</f>
        <v>544.2324443672818</v>
      </c>
      <c r="EL125">
        <f>IF($I$3=0,0,IF(AZ125&lt;=0,0,('LED Curve'!$D$19*(AZ125/$I$3)^3+'LED Curve'!$D$20*(AZ125/$I$3)^2+'LED Curve'!$D$21*(AZ125/$I$3)^1+'LED Curve'!$D$22)*$F$3*$I$3))</f>
        <v>544.2324443672818</v>
      </c>
      <c r="EM125">
        <f>IF($I$4=0,0,IF(BA125&lt;=0,0,('LED Curve'!$D$19*(BA125/$I$4)^3+'LED Curve'!$D$20*(BA125/$I$4)^2+'LED Curve'!$D$21*(BA125/$I$4)^1+'LED Curve'!$D$22)*$F$4*$I$4))</f>
        <v>544.2324443672818</v>
      </c>
      <c r="EN125">
        <f t="shared" si="196"/>
        <v>2176.9297774691272</v>
      </c>
      <c r="EO125">
        <f t="shared" si="116"/>
        <v>948.61350207583291</v>
      </c>
      <c r="EP125">
        <f t="shared" si="117"/>
        <v>2176.9297774691272</v>
      </c>
      <c r="EQ125">
        <f t="shared" si="118"/>
        <v>851.15161399119143</v>
      </c>
      <c r="ER125">
        <f t="shared" si="197"/>
        <v>2176.9297774691272</v>
      </c>
      <c r="ES125">
        <f t="shared" si="119"/>
        <v>774.82780015805474</v>
      </c>
    </row>
    <row r="126" spans="1:149" x14ac:dyDescent="0.3">
      <c r="A126">
        <v>117</v>
      </c>
      <c r="B126">
        <f t="shared" si="120"/>
        <v>4.5703124999999997E-3</v>
      </c>
      <c r="C126">
        <f t="shared" si="107"/>
        <v>152.748274061453</v>
      </c>
      <c r="D126">
        <f t="shared" si="108"/>
        <v>166.76175352158509</v>
      </c>
      <c r="E126">
        <f t="shared" si="109"/>
        <v>180.77523298171718</v>
      </c>
      <c r="F126">
        <f>IF(C126&gt;Calculation!$D$72,IF((C126-Calculation!$D$72)/Calculation!$D$58&gt;Calculation!$D$28,Calculation!$D$28,(C126-Calculation!$D$72)/Calculation!$D$58),0)</f>
        <v>26.470588235294116</v>
      </c>
      <c r="G126">
        <f>IF(C126&gt;Calculation!$D$73,IF((C126-Calculation!$D$73)/Calculation!$D$59&gt;Calculation!$D$29,Calculation!$D$29,(C126-Calculation!$D$73)/Calculation!$D$59),0)</f>
        <v>54.411764705882355</v>
      </c>
      <c r="H126">
        <f>IF(C126&gt;Calculation!$D$74,IF((C126-Calculation!$D$74)/Calculation!$D$60&gt;Calculation!$D$30,Calculation!$D$30,(C126-Calculation!$D$74)/Calculation!$D$60),0)</f>
        <v>122.05882352941177</v>
      </c>
      <c r="I126">
        <f>IF(C126&gt;Calculation!$D$75,IF((C126-Calculation!$D$75)/Calculation!$D$61&gt;Calculation!$D$31,Calculation!$D$31,(C126-Calculation!$D$75)/Calculation!$D$61),0)</f>
        <v>135.29411764705884</v>
      </c>
      <c r="J126">
        <f>IF(D126&gt;Calculation!$D$72,IF((D126-Calculation!$D$72)/Calculation!$D$58&gt;Calculation!$D$28,Calculation!$D$28,(D126-Calculation!$D$72)/Calculation!$D$58),0)</f>
        <v>26.470588235294116</v>
      </c>
      <c r="K126">
        <f>IF(D126&gt;Calculation!$D$73,IF((D126-Calculation!$D$73)/Calculation!$D$59&gt;Calculation!$D$29,Calculation!$D$29,(D126-Calculation!$D$73)/Calculation!$D$59),0)</f>
        <v>54.411764705882355</v>
      </c>
      <c r="L126">
        <f>IF(D126&gt;Calculation!$D$74,IF((D126-Calculation!$D$74)/Calculation!$D$60&gt;Calculation!$D$30,Calculation!$D$30,(D126-Calculation!$D$74)/Calculation!$D$60),0)</f>
        <v>122.05882352941177</v>
      </c>
      <c r="M126">
        <f>IF(D126&gt;Calculation!$D$75,IF((D126-Calculation!$D$75)/Calculation!$D$61&gt;Calculation!$D$31,Calculation!$D$31,(D126-Calculation!$D$75)/Calculation!$D$61),0)</f>
        <v>135.29411764705884</v>
      </c>
      <c r="N126">
        <f>IF(E126&gt;Calculation!$D$72,IF((E126-Calculation!$D$72)/Calculation!$D$58&gt;Calculation!$D$28,Calculation!$D$28,(E126-Calculation!$D$72)/Calculation!$D$58),0)</f>
        <v>26.470588235294116</v>
      </c>
      <c r="O126">
        <f>IF(E126&gt;Calculation!$D$73,IF((E126-Calculation!$D$73)/Calculation!$D$59&gt;Calculation!$D$29,Calculation!$D$29,(E126-Calculation!$D$73)/Calculation!$D$59),0)</f>
        <v>54.411764705882355</v>
      </c>
      <c r="P126">
        <f>IF(E126&gt;Calculation!$D$74,IF((E126-Calculation!$D$74)/Calculation!$D$60&gt;Calculation!$D$30,Calculation!$D$30,(E126-Calculation!$D$74)/Calculation!$D$60),0)</f>
        <v>122.05882352941177</v>
      </c>
      <c r="Q126">
        <f>IF(E126&gt;Calculation!$D$75,IF((E126-Calculation!$D$75)/Calculation!$D$61&gt;Calculation!$D$31,Calculation!$D$31,(E126-Calculation!$D$75)/Calculation!$D$61),0)</f>
        <v>135.29411764705884</v>
      </c>
      <c r="R126">
        <f t="shared" si="121"/>
        <v>0</v>
      </c>
      <c r="S126">
        <f t="shared" si="122"/>
        <v>0</v>
      </c>
      <c r="T126">
        <f t="shared" si="123"/>
        <v>0</v>
      </c>
      <c r="U126">
        <f t="shared" si="124"/>
        <v>135.29411764705884</v>
      </c>
      <c r="V126">
        <f t="shared" si="125"/>
        <v>0</v>
      </c>
      <c r="W126">
        <f t="shared" si="126"/>
        <v>0</v>
      </c>
      <c r="X126">
        <f t="shared" si="127"/>
        <v>0</v>
      </c>
      <c r="Y126">
        <f t="shared" si="128"/>
        <v>135.29411764705884</v>
      </c>
      <c r="Z126">
        <f t="shared" si="129"/>
        <v>0</v>
      </c>
      <c r="AA126">
        <f t="shared" si="130"/>
        <v>0</v>
      </c>
      <c r="AB126">
        <f t="shared" si="131"/>
        <v>0</v>
      </c>
      <c r="AC126">
        <f t="shared" si="110"/>
        <v>135.29411764705884</v>
      </c>
      <c r="AD126">
        <f>IF(T126&gt;Calculation!$D$29,1,0)</f>
        <v>0</v>
      </c>
      <c r="AE126">
        <f>IF(X126&gt;Calculation!$D$29,1,0)</f>
        <v>0</v>
      </c>
      <c r="AF126">
        <f>IF(AB126&gt;Calculation!$D$29,1,0)</f>
        <v>0</v>
      </c>
      <c r="AG126">
        <f>IF(U126&gt;Calculation!$D$30,1,0)</f>
        <v>1</v>
      </c>
      <c r="AH126">
        <f>IF(Y126&gt;Calculation!$D$30,1,0)</f>
        <v>1</v>
      </c>
      <c r="AI126">
        <f>IF(AC126&gt;Calculation!$D$30,1,0)</f>
        <v>1</v>
      </c>
      <c r="AJ126">
        <f t="shared" si="111"/>
        <v>135.29411764705884</v>
      </c>
      <c r="AK126">
        <f t="shared" si="132"/>
        <v>135.29411764705884</v>
      </c>
      <c r="AL126">
        <f t="shared" si="133"/>
        <v>135.29411764705884</v>
      </c>
      <c r="AM126">
        <f t="shared" si="134"/>
        <v>18304.498269896198</v>
      </c>
      <c r="AN126">
        <f t="shared" si="135"/>
        <v>18304.498269896198</v>
      </c>
      <c r="AO126">
        <f t="shared" si="136"/>
        <v>18304.498269896198</v>
      </c>
      <c r="AP126">
        <f t="shared" si="112"/>
        <v>135.29411764705884</v>
      </c>
      <c r="AQ126">
        <f t="shared" si="113"/>
        <v>135.29411764705884</v>
      </c>
      <c r="AR126">
        <f t="shared" si="114"/>
        <v>135.29411764705884</v>
      </c>
      <c r="AS126">
        <f t="shared" si="115"/>
        <v>135.29411764705884</v>
      </c>
      <c r="AT126">
        <f t="shared" si="137"/>
        <v>135.29411764705884</v>
      </c>
      <c r="AU126">
        <f t="shared" si="138"/>
        <v>135.29411764705884</v>
      </c>
      <c r="AV126">
        <f t="shared" si="139"/>
        <v>135.29411764705884</v>
      </c>
      <c r="AW126">
        <f t="shared" si="140"/>
        <v>135.29411764705884</v>
      </c>
      <c r="AX126">
        <f t="shared" si="141"/>
        <v>135.29411764705884</v>
      </c>
      <c r="AY126">
        <f t="shared" si="142"/>
        <v>135.29411764705884</v>
      </c>
      <c r="AZ126">
        <f t="shared" si="143"/>
        <v>135.29411764705884</v>
      </c>
      <c r="BA126">
        <f t="shared" si="144"/>
        <v>135.29411764705884</v>
      </c>
      <c r="BB126">
        <f t="shared" si="145"/>
        <v>45.098039215686278</v>
      </c>
      <c r="BC126">
        <f t="shared" si="146"/>
        <v>45.098039215686278</v>
      </c>
      <c r="BD126">
        <f t="shared" si="147"/>
        <v>45.098039215686278</v>
      </c>
      <c r="BE126">
        <f t="shared" si="148"/>
        <v>45.098039215686278</v>
      </c>
      <c r="BF126">
        <f t="shared" si="149"/>
        <v>45.098039215686278</v>
      </c>
      <c r="BG126">
        <f t="shared" si="150"/>
        <v>45.098039215686278</v>
      </c>
      <c r="BH126">
        <f t="shared" si="151"/>
        <v>45.098039215686278</v>
      </c>
      <c r="BI126">
        <f t="shared" si="152"/>
        <v>45.098039215686278</v>
      </c>
      <c r="BJ126">
        <f t="shared" si="153"/>
        <v>45.098039215686278</v>
      </c>
      <c r="BK126">
        <f t="shared" si="154"/>
        <v>45.098039215686278</v>
      </c>
      <c r="BL126">
        <f t="shared" si="155"/>
        <v>45.098039215686278</v>
      </c>
      <c r="BM126">
        <f t="shared" si="156"/>
        <v>45.098039215686278</v>
      </c>
      <c r="BN126">
        <f t="shared" si="157"/>
        <v>2033.8331410995775</v>
      </c>
      <c r="BO126">
        <f t="shared" si="158"/>
        <v>2033.8331410995775</v>
      </c>
      <c r="BP126">
        <f t="shared" si="159"/>
        <v>2033.8331410995775</v>
      </c>
      <c r="BQ126">
        <f t="shared" si="160"/>
        <v>2033.8331410995775</v>
      </c>
      <c r="BR126">
        <f t="shared" si="161"/>
        <v>2033.8331410995775</v>
      </c>
      <c r="BS126">
        <f t="shared" si="162"/>
        <v>2033.8331410995775</v>
      </c>
      <c r="BT126">
        <f t="shared" si="163"/>
        <v>2033.8331410995775</v>
      </c>
      <c r="BU126">
        <f t="shared" si="164"/>
        <v>2033.8331410995775</v>
      </c>
      <c r="BV126">
        <f t="shared" si="165"/>
        <v>2033.8331410995775</v>
      </c>
      <c r="BW126">
        <f t="shared" si="166"/>
        <v>2033.8331410995775</v>
      </c>
      <c r="BX126">
        <f t="shared" si="167"/>
        <v>2033.8331410995775</v>
      </c>
      <c r="BY126">
        <f t="shared" si="168"/>
        <v>2033.8331410995775</v>
      </c>
      <c r="BZ126">
        <f>IF($I$1=0,0,IF(AP126=0,C126,('LED Curve'!$D$14*(AP126/$I$1)^3+'LED Curve'!$D$15*(AP126/$I$1)^2+'LED Curve'!$D$16*(AP126/$I$1)^1+'LED Curve'!$D$17)*$F$1))</f>
        <v>32.123222947868399</v>
      </c>
      <c r="CA126">
        <f>IF($I$2=0,0,IF(AQ126=0,C126-BZ126,('LED Curve'!$D$14*(AQ126/$I$2)^3+'LED Curve'!$D$15*(AQ126/$I$2)^2+'LED Curve'!$D$16*(AQ126/$I$2)^1+'LED Curve'!$D$17)*$F$2))</f>
        <v>32.123222947868399</v>
      </c>
      <c r="CB126">
        <f>IF($I$3=0,0,IF(AR126=0,C126-(BZ126+CA126),('LED Curve'!$D$14*(AR126/$I$3)^3+'LED Curve'!$D$15*(AR126/$I$3)^2+'LED Curve'!$D$16*(AR126/$I$3)^1+'LED Curve'!$D$17)*$F$3))</f>
        <v>32.123222947868399</v>
      </c>
      <c r="CC126">
        <f>IF($I$4=0,0,IF(AS126=0,C126-(BZ126+CA126+CB126),('LED Curve'!$D$14*(AS126/$I$4)^3+'LED Curve'!$D$15*(AS126/$I$4)^2+'LED Curve'!$D$16*(AS126/$I$4)^1+'LED Curve'!$D$17)*$F$4))</f>
        <v>32.123222947868399</v>
      </c>
      <c r="CD126">
        <f>IF($I$1=0,0,IF(AT126=0,D126,('LED Curve'!$D$14*(AT126/$I$1)^3+'LED Curve'!$D$15*(AT126/$I$1)^2+'LED Curve'!$D$16*(AT126/$I$1)^1+'LED Curve'!$D$17)*$F$1))</f>
        <v>32.123222947868399</v>
      </c>
      <c r="CE126">
        <f>IF($I$2=0,0,IF(AU126=0,D126-CD126,('LED Curve'!$D$14*(AU126/$I$2)^3+'LED Curve'!$D$15*(AU126/$I$2)^2+'LED Curve'!$D$16*(AU126/$I$2)^1+'LED Curve'!$D$17)*$F$2))</f>
        <v>32.123222947868399</v>
      </c>
      <c r="CF126">
        <f>IF($I$3=0,0,IF(AV126=0,D126-(CD126+CE126),('LED Curve'!$D$14*(AV126/$I$3)^3+'LED Curve'!$D$15*(AV126/$I$3)^2+'LED Curve'!$D$16*(AV126/$I$3)^1+'LED Curve'!$D$17)*$F$3))</f>
        <v>32.123222947868399</v>
      </c>
      <c r="CG126">
        <f>IF($I$4=0,0,IF(AW126=0,D126-(CD126+CE126+CF126),('LED Curve'!$D$14*(AW126/$I$4)^3+'LED Curve'!$D$15*(AW126/$I$4)^2+'LED Curve'!$D$16*(AW126/$I$4)^1+'LED Curve'!$D$17)*$F$4))</f>
        <v>32.123222947868399</v>
      </c>
      <c r="CH126">
        <f>IF($I$1=0,0,IF(AX126=0,E126,('LED Curve'!$D$14*(AX126/$I$1)^3+'LED Curve'!$D$15*(AX126/$I$1)^2+'LED Curve'!$D$16*(AX126/$I$1)^1+'LED Curve'!$D$17)*$F$1))</f>
        <v>32.123222947868399</v>
      </c>
      <c r="CI126">
        <f>IF($I$2=0,0,IF(AY126=0,E126-CH126,('LED Curve'!$D$14*(AY126/$I$2)^3+'LED Curve'!$D$15*(AY126/$I$2)^2+'LED Curve'!$D$16*(AY126/$I$2)^1+'LED Curve'!$D$17)*$F$2))</f>
        <v>32.123222947868399</v>
      </c>
      <c r="CJ126">
        <f>IF($I$3=0,0,IF(AZ126=0,E126-(CH126+CI126),('LED Curve'!$D$14*(AZ126/$I$3)^3+'LED Curve'!$D$15*(AZ126/$I$3)^2+'LED Curve'!$D$16*(AZ126/$I$3)^1+'LED Curve'!$D$17)*$F$3))</f>
        <v>32.123222947868399</v>
      </c>
      <c r="CK126">
        <f>IF($I$4=0,0,IF(BA126=0,E126-(CH126+CI126+CJ126),('LED Curve'!$D$14*(BA126/$I$4)^3+'LED Curve'!$D$15*(BA126/$I$4)^2+'LED Curve'!$D$16*(BA126/$I$4)^1+'LED Curve'!$D$17)*$F$4))</f>
        <v>32.123222947868399</v>
      </c>
      <c r="CL126">
        <f t="shared" si="169"/>
        <v>120.6250511135846</v>
      </c>
      <c r="CM126">
        <f t="shared" si="170"/>
        <v>88.501828165716205</v>
      </c>
      <c r="CN126">
        <f t="shared" si="171"/>
        <v>56.378605217847806</v>
      </c>
      <c r="CO126">
        <f>IF($C$6=Calculation!$I$5,0,$C126-(BZ126+CA126+CB126+CC126))</f>
        <v>24.255382269979407</v>
      </c>
      <c r="CP126">
        <f t="shared" si="172"/>
        <v>134.63853057371671</v>
      </c>
      <c r="CQ126">
        <f t="shared" si="173"/>
        <v>102.51530762584829</v>
      </c>
      <c r="CR126">
        <f t="shared" si="174"/>
        <v>70.392084677979895</v>
      </c>
      <c r="CS126">
        <f>IF($C$6=Calculation!$I$5,0,$D126-(CD126+CE126+CF126+CG126))</f>
        <v>38.268861730111496</v>
      </c>
      <c r="CT126">
        <f t="shared" si="175"/>
        <v>148.6520100338488</v>
      </c>
      <c r="CU126">
        <f t="shared" si="176"/>
        <v>116.52878708598038</v>
      </c>
      <c r="CV126">
        <f t="shared" si="177"/>
        <v>84.405564138111984</v>
      </c>
      <c r="CW126">
        <f>IF($C$6=Calculation!$I$5,0,$E126-(CH126+CI126+CJ126+CK126))</f>
        <v>52.282341190243585</v>
      </c>
      <c r="CX126">
        <f t="shared" si="178"/>
        <v>46.004931619356647</v>
      </c>
      <c r="CY126">
        <f t="shared" si="179"/>
        <v>52.584833272057665</v>
      </c>
      <c r="CZ126">
        <f t="shared" si="180"/>
        <v>58.834079097186809</v>
      </c>
      <c r="DA126">
        <f t="shared" si="181"/>
        <v>0.52587818158430188</v>
      </c>
      <c r="DB126">
        <f t="shared" si="182"/>
        <v>0.55925484082662591</v>
      </c>
      <c r="DC126">
        <f t="shared" si="183"/>
        <v>0.58561912445874098</v>
      </c>
      <c r="DD126">
        <f t="shared" si="198"/>
        <v>11.820397282013024</v>
      </c>
      <c r="DE126">
        <f t="shared" si="199"/>
        <v>11.40358718380242</v>
      </c>
      <c r="DF126">
        <f t="shared" si="200"/>
        <v>10.211730794054546</v>
      </c>
      <c r="DG126">
        <f t="shared" si="201"/>
        <v>6.9668965717789098</v>
      </c>
      <c r="DH126">
        <f t="shared" si="202"/>
        <v>12.613480561629814</v>
      </c>
      <c r="DI126">
        <f t="shared" si="203"/>
        <v>12.233615627089899</v>
      </c>
      <c r="DJ126">
        <f t="shared" si="204"/>
        <v>11.167632000460197</v>
      </c>
      <c r="DK126">
        <f t="shared" si="205"/>
        <v>8.4228582067248876</v>
      </c>
      <c r="DL126">
        <f t="shared" si="206"/>
        <v>13.238786541053926</v>
      </c>
      <c r="DM126">
        <f t="shared" si="207"/>
        <v>12.890972529342564</v>
      </c>
      <c r="DN126">
        <f t="shared" si="208"/>
        <v>11.925732363882858</v>
      </c>
      <c r="DO126">
        <f t="shared" si="209"/>
        <v>9.5287854992499881</v>
      </c>
      <c r="DP126">
        <f t="shared" si="184"/>
        <v>0.21536561656600375</v>
      </c>
      <c r="DQ126">
        <f t="shared" si="185"/>
        <v>0.5946129283434145</v>
      </c>
      <c r="DR126">
        <f t="shared" si="186"/>
        <v>1.504332759888884</v>
      </c>
      <c r="DS126">
        <f t="shared" si="187"/>
        <v>2.7621303013251408</v>
      </c>
      <c r="DT126">
        <f t="shared" si="188"/>
        <v>0.1957421357474966</v>
      </c>
      <c r="DU126">
        <f t="shared" si="189"/>
        <v>0.52937470169145939</v>
      </c>
      <c r="DV126">
        <f t="shared" si="190"/>
        <v>1.2570381093663101</v>
      </c>
      <c r="DW126">
        <f t="shared" si="191"/>
        <v>5.605837088521004</v>
      </c>
      <c r="DX126">
        <f t="shared" si="192"/>
        <v>0.17943591579829735</v>
      </c>
      <c r="DY126">
        <f t="shared" si="193"/>
        <v>0.47733610924997627</v>
      </c>
      <c r="DZ126">
        <f t="shared" si="194"/>
        <v>1.0876185638500147</v>
      </c>
      <c r="EA126">
        <f t="shared" si="195"/>
        <v>8.9197924503004735</v>
      </c>
      <c r="EB126">
        <f>IF($I$1=0,0,IF(AP126&lt;=0,0,('LED Curve'!$D$19*(AP126/$I$1)^3+'LED Curve'!$D$20*(AP126/$I$1)^2+'LED Curve'!$D$21*(AP126/$I$1)^1+'LED Curve'!$D$22)*$F$1*$I$1))</f>
        <v>544.2324443672818</v>
      </c>
      <c r="EC126">
        <f>IF($I$2=0,0,IF(AQ126&lt;=0,0,('LED Curve'!$D$19*(AQ126/$I$2)^3+'LED Curve'!$D$20*(AQ126/$I$2)^2+'LED Curve'!$D$21*(AQ126/$I$2)^1+'LED Curve'!$D$22)*$F$2*$I$2))</f>
        <v>544.2324443672818</v>
      </c>
      <c r="ED126">
        <f>IF($I$3=0,0,IF(AR126&lt;=0,0,('LED Curve'!$D$19*(AR126/$I$3)^3+'LED Curve'!$D$20*(AR126/$I$3)^2+'LED Curve'!$D$21*(AR126/$I$3)^1+'LED Curve'!$D$22)*$F$3*$I$3))</f>
        <v>544.2324443672818</v>
      </c>
      <c r="EE126">
        <f>IF($I$4=0,0,IF(AS126&lt;=0,0,('LED Curve'!$D$19*(AS126/$I$4)^3+'LED Curve'!$D$20*(AS126/$I$4)^2+'LED Curve'!$D$21*(AS126/$I$4)^1+'LED Curve'!$D$22)*$F$4*$I$4))</f>
        <v>544.2324443672818</v>
      </c>
      <c r="EF126">
        <f>IF($I$1=0,0,IF(AT126&lt;=0,0,('LED Curve'!$D$19*(AT126/$I$1)^3+'LED Curve'!$D$20*(AT126/$I$1)^2+'LED Curve'!$D$21*(AT126/$I$1)^1+'LED Curve'!$D$22)*$F$1*$I$1))</f>
        <v>544.2324443672818</v>
      </c>
      <c r="EG126">
        <f>IF($I$2=0,0,IF(AU126&lt;=0,0,('LED Curve'!$D$19*(AU126/$I$2)^3+'LED Curve'!$D$20*(AU126/$I$2)^2+'LED Curve'!$D$21*(AU126/$I$2)^1+'LED Curve'!$D$22)*$F$2*$I$2))</f>
        <v>544.2324443672818</v>
      </c>
      <c r="EH126">
        <f>IF($I$3=0,0,IF(AV126&lt;=0,0,('LED Curve'!$D$19*(AV126/$I$3)^3+'LED Curve'!$D$20*(AV126/$I$3)^2+'LED Curve'!$D$21*(AV126/$I$3)^1+'LED Curve'!$D$22)*$F$3*$I$3))</f>
        <v>544.2324443672818</v>
      </c>
      <c r="EI126">
        <f>IF($I$4=0,0,IF(AW126&lt;=0,0,('LED Curve'!$D$19*(AW126/$I$4)^3+'LED Curve'!$D$20*(AW126/$I$4)^2+'LED Curve'!$D$21*(AW126/$I$4)^1+'LED Curve'!$D$22)*$F$4*$I$4))</f>
        <v>544.2324443672818</v>
      </c>
      <c r="EJ126">
        <f>IF($I$1=0,0,IF(AX126&lt;=0,0,('LED Curve'!$D$19*(AX126/$I$1)^3+'LED Curve'!$D$20*(AX126/$I$1)^2+'LED Curve'!$D$21*(AX126/$I$1)^1+'LED Curve'!$D$22)*$F$1*$I$1))</f>
        <v>544.2324443672818</v>
      </c>
      <c r="EK126">
        <f>IF($I$2=0,0,IF(AY126&lt;=0,0,('LED Curve'!$D$19*(AY126/$I$2)^3+'LED Curve'!$D$20*(AY126/$I$2)^2+'LED Curve'!$D$21*(AY126/$I$2)^1+'LED Curve'!$D$22)*$F$2*$I$2))</f>
        <v>544.2324443672818</v>
      </c>
      <c r="EL126">
        <f>IF($I$3=0,0,IF(AZ126&lt;=0,0,('LED Curve'!$D$19*(AZ126/$I$3)^3+'LED Curve'!$D$20*(AZ126/$I$3)^2+'LED Curve'!$D$21*(AZ126/$I$3)^1+'LED Curve'!$D$22)*$F$3*$I$3))</f>
        <v>544.2324443672818</v>
      </c>
      <c r="EM126">
        <f>IF($I$4=0,0,IF(BA126&lt;=0,0,('LED Curve'!$D$19*(BA126/$I$4)^3+'LED Curve'!$D$20*(BA126/$I$4)^2+'LED Curve'!$D$21*(BA126/$I$4)^1+'LED Curve'!$D$22)*$F$4*$I$4))</f>
        <v>544.2324443672818</v>
      </c>
      <c r="EN126">
        <f t="shared" si="196"/>
        <v>2176.9297774691272</v>
      </c>
      <c r="EO126">
        <f t="shared" si="116"/>
        <v>948.61350207583291</v>
      </c>
      <c r="EP126">
        <f t="shared" si="117"/>
        <v>2176.9297774691272</v>
      </c>
      <c r="EQ126">
        <f t="shared" si="118"/>
        <v>851.15161399119143</v>
      </c>
      <c r="ER126">
        <f t="shared" si="197"/>
        <v>2176.9297774691272</v>
      </c>
      <c r="ES126">
        <f t="shared" si="119"/>
        <v>774.82780015805474</v>
      </c>
    </row>
    <row r="127" spans="1:149" x14ac:dyDescent="0.3">
      <c r="A127">
        <v>118</v>
      </c>
      <c r="B127">
        <f t="shared" si="120"/>
        <v>4.6093749999999998E-3</v>
      </c>
      <c r="C127">
        <f t="shared" si="107"/>
        <v>152.99358200279565</v>
      </c>
      <c r="D127">
        <f t="shared" si="108"/>
        <v>167.02936218486798</v>
      </c>
      <c r="E127">
        <f t="shared" si="109"/>
        <v>181.06514236694031</v>
      </c>
      <c r="F127">
        <f>IF(C127&gt;Calculation!$D$72,IF((C127-Calculation!$D$72)/Calculation!$D$58&gt;Calculation!$D$28,Calculation!$D$28,(C127-Calculation!$D$72)/Calculation!$D$58),0)</f>
        <v>26.470588235294116</v>
      </c>
      <c r="G127">
        <f>IF(C127&gt;Calculation!$D$73,IF((C127-Calculation!$D$73)/Calculation!$D$59&gt;Calculation!$D$29,Calculation!$D$29,(C127-Calculation!$D$73)/Calculation!$D$59),0)</f>
        <v>54.411764705882355</v>
      </c>
      <c r="H127">
        <f>IF(C127&gt;Calculation!$D$74,IF((C127-Calculation!$D$74)/Calculation!$D$60&gt;Calculation!$D$30,Calculation!$D$30,(C127-Calculation!$D$74)/Calculation!$D$60),0)</f>
        <v>122.05882352941177</v>
      </c>
      <c r="I127">
        <f>IF(C127&gt;Calculation!$D$75,IF((C127-Calculation!$D$75)/Calculation!$D$61&gt;Calculation!$D$31,Calculation!$D$31,(C127-Calculation!$D$75)/Calculation!$D$61),0)</f>
        <v>135.29411764705884</v>
      </c>
      <c r="J127">
        <f>IF(D127&gt;Calculation!$D$72,IF((D127-Calculation!$D$72)/Calculation!$D$58&gt;Calculation!$D$28,Calculation!$D$28,(D127-Calculation!$D$72)/Calculation!$D$58),0)</f>
        <v>26.470588235294116</v>
      </c>
      <c r="K127">
        <f>IF(D127&gt;Calculation!$D$73,IF((D127-Calculation!$D$73)/Calculation!$D$59&gt;Calculation!$D$29,Calculation!$D$29,(D127-Calculation!$D$73)/Calculation!$D$59),0)</f>
        <v>54.411764705882355</v>
      </c>
      <c r="L127">
        <f>IF(D127&gt;Calculation!$D$74,IF((D127-Calculation!$D$74)/Calculation!$D$60&gt;Calculation!$D$30,Calculation!$D$30,(D127-Calculation!$D$74)/Calculation!$D$60),0)</f>
        <v>122.05882352941177</v>
      </c>
      <c r="M127">
        <f>IF(D127&gt;Calculation!$D$75,IF((D127-Calculation!$D$75)/Calculation!$D$61&gt;Calculation!$D$31,Calculation!$D$31,(D127-Calculation!$D$75)/Calculation!$D$61),0)</f>
        <v>135.29411764705884</v>
      </c>
      <c r="N127">
        <f>IF(E127&gt;Calculation!$D$72,IF((E127-Calculation!$D$72)/Calculation!$D$58&gt;Calculation!$D$28,Calculation!$D$28,(E127-Calculation!$D$72)/Calculation!$D$58),0)</f>
        <v>26.470588235294116</v>
      </c>
      <c r="O127">
        <f>IF(E127&gt;Calculation!$D$73,IF((E127-Calculation!$D$73)/Calculation!$D$59&gt;Calculation!$D$29,Calculation!$D$29,(E127-Calculation!$D$73)/Calculation!$D$59),0)</f>
        <v>54.411764705882355</v>
      </c>
      <c r="P127">
        <f>IF(E127&gt;Calculation!$D$74,IF((E127-Calculation!$D$74)/Calculation!$D$60&gt;Calculation!$D$30,Calculation!$D$30,(E127-Calculation!$D$74)/Calculation!$D$60),0)</f>
        <v>122.05882352941177</v>
      </c>
      <c r="Q127">
        <f>IF(E127&gt;Calculation!$D$75,IF((E127-Calculation!$D$75)/Calculation!$D$61&gt;Calculation!$D$31,Calculation!$D$31,(E127-Calculation!$D$75)/Calculation!$D$61),0)</f>
        <v>135.29411764705884</v>
      </c>
      <c r="R127">
        <f t="shared" si="121"/>
        <v>0</v>
      </c>
      <c r="S127">
        <f t="shared" si="122"/>
        <v>0</v>
      </c>
      <c r="T127">
        <f t="shared" si="123"/>
        <v>0</v>
      </c>
      <c r="U127">
        <f t="shared" si="124"/>
        <v>135.29411764705884</v>
      </c>
      <c r="V127">
        <f t="shared" si="125"/>
        <v>0</v>
      </c>
      <c r="W127">
        <f t="shared" si="126"/>
        <v>0</v>
      </c>
      <c r="X127">
        <f t="shared" si="127"/>
        <v>0</v>
      </c>
      <c r="Y127">
        <f t="shared" si="128"/>
        <v>135.29411764705884</v>
      </c>
      <c r="Z127">
        <f t="shared" si="129"/>
        <v>0</v>
      </c>
      <c r="AA127">
        <f t="shared" si="130"/>
        <v>0</v>
      </c>
      <c r="AB127">
        <f t="shared" si="131"/>
        <v>0</v>
      </c>
      <c r="AC127">
        <f t="shared" si="110"/>
        <v>135.29411764705884</v>
      </c>
      <c r="AD127">
        <f>IF(T127&gt;Calculation!$D$29,1,0)</f>
        <v>0</v>
      </c>
      <c r="AE127">
        <f>IF(X127&gt;Calculation!$D$29,1,0)</f>
        <v>0</v>
      </c>
      <c r="AF127">
        <f>IF(AB127&gt;Calculation!$D$29,1,0)</f>
        <v>0</v>
      </c>
      <c r="AG127">
        <f>IF(U127&gt;Calculation!$D$30,1,0)</f>
        <v>1</v>
      </c>
      <c r="AH127">
        <f>IF(Y127&gt;Calculation!$D$30,1,0)</f>
        <v>1</v>
      </c>
      <c r="AI127">
        <f>IF(AC127&gt;Calculation!$D$30,1,0)</f>
        <v>1</v>
      </c>
      <c r="AJ127">
        <f t="shared" si="111"/>
        <v>135.29411764705884</v>
      </c>
      <c r="AK127">
        <f t="shared" si="132"/>
        <v>135.29411764705884</v>
      </c>
      <c r="AL127">
        <f t="shared" si="133"/>
        <v>135.29411764705884</v>
      </c>
      <c r="AM127">
        <f t="shared" si="134"/>
        <v>18304.498269896198</v>
      </c>
      <c r="AN127">
        <f t="shared" si="135"/>
        <v>18304.498269896198</v>
      </c>
      <c r="AO127">
        <f t="shared" si="136"/>
        <v>18304.498269896198</v>
      </c>
      <c r="AP127">
        <f t="shared" si="112"/>
        <v>135.29411764705884</v>
      </c>
      <c r="AQ127">
        <f t="shared" si="113"/>
        <v>135.29411764705884</v>
      </c>
      <c r="AR127">
        <f t="shared" si="114"/>
        <v>135.29411764705884</v>
      </c>
      <c r="AS127">
        <f t="shared" si="115"/>
        <v>135.29411764705884</v>
      </c>
      <c r="AT127">
        <f t="shared" si="137"/>
        <v>135.29411764705884</v>
      </c>
      <c r="AU127">
        <f t="shared" si="138"/>
        <v>135.29411764705884</v>
      </c>
      <c r="AV127">
        <f t="shared" si="139"/>
        <v>135.29411764705884</v>
      </c>
      <c r="AW127">
        <f t="shared" si="140"/>
        <v>135.29411764705884</v>
      </c>
      <c r="AX127">
        <f t="shared" si="141"/>
        <v>135.29411764705884</v>
      </c>
      <c r="AY127">
        <f t="shared" si="142"/>
        <v>135.29411764705884</v>
      </c>
      <c r="AZ127">
        <f t="shared" si="143"/>
        <v>135.29411764705884</v>
      </c>
      <c r="BA127">
        <f t="shared" si="144"/>
        <v>135.29411764705884</v>
      </c>
      <c r="BB127">
        <f t="shared" si="145"/>
        <v>45.098039215686278</v>
      </c>
      <c r="BC127">
        <f t="shared" si="146"/>
        <v>45.098039215686278</v>
      </c>
      <c r="BD127">
        <f t="shared" si="147"/>
        <v>45.098039215686278</v>
      </c>
      <c r="BE127">
        <f t="shared" si="148"/>
        <v>45.098039215686278</v>
      </c>
      <c r="BF127">
        <f t="shared" si="149"/>
        <v>45.098039215686278</v>
      </c>
      <c r="BG127">
        <f t="shared" si="150"/>
        <v>45.098039215686278</v>
      </c>
      <c r="BH127">
        <f t="shared" si="151"/>
        <v>45.098039215686278</v>
      </c>
      <c r="BI127">
        <f t="shared" si="152"/>
        <v>45.098039215686278</v>
      </c>
      <c r="BJ127">
        <f t="shared" si="153"/>
        <v>45.098039215686278</v>
      </c>
      <c r="BK127">
        <f t="shared" si="154"/>
        <v>45.098039215686278</v>
      </c>
      <c r="BL127">
        <f t="shared" si="155"/>
        <v>45.098039215686278</v>
      </c>
      <c r="BM127">
        <f t="shared" si="156"/>
        <v>45.098039215686278</v>
      </c>
      <c r="BN127">
        <f t="shared" si="157"/>
        <v>2033.8331410995775</v>
      </c>
      <c r="BO127">
        <f t="shared" si="158"/>
        <v>2033.8331410995775</v>
      </c>
      <c r="BP127">
        <f t="shared" si="159"/>
        <v>2033.8331410995775</v>
      </c>
      <c r="BQ127">
        <f t="shared" si="160"/>
        <v>2033.8331410995775</v>
      </c>
      <c r="BR127">
        <f t="shared" si="161"/>
        <v>2033.8331410995775</v>
      </c>
      <c r="BS127">
        <f t="shared" si="162"/>
        <v>2033.8331410995775</v>
      </c>
      <c r="BT127">
        <f t="shared" si="163"/>
        <v>2033.8331410995775</v>
      </c>
      <c r="BU127">
        <f t="shared" si="164"/>
        <v>2033.8331410995775</v>
      </c>
      <c r="BV127">
        <f t="shared" si="165"/>
        <v>2033.8331410995775</v>
      </c>
      <c r="BW127">
        <f t="shared" si="166"/>
        <v>2033.8331410995775</v>
      </c>
      <c r="BX127">
        <f t="shared" si="167"/>
        <v>2033.8331410995775</v>
      </c>
      <c r="BY127">
        <f t="shared" si="168"/>
        <v>2033.8331410995775</v>
      </c>
      <c r="BZ127">
        <f>IF($I$1=0,0,IF(AP127=0,C127,('LED Curve'!$D$14*(AP127/$I$1)^3+'LED Curve'!$D$15*(AP127/$I$1)^2+'LED Curve'!$D$16*(AP127/$I$1)^1+'LED Curve'!$D$17)*$F$1))</f>
        <v>32.123222947868399</v>
      </c>
      <c r="CA127">
        <f>IF($I$2=0,0,IF(AQ127=0,C127-BZ127,('LED Curve'!$D$14*(AQ127/$I$2)^3+'LED Curve'!$D$15*(AQ127/$I$2)^2+'LED Curve'!$D$16*(AQ127/$I$2)^1+'LED Curve'!$D$17)*$F$2))</f>
        <v>32.123222947868399</v>
      </c>
      <c r="CB127">
        <f>IF($I$3=0,0,IF(AR127=0,C127-(BZ127+CA127),('LED Curve'!$D$14*(AR127/$I$3)^3+'LED Curve'!$D$15*(AR127/$I$3)^2+'LED Curve'!$D$16*(AR127/$I$3)^1+'LED Curve'!$D$17)*$F$3))</f>
        <v>32.123222947868399</v>
      </c>
      <c r="CC127">
        <f>IF($I$4=0,0,IF(AS127=0,C127-(BZ127+CA127+CB127),('LED Curve'!$D$14*(AS127/$I$4)^3+'LED Curve'!$D$15*(AS127/$I$4)^2+'LED Curve'!$D$16*(AS127/$I$4)^1+'LED Curve'!$D$17)*$F$4))</f>
        <v>32.123222947868399</v>
      </c>
      <c r="CD127">
        <f>IF($I$1=0,0,IF(AT127=0,D127,('LED Curve'!$D$14*(AT127/$I$1)^3+'LED Curve'!$D$15*(AT127/$I$1)^2+'LED Curve'!$D$16*(AT127/$I$1)^1+'LED Curve'!$D$17)*$F$1))</f>
        <v>32.123222947868399</v>
      </c>
      <c r="CE127">
        <f>IF($I$2=0,0,IF(AU127=0,D127-CD127,('LED Curve'!$D$14*(AU127/$I$2)^3+'LED Curve'!$D$15*(AU127/$I$2)^2+'LED Curve'!$D$16*(AU127/$I$2)^1+'LED Curve'!$D$17)*$F$2))</f>
        <v>32.123222947868399</v>
      </c>
      <c r="CF127">
        <f>IF($I$3=0,0,IF(AV127=0,D127-(CD127+CE127),('LED Curve'!$D$14*(AV127/$I$3)^3+'LED Curve'!$D$15*(AV127/$I$3)^2+'LED Curve'!$D$16*(AV127/$I$3)^1+'LED Curve'!$D$17)*$F$3))</f>
        <v>32.123222947868399</v>
      </c>
      <c r="CG127">
        <f>IF($I$4=0,0,IF(AW127=0,D127-(CD127+CE127+CF127),('LED Curve'!$D$14*(AW127/$I$4)^3+'LED Curve'!$D$15*(AW127/$I$4)^2+'LED Curve'!$D$16*(AW127/$I$4)^1+'LED Curve'!$D$17)*$F$4))</f>
        <v>32.123222947868399</v>
      </c>
      <c r="CH127">
        <f>IF($I$1=0,0,IF(AX127=0,E127,('LED Curve'!$D$14*(AX127/$I$1)^3+'LED Curve'!$D$15*(AX127/$I$1)^2+'LED Curve'!$D$16*(AX127/$I$1)^1+'LED Curve'!$D$17)*$F$1))</f>
        <v>32.123222947868399</v>
      </c>
      <c r="CI127">
        <f>IF($I$2=0,0,IF(AY127=0,E127-CH127,('LED Curve'!$D$14*(AY127/$I$2)^3+'LED Curve'!$D$15*(AY127/$I$2)^2+'LED Curve'!$D$16*(AY127/$I$2)^1+'LED Curve'!$D$17)*$F$2))</f>
        <v>32.123222947868399</v>
      </c>
      <c r="CJ127">
        <f>IF($I$3=0,0,IF(AZ127=0,E127-(CH127+CI127),('LED Curve'!$D$14*(AZ127/$I$3)^3+'LED Curve'!$D$15*(AZ127/$I$3)^2+'LED Curve'!$D$16*(AZ127/$I$3)^1+'LED Curve'!$D$17)*$F$3))</f>
        <v>32.123222947868399</v>
      </c>
      <c r="CK127">
        <f>IF($I$4=0,0,IF(BA127=0,E127-(CH127+CI127+CJ127),('LED Curve'!$D$14*(BA127/$I$4)^3+'LED Curve'!$D$15*(BA127/$I$4)^2+'LED Curve'!$D$16*(BA127/$I$4)^1+'LED Curve'!$D$17)*$F$4))</f>
        <v>32.123222947868399</v>
      </c>
      <c r="CL127">
        <f t="shared" si="169"/>
        <v>120.87035905492725</v>
      </c>
      <c r="CM127">
        <f t="shared" si="170"/>
        <v>88.74713610705885</v>
      </c>
      <c r="CN127">
        <f t="shared" si="171"/>
        <v>56.623913159190451</v>
      </c>
      <c r="CO127">
        <f>IF($C$6=Calculation!$I$5,0,$C127-(BZ127+CA127+CB127+CC127))</f>
        <v>24.500690211322052</v>
      </c>
      <c r="CP127">
        <f t="shared" si="172"/>
        <v>134.90613923699959</v>
      </c>
      <c r="CQ127">
        <f t="shared" si="173"/>
        <v>102.78291628913118</v>
      </c>
      <c r="CR127">
        <f t="shared" si="174"/>
        <v>70.659693341262781</v>
      </c>
      <c r="CS127">
        <f>IF($C$6=Calculation!$I$5,0,$D127-(CD127+CE127+CF127+CG127))</f>
        <v>38.536470393394382</v>
      </c>
      <c r="CT127">
        <f t="shared" si="175"/>
        <v>148.94191941907189</v>
      </c>
      <c r="CU127">
        <f t="shared" si="176"/>
        <v>116.81869647120351</v>
      </c>
      <c r="CV127">
        <f t="shared" si="177"/>
        <v>84.69547352333511</v>
      </c>
      <c r="CW127">
        <f>IF($C$6=Calculation!$I$5,0,$E127-(CH127+CI127+CJ127+CK127))</f>
        <v>52.572250575466711</v>
      </c>
      <c r="CX127">
        <f t="shared" si="178"/>
        <v>46.820242130555833</v>
      </c>
      <c r="CY127">
        <f t="shared" si="179"/>
        <v>53.474262920638594</v>
      </c>
      <c r="CZ127">
        <f t="shared" si="180"/>
        <v>59.797627883149488</v>
      </c>
      <c r="DA127">
        <f t="shared" si="181"/>
        <v>0.53327707864312546</v>
      </c>
      <c r="DB127">
        <f t="shared" si="182"/>
        <v>0.56665373788544948</v>
      </c>
      <c r="DC127">
        <f t="shared" si="183"/>
        <v>0.59301802151756455</v>
      </c>
      <c r="DD127">
        <f t="shared" si="198"/>
        <v>11.990166153290822</v>
      </c>
      <c r="DE127">
        <f t="shared" si="199"/>
        <v>11.573356055080218</v>
      </c>
      <c r="DF127">
        <f t="shared" si="200"/>
        <v>10.381499665332344</v>
      </c>
      <c r="DG127">
        <f t="shared" si="201"/>
        <v>7.1366654430567067</v>
      </c>
      <c r="DH127">
        <f t="shared" si="202"/>
        <v>12.783249432907612</v>
      </c>
      <c r="DI127">
        <f t="shared" si="203"/>
        <v>12.403384498367696</v>
      </c>
      <c r="DJ127">
        <f t="shared" si="204"/>
        <v>11.337400871737994</v>
      </c>
      <c r="DK127">
        <f t="shared" si="205"/>
        <v>8.5926270780026854</v>
      </c>
      <c r="DL127">
        <f t="shared" si="206"/>
        <v>13.408555412331724</v>
      </c>
      <c r="DM127">
        <f t="shared" si="207"/>
        <v>13.060741400620362</v>
      </c>
      <c r="DN127">
        <f t="shared" si="208"/>
        <v>12.095501235160656</v>
      </c>
      <c r="DO127">
        <f t="shared" si="209"/>
        <v>9.6985543705277859</v>
      </c>
      <c r="DP127">
        <f t="shared" si="184"/>
        <v>0.21536561656600375</v>
      </c>
      <c r="DQ127">
        <f t="shared" si="185"/>
        <v>0.5946129283434145</v>
      </c>
      <c r="DR127">
        <f t="shared" si="186"/>
        <v>1.504332759888884</v>
      </c>
      <c r="DS127">
        <f t="shared" si="187"/>
        <v>2.8909664303543154</v>
      </c>
      <c r="DT127">
        <f t="shared" si="188"/>
        <v>0.1957421357474966</v>
      </c>
      <c r="DU127">
        <f t="shared" si="189"/>
        <v>0.52937470169145939</v>
      </c>
      <c r="DV127">
        <f t="shared" si="190"/>
        <v>1.2570381093663101</v>
      </c>
      <c r="DW127">
        <f t="shared" si="191"/>
        <v>5.8087923549319225</v>
      </c>
      <c r="DX127">
        <f t="shared" si="192"/>
        <v>0.17943591579829735</v>
      </c>
      <c r="DY127">
        <f t="shared" si="193"/>
        <v>0.47733610924997627</v>
      </c>
      <c r="DZ127">
        <f t="shared" si="194"/>
        <v>1.0876185638500147</v>
      </c>
      <c r="EA127">
        <f t="shared" si="195"/>
        <v>9.1968668540931358</v>
      </c>
      <c r="EB127">
        <f>IF($I$1=0,0,IF(AP127&lt;=0,0,('LED Curve'!$D$19*(AP127/$I$1)^3+'LED Curve'!$D$20*(AP127/$I$1)^2+'LED Curve'!$D$21*(AP127/$I$1)^1+'LED Curve'!$D$22)*$F$1*$I$1))</f>
        <v>544.2324443672818</v>
      </c>
      <c r="EC127">
        <f>IF($I$2=0,0,IF(AQ127&lt;=0,0,('LED Curve'!$D$19*(AQ127/$I$2)^3+'LED Curve'!$D$20*(AQ127/$I$2)^2+'LED Curve'!$D$21*(AQ127/$I$2)^1+'LED Curve'!$D$22)*$F$2*$I$2))</f>
        <v>544.2324443672818</v>
      </c>
      <c r="ED127">
        <f>IF($I$3=0,0,IF(AR127&lt;=0,0,('LED Curve'!$D$19*(AR127/$I$3)^3+'LED Curve'!$D$20*(AR127/$I$3)^2+'LED Curve'!$D$21*(AR127/$I$3)^1+'LED Curve'!$D$22)*$F$3*$I$3))</f>
        <v>544.2324443672818</v>
      </c>
      <c r="EE127">
        <f>IF($I$4=0,0,IF(AS127&lt;=0,0,('LED Curve'!$D$19*(AS127/$I$4)^3+'LED Curve'!$D$20*(AS127/$I$4)^2+'LED Curve'!$D$21*(AS127/$I$4)^1+'LED Curve'!$D$22)*$F$4*$I$4))</f>
        <v>544.2324443672818</v>
      </c>
      <c r="EF127">
        <f>IF($I$1=0,0,IF(AT127&lt;=0,0,('LED Curve'!$D$19*(AT127/$I$1)^3+'LED Curve'!$D$20*(AT127/$I$1)^2+'LED Curve'!$D$21*(AT127/$I$1)^1+'LED Curve'!$D$22)*$F$1*$I$1))</f>
        <v>544.2324443672818</v>
      </c>
      <c r="EG127">
        <f>IF($I$2=0,0,IF(AU127&lt;=0,0,('LED Curve'!$D$19*(AU127/$I$2)^3+'LED Curve'!$D$20*(AU127/$I$2)^2+'LED Curve'!$D$21*(AU127/$I$2)^1+'LED Curve'!$D$22)*$F$2*$I$2))</f>
        <v>544.2324443672818</v>
      </c>
      <c r="EH127">
        <f>IF($I$3=0,0,IF(AV127&lt;=0,0,('LED Curve'!$D$19*(AV127/$I$3)^3+'LED Curve'!$D$20*(AV127/$I$3)^2+'LED Curve'!$D$21*(AV127/$I$3)^1+'LED Curve'!$D$22)*$F$3*$I$3))</f>
        <v>544.2324443672818</v>
      </c>
      <c r="EI127">
        <f>IF($I$4=0,0,IF(AW127&lt;=0,0,('LED Curve'!$D$19*(AW127/$I$4)^3+'LED Curve'!$D$20*(AW127/$I$4)^2+'LED Curve'!$D$21*(AW127/$I$4)^1+'LED Curve'!$D$22)*$F$4*$I$4))</f>
        <v>544.2324443672818</v>
      </c>
      <c r="EJ127">
        <f>IF($I$1=0,0,IF(AX127&lt;=0,0,('LED Curve'!$D$19*(AX127/$I$1)^3+'LED Curve'!$D$20*(AX127/$I$1)^2+'LED Curve'!$D$21*(AX127/$I$1)^1+'LED Curve'!$D$22)*$F$1*$I$1))</f>
        <v>544.2324443672818</v>
      </c>
      <c r="EK127">
        <f>IF($I$2=0,0,IF(AY127&lt;=0,0,('LED Curve'!$D$19*(AY127/$I$2)^3+'LED Curve'!$D$20*(AY127/$I$2)^2+'LED Curve'!$D$21*(AY127/$I$2)^1+'LED Curve'!$D$22)*$F$2*$I$2))</f>
        <v>544.2324443672818</v>
      </c>
      <c r="EL127">
        <f>IF($I$3=0,0,IF(AZ127&lt;=0,0,('LED Curve'!$D$19*(AZ127/$I$3)^3+'LED Curve'!$D$20*(AZ127/$I$3)^2+'LED Curve'!$D$21*(AZ127/$I$3)^1+'LED Curve'!$D$22)*$F$3*$I$3))</f>
        <v>544.2324443672818</v>
      </c>
      <c r="EM127">
        <f>IF($I$4=0,0,IF(BA127&lt;=0,0,('LED Curve'!$D$19*(BA127/$I$4)^3+'LED Curve'!$D$20*(BA127/$I$4)^2+'LED Curve'!$D$21*(BA127/$I$4)^1+'LED Curve'!$D$22)*$F$4*$I$4))</f>
        <v>544.2324443672818</v>
      </c>
      <c r="EN127">
        <f t="shared" si="196"/>
        <v>2176.9297774691272</v>
      </c>
      <c r="EO127">
        <f t="shared" si="116"/>
        <v>948.61350207583291</v>
      </c>
      <c r="EP127">
        <f t="shared" si="117"/>
        <v>2176.9297774691272</v>
      </c>
      <c r="EQ127">
        <f t="shared" si="118"/>
        <v>851.15161399119143</v>
      </c>
      <c r="ER127">
        <f t="shared" si="197"/>
        <v>2176.9297774691272</v>
      </c>
      <c r="ES127">
        <f t="shared" si="119"/>
        <v>774.82780015805474</v>
      </c>
    </row>
    <row r="128" spans="1:149" x14ac:dyDescent="0.3">
      <c r="A128">
        <v>119</v>
      </c>
      <c r="B128">
        <f t="shared" si="120"/>
        <v>4.6484374999999998E-3</v>
      </c>
      <c r="C128">
        <f t="shared" si="107"/>
        <v>153.21563883859289</v>
      </c>
      <c r="D128">
        <f t="shared" si="108"/>
        <v>167.27160600573771</v>
      </c>
      <c r="E128">
        <f t="shared" si="109"/>
        <v>181.32757317288252</v>
      </c>
      <c r="F128">
        <f>IF(C128&gt;Calculation!$D$72,IF((C128-Calculation!$D$72)/Calculation!$D$58&gt;Calculation!$D$28,Calculation!$D$28,(C128-Calculation!$D$72)/Calculation!$D$58),0)</f>
        <v>26.470588235294116</v>
      </c>
      <c r="G128">
        <f>IF(C128&gt;Calculation!$D$73,IF((C128-Calculation!$D$73)/Calculation!$D$59&gt;Calculation!$D$29,Calculation!$D$29,(C128-Calculation!$D$73)/Calculation!$D$59),0)</f>
        <v>54.411764705882355</v>
      </c>
      <c r="H128">
        <f>IF(C128&gt;Calculation!$D$74,IF((C128-Calculation!$D$74)/Calculation!$D$60&gt;Calculation!$D$30,Calculation!$D$30,(C128-Calculation!$D$74)/Calculation!$D$60),0)</f>
        <v>122.05882352941177</v>
      </c>
      <c r="I128">
        <f>IF(C128&gt;Calculation!$D$75,IF((C128-Calculation!$D$75)/Calculation!$D$61&gt;Calculation!$D$31,Calculation!$D$31,(C128-Calculation!$D$75)/Calculation!$D$61),0)</f>
        <v>135.29411764705884</v>
      </c>
      <c r="J128">
        <f>IF(D128&gt;Calculation!$D$72,IF((D128-Calculation!$D$72)/Calculation!$D$58&gt;Calculation!$D$28,Calculation!$D$28,(D128-Calculation!$D$72)/Calculation!$D$58),0)</f>
        <v>26.470588235294116</v>
      </c>
      <c r="K128">
        <f>IF(D128&gt;Calculation!$D$73,IF((D128-Calculation!$D$73)/Calculation!$D$59&gt;Calculation!$D$29,Calculation!$D$29,(D128-Calculation!$D$73)/Calculation!$D$59),0)</f>
        <v>54.411764705882355</v>
      </c>
      <c r="L128">
        <f>IF(D128&gt;Calculation!$D$74,IF((D128-Calculation!$D$74)/Calculation!$D$60&gt;Calculation!$D$30,Calculation!$D$30,(D128-Calculation!$D$74)/Calculation!$D$60),0)</f>
        <v>122.05882352941177</v>
      </c>
      <c r="M128">
        <f>IF(D128&gt;Calculation!$D$75,IF((D128-Calculation!$D$75)/Calculation!$D$61&gt;Calculation!$D$31,Calculation!$D$31,(D128-Calculation!$D$75)/Calculation!$D$61),0)</f>
        <v>135.29411764705884</v>
      </c>
      <c r="N128">
        <f>IF(E128&gt;Calculation!$D$72,IF((E128-Calculation!$D$72)/Calculation!$D$58&gt;Calculation!$D$28,Calculation!$D$28,(E128-Calculation!$D$72)/Calculation!$D$58),0)</f>
        <v>26.470588235294116</v>
      </c>
      <c r="O128">
        <f>IF(E128&gt;Calculation!$D$73,IF((E128-Calculation!$D$73)/Calculation!$D$59&gt;Calculation!$D$29,Calculation!$D$29,(E128-Calculation!$D$73)/Calculation!$D$59),0)</f>
        <v>54.411764705882355</v>
      </c>
      <c r="P128">
        <f>IF(E128&gt;Calculation!$D$74,IF((E128-Calculation!$D$74)/Calculation!$D$60&gt;Calculation!$D$30,Calculation!$D$30,(E128-Calculation!$D$74)/Calculation!$D$60),0)</f>
        <v>122.05882352941177</v>
      </c>
      <c r="Q128">
        <f>IF(E128&gt;Calculation!$D$75,IF((E128-Calculation!$D$75)/Calculation!$D$61&gt;Calculation!$D$31,Calculation!$D$31,(E128-Calculation!$D$75)/Calculation!$D$61),0)</f>
        <v>135.29411764705884</v>
      </c>
      <c r="R128">
        <f t="shared" si="121"/>
        <v>0</v>
      </c>
      <c r="S128">
        <f t="shared" si="122"/>
        <v>0</v>
      </c>
      <c r="T128">
        <f t="shared" si="123"/>
        <v>0</v>
      </c>
      <c r="U128">
        <f t="shared" si="124"/>
        <v>135.29411764705884</v>
      </c>
      <c r="V128">
        <f t="shared" si="125"/>
        <v>0</v>
      </c>
      <c r="W128">
        <f t="shared" si="126"/>
        <v>0</v>
      </c>
      <c r="X128">
        <f t="shared" si="127"/>
        <v>0</v>
      </c>
      <c r="Y128">
        <f t="shared" si="128"/>
        <v>135.29411764705884</v>
      </c>
      <c r="Z128">
        <f t="shared" si="129"/>
        <v>0</v>
      </c>
      <c r="AA128">
        <f t="shared" si="130"/>
        <v>0</v>
      </c>
      <c r="AB128">
        <f t="shared" si="131"/>
        <v>0</v>
      </c>
      <c r="AC128">
        <f t="shared" si="110"/>
        <v>135.29411764705884</v>
      </c>
      <c r="AD128">
        <f>IF(T128&gt;Calculation!$D$29,1,0)</f>
        <v>0</v>
      </c>
      <c r="AE128">
        <f>IF(X128&gt;Calculation!$D$29,1,0)</f>
        <v>0</v>
      </c>
      <c r="AF128">
        <f>IF(AB128&gt;Calculation!$D$29,1,0)</f>
        <v>0</v>
      </c>
      <c r="AG128">
        <f>IF(U128&gt;Calculation!$D$30,1,0)</f>
        <v>1</v>
      </c>
      <c r="AH128">
        <f>IF(Y128&gt;Calculation!$D$30,1,0)</f>
        <v>1</v>
      </c>
      <c r="AI128">
        <f>IF(AC128&gt;Calculation!$D$30,1,0)</f>
        <v>1</v>
      </c>
      <c r="AJ128">
        <f t="shared" si="111"/>
        <v>135.29411764705884</v>
      </c>
      <c r="AK128">
        <f t="shared" si="132"/>
        <v>135.29411764705884</v>
      </c>
      <c r="AL128">
        <f t="shared" si="133"/>
        <v>135.29411764705884</v>
      </c>
      <c r="AM128">
        <f t="shared" si="134"/>
        <v>18304.498269896198</v>
      </c>
      <c r="AN128">
        <f t="shared" si="135"/>
        <v>18304.498269896198</v>
      </c>
      <c r="AO128">
        <f t="shared" si="136"/>
        <v>18304.498269896198</v>
      </c>
      <c r="AP128">
        <f t="shared" si="112"/>
        <v>135.29411764705884</v>
      </c>
      <c r="AQ128">
        <f t="shared" si="113"/>
        <v>135.29411764705884</v>
      </c>
      <c r="AR128">
        <f t="shared" si="114"/>
        <v>135.29411764705884</v>
      </c>
      <c r="AS128">
        <f t="shared" si="115"/>
        <v>135.29411764705884</v>
      </c>
      <c r="AT128">
        <f t="shared" si="137"/>
        <v>135.29411764705884</v>
      </c>
      <c r="AU128">
        <f t="shared" si="138"/>
        <v>135.29411764705884</v>
      </c>
      <c r="AV128">
        <f t="shared" si="139"/>
        <v>135.29411764705884</v>
      </c>
      <c r="AW128">
        <f t="shared" si="140"/>
        <v>135.29411764705884</v>
      </c>
      <c r="AX128">
        <f t="shared" si="141"/>
        <v>135.29411764705884</v>
      </c>
      <c r="AY128">
        <f t="shared" si="142"/>
        <v>135.29411764705884</v>
      </c>
      <c r="AZ128">
        <f t="shared" si="143"/>
        <v>135.29411764705884</v>
      </c>
      <c r="BA128">
        <f t="shared" si="144"/>
        <v>135.29411764705884</v>
      </c>
      <c r="BB128">
        <f t="shared" si="145"/>
        <v>45.098039215686278</v>
      </c>
      <c r="BC128">
        <f t="shared" si="146"/>
        <v>45.098039215686278</v>
      </c>
      <c r="BD128">
        <f t="shared" si="147"/>
        <v>45.098039215686278</v>
      </c>
      <c r="BE128">
        <f t="shared" si="148"/>
        <v>45.098039215686278</v>
      </c>
      <c r="BF128">
        <f t="shared" si="149"/>
        <v>45.098039215686278</v>
      </c>
      <c r="BG128">
        <f t="shared" si="150"/>
        <v>45.098039215686278</v>
      </c>
      <c r="BH128">
        <f t="shared" si="151"/>
        <v>45.098039215686278</v>
      </c>
      <c r="BI128">
        <f t="shared" si="152"/>
        <v>45.098039215686278</v>
      </c>
      <c r="BJ128">
        <f t="shared" si="153"/>
        <v>45.098039215686278</v>
      </c>
      <c r="BK128">
        <f t="shared" si="154"/>
        <v>45.098039215686278</v>
      </c>
      <c r="BL128">
        <f t="shared" si="155"/>
        <v>45.098039215686278</v>
      </c>
      <c r="BM128">
        <f t="shared" si="156"/>
        <v>45.098039215686278</v>
      </c>
      <c r="BN128">
        <f t="shared" si="157"/>
        <v>2033.8331410995775</v>
      </c>
      <c r="BO128">
        <f t="shared" si="158"/>
        <v>2033.8331410995775</v>
      </c>
      <c r="BP128">
        <f t="shared" si="159"/>
        <v>2033.8331410995775</v>
      </c>
      <c r="BQ128">
        <f t="shared" si="160"/>
        <v>2033.8331410995775</v>
      </c>
      <c r="BR128">
        <f t="shared" si="161"/>
        <v>2033.8331410995775</v>
      </c>
      <c r="BS128">
        <f t="shared" si="162"/>
        <v>2033.8331410995775</v>
      </c>
      <c r="BT128">
        <f t="shared" si="163"/>
        <v>2033.8331410995775</v>
      </c>
      <c r="BU128">
        <f t="shared" si="164"/>
        <v>2033.8331410995775</v>
      </c>
      <c r="BV128">
        <f t="shared" si="165"/>
        <v>2033.8331410995775</v>
      </c>
      <c r="BW128">
        <f t="shared" si="166"/>
        <v>2033.8331410995775</v>
      </c>
      <c r="BX128">
        <f t="shared" si="167"/>
        <v>2033.8331410995775</v>
      </c>
      <c r="BY128">
        <f t="shared" si="168"/>
        <v>2033.8331410995775</v>
      </c>
      <c r="BZ128">
        <f>IF($I$1=0,0,IF(AP128=0,C128,('LED Curve'!$D$14*(AP128/$I$1)^3+'LED Curve'!$D$15*(AP128/$I$1)^2+'LED Curve'!$D$16*(AP128/$I$1)^1+'LED Curve'!$D$17)*$F$1))</f>
        <v>32.123222947868399</v>
      </c>
      <c r="CA128">
        <f>IF($I$2=0,0,IF(AQ128=0,C128-BZ128,('LED Curve'!$D$14*(AQ128/$I$2)^3+'LED Curve'!$D$15*(AQ128/$I$2)^2+'LED Curve'!$D$16*(AQ128/$I$2)^1+'LED Curve'!$D$17)*$F$2))</f>
        <v>32.123222947868399</v>
      </c>
      <c r="CB128">
        <f>IF($I$3=0,0,IF(AR128=0,C128-(BZ128+CA128),('LED Curve'!$D$14*(AR128/$I$3)^3+'LED Curve'!$D$15*(AR128/$I$3)^2+'LED Curve'!$D$16*(AR128/$I$3)^1+'LED Curve'!$D$17)*$F$3))</f>
        <v>32.123222947868399</v>
      </c>
      <c r="CC128">
        <f>IF($I$4=0,0,IF(AS128=0,C128-(BZ128+CA128+CB128),('LED Curve'!$D$14*(AS128/$I$4)^3+'LED Curve'!$D$15*(AS128/$I$4)^2+'LED Curve'!$D$16*(AS128/$I$4)^1+'LED Curve'!$D$17)*$F$4))</f>
        <v>32.123222947868399</v>
      </c>
      <c r="CD128">
        <f>IF($I$1=0,0,IF(AT128=0,D128,('LED Curve'!$D$14*(AT128/$I$1)^3+'LED Curve'!$D$15*(AT128/$I$1)^2+'LED Curve'!$D$16*(AT128/$I$1)^1+'LED Curve'!$D$17)*$F$1))</f>
        <v>32.123222947868399</v>
      </c>
      <c r="CE128">
        <f>IF($I$2=0,0,IF(AU128=0,D128-CD128,('LED Curve'!$D$14*(AU128/$I$2)^3+'LED Curve'!$D$15*(AU128/$I$2)^2+'LED Curve'!$D$16*(AU128/$I$2)^1+'LED Curve'!$D$17)*$F$2))</f>
        <v>32.123222947868399</v>
      </c>
      <c r="CF128">
        <f>IF($I$3=0,0,IF(AV128=0,D128-(CD128+CE128),('LED Curve'!$D$14*(AV128/$I$3)^3+'LED Curve'!$D$15*(AV128/$I$3)^2+'LED Curve'!$D$16*(AV128/$I$3)^1+'LED Curve'!$D$17)*$F$3))</f>
        <v>32.123222947868399</v>
      </c>
      <c r="CG128">
        <f>IF($I$4=0,0,IF(AW128=0,D128-(CD128+CE128+CF128),('LED Curve'!$D$14*(AW128/$I$4)^3+'LED Curve'!$D$15*(AW128/$I$4)^2+'LED Curve'!$D$16*(AW128/$I$4)^1+'LED Curve'!$D$17)*$F$4))</f>
        <v>32.123222947868399</v>
      </c>
      <c r="CH128">
        <f>IF($I$1=0,0,IF(AX128=0,E128,('LED Curve'!$D$14*(AX128/$I$1)^3+'LED Curve'!$D$15*(AX128/$I$1)^2+'LED Curve'!$D$16*(AX128/$I$1)^1+'LED Curve'!$D$17)*$F$1))</f>
        <v>32.123222947868399</v>
      </c>
      <c r="CI128">
        <f>IF($I$2=0,0,IF(AY128=0,E128-CH128,('LED Curve'!$D$14*(AY128/$I$2)^3+'LED Curve'!$D$15*(AY128/$I$2)^2+'LED Curve'!$D$16*(AY128/$I$2)^1+'LED Curve'!$D$17)*$F$2))</f>
        <v>32.123222947868399</v>
      </c>
      <c r="CJ128">
        <f>IF($I$3=0,0,IF(AZ128=0,E128-(CH128+CI128),('LED Curve'!$D$14*(AZ128/$I$3)^3+'LED Curve'!$D$15*(AZ128/$I$3)^2+'LED Curve'!$D$16*(AZ128/$I$3)^1+'LED Curve'!$D$17)*$F$3))</f>
        <v>32.123222947868399</v>
      </c>
      <c r="CK128">
        <f>IF($I$4=0,0,IF(BA128=0,E128-(CH128+CI128+CJ128),('LED Curve'!$D$14*(BA128/$I$4)^3+'LED Curve'!$D$15*(BA128/$I$4)^2+'LED Curve'!$D$16*(BA128/$I$4)^1+'LED Curve'!$D$17)*$F$4))</f>
        <v>32.123222947868399</v>
      </c>
      <c r="CL128">
        <f t="shared" si="169"/>
        <v>121.0924158907245</v>
      </c>
      <c r="CM128">
        <f t="shared" si="170"/>
        <v>88.969192942856097</v>
      </c>
      <c r="CN128">
        <f t="shared" si="171"/>
        <v>56.845969994987698</v>
      </c>
      <c r="CO128">
        <f>IF($C$6=Calculation!$I$5,0,$C128-(BZ128+CA128+CB128+CC128))</f>
        <v>24.722747047119299</v>
      </c>
      <c r="CP128">
        <f t="shared" si="172"/>
        <v>135.1483830578693</v>
      </c>
      <c r="CQ128">
        <f t="shared" si="173"/>
        <v>103.02516011000091</v>
      </c>
      <c r="CR128">
        <f t="shared" si="174"/>
        <v>70.901937162132512</v>
      </c>
      <c r="CS128">
        <f>IF($C$6=Calculation!$I$5,0,$D128-(CD128+CE128+CF128+CG128))</f>
        <v>38.778714214264113</v>
      </c>
      <c r="CT128">
        <f t="shared" si="175"/>
        <v>149.20435022501414</v>
      </c>
      <c r="CU128">
        <f t="shared" si="176"/>
        <v>117.08112727714573</v>
      </c>
      <c r="CV128">
        <f t="shared" si="177"/>
        <v>84.957904329277326</v>
      </c>
      <c r="CW128">
        <f>IF($C$6=Calculation!$I$5,0,$E128-(CH128+CI128+CJ128+CK128))</f>
        <v>52.834681381408927</v>
      </c>
      <c r="CX128">
        <f t="shared" si="178"/>
        <v>47.636787635996086</v>
      </c>
      <c r="CY128">
        <f t="shared" si="179"/>
        <v>54.365039835664319</v>
      </c>
      <c r="CZ128">
        <f t="shared" si="180"/>
        <v>60.762636207760693</v>
      </c>
      <c r="DA128">
        <f t="shared" si="181"/>
        <v>0.54067597570194903</v>
      </c>
      <c r="DB128">
        <f t="shared" si="182"/>
        <v>0.57405263494427305</v>
      </c>
      <c r="DC128">
        <f t="shared" si="183"/>
        <v>0.60041691857638813</v>
      </c>
      <c r="DD128">
        <f t="shared" si="198"/>
        <v>12.15993502456862</v>
      </c>
      <c r="DE128">
        <f t="shared" si="199"/>
        <v>11.743124926358016</v>
      </c>
      <c r="DF128">
        <f t="shared" si="200"/>
        <v>10.551268536610142</v>
      </c>
      <c r="DG128">
        <f t="shared" si="201"/>
        <v>7.3064343143345036</v>
      </c>
      <c r="DH128">
        <f t="shared" si="202"/>
        <v>12.953018304185409</v>
      </c>
      <c r="DI128">
        <f t="shared" si="203"/>
        <v>12.573153369645494</v>
      </c>
      <c r="DJ128">
        <f t="shared" si="204"/>
        <v>11.507169743015792</v>
      </c>
      <c r="DK128">
        <f t="shared" si="205"/>
        <v>8.7623959492804833</v>
      </c>
      <c r="DL128">
        <f t="shared" si="206"/>
        <v>13.578324283609522</v>
      </c>
      <c r="DM128">
        <f t="shared" si="207"/>
        <v>13.23051027189816</v>
      </c>
      <c r="DN128">
        <f t="shared" si="208"/>
        <v>12.265270106438454</v>
      </c>
      <c r="DO128">
        <f t="shared" si="209"/>
        <v>9.8683232418055837</v>
      </c>
      <c r="DP128">
        <f t="shared" si="184"/>
        <v>0.21536561656600375</v>
      </c>
      <c r="DQ128">
        <f t="shared" si="185"/>
        <v>0.5946129283434145</v>
      </c>
      <c r="DR128">
        <f t="shared" si="186"/>
        <v>1.504332759888884</v>
      </c>
      <c r="DS128">
        <f t="shared" si="187"/>
        <v>3.0210375536245535</v>
      </c>
      <c r="DT128">
        <f t="shared" si="188"/>
        <v>0.1957421357474966</v>
      </c>
      <c r="DU128">
        <f t="shared" si="189"/>
        <v>0.52937470169145939</v>
      </c>
      <c r="DV128">
        <f t="shared" si="190"/>
        <v>1.2570381093663101</v>
      </c>
      <c r="DW128">
        <f t="shared" si="191"/>
        <v>6.0130948877876378</v>
      </c>
      <c r="DX128">
        <f t="shared" si="192"/>
        <v>0.17943591579829735</v>
      </c>
      <c r="DY128">
        <f t="shared" si="193"/>
        <v>0.47733610924997627</v>
      </c>
      <c r="DZ128">
        <f t="shared" si="194"/>
        <v>1.0876185638500147</v>
      </c>
      <c r="EA128">
        <f t="shared" si="195"/>
        <v>9.4754007965343288</v>
      </c>
      <c r="EB128">
        <f>IF($I$1=0,0,IF(AP128&lt;=0,0,('LED Curve'!$D$19*(AP128/$I$1)^3+'LED Curve'!$D$20*(AP128/$I$1)^2+'LED Curve'!$D$21*(AP128/$I$1)^1+'LED Curve'!$D$22)*$F$1*$I$1))</f>
        <v>544.2324443672818</v>
      </c>
      <c r="EC128">
        <f>IF($I$2=0,0,IF(AQ128&lt;=0,0,('LED Curve'!$D$19*(AQ128/$I$2)^3+'LED Curve'!$D$20*(AQ128/$I$2)^2+'LED Curve'!$D$21*(AQ128/$I$2)^1+'LED Curve'!$D$22)*$F$2*$I$2))</f>
        <v>544.2324443672818</v>
      </c>
      <c r="ED128">
        <f>IF($I$3=0,0,IF(AR128&lt;=0,0,('LED Curve'!$D$19*(AR128/$I$3)^3+'LED Curve'!$D$20*(AR128/$I$3)^2+'LED Curve'!$D$21*(AR128/$I$3)^1+'LED Curve'!$D$22)*$F$3*$I$3))</f>
        <v>544.2324443672818</v>
      </c>
      <c r="EE128">
        <f>IF($I$4=0,0,IF(AS128&lt;=0,0,('LED Curve'!$D$19*(AS128/$I$4)^3+'LED Curve'!$D$20*(AS128/$I$4)^2+'LED Curve'!$D$21*(AS128/$I$4)^1+'LED Curve'!$D$22)*$F$4*$I$4))</f>
        <v>544.2324443672818</v>
      </c>
      <c r="EF128">
        <f>IF($I$1=0,0,IF(AT128&lt;=0,0,('LED Curve'!$D$19*(AT128/$I$1)^3+'LED Curve'!$D$20*(AT128/$I$1)^2+'LED Curve'!$D$21*(AT128/$I$1)^1+'LED Curve'!$D$22)*$F$1*$I$1))</f>
        <v>544.2324443672818</v>
      </c>
      <c r="EG128">
        <f>IF($I$2=0,0,IF(AU128&lt;=0,0,('LED Curve'!$D$19*(AU128/$I$2)^3+'LED Curve'!$D$20*(AU128/$I$2)^2+'LED Curve'!$D$21*(AU128/$I$2)^1+'LED Curve'!$D$22)*$F$2*$I$2))</f>
        <v>544.2324443672818</v>
      </c>
      <c r="EH128">
        <f>IF($I$3=0,0,IF(AV128&lt;=0,0,('LED Curve'!$D$19*(AV128/$I$3)^3+'LED Curve'!$D$20*(AV128/$I$3)^2+'LED Curve'!$D$21*(AV128/$I$3)^1+'LED Curve'!$D$22)*$F$3*$I$3))</f>
        <v>544.2324443672818</v>
      </c>
      <c r="EI128">
        <f>IF($I$4=0,0,IF(AW128&lt;=0,0,('LED Curve'!$D$19*(AW128/$I$4)^3+'LED Curve'!$D$20*(AW128/$I$4)^2+'LED Curve'!$D$21*(AW128/$I$4)^1+'LED Curve'!$D$22)*$F$4*$I$4))</f>
        <v>544.2324443672818</v>
      </c>
      <c r="EJ128">
        <f>IF($I$1=0,0,IF(AX128&lt;=0,0,('LED Curve'!$D$19*(AX128/$I$1)^3+'LED Curve'!$D$20*(AX128/$I$1)^2+'LED Curve'!$D$21*(AX128/$I$1)^1+'LED Curve'!$D$22)*$F$1*$I$1))</f>
        <v>544.2324443672818</v>
      </c>
      <c r="EK128">
        <f>IF($I$2=0,0,IF(AY128&lt;=0,0,('LED Curve'!$D$19*(AY128/$I$2)^3+'LED Curve'!$D$20*(AY128/$I$2)^2+'LED Curve'!$D$21*(AY128/$I$2)^1+'LED Curve'!$D$22)*$F$2*$I$2))</f>
        <v>544.2324443672818</v>
      </c>
      <c r="EL128">
        <f>IF($I$3=0,0,IF(AZ128&lt;=0,0,('LED Curve'!$D$19*(AZ128/$I$3)^3+'LED Curve'!$D$20*(AZ128/$I$3)^2+'LED Curve'!$D$21*(AZ128/$I$3)^1+'LED Curve'!$D$22)*$F$3*$I$3))</f>
        <v>544.2324443672818</v>
      </c>
      <c r="EM128">
        <f>IF($I$4=0,0,IF(BA128&lt;=0,0,('LED Curve'!$D$19*(BA128/$I$4)^3+'LED Curve'!$D$20*(BA128/$I$4)^2+'LED Curve'!$D$21*(BA128/$I$4)^1+'LED Curve'!$D$22)*$F$4*$I$4))</f>
        <v>544.2324443672818</v>
      </c>
      <c r="EN128">
        <f t="shared" si="196"/>
        <v>2176.9297774691272</v>
      </c>
      <c r="EO128">
        <f t="shared" si="116"/>
        <v>948.61350207583291</v>
      </c>
      <c r="EP128">
        <f t="shared" si="117"/>
        <v>2176.9297774691272</v>
      </c>
      <c r="EQ128">
        <f t="shared" si="118"/>
        <v>851.15161399119143</v>
      </c>
      <c r="ER128">
        <f t="shared" si="197"/>
        <v>2176.9297774691272</v>
      </c>
      <c r="ES128">
        <f t="shared" si="119"/>
        <v>774.82780015805474</v>
      </c>
    </row>
    <row r="129" spans="1:149" x14ac:dyDescent="0.3">
      <c r="A129">
        <v>120</v>
      </c>
      <c r="B129">
        <f t="shared" si="120"/>
        <v>4.6874999999999998E-3</v>
      </c>
      <c r="C129">
        <f t="shared" si="107"/>
        <v>153.41441112790207</v>
      </c>
      <c r="D129">
        <f t="shared" si="108"/>
        <v>167.4884485031659</v>
      </c>
      <c r="E129">
        <f t="shared" si="109"/>
        <v>181.56248587842973</v>
      </c>
      <c r="F129">
        <f>IF(C129&gt;Calculation!$D$72,IF((C129-Calculation!$D$72)/Calculation!$D$58&gt;Calculation!$D$28,Calculation!$D$28,(C129-Calculation!$D$72)/Calculation!$D$58),0)</f>
        <v>26.470588235294116</v>
      </c>
      <c r="G129">
        <f>IF(C129&gt;Calculation!$D$73,IF((C129-Calculation!$D$73)/Calculation!$D$59&gt;Calculation!$D$29,Calculation!$D$29,(C129-Calculation!$D$73)/Calculation!$D$59),0)</f>
        <v>54.411764705882355</v>
      </c>
      <c r="H129">
        <f>IF(C129&gt;Calculation!$D$74,IF((C129-Calculation!$D$74)/Calculation!$D$60&gt;Calculation!$D$30,Calculation!$D$30,(C129-Calculation!$D$74)/Calculation!$D$60),0)</f>
        <v>122.05882352941177</v>
      </c>
      <c r="I129">
        <f>IF(C129&gt;Calculation!$D$75,IF((C129-Calculation!$D$75)/Calculation!$D$61&gt;Calculation!$D$31,Calculation!$D$31,(C129-Calculation!$D$75)/Calculation!$D$61),0)</f>
        <v>135.29411764705884</v>
      </c>
      <c r="J129">
        <f>IF(D129&gt;Calculation!$D$72,IF((D129-Calculation!$D$72)/Calculation!$D$58&gt;Calculation!$D$28,Calculation!$D$28,(D129-Calculation!$D$72)/Calculation!$D$58),0)</f>
        <v>26.470588235294116</v>
      </c>
      <c r="K129">
        <f>IF(D129&gt;Calculation!$D$73,IF((D129-Calculation!$D$73)/Calculation!$D$59&gt;Calculation!$D$29,Calculation!$D$29,(D129-Calculation!$D$73)/Calculation!$D$59),0)</f>
        <v>54.411764705882355</v>
      </c>
      <c r="L129">
        <f>IF(D129&gt;Calculation!$D$74,IF((D129-Calculation!$D$74)/Calculation!$D$60&gt;Calculation!$D$30,Calculation!$D$30,(D129-Calculation!$D$74)/Calculation!$D$60),0)</f>
        <v>122.05882352941177</v>
      </c>
      <c r="M129">
        <f>IF(D129&gt;Calculation!$D$75,IF((D129-Calculation!$D$75)/Calculation!$D$61&gt;Calculation!$D$31,Calculation!$D$31,(D129-Calculation!$D$75)/Calculation!$D$61),0)</f>
        <v>135.29411764705884</v>
      </c>
      <c r="N129">
        <f>IF(E129&gt;Calculation!$D$72,IF((E129-Calculation!$D$72)/Calculation!$D$58&gt;Calculation!$D$28,Calculation!$D$28,(E129-Calculation!$D$72)/Calculation!$D$58),0)</f>
        <v>26.470588235294116</v>
      </c>
      <c r="O129">
        <f>IF(E129&gt;Calculation!$D$73,IF((E129-Calculation!$D$73)/Calculation!$D$59&gt;Calculation!$D$29,Calculation!$D$29,(E129-Calculation!$D$73)/Calculation!$D$59),0)</f>
        <v>54.411764705882355</v>
      </c>
      <c r="P129">
        <f>IF(E129&gt;Calculation!$D$74,IF((E129-Calculation!$D$74)/Calculation!$D$60&gt;Calculation!$D$30,Calculation!$D$30,(E129-Calculation!$D$74)/Calculation!$D$60),0)</f>
        <v>122.05882352941177</v>
      </c>
      <c r="Q129">
        <f>IF(E129&gt;Calculation!$D$75,IF((E129-Calculation!$D$75)/Calculation!$D$61&gt;Calculation!$D$31,Calculation!$D$31,(E129-Calculation!$D$75)/Calculation!$D$61),0)</f>
        <v>135.29411764705884</v>
      </c>
      <c r="R129">
        <f t="shared" si="121"/>
        <v>0</v>
      </c>
      <c r="S129">
        <f t="shared" si="122"/>
        <v>0</v>
      </c>
      <c r="T129">
        <f t="shared" si="123"/>
        <v>0</v>
      </c>
      <c r="U129">
        <f t="shared" si="124"/>
        <v>135.29411764705884</v>
      </c>
      <c r="V129">
        <f t="shared" si="125"/>
        <v>0</v>
      </c>
      <c r="W129">
        <f t="shared" si="126"/>
        <v>0</v>
      </c>
      <c r="X129">
        <f t="shared" si="127"/>
        <v>0</v>
      </c>
      <c r="Y129">
        <f t="shared" si="128"/>
        <v>135.29411764705884</v>
      </c>
      <c r="Z129">
        <f t="shared" si="129"/>
        <v>0</v>
      </c>
      <c r="AA129">
        <f t="shared" si="130"/>
        <v>0</v>
      </c>
      <c r="AB129">
        <f t="shared" si="131"/>
        <v>0</v>
      </c>
      <c r="AC129">
        <f t="shared" si="110"/>
        <v>135.29411764705884</v>
      </c>
      <c r="AD129">
        <f>IF(T129&gt;Calculation!$D$29,1,0)</f>
        <v>0</v>
      </c>
      <c r="AE129">
        <f>IF(X129&gt;Calculation!$D$29,1,0)</f>
        <v>0</v>
      </c>
      <c r="AF129">
        <f>IF(AB129&gt;Calculation!$D$29,1,0)</f>
        <v>0</v>
      </c>
      <c r="AG129">
        <f>IF(U129&gt;Calculation!$D$30,1,0)</f>
        <v>1</v>
      </c>
      <c r="AH129">
        <f>IF(Y129&gt;Calculation!$D$30,1,0)</f>
        <v>1</v>
      </c>
      <c r="AI129">
        <f>IF(AC129&gt;Calculation!$D$30,1,0)</f>
        <v>1</v>
      </c>
      <c r="AJ129">
        <f t="shared" si="111"/>
        <v>135.29411764705884</v>
      </c>
      <c r="AK129">
        <f t="shared" si="132"/>
        <v>135.29411764705884</v>
      </c>
      <c r="AL129">
        <f t="shared" si="133"/>
        <v>135.29411764705884</v>
      </c>
      <c r="AM129">
        <f t="shared" si="134"/>
        <v>18304.498269896198</v>
      </c>
      <c r="AN129">
        <f t="shared" si="135"/>
        <v>18304.498269896198</v>
      </c>
      <c r="AO129">
        <f t="shared" si="136"/>
        <v>18304.498269896198</v>
      </c>
      <c r="AP129">
        <f t="shared" si="112"/>
        <v>135.29411764705884</v>
      </c>
      <c r="AQ129">
        <f t="shared" si="113"/>
        <v>135.29411764705884</v>
      </c>
      <c r="AR129">
        <f t="shared" si="114"/>
        <v>135.29411764705884</v>
      </c>
      <c r="AS129">
        <f t="shared" si="115"/>
        <v>135.29411764705884</v>
      </c>
      <c r="AT129">
        <f t="shared" si="137"/>
        <v>135.29411764705884</v>
      </c>
      <c r="AU129">
        <f t="shared" si="138"/>
        <v>135.29411764705884</v>
      </c>
      <c r="AV129">
        <f t="shared" si="139"/>
        <v>135.29411764705884</v>
      </c>
      <c r="AW129">
        <f t="shared" si="140"/>
        <v>135.29411764705884</v>
      </c>
      <c r="AX129">
        <f t="shared" si="141"/>
        <v>135.29411764705884</v>
      </c>
      <c r="AY129">
        <f t="shared" si="142"/>
        <v>135.29411764705884</v>
      </c>
      <c r="AZ129">
        <f t="shared" si="143"/>
        <v>135.29411764705884</v>
      </c>
      <c r="BA129">
        <f t="shared" si="144"/>
        <v>135.29411764705884</v>
      </c>
      <c r="BB129">
        <f t="shared" si="145"/>
        <v>45.098039215686278</v>
      </c>
      <c r="BC129">
        <f t="shared" si="146"/>
        <v>45.098039215686278</v>
      </c>
      <c r="BD129">
        <f t="shared" si="147"/>
        <v>45.098039215686278</v>
      </c>
      <c r="BE129">
        <f t="shared" si="148"/>
        <v>45.098039215686278</v>
      </c>
      <c r="BF129">
        <f t="shared" si="149"/>
        <v>45.098039215686278</v>
      </c>
      <c r="BG129">
        <f t="shared" si="150"/>
        <v>45.098039215686278</v>
      </c>
      <c r="BH129">
        <f t="shared" si="151"/>
        <v>45.098039215686278</v>
      </c>
      <c r="BI129">
        <f t="shared" si="152"/>
        <v>45.098039215686278</v>
      </c>
      <c r="BJ129">
        <f t="shared" si="153"/>
        <v>45.098039215686278</v>
      </c>
      <c r="BK129">
        <f t="shared" si="154"/>
        <v>45.098039215686278</v>
      </c>
      <c r="BL129">
        <f t="shared" si="155"/>
        <v>45.098039215686278</v>
      </c>
      <c r="BM129">
        <f t="shared" si="156"/>
        <v>45.098039215686278</v>
      </c>
      <c r="BN129">
        <f t="shared" si="157"/>
        <v>2033.8331410995775</v>
      </c>
      <c r="BO129">
        <f t="shared" si="158"/>
        <v>2033.8331410995775</v>
      </c>
      <c r="BP129">
        <f t="shared" si="159"/>
        <v>2033.8331410995775</v>
      </c>
      <c r="BQ129">
        <f t="shared" si="160"/>
        <v>2033.8331410995775</v>
      </c>
      <c r="BR129">
        <f t="shared" si="161"/>
        <v>2033.8331410995775</v>
      </c>
      <c r="BS129">
        <f t="shared" si="162"/>
        <v>2033.8331410995775</v>
      </c>
      <c r="BT129">
        <f t="shared" si="163"/>
        <v>2033.8331410995775</v>
      </c>
      <c r="BU129">
        <f t="shared" si="164"/>
        <v>2033.8331410995775</v>
      </c>
      <c r="BV129">
        <f t="shared" si="165"/>
        <v>2033.8331410995775</v>
      </c>
      <c r="BW129">
        <f t="shared" si="166"/>
        <v>2033.8331410995775</v>
      </c>
      <c r="BX129">
        <f t="shared" si="167"/>
        <v>2033.8331410995775</v>
      </c>
      <c r="BY129">
        <f t="shared" si="168"/>
        <v>2033.8331410995775</v>
      </c>
      <c r="BZ129">
        <f>IF($I$1=0,0,IF(AP129=0,C129,('LED Curve'!$D$14*(AP129/$I$1)^3+'LED Curve'!$D$15*(AP129/$I$1)^2+'LED Curve'!$D$16*(AP129/$I$1)^1+'LED Curve'!$D$17)*$F$1))</f>
        <v>32.123222947868399</v>
      </c>
      <c r="CA129">
        <f>IF($I$2=0,0,IF(AQ129=0,C129-BZ129,('LED Curve'!$D$14*(AQ129/$I$2)^3+'LED Curve'!$D$15*(AQ129/$I$2)^2+'LED Curve'!$D$16*(AQ129/$I$2)^1+'LED Curve'!$D$17)*$F$2))</f>
        <v>32.123222947868399</v>
      </c>
      <c r="CB129">
        <f>IF($I$3=0,0,IF(AR129=0,C129-(BZ129+CA129),('LED Curve'!$D$14*(AR129/$I$3)^3+'LED Curve'!$D$15*(AR129/$I$3)^2+'LED Curve'!$D$16*(AR129/$I$3)^1+'LED Curve'!$D$17)*$F$3))</f>
        <v>32.123222947868399</v>
      </c>
      <c r="CC129">
        <f>IF($I$4=0,0,IF(AS129=0,C129-(BZ129+CA129+CB129),('LED Curve'!$D$14*(AS129/$I$4)^3+'LED Curve'!$D$15*(AS129/$I$4)^2+'LED Curve'!$D$16*(AS129/$I$4)^1+'LED Curve'!$D$17)*$F$4))</f>
        <v>32.123222947868399</v>
      </c>
      <c r="CD129">
        <f>IF($I$1=0,0,IF(AT129=0,D129,('LED Curve'!$D$14*(AT129/$I$1)^3+'LED Curve'!$D$15*(AT129/$I$1)^2+'LED Curve'!$D$16*(AT129/$I$1)^1+'LED Curve'!$D$17)*$F$1))</f>
        <v>32.123222947868399</v>
      </c>
      <c r="CE129">
        <f>IF($I$2=0,0,IF(AU129=0,D129-CD129,('LED Curve'!$D$14*(AU129/$I$2)^3+'LED Curve'!$D$15*(AU129/$I$2)^2+'LED Curve'!$D$16*(AU129/$I$2)^1+'LED Curve'!$D$17)*$F$2))</f>
        <v>32.123222947868399</v>
      </c>
      <c r="CF129">
        <f>IF($I$3=0,0,IF(AV129=0,D129-(CD129+CE129),('LED Curve'!$D$14*(AV129/$I$3)^3+'LED Curve'!$D$15*(AV129/$I$3)^2+'LED Curve'!$D$16*(AV129/$I$3)^1+'LED Curve'!$D$17)*$F$3))</f>
        <v>32.123222947868399</v>
      </c>
      <c r="CG129">
        <f>IF($I$4=0,0,IF(AW129=0,D129-(CD129+CE129+CF129),('LED Curve'!$D$14*(AW129/$I$4)^3+'LED Curve'!$D$15*(AW129/$I$4)^2+'LED Curve'!$D$16*(AW129/$I$4)^1+'LED Curve'!$D$17)*$F$4))</f>
        <v>32.123222947868399</v>
      </c>
      <c r="CH129">
        <f>IF($I$1=0,0,IF(AX129=0,E129,('LED Curve'!$D$14*(AX129/$I$1)^3+'LED Curve'!$D$15*(AX129/$I$1)^2+'LED Curve'!$D$16*(AX129/$I$1)^1+'LED Curve'!$D$17)*$F$1))</f>
        <v>32.123222947868399</v>
      </c>
      <c r="CI129">
        <f>IF($I$2=0,0,IF(AY129=0,E129-CH129,('LED Curve'!$D$14*(AY129/$I$2)^3+'LED Curve'!$D$15*(AY129/$I$2)^2+'LED Curve'!$D$16*(AY129/$I$2)^1+'LED Curve'!$D$17)*$F$2))</f>
        <v>32.123222947868399</v>
      </c>
      <c r="CJ129">
        <f>IF($I$3=0,0,IF(AZ129=0,E129-(CH129+CI129),('LED Curve'!$D$14*(AZ129/$I$3)^3+'LED Curve'!$D$15*(AZ129/$I$3)^2+'LED Curve'!$D$16*(AZ129/$I$3)^1+'LED Curve'!$D$17)*$F$3))</f>
        <v>32.123222947868399</v>
      </c>
      <c r="CK129">
        <f>IF($I$4=0,0,IF(BA129=0,E129-(CH129+CI129+CJ129),('LED Curve'!$D$14*(BA129/$I$4)^3+'LED Curve'!$D$15*(BA129/$I$4)^2+'LED Curve'!$D$16*(BA129/$I$4)^1+'LED Curve'!$D$17)*$F$4))</f>
        <v>32.123222947868399</v>
      </c>
      <c r="CL129">
        <f t="shared" si="169"/>
        <v>121.29118818003367</v>
      </c>
      <c r="CM129">
        <f t="shared" si="170"/>
        <v>89.167965232165272</v>
      </c>
      <c r="CN129">
        <f t="shared" si="171"/>
        <v>57.044742284296873</v>
      </c>
      <c r="CO129">
        <f>IF($C$6=Calculation!$I$5,0,$C129-(BZ129+CA129+CB129+CC129))</f>
        <v>24.921519336428474</v>
      </c>
      <c r="CP129">
        <f t="shared" si="172"/>
        <v>135.36522555529751</v>
      </c>
      <c r="CQ129">
        <f t="shared" si="173"/>
        <v>103.2420026074291</v>
      </c>
      <c r="CR129">
        <f t="shared" si="174"/>
        <v>71.118779659560701</v>
      </c>
      <c r="CS129">
        <f>IF($C$6=Calculation!$I$5,0,$D129-(CD129+CE129+CF129+CG129))</f>
        <v>38.995556711692302</v>
      </c>
      <c r="CT129">
        <f t="shared" si="175"/>
        <v>149.43926293056131</v>
      </c>
      <c r="CU129">
        <f t="shared" si="176"/>
        <v>117.31603998269293</v>
      </c>
      <c r="CV129">
        <f t="shared" si="177"/>
        <v>85.192817034824529</v>
      </c>
      <c r="CW129">
        <f>IF($C$6=Calculation!$I$5,0,$E129-(CH129+CI129+CJ129+CK129))</f>
        <v>53.06959408695613</v>
      </c>
      <c r="CX129">
        <f t="shared" si="178"/>
        <v>48.454445166927769</v>
      </c>
      <c r="CY129">
        <f t="shared" si="179"/>
        <v>55.25702986940798</v>
      </c>
      <c r="CZ129">
        <f t="shared" si="180"/>
        <v>61.728958744316323</v>
      </c>
      <c r="DA129">
        <f t="shared" si="181"/>
        <v>0.5480748727607726</v>
      </c>
      <c r="DB129">
        <f t="shared" si="182"/>
        <v>0.58145153200309663</v>
      </c>
      <c r="DC129">
        <f t="shared" si="183"/>
        <v>0.6078158156352117</v>
      </c>
      <c r="DD129">
        <f t="shared" si="198"/>
        <v>12.329703895846418</v>
      </c>
      <c r="DE129">
        <f t="shared" si="199"/>
        <v>11.912893797635814</v>
      </c>
      <c r="DF129">
        <f t="shared" si="200"/>
        <v>10.721037407887939</v>
      </c>
      <c r="DG129">
        <f t="shared" si="201"/>
        <v>7.4762031856123006</v>
      </c>
      <c r="DH129">
        <f t="shared" si="202"/>
        <v>13.122787175463207</v>
      </c>
      <c r="DI129">
        <f t="shared" si="203"/>
        <v>12.742922240923292</v>
      </c>
      <c r="DJ129">
        <f t="shared" si="204"/>
        <v>11.67693861429359</v>
      </c>
      <c r="DK129">
        <f t="shared" si="205"/>
        <v>8.9321648205582811</v>
      </c>
      <c r="DL129">
        <f t="shared" si="206"/>
        <v>13.74809315488732</v>
      </c>
      <c r="DM129">
        <f t="shared" si="207"/>
        <v>13.400279143175958</v>
      </c>
      <c r="DN129">
        <f t="shared" si="208"/>
        <v>12.435038977716252</v>
      </c>
      <c r="DO129">
        <f t="shared" si="209"/>
        <v>10.038092113083382</v>
      </c>
      <c r="DP129">
        <f t="shared" si="184"/>
        <v>0.21536561656600375</v>
      </c>
      <c r="DQ129">
        <f t="shared" si="185"/>
        <v>0.5946129283434145</v>
      </c>
      <c r="DR129">
        <f t="shared" si="186"/>
        <v>1.504332759888884</v>
      </c>
      <c r="DS129">
        <f t="shared" si="187"/>
        <v>3.1522207023862263</v>
      </c>
      <c r="DT129">
        <f t="shared" si="188"/>
        <v>0.1957421357474966</v>
      </c>
      <c r="DU129">
        <f t="shared" si="189"/>
        <v>0.52937470169145939</v>
      </c>
      <c r="DV129">
        <f t="shared" si="190"/>
        <v>1.2570381093663101</v>
      </c>
      <c r="DW129">
        <f t="shared" si="191"/>
        <v>6.2186105393612818</v>
      </c>
      <c r="DX129">
        <f t="shared" si="192"/>
        <v>0.17943591579829735</v>
      </c>
      <c r="DY129">
        <f t="shared" si="193"/>
        <v>0.47733610924997627</v>
      </c>
      <c r="DZ129">
        <f t="shared" si="194"/>
        <v>1.0876185638500147</v>
      </c>
      <c r="EA129">
        <f t="shared" si="195"/>
        <v>9.7552489509199436</v>
      </c>
      <c r="EB129">
        <f>IF($I$1=0,0,IF(AP129&lt;=0,0,('LED Curve'!$D$19*(AP129/$I$1)^3+'LED Curve'!$D$20*(AP129/$I$1)^2+'LED Curve'!$D$21*(AP129/$I$1)^1+'LED Curve'!$D$22)*$F$1*$I$1))</f>
        <v>544.2324443672818</v>
      </c>
      <c r="EC129">
        <f>IF($I$2=0,0,IF(AQ129&lt;=0,0,('LED Curve'!$D$19*(AQ129/$I$2)^3+'LED Curve'!$D$20*(AQ129/$I$2)^2+'LED Curve'!$D$21*(AQ129/$I$2)^1+'LED Curve'!$D$22)*$F$2*$I$2))</f>
        <v>544.2324443672818</v>
      </c>
      <c r="ED129">
        <f>IF($I$3=0,0,IF(AR129&lt;=0,0,('LED Curve'!$D$19*(AR129/$I$3)^3+'LED Curve'!$D$20*(AR129/$I$3)^2+'LED Curve'!$D$21*(AR129/$I$3)^1+'LED Curve'!$D$22)*$F$3*$I$3))</f>
        <v>544.2324443672818</v>
      </c>
      <c r="EE129">
        <f>IF($I$4=0,0,IF(AS129&lt;=0,0,('LED Curve'!$D$19*(AS129/$I$4)^3+'LED Curve'!$D$20*(AS129/$I$4)^2+'LED Curve'!$D$21*(AS129/$I$4)^1+'LED Curve'!$D$22)*$F$4*$I$4))</f>
        <v>544.2324443672818</v>
      </c>
      <c r="EF129">
        <f>IF($I$1=0,0,IF(AT129&lt;=0,0,('LED Curve'!$D$19*(AT129/$I$1)^3+'LED Curve'!$D$20*(AT129/$I$1)^2+'LED Curve'!$D$21*(AT129/$I$1)^1+'LED Curve'!$D$22)*$F$1*$I$1))</f>
        <v>544.2324443672818</v>
      </c>
      <c r="EG129">
        <f>IF($I$2=0,0,IF(AU129&lt;=0,0,('LED Curve'!$D$19*(AU129/$I$2)^3+'LED Curve'!$D$20*(AU129/$I$2)^2+'LED Curve'!$D$21*(AU129/$I$2)^1+'LED Curve'!$D$22)*$F$2*$I$2))</f>
        <v>544.2324443672818</v>
      </c>
      <c r="EH129">
        <f>IF($I$3=0,0,IF(AV129&lt;=0,0,('LED Curve'!$D$19*(AV129/$I$3)^3+'LED Curve'!$D$20*(AV129/$I$3)^2+'LED Curve'!$D$21*(AV129/$I$3)^1+'LED Curve'!$D$22)*$F$3*$I$3))</f>
        <v>544.2324443672818</v>
      </c>
      <c r="EI129">
        <f>IF($I$4=0,0,IF(AW129&lt;=0,0,('LED Curve'!$D$19*(AW129/$I$4)^3+'LED Curve'!$D$20*(AW129/$I$4)^2+'LED Curve'!$D$21*(AW129/$I$4)^1+'LED Curve'!$D$22)*$F$4*$I$4))</f>
        <v>544.2324443672818</v>
      </c>
      <c r="EJ129">
        <f>IF($I$1=0,0,IF(AX129&lt;=0,0,('LED Curve'!$D$19*(AX129/$I$1)^3+'LED Curve'!$D$20*(AX129/$I$1)^2+'LED Curve'!$D$21*(AX129/$I$1)^1+'LED Curve'!$D$22)*$F$1*$I$1))</f>
        <v>544.2324443672818</v>
      </c>
      <c r="EK129">
        <f>IF($I$2=0,0,IF(AY129&lt;=0,0,('LED Curve'!$D$19*(AY129/$I$2)^3+'LED Curve'!$D$20*(AY129/$I$2)^2+'LED Curve'!$D$21*(AY129/$I$2)^1+'LED Curve'!$D$22)*$F$2*$I$2))</f>
        <v>544.2324443672818</v>
      </c>
      <c r="EL129">
        <f>IF($I$3=0,0,IF(AZ129&lt;=0,0,('LED Curve'!$D$19*(AZ129/$I$3)^3+'LED Curve'!$D$20*(AZ129/$I$3)^2+'LED Curve'!$D$21*(AZ129/$I$3)^1+'LED Curve'!$D$22)*$F$3*$I$3))</f>
        <v>544.2324443672818</v>
      </c>
      <c r="EM129">
        <f>IF($I$4=0,0,IF(BA129&lt;=0,0,('LED Curve'!$D$19*(BA129/$I$4)^3+'LED Curve'!$D$20*(BA129/$I$4)^2+'LED Curve'!$D$21*(BA129/$I$4)^1+'LED Curve'!$D$22)*$F$4*$I$4))</f>
        <v>544.2324443672818</v>
      </c>
      <c r="EN129">
        <f t="shared" si="196"/>
        <v>2176.9297774691272</v>
      </c>
      <c r="EO129">
        <f t="shared" si="116"/>
        <v>948.61350207583291</v>
      </c>
      <c r="EP129">
        <f t="shared" si="117"/>
        <v>2176.9297774691272</v>
      </c>
      <c r="EQ129">
        <f t="shared" si="118"/>
        <v>851.15161399119143</v>
      </c>
      <c r="ER129">
        <f t="shared" si="197"/>
        <v>2176.9297774691272</v>
      </c>
      <c r="ES129">
        <f t="shared" si="119"/>
        <v>774.82780015805474</v>
      </c>
    </row>
    <row r="130" spans="1:149" x14ac:dyDescent="0.3">
      <c r="A130">
        <v>121</v>
      </c>
      <c r="B130">
        <f t="shared" si="120"/>
        <v>4.7265624999999999E-3</v>
      </c>
      <c r="C130">
        <f t="shared" si="107"/>
        <v>153.58986893634753</v>
      </c>
      <c r="D130">
        <f t="shared" si="108"/>
        <v>167.67985702147004</v>
      </c>
      <c r="E130">
        <f t="shared" si="109"/>
        <v>181.76984510659256</v>
      </c>
      <c r="F130">
        <f>IF(C130&gt;Calculation!$D$72,IF((C130-Calculation!$D$72)/Calculation!$D$58&gt;Calculation!$D$28,Calculation!$D$28,(C130-Calculation!$D$72)/Calculation!$D$58),0)</f>
        <v>26.470588235294116</v>
      </c>
      <c r="G130">
        <f>IF(C130&gt;Calculation!$D$73,IF((C130-Calculation!$D$73)/Calculation!$D$59&gt;Calculation!$D$29,Calculation!$D$29,(C130-Calculation!$D$73)/Calculation!$D$59),0)</f>
        <v>54.411764705882355</v>
      </c>
      <c r="H130">
        <f>IF(C130&gt;Calculation!$D$74,IF((C130-Calculation!$D$74)/Calculation!$D$60&gt;Calculation!$D$30,Calculation!$D$30,(C130-Calculation!$D$74)/Calculation!$D$60),0)</f>
        <v>122.05882352941177</v>
      </c>
      <c r="I130">
        <f>IF(C130&gt;Calculation!$D$75,IF((C130-Calculation!$D$75)/Calculation!$D$61&gt;Calculation!$D$31,Calculation!$D$31,(C130-Calculation!$D$75)/Calculation!$D$61),0)</f>
        <v>135.29411764705884</v>
      </c>
      <c r="J130">
        <f>IF(D130&gt;Calculation!$D$72,IF((D130-Calculation!$D$72)/Calculation!$D$58&gt;Calculation!$D$28,Calculation!$D$28,(D130-Calculation!$D$72)/Calculation!$D$58),0)</f>
        <v>26.470588235294116</v>
      </c>
      <c r="K130">
        <f>IF(D130&gt;Calculation!$D$73,IF((D130-Calculation!$D$73)/Calculation!$D$59&gt;Calculation!$D$29,Calculation!$D$29,(D130-Calculation!$D$73)/Calculation!$D$59),0)</f>
        <v>54.411764705882355</v>
      </c>
      <c r="L130">
        <f>IF(D130&gt;Calculation!$D$74,IF((D130-Calculation!$D$74)/Calculation!$D$60&gt;Calculation!$D$30,Calculation!$D$30,(D130-Calculation!$D$74)/Calculation!$D$60),0)</f>
        <v>122.05882352941177</v>
      </c>
      <c r="M130">
        <f>IF(D130&gt;Calculation!$D$75,IF((D130-Calculation!$D$75)/Calculation!$D$61&gt;Calculation!$D$31,Calculation!$D$31,(D130-Calculation!$D$75)/Calculation!$D$61),0)</f>
        <v>135.29411764705884</v>
      </c>
      <c r="N130">
        <f>IF(E130&gt;Calculation!$D$72,IF((E130-Calculation!$D$72)/Calculation!$D$58&gt;Calculation!$D$28,Calculation!$D$28,(E130-Calculation!$D$72)/Calculation!$D$58),0)</f>
        <v>26.470588235294116</v>
      </c>
      <c r="O130">
        <f>IF(E130&gt;Calculation!$D$73,IF((E130-Calculation!$D$73)/Calculation!$D$59&gt;Calculation!$D$29,Calculation!$D$29,(E130-Calculation!$D$73)/Calculation!$D$59),0)</f>
        <v>54.411764705882355</v>
      </c>
      <c r="P130">
        <f>IF(E130&gt;Calculation!$D$74,IF((E130-Calculation!$D$74)/Calculation!$D$60&gt;Calculation!$D$30,Calculation!$D$30,(E130-Calculation!$D$74)/Calculation!$D$60),0)</f>
        <v>122.05882352941177</v>
      </c>
      <c r="Q130">
        <f>IF(E130&gt;Calculation!$D$75,IF((E130-Calculation!$D$75)/Calculation!$D$61&gt;Calculation!$D$31,Calculation!$D$31,(E130-Calculation!$D$75)/Calculation!$D$61),0)</f>
        <v>135.29411764705884</v>
      </c>
      <c r="R130">
        <f t="shared" si="121"/>
        <v>0</v>
      </c>
      <c r="S130">
        <f t="shared" si="122"/>
        <v>0</v>
      </c>
      <c r="T130">
        <f t="shared" si="123"/>
        <v>0</v>
      </c>
      <c r="U130">
        <f t="shared" si="124"/>
        <v>135.29411764705884</v>
      </c>
      <c r="V130">
        <f t="shared" si="125"/>
        <v>0</v>
      </c>
      <c r="W130">
        <f t="shared" si="126"/>
        <v>0</v>
      </c>
      <c r="X130">
        <f t="shared" si="127"/>
        <v>0</v>
      </c>
      <c r="Y130">
        <f t="shared" si="128"/>
        <v>135.29411764705884</v>
      </c>
      <c r="Z130">
        <f t="shared" si="129"/>
        <v>0</v>
      </c>
      <c r="AA130">
        <f t="shared" si="130"/>
        <v>0</v>
      </c>
      <c r="AB130">
        <f t="shared" si="131"/>
        <v>0</v>
      </c>
      <c r="AC130">
        <f t="shared" si="110"/>
        <v>135.29411764705884</v>
      </c>
      <c r="AD130">
        <f>IF(T130&gt;Calculation!$D$29,1,0)</f>
        <v>0</v>
      </c>
      <c r="AE130">
        <f>IF(X130&gt;Calculation!$D$29,1,0)</f>
        <v>0</v>
      </c>
      <c r="AF130">
        <f>IF(AB130&gt;Calculation!$D$29,1,0)</f>
        <v>0</v>
      </c>
      <c r="AG130">
        <f>IF(U130&gt;Calculation!$D$30,1,0)</f>
        <v>1</v>
      </c>
      <c r="AH130">
        <f>IF(Y130&gt;Calculation!$D$30,1,0)</f>
        <v>1</v>
      </c>
      <c r="AI130">
        <f>IF(AC130&gt;Calculation!$D$30,1,0)</f>
        <v>1</v>
      </c>
      <c r="AJ130">
        <f t="shared" si="111"/>
        <v>135.29411764705884</v>
      </c>
      <c r="AK130">
        <f t="shared" si="132"/>
        <v>135.29411764705884</v>
      </c>
      <c r="AL130">
        <f t="shared" si="133"/>
        <v>135.29411764705884</v>
      </c>
      <c r="AM130">
        <f t="shared" si="134"/>
        <v>18304.498269896198</v>
      </c>
      <c r="AN130">
        <f t="shared" si="135"/>
        <v>18304.498269896198</v>
      </c>
      <c r="AO130">
        <f t="shared" si="136"/>
        <v>18304.498269896198</v>
      </c>
      <c r="AP130">
        <f t="shared" si="112"/>
        <v>135.29411764705884</v>
      </c>
      <c r="AQ130">
        <f t="shared" si="113"/>
        <v>135.29411764705884</v>
      </c>
      <c r="AR130">
        <f t="shared" si="114"/>
        <v>135.29411764705884</v>
      </c>
      <c r="AS130">
        <f t="shared" si="115"/>
        <v>135.29411764705884</v>
      </c>
      <c r="AT130">
        <f t="shared" si="137"/>
        <v>135.29411764705884</v>
      </c>
      <c r="AU130">
        <f t="shared" si="138"/>
        <v>135.29411764705884</v>
      </c>
      <c r="AV130">
        <f t="shared" si="139"/>
        <v>135.29411764705884</v>
      </c>
      <c r="AW130">
        <f t="shared" si="140"/>
        <v>135.29411764705884</v>
      </c>
      <c r="AX130">
        <f t="shared" si="141"/>
        <v>135.29411764705884</v>
      </c>
      <c r="AY130">
        <f t="shared" si="142"/>
        <v>135.29411764705884</v>
      </c>
      <c r="AZ130">
        <f t="shared" si="143"/>
        <v>135.29411764705884</v>
      </c>
      <c r="BA130">
        <f t="shared" si="144"/>
        <v>135.29411764705884</v>
      </c>
      <c r="BB130">
        <f t="shared" si="145"/>
        <v>45.098039215686278</v>
      </c>
      <c r="BC130">
        <f t="shared" si="146"/>
        <v>45.098039215686278</v>
      </c>
      <c r="BD130">
        <f t="shared" si="147"/>
        <v>45.098039215686278</v>
      </c>
      <c r="BE130">
        <f t="shared" si="148"/>
        <v>45.098039215686278</v>
      </c>
      <c r="BF130">
        <f t="shared" si="149"/>
        <v>45.098039215686278</v>
      </c>
      <c r="BG130">
        <f t="shared" si="150"/>
        <v>45.098039215686278</v>
      </c>
      <c r="BH130">
        <f t="shared" si="151"/>
        <v>45.098039215686278</v>
      </c>
      <c r="BI130">
        <f t="shared" si="152"/>
        <v>45.098039215686278</v>
      </c>
      <c r="BJ130">
        <f t="shared" si="153"/>
        <v>45.098039215686278</v>
      </c>
      <c r="BK130">
        <f t="shared" si="154"/>
        <v>45.098039215686278</v>
      </c>
      <c r="BL130">
        <f t="shared" si="155"/>
        <v>45.098039215686278</v>
      </c>
      <c r="BM130">
        <f t="shared" si="156"/>
        <v>45.098039215686278</v>
      </c>
      <c r="BN130">
        <f t="shared" si="157"/>
        <v>2033.8331410995775</v>
      </c>
      <c r="BO130">
        <f t="shared" si="158"/>
        <v>2033.8331410995775</v>
      </c>
      <c r="BP130">
        <f t="shared" si="159"/>
        <v>2033.8331410995775</v>
      </c>
      <c r="BQ130">
        <f t="shared" si="160"/>
        <v>2033.8331410995775</v>
      </c>
      <c r="BR130">
        <f t="shared" si="161"/>
        <v>2033.8331410995775</v>
      </c>
      <c r="BS130">
        <f t="shared" si="162"/>
        <v>2033.8331410995775</v>
      </c>
      <c r="BT130">
        <f t="shared" si="163"/>
        <v>2033.8331410995775</v>
      </c>
      <c r="BU130">
        <f t="shared" si="164"/>
        <v>2033.8331410995775</v>
      </c>
      <c r="BV130">
        <f t="shared" si="165"/>
        <v>2033.8331410995775</v>
      </c>
      <c r="BW130">
        <f t="shared" si="166"/>
        <v>2033.8331410995775</v>
      </c>
      <c r="BX130">
        <f t="shared" si="167"/>
        <v>2033.8331410995775</v>
      </c>
      <c r="BY130">
        <f t="shared" si="168"/>
        <v>2033.8331410995775</v>
      </c>
      <c r="BZ130">
        <f>IF($I$1=0,0,IF(AP130=0,C130,('LED Curve'!$D$14*(AP130/$I$1)^3+'LED Curve'!$D$15*(AP130/$I$1)^2+'LED Curve'!$D$16*(AP130/$I$1)^1+'LED Curve'!$D$17)*$F$1))</f>
        <v>32.123222947868399</v>
      </c>
      <c r="CA130">
        <f>IF($I$2=0,0,IF(AQ130=0,C130-BZ130,('LED Curve'!$D$14*(AQ130/$I$2)^3+'LED Curve'!$D$15*(AQ130/$I$2)^2+'LED Curve'!$D$16*(AQ130/$I$2)^1+'LED Curve'!$D$17)*$F$2))</f>
        <v>32.123222947868399</v>
      </c>
      <c r="CB130">
        <f>IF($I$3=0,0,IF(AR130=0,C130-(BZ130+CA130),('LED Curve'!$D$14*(AR130/$I$3)^3+'LED Curve'!$D$15*(AR130/$I$3)^2+'LED Curve'!$D$16*(AR130/$I$3)^1+'LED Curve'!$D$17)*$F$3))</f>
        <v>32.123222947868399</v>
      </c>
      <c r="CC130">
        <f>IF($I$4=0,0,IF(AS130=0,C130-(BZ130+CA130+CB130),('LED Curve'!$D$14*(AS130/$I$4)^3+'LED Curve'!$D$15*(AS130/$I$4)^2+'LED Curve'!$D$16*(AS130/$I$4)^1+'LED Curve'!$D$17)*$F$4))</f>
        <v>32.123222947868399</v>
      </c>
      <c r="CD130">
        <f>IF($I$1=0,0,IF(AT130=0,D130,('LED Curve'!$D$14*(AT130/$I$1)^3+'LED Curve'!$D$15*(AT130/$I$1)^2+'LED Curve'!$D$16*(AT130/$I$1)^1+'LED Curve'!$D$17)*$F$1))</f>
        <v>32.123222947868399</v>
      </c>
      <c r="CE130">
        <f>IF($I$2=0,0,IF(AU130=0,D130-CD130,('LED Curve'!$D$14*(AU130/$I$2)^3+'LED Curve'!$D$15*(AU130/$I$2)^2+'LED Curve'!$D$16*(AU130/$I$2)^1+'LED Curve'!$D$17)*$F$2))</f>
        <v>32.123222947868399</v>
      </c>
      <c r="CF130">
        <f>IF($I$3=0,0,IF(AV130=0,D130-(CD130+CE130),('LED Curve'!$D$14*(AV130/$I$3)^3+'LED Curve'!$D$15*(AV130/$I$3)^2+'LED Curve'!$D$16*(AV130/$I$3)^1+'LED Curve'!$D$17)*$F$3))</f>
        <v>32.123222947868399</v>
      </c>
      <c r="CG130">
        <f>IF($I$4=0,0,IF(AW130=0,D130-(CD130+CE130+CF130),('LED Curve'!$D$14*(AW130/$I$4)^3+'LED Curve'!$D$15*(AW130/$I$4)^2+'LED Curve'!$D$16*(AW130/$I$4)^1+'LED Curve'!$D$17)*$F$4))</f>
        <v>32.123222947868399</v>
      </c>
      <c r="CH130">
        <f>IF($I$1=0,0,IF(AX130=0,E130,('LED Curve'!$D$14*(AX130/$I$1)^3+'LED Curve'!$D$15*(AX130/$I$1)^2+'LED Curve'!$D$16*(AX130/$I$1)^1+'LED Curve'!$D$17)*$F$1))</f>
        <v>32.123222947868399</v>
      </c>
      <c r="CI130">
        <f>IF($I$2=0,0,IF(AY130=0,E130-CH130,('LED Curve'!$D$14*(AY130/$I$2)^3+'LED Curve'!$D$15*(AY130/$I$2)^2+'LED Curve'!$D$16*(AY130/$I$2)^1+'LED Curve'!$D$17)*$F$2))</f>
        <v>32.123222947868399</v>
      </c>
      <c r="CJ130">
        <f>IF($I$3=0,0,IF(AZ130=0,E130-(CH130+CI130),('LED Curve'!$D$14*(AZ130/$I$3)^3+'LED Curve'!$D$15*(AZ130/$I$3)^2+'LED Curve'!$D$16*(AZ130/$I$3)^1+'LED Curve'!$D$17)*$F$3))</f>
        <v>32.123222947868399</v>
      </c>
      <c r="CK130">
        <f>IF($I$4=0,0,IF(BA130=0,E130-(CH130+CI130+CJ130),('LED Curve'!$D$14*(BA130/$I$4)^3+'LED Curve'!$D$15*(BA130/$I$4)^2+'LED Curve'!$D$16*(BA130/$I$4)^1+'LED Curve'!$D$17)*$F$4))</f>
        <v>32.123222947868399</v>
      </c>
      <c r="CL130">
        <f t="shared" si="169"/>
        <v>121.46664598847913</v>
      </c>
      <c r="CM130">
        <f t="shared" si="170"/>
        <v>89.34342304061073</v>
      </c>
      <c r="CN130">
        <f t="shared" si="171"/>
        <v>57.220200092742331</v>
      </c>
      <c r="CO130">
        <f>IF($C$6=Calculation!$I$5,0,$C130-(BZ130+CA130+CB130+CC130))</f>
        <v>25.096977144873932</v>
      </c>
      <c r="CP130">
        <f t="shared" si="172"/>
        <v>135.55663407360163</v>
      </c>
      <c r="CQ130">
        <f t="shared" si="173"/>
        <v>103.43341112573324</v>
      </c>
      <c r="CR130">
        <f t="shared" si="174"/>
        <v>71.310188177864845</v>
      </c>
      <c r="CS130">
        <f>IF($C$6=Calculation!$I$5,0,$D130-(CD130+CE130+CF130+CG130))</f>
        <v>39.186965229996446</v>
      </c>
      <c r="CT130">
        <f t="shared" si="175"/>
        <v>149.64662215872414</v>
      </c>
      <c r="CU130">
        <f t="shared" si="176"/>
        <v>117.52339921085576</v>
      </c>
      <c r="CV130">
        <f t="shared" si="177"/>
        <v>85.400176262987358</v>
      </c>
      <c r="CW130">
        <f>IF($C$6=Calculation!$I$5,0,$E130-(CH130+CI130+CJ130+CK130))</f>
        <v>53.276953315118959</v>
      </c>
      <c r="CX130">
        <f t="shared" si="178"/>
        <v>49.27309158713431</v>
      </c>
      <c r="CY130">
        <f t="shared" si="179"/>
        <v>56.150098691451483</v>
      </c>
      <c r="CZ130">
        <f t="shared" si="180"/>
        <v>62.696449968196781</v>
      </c>
      <c r="DA130">
        <f t="shared" si="181"/>
        <v>0.55547376981959617</v>
      </c>
      <c r="DB130">
        <f t="shared" si="182"/>
        <v>0.5888504290619202</v>
      </c>
      <c r="DC130">
        <f t="shared" si="183"/>
        <v>0.61521471269403527</v>
      </c>
      <c r="DD130">
        <f t="shared" si="198"/>
        <v>12.499472767124216</v>
      </c>
      <c r="DE130">
        <f t="shared" si="199"/>
        <v>12.082662668913612</v>
      </c>
      <c r="DF130">
        <f t="shared" si="200"/>
        <v>10.890806279165737</v>
      </c>
      <c r="DG130">
        <f t="shared" si="201"/>
        <v>7.6459720568900975</v>
      </c>
      <c r="DH130">
        <f t="shared" si="202"/>
        <v>13.292556046741005</v>
      </c>
      <c r="DI130">
        <f t="shared" si="203"/>
        <v>12.91269111220109</v>
      </c>
      <c r="DJ130">
        <f t="shared" si="204"/>
        <v>11.846707485571388</v>
      </c>
      <c r="DK130">
        <f t="shared" si="205"/>
        <v>9.1019336918360789</v>
      </c>
      <c r="DL130">
        <f t="shared" si="206"/>
        <v>13.917862026165118</v>
      </c>
      <c r="DM130">
        <f t="shared" si="207"/>
        <v>13.570048014453755</v>
      </c>
      <c r="DN130">
        <f t="shared" si="208"/>
        <v>12.604807848994049</v>
      </c>
      <c r="DO130">
        <f t="shared" si="209"/>
        <v>10.207860984361179</v>
      </c>
      <c r="DP130">
        <f t="shared" si="184"/>
        <v>0.21536561656600375</v>
      </c>
      <c r="DQ130">
        <f t="shared" si="185"/>
        <v>0.5946129283434145</v>
      </c>
      <c r="DR130">
        <f t="shared" si="186"/>
        <v>1.504332759888884</v>
      </c>
      <c r="DS130">
        <f t="shared" si="187"/>
        <v>3.2843927404227564</v>
      </c>
      <c r="DT130">
        <f t="shared" si="188"/>
        <v>0.1957421357474966</v>
      </c>
      <c r="DU130">
        <f t="shared" si="189"/>
        <v>0.52937470169145939</v>
      </c>
      <c r="DV130">
        <f t="shared" si="190"/>
        <v>1.2570381093663101</v>
      </c>
      <c r="DW130">
        <f t="shared" si="191"/>
        <v>6.4252049792347705</v>
      </c>
      <c r="DX130">
        <f t="shared" si="192"/>
        <v>0.17943591579829735</v>
      </c>
      <c r="DY130">
        <f t="shared" si="193"/>
        <v>0.47733610924997627</v>
      </c>
      <c r="DZ130">
        <f t="shared" si="194"/>
        <v>1.0876185638500147</v>
      </c>
      <c r="EA130">
        <f t="shared" si="195"/>
        <v>10.03626579263039</v>
      </c>
      <c r="EB130">
        <f>IF($I$1=0,0,IF(AP130&lt;=0,0,('LED Curve'!$D$19*(AP130/$I$1)^3+'LED Curve'!$D$20*(AP130/$I$1)^2+'LED Curve'!$D$21*(AP130/$I$1)^1+'LED Curve'!$D$22)*$F$1*$I$1))</f>
        <v>544.2324443672818</v>
      </c>
      <c r="EC130">
        <f>IF($I$2=0,0,IF(AQ130&lt;=0,0,('LED Curve'!$D$19*(AQ130/$I$2)^3+'LED Curve'!$D$20*(AQ130/$I$2)^2+'LED Curve'!$D$21*(AQ130/$I$2)^1+'LED Curve'!$D$22)*$F$2*$I$2))</f>
        <v>544.2324443672818</v>
      </c>
      <c r="ED130">
        <f>IF($I$3=0,0,IF(AR130&lt;=0,0,('LED Curve'!$D$19*(AR130/$I$3)^3+'LED Curve'!$D$20*(AR130/$I$3)^2+'LED Curve'!$D$21*(AR130/$I$3)^1+'LED Curve'!$D$22)*$F$3*$I$3))</f>
        <v>544.2324443672818</v>
      </c>
      <c r="EE130">
        <f>IF($I$4=0,0,IF(AS130&lt;=0,0,('LED Curve'!$D$19*(AS130/$I$4)^3+'LED Curve'!$D$20*(AS130/$I$4)^2+'LED Curve'!$D$21*(AS130/$I$4)^1+'LED Curve'!$D$22)*$F$4*$I$4))</f>
        <v>544.2324443672818</v>
      </c>
      <c r="EF130">
        <f>IF($I$1=0,0,IF(AT130&lt;=0,0,('LED Curve'!$D$19*(AT130/$I$1)^3+'LED Curve'!$D$20*(AT130/$I$1)^2+'LED Curve'!$D$21*(AT130/$I$1)^1+'LED Curve'!$D$22)*$F$1*$I$1))</f>
        <v>544.2324443672818</v>
      </c>
      <c r="EG130">
        <f>IF($I$2=0,0,IF(AU130&lt;=0,0,('LED Curve'!$D$19*(AU130/$I$2)^3+'LED Curve'!$D$20*(AU130/$I$2)^2+'LED Curve'!$D$21*(AU130/$I$2)^1+'LED Curve'!$D$22)*$F$2*$I$2))</f>
        <v>544.2324443672818</v>
      </c>
      <c r="EH130">
        <f>IF($I$3=0,0,IF(AV130&lt;=0,0,('LED Curve'!$D$19*(AV130/$I$3)^3+'LED Curve'!$D$20*(AV130/$I$3)^2+'LED Curve'!$D$21*(AV130/$I$3)^1+'LED Curve'!$D$22)*$F$3*$I$3))</f>
        <v>544.2324443672818</v>
      </c>
      <c r="EI130">
        <f>IF($I$4=0,0,IF(AW130&lt;=0,0,('LED Curve'!$D$19*(AW130/$I$4)^3+'LED Curve'!$D$20*(AW130/$I$4)^2+'LED Curve'!$D$21*(AW130/$I$4)^1+'LED Curve'!$D$22)*$F$4*$I$4))</f>
        <v>544.2324443672818</v>
      </c>
      <c r="EJ130">
        <f>IF($I$1=0,0,IF(AX130&lt;=0,0,('LED Curve'!$D$19*(AX130/$I$1)^3+'LED Curve'!$D$20*(AX130/$I$1)^2+'LED Curve'!$D$21*(AX130/$I$1)^1+'LED Curve'!$D$22)*$F$1*$I$1))</f>
        <v>544.2324443672818</v>
      </c>
      <c r="EK130">
        <f>IF($I$2=0,0,IF(AY130&lt;=0,0,('LED Curve'!$D$19*(AY130/$I$2)^3+'LED Curve'!$D$20*(AY130/$I$2)^2+'LED Curve'!$D$21*(AY130/$I$2)^1+'LED Curve'!$D$22)*$F$2*$I$2))</f>
        <v>544.2324443672818</v>
      </c>
      <c r="EL130">
        <f>IF($I$3=0,0,IF(AZ130&lt;=0,0,('LED Curve'!$D$19*(AZ130/$I$3)^3+'LED Curve'!$D$20*(AZ130/$I$3)^2+'LED Curve'!$D$21*(AZ130/$I$3)^1+'LED Curve'!$D$22)*$F$3*$I$3))</f>
        <v>544.2324443672818</v>
      </c>
      <c r="EM130">
        <f>IF($I$4=0,0,IF(BA130&lt;=0,0,('LED Curve'!$D$19*(BA130/$I$4)^3+'LED Curve'!$D$20*(BA130/$I$4)^2+'LED Curve'!$D$21*(BA130/$I$4)^1+'LED Curve'!$D$22)*$F$4*$I$4))</f>
        <v>544.2324443672818</v>
      </c>
      <c r="EN130">
        <f t="shared" si="196"/>
        <v>2176.9297774691272</v>
      </c>
      <c r="EO130">
        <f t="shared" si="116"/>
        <v>948.61350207583291</v>
      </c>
      <c r="EP130">
        <f t="shared" si="117"/>
        <v>2176.9297774691272</v>
      </c>
      <c r="EQ130">
        <f t="shared" si="118"/>
        <v>851.15161399119143</v>
      </c>
      <c r="ER130">
        <f t="shared" si="197"/>
        <v>2176.9297774691272</v>
      </c>
      <c r="ES130">
        <f t="shared" si="119"/>
        <v>774.82780015805474</v>
      </c>
    </row>
    <row r="131" spans="1:149" x14ac:dyDescent="0.3">
      <c r="A131">
        <v>122</v>
      </c>
      <c r="B131">
        <f t="shared" si="120"/>
        <v>4.7656249999999999E-3</v>
      </c>
      <c r="C131">
        <f t="shared" si="107"/>
        <v>153.74198584062873</v>
      </c>
      <c r="D131">
        <f t="shared" si="108"/>
        <v>167.84580273523136</v>
      </c>
      <c r="E131">
        <f t="shared" si="109"/>
        <v>181.94961962983396</v>
      </c>
      <c r="F131">
        <f>IF(C131&gt;Calculation!$D$72,IF((C131-Calculation!$D$72)/Calculation!$D$58&gt;Calculation!$D$28,Calculation!$D$28,(C131-Calculation!$D$72)/Calculation!$D$58),0)</f>
        <v>26.470588235294116</v>
      </c>
      <c r="G131">
        <f>IF(C131&gt;Calculation!$D$73,IF((C131-Calculation!$D$73)/Calculation!$D$59&gt;Calculation!$D$29,Calculation!$D$29,(C131-Calculation!$D$73)/Calculation!$D$59),0)</f>
        <v>54.411764705882355</v>
      </c>
      <c r="H131">
        <f>IF(C131&gt;Calculation!$D$74,IF((C131-Calculation!$D$74)/Calculation!$D$60&gt;Calculation!$D$30,Calculation!$D$30,(C131-Calculation!$D$74)/Calculation!$D$60),0)</f>
        <v>122.05882352941177</v>
      </c>
      <c r="I131">
        <f>IF(C131&gt;Calculation!$D$75,IF((C131-Calculation!$D$75)/Calculation!$D$61&gt;Calculation!$D$31,Calculation!$D$31,(C131-Calculation!$D$75)/Calculation!$D$61),0)</f>
        <v>135.29411764705884</v>
      </c>
      <c r="J131">
        <f>IF(D131&gt;Calculation!$D$72,IF((D131-Calculation!$D$72)/Calculation!$D$58&gt;Calculation!$D$28,Calculation!$D$28,(D131-Calculation!$D$72)/Calculation!$D$58),0)</f>
        <v>26.470588235294116</v>
      </c>
      <c r="K131">
        <f>IF(D131&gt;Calculation!$D$73,IF((D131-Calculation!$D$73)/Calculation!$D$59&gt;Calculation!$D$29,Calculation!$D$29,(D131-Calculation!$D$73)/Calculation!$D$59),0)</f>
        <v>54.411764705882355</v>
      </c>
      <c r="L131">
        <f>IF(D131&gt;Calculation!$D$74,IF((D131-Calculation!$D$74)/Calculation!$D$60&gt;Calculation!$D$30,Calculation!$D$30,(D131-Calculation!$D$74)/Calculation!$D$60),0)</f>
        <v>122.05882352941177</v>
      </c>
      <c r="M131">
        <f>IF(D131&gt;Calculation!$D$75,IF((D131-Calculation!$D$75)/Calculation!$D$61&gt;Calculation!$D$31,Calculation!$D$31,(D131-Calculation!$D$75)/Calculation!$D$61),0)</f>
        <v>135.29411764705884</v>
      </c>
      <c r="N131">
        <f>IF(E131&gt;Calculation!$D$72,IF((E131-Calculation!$D$72)/Calculation!$D$58&gt;Calculation!$D$28,Calculation!$D$28,(E131-Calculation!$D$72)/Calculation!$D$58),0)</f>
        <v>26.470588235294116</v>
      </c>
      <c r="O131">
        <f>IF(E131&gt;Calculation!$D$73,IF((E131-Calculation!$D$73)/Calculation!$D$59&gt;Calculation!$D$29,Calculation!$D$29,(E131-Calculation!$D$73)/Calculation!$D$59),0)</f>
        <v>54.411764705882355</v>
      </c>
      <c r="P131">
        <f>IF(E131&gt;Calculation!$D$74,IF((E131-Calculation!$D$74)/Calculation!$D$60&gt;Calculation!$D$30,Calculation!$D$30,(E131-Calculation!$D$74)/Calculation!$D$60),0)</f>
        <v>122.05882352941177</v>
      </c>
      <c r="Q131">
        <f>IF(E131&gt;Calculation!$D$75,IF((E131-Calculation!$D$75)/Calculation!$D$61&gt;Calculation!$D$31,Calculation!$D$31,(E131-Calculation!$D$75)/Calculation!$D$61),0)</f>
        <v>135.29411764705884</v>
      </c>
      <c r="R131">
        <f t="shared" si="121"/>
        <v>0</v>
      </c>
      <c r="S131">
        <f t="shared" si="122"/>
        <v>0</v>
      </c>
      <c r="T131">
        <f t="shared" si="123"/>
        <v>0</v>
      </c>
      <c r="U131">
        <f t="shared" si="124"/>
        <v>135.29411764705884</v>
      </c>
      <c r="V131">
        <f t="shared" si="125"/>
        <v>0</v>
      </c>
      <c r="W131">
        <f t="shared" si="126"/>
        <v>0</v>
      </c>
      <c r="X131">
        <f t="shared" si="127"/>
        <v>0</v>
      </c>
      <c r="Y131">
        <f t="shared" si="128"/>
        <v>135.29411764705884</v>
      </c>
      <c r="Z131">
        <f t="shared" si="129"/>
        <v>0</v>
      </c>
      <c r="AA131">
        <f t="shared" si="130"/>
        <v>0</v>
      </c>
      <c r="AB131">
        <f t="shared" si="131"/>
        <v>0</v>
      </c>
      <c r="AC131">
        <f t="shared" si="110"/>
        <v>135.29411764705884</v>
      </c>
      <c r="AD131">
        <f>IF(T131&gt;Calculation!$D$29,1,0)</f>
        <v>0</v>
      </c>
      <c r="AE131">
        <f>IF(X131&gt;Calculation!$D$29,1,0)</f>
        <v>0</v>
      </c>
      <c r="AF131">
        <f>IF(AB131&gt;Calculation!$D$29,1,0)</f>
        <v>0</v>
      </c>
      <c r="AG131">
        <f>IF(U131&gt;Calculation!$D$30,1,0)</f>
        <v>1</v>
      </c>
      <c r="AH131">
        <f>IF(Y131&gt;Calculation!$D$30,1,0)</f>
        <v>1</v>
      </c>
      <c r="AI131">
        <f>IF(AC131&gt;Calculation!$D$30,1,0)</f>
        <v>1</v>
      </c>
      <c r="AJ131">
        <f t="shared" si="111"/>
        <v>135.29411764705884</v>
      </c>
      <c r="AK131">
        <f t="shared" si="132"/>
        <v>135.29411764705884</v>
      </c>
      <c r="AL131">
        <f t="shared" si="133"/>
        <v>135.29411764705884</v>
      </c>
      <c r="AM131">
        <f t="shared" si="134"/>
        <v>18304.498269896198</v>
      </c>
      <c r="AN131">
        <f t="shared" si="135"/>
        <v>18304.498269896198</v>
      </c>
      <c r="AO131">
        <f t="shared" si="136"/>
        <v>18304.498269896198</v>
      </c>
      <c r="AP131">
        <f t="shared" si="112"/>
        <v>135.29411764705884</v>
      </c>
      <c r="AQ131">
        <f t="shared" si="113"/>
        <v>135.29411764705884</v>
      </c>
      <c r="AR131">
        <f t="shared" si="114"/>
        <v>135.29411764705884</v>
      </c>
      <c r="AS131">
        <f t="shared" si="115"/>
        <v>135.29411764705884</v>
      </c>
      <c r="AT131">
        <f t="shared" si="137"/>
        <v>135.29411764705884</v>
      </c>
      <c r="AU131">
        <f t="shared" si="138"/>
        <v>135.29411764705884</v>
      </c>
      <c r="AV131">
        <f t="shared" si="139"/>
        <v>135.29411764705884</v>
      </c>
      <c r="AW131">
        <f t="shared" si="140"/>
        <v>135.29411764705884</v>
      </c>
      <c r="AX131">
        <f t="shared" si="141"/>
        <v>135.29411764705884</v>
      </c>
      <c r="AY131">
        <f t="shared" si="142"/>
        <v>135.29411764705884</v>
      </c>
      <c r="AZ131">
        <f t="shared" si="143"/>
        <v>135.29411764705884</v>
      </c>
      <c r="BA131">
        <f t="shared" si="144"/>
        <v>135.29411764705884</v>
      </c>
      <c r="BB131">
        <f t="shared" si="145"/>
        <v>45.098039215686278</v>
      </c>
      <c r="BC131">
        <f t="shared" si="146"/>
        <v>45.098039215686278</v>
      </c>
      <c r="BD131">
        <f t="shared" si="147"/>
        <v>45.098039215686278</v>
      </c>
      <c r="BE131">
        <f t="shared" si="148"/>
        <v>45.098039215686278</v>
      </c>
      <c r="BF131">
        <f t="shared" si="149"/>
        <v>45.098039215686278</v>
      </c>
      <c r="BG131">
        <f t="shared" si="150"/>
        <v>45.098039215686278</v>
      </c>
      <c r="BH131">
        <f t="shared" si="151"/>
        <v>45.098039215686278</v>
      </c>
      <c r="BI131">
        <f t="shared" si="152"/>
        <v>45.098039215686278</v>
      </c>
      <c r="BJ131">
        <f t="shared" si="153"/>
        <v>45.098039215686278</v>
      </c>
      <c r="BK131">
        <f t="shared" si="154"/>
        <v>45.098039215686278</v>
      </c>
      <c r="BL131">
        <f t="shared" si="155"/>
        <v>45.098039215686278</v>
      </c>
      <c r="BM131">
        <f t="shared" si="156"/>
        <v>45.098039215686278</v>
      </c>
      <c r="BN131">
        <f t="shared" si="157"/>
        <v>2033.8331410995775</v>
      </c>
      <c r="BO131">
        <f t="shared" si="158"/>
        <v>2033.8331410995775</v>
      </c>
      <c r="BP131">
        <f t="shared" si="159"/>
        <v>2033.8331410995775</v>
      </c>
      <c r="BQ131">
        <f t="shared" si="160"/>
        <v>2033.8331410995775</v>
      </c>
      <c r="BR131">
        <f t="shared" si="161"/>
        <v>2033.8331410995775</v>
      </c>
      <c r="BS131">
        <f t="shared" si="162"/>
        <v>2033.8331410995775</v>
      </c>
      <c r="BT131">
        <f t="shared" si="163"/>
        <v>2033.8331410995775</v>
      </c>
      <c r="BU131">
        <f t="shared" si="164"/>
        <v>2033.8331410995775</v>
      </c>
      <c r="BV131">
        <f t="shared" si="165"/>
        <v>2033.8331410995775</v>
      </c>
      <c r="BW131">
        <f t="shared" si="166"/>
        <v>2033.8331410995775</v>
      </c>
      <c r="BX131">
        <f t="shared" si="167"/>
        <v>2033.8331410995775</v>
      </c>
      <c r="BY131">
        <f t="shared" si="168"/>
        <v>2033.8331410995775</v>
      </c>
      <c r="BZ131">
        <f>IF($I$1=0,0,IF(AP131=0,C131,('LED Curve'!$D$14*(AP131/$I$1)^3+'LED Curve'!$D$15*(AP131/$I$1)^2+'LED Curve'!$D$16*(AP131/$I$1)^1+'LED Curve'!$D$17)*$F$1))</f>
        <v>32.123222947868399</v>
      </c>
      <c r="CA131">
        <f>IF($I$2=0,0,IF(AQ131=0,C131-BZ131,('LED Curve'!$D$14*(AQ131/$I$2)^3+'LED Curve'!$D$15*(AQ131/$I$2)^2+'LED Curve'!$D$16*(AQ131/$I$2)^1+'LED Curve'!$D$17)*$F$2))</f>
        <v>32.123222947868399</v>
      </c>
      <c r="CB131">
        <f>IF($I$3=0,0,IF(AR131=0,C131-(BZ131+CA131),('LED Curve'!$D$14*(AR131/$I$3)^3+'LED Curve'!$D$15*(AR131/$I$3)^2+'LED Curve'!$D$16*(AR131/$I$3)^1+'LED Curve'!$D$17)*$F$3))</f>
        <v>32.123222947868399</v>
      </c>
      <c r="CC131">
        <f>IF($I$4=0,0,IF(AS131=0,C131-(BZ131+CA131+CB131),('LED Curve'!$D$14*(AS131/$I$4)^3+'LED Curve'!$D$15*(AS131/$I$4)^2+'LED Curve'!$D$16*(AS131/$I$4)^1+'LED Curve'!$D$17)*$F$4))</f>
        <v>32.123222947868399</v>
      </c>
      <c r="CD131">
        <f>IF($I$1=0,0,IF(AT131=0,D131,('LED Curve'!$D$14*(AT131/$I$1)^3+'LED Curve'!$D$15*(AT131/$I$1)^2+'LED Curve'!$D$16*(AT131/$I$1)^1+'LED Curve'!$D$17)*$F$1))</f>
        <v>32.123222947868399</v>
      </c>
      <c r="CE131">
        <f>IF($I$2=0,0,IF(AU131=0,D131-CD131,('LED Curve'!$D$14*(AU131/$I$2)^3+'LED Curve'!$D$15*(AU131/$I$2)^2+'LED Curve'!$D$16*(AU131/$I$2)^1+'LED Curve'!$D$17)*$F$2))</f>
        <v>32.123222947868399</v>
      </c>
      <c r="CF131">
        <f>IF($I$3=0,0,IF(AV131=0,D131-(CD131+CE131),('LED Curve'!$D$14*(AV131/$I$3)^3+'LED Curve'!$D$15*(AV131/$I$3)^2+'LED Curve'!$D$16*(AV131/$I$3)^1+'LED Curve'!$D$17)*$F$3))</f>
        <v>32.123222947868399</v>
      </c>
      <c r="CG131">
        <f>IF($I$4=0,0,IF(AW131=0,D131-(CD131+CE131+CF131),('LED Curve'!$D$14*(AW131/$I$4)^3+'LED Curve'!$D$15*(AW131/$I$4)^2+'LED Curve'!$D$16*(AW131/$I$4)^1+'LED Curve'!$D$17)*$F$4))</f>
        <v>32.123222947868399</v>
      </c>
      <c r="CH131">
        <f>IF($I$1=0,0,IF(AX131=0,E131,('LED Curve'!$D$14*(AX131/$I$1)^3+'LED Curve'!$D$15*(AX131/$I$1)^2+'LED Curve'!$D$16*(AX131/$I$1)^1+'LED Curve'!$D$17)*$F$1))</f>
        <v>32.123222947868399</v>
      </c>
      <c r="CI131">
        <f>IF($I$2=0,0,IF(AY131=0,E131-CH131,('LED Curve'!$D$14*(AY131/$I$2)^3+'LED Curve'!$D$15*(AY131/$I$2)^2+'LED Curve'!$D$16*(AY131/$I$2)^1+'LED Curve'!$D$17)*$F$2))</f>
        <v>32.123222947868399</v>
      </c>
      <c r="CJ131">
        <f>IF($I$3=0,0,IF(AZ131=0,E131-(CH131+CI131),('LED Curve'!$D$14*(AZ131/$I$3)^3+'LED Curve'!$D$15*(AZ131/$I$3)^2+'LED Curve'!$D$16*(AZ131/$I$3)^1+'LED Curve'!$D$17)*$F$3))</f>
        <v>32.123222947868399</v>
      </c>
      <c r="CK131">
        <f>IF($I$4=0,0,IF(BA131=0,E131-(CH131+CI131+CJ131),('LED Curve'!$D$14*(BA131/$I$4)^3+'LED Curve'!$D$15*(BA131/$I$4)^2+'LED Curve'!$D$16*(BA131/$I$4)^1+'LED Curve'!$D$17)*$F$4))</f>
        <v>32.123222947868399</v>
      </c>
      <c r="CL131">
        <f t="shared" si="169"/>
        <v>121.61876289276033</v>
      </c>
      <c r="CM131">
        <f t="shared" si="170"/>
        <v>89.495539944891931</v>
      </c>
      <c r="CN131">
        <f t="shared" si="171"/>
        <v>57.372316997023532</v>
      </c>
      <c r="CO131">
        <f>IF($C$6=Calculation!$I$5,0,$C131-(BZ131+CA131+CB131+CC131))</f>
        <v>25.249094049155133</v>
      </c>
      <c r="CP131">
        <f t="shared" si="172"/>
        <v>135.72257978736297</v>
      </c>
      <c r="CQ131">
        <f t="shared" si="173"/>
        <v>103.59935683949456</v>
      </c>
      <c r="CR131">
        <f t="shared" si="174"/>
        <v>71.476133891626162</v>
      </c>
      <c r="CS131">
        <f>IF($C$6=Calculation!$I$5,0,$D131-(CD131+CE131+CF131+CG131))</f>
        <v>39.352910943757763</v>
      </c>
      <c r="CT131">
        <f t="shared" si="175"/>
        <v>149.82639668196555</v>
      </c>
      <c r="CU131">
        <f t="shared" si="176"/>
        <v>117.70317373409716</v>
      </c>
      <c r="CV131">
        <f t="shared" si="177"/>
        <v>85.579950786228764</v>
      </c>
      <c r="CW131">
        <f>IF($C$6=Calculation!$I$5,0,$E131-(CH131+CI131+CJ131+CK131))</f>
        <v>53.456727838360365</v>
      </c>
      <c r="CX131">
        <f t="shared" si="178"/>
        <v>50.092603611476044</v>
      </c>
      <c r="CY131">
        <f t="shared" si="179"/>
        <v>57.044111808915197</v>
      </c>
      <c r="CZ131">
        <f t="shared" si="180"/>
        <v>63.664964178782469</v>
      </c>
      <c r="DA131">
        <f t="shared" si="181"/>
        <v>0.56287266687841975</v>
      </c>
      <c r="DB131">
        <f t="shared" si="182"/>
        <v>0.59624932612074377</v>
      </c>
      <c r="DC131">
        <f t="shared" si="183"/>
        <v>0.62261360975285884</v>
      </c>
      <c r="DD131">
        <f t="shared" si="198"/>
        <v>12.669241638402013</v>
      </c>
      <c r="DE131">
        <f t="shared" si="199"/>
        <v>12.252431540191409</v>
      </c>
      <c r="DF131">
        <f t="shared" si="200"/>
        <v>11.060575150443535</v>
      </c>
      <c r="DG131">
        <f t="shared" si="201"/>
        <v>7.8157409281678945</v>
      </c>
      <c r="DH131">
        <f t="shared" si="202"/>
        <v>13.462324918018803</v>
      </c>
      <c r="DI131">
        <f t="shared" si="203"/>
        <v>13.082459983478888</v>
      </c>
      <c r="DJ131">
        <f t="shared" si="204"/>
        <v>12.016476356849186</v>
      </c>
      <c r="DK131">
        <f t="shared" si="205"/>
        <v>9.2717025631138767</v>
      </c>
      <c r="DL131">
        <f t="shared" si="206"/>
        <v>14.087630897442915</v>
      </c>
      <c r="DM131">
        <f t="shared" si="207"/>
        <v>13.739816885731553</v>
      </c>
      <c r="DN131">
        <f t="shared" si="208"/>
        <v>12.774576720271847</v>
      </c>
      <c r="DO131">
        <f t="shared" si="209"/>
        <v>10.377629855638977</v>
      </c>
      <c r="DP131">
        <f t="shared" si="184"/>
        <v>0.21536561656600375</v>
      </c>
      <c r="DQ131">
        <f t="shared" si="185"/>
        <v>0.5946129283434145</v>
      </c>
      <c r="DR131">
        <f t="shared" si="186"/>
        <v>1.504332759888884</v>
      </c>
      <c r="DS131">
        <f t="shared" si="187"/>
        <v>3.4174303825944787</v>
      </c>
      <c r="DT131">
        <f t="shared" si="188"/>
        <v>0.1957421357474966</v>
      </c>
      <c r="DU131">
        <f t="shared" si="189"/>
        <v>0.52937470169145939</v>
      </c>
      <c r="DV131">
        <f t="shared" si="190"/>
        <v>1.2570381093663101</v>
      </c>
      <c r="DW131">
        <f t="shared" si="191"/>
        <v>6.6327437145284689</v>
      </c>
      <c r="DX131">
        <f t="shared" si="192"/>
        <v>0.17943591579829735</v>
      </c>
      <c r="DY131">
        <f t="shared" si="193"/>
        <v>0.47733610924997627</v>
      </c>
      <c r="DZ131">
        <f t="shared" si="194"/>
        <v>1.0876185638500147</v>
      </c>
      <c r="EA131">
        <f t="shared" si="195"/>
        <v>10.318305621046065</v>
      </c>
      <c r="EB131">
        <f>IF($I$1=0,0,IF(AP131&lt;=0,0,('LED Curve'!$D$19*(AP131/$I$1)^3+'LED Curve'!$D$20*(AP131/$I$1)^2+'LED Curve'!$D$21*(AP131/$I$1)^1+'LED Curve'!$D$22)*$F$1*$I$1))</f>
        <v>544.2324443672818</v>
      </c>
      <c r="EC131">
        <f>IF($I$2=0,0,IF(AQ131&lt;=0,0,('LED Curve'!$D$19*(AQ131/$I$2)^3+'LED Curve'!$D$20*(AQ131/$I$2)^2+'LED Curve'!$D$21*(AQ131/$I$2)^1+'LED Curve'!$D$22)*$F$2*$I$2))</f>
        <v>544.2324443672818</v>
      </c>
      <c r="ED131">
        <f>IF($I$3=0,0,IF(AR131&lt;=0,0,('LED Curve'!$D$19*(AR131/$I$3)^3+'LED Curve'!$D$20*(AR131/$I$3)^2+'LED Curve'!$D$21*(AR131/$I$3)^1+'LED Curve'!$D$22)*$F$3*$I$3))</f>
        <v>544.2324443672818</v>
      </c>
      <c r="EE131">
        <f>IF($I$4=0,0,IF(AS131&lt;=0,0,('LED Curve'!$D$19*(AS131/$I$4)^3+'LED Curve'!$D$20*(AS131/$I$4)^2+'LED Curve'!$D$21*(AS131/$I$4)^1+'LED Curve'!$D$22)*$F$4*$I$4))</f>
        <v>544.2324443672818</v>
      </c>
      <c r="EF131">
        <f>IF($I$1=0,0,IF(AT131&lt;=0,0,('LED Curve'!$D$19*(AT131/$I$1)^3+'LED Curve'!$D$20*(AT131/$I$1)^2+'LED Curve'!$D$21*(AT131/$I$1)^1+'LED Curve'!$D$22)*$F$1*$I$1))</f>
        <v>544.2324443672818</v>
      </c>
      <c r="EG131">
        <f>IF($I$2=0,0,IF(AU131&lt;=0,0,('LED Curve'!$D$19*(AU131/$I$2)^3+'LED Curve'!$D$20*(AU131/$I$2)^2+'LED Curve'!$D$21*(AU131/$I$2)^1+'LED Curve'!$D$22)*$F$2*$I$2))</f>
        <v>544.2324443672818</v>
      </c>
      <c r="EH131">
        <f>IF($I$3=0,0,IF(AV131&lt;=0,0,('LED Curve'!$D$19*(AV131/$I$3)^3+'LED Curve'!$D$20*(AV131/$I$3)^2+'LED Curve'!$D$21*(AV131/$I$3)^1+'LED Curve'!$D$22)*$F$3*$I$3))</f>
        <v>544.2324443672818</v>
      </c>
      <c r="EI131">
        <f>IF($I$4=0,0,IF(AW131&lt;=0,0,('LED Curve'!$D$19*(AW131/$I$4)^3+'LED Curve'!$D$20*(AW131/$I$4)^2+'LED Curve'!$D$21*(AW131/$I$4)^1+'LED Curve'!$D$22)*$F$4*$I$4))</f>
        <v>544.2324443672818</v>
      </c>
      <c r="EJ131">
        <f>IF($I$1=0,0,IF(AX131&lt;=0,0,('LED Curve'!$D$19*(AX131/$I$1)^3+'LED Curve'!$D$20*(AX131/$I$1)^2+'LED Curve'!$D$21*(AX131/$I$1)^1+'LED Curve'!$D$22)*$F$1*$I$1))</f>
        <v>544.2324443672818</v>
      </c>
      <c r="EK131">
        <f>IF($I$2=0,0,IF(AY131&lt;=0,0,('LED Curve'!$D$19*(AY131/$I$2)^3+'LED Curve'!$D$20*(AY131/$I$2)^2+'LED Curve'!$D$21*(AY131/$I$2)^1+'LED Curve'!$D$22)*$F$2*$I$2))</f>
        <v>544.2324443672818</v>
      </c>
      <c r="EL131">
        <f>IF($I$3=0,0,IF(AZ131&lt;=0,0,('LED Curve'!$D$19*(AZ131/$I$3)^3+'LED Curve'!$D$20*(AZ131/$I$3)^2+'LED Curve'!$D$21*(AZ131/$I$3)^1+'LED Curve'!$D$22)*$F$3*$I$3))</f>
        <v>544.2324443672818</v>
      </c>
      <c r="EM131">
        <f>IF($I$4=0,0,IF(BA131&lt;=0,0,('LED Curve'!$D$19*(BA131/$I$4)^3+'LED Curve'!$D$20*(BA131/$I$4)^2+'LED Curve'!$D$21*(BA131/$I$4)^1+'LED Curve'!$D$22)*$F$4*$I$4))</f>
        <v>544.2324443672818</v>
      </c>
      <c r="EN131">
        <f t="shared" si="196"/>
        <v>2176.9297774691272</v>
      </c>
      <c r="EO131">
        <f t="shared" si="116"/>
        <v>948.61350207583291</v>
      </c>
      <c r="EP131">
        <f t="shared" si="117"/>
        <v>2176.9297774691272</v>
      </c>
      <c r="EQ131">
        <f t="shared" si="118"/>
        <v>851.15161399119143</v>
      </c>
      <c r="ER131">
        <f t="shared" si="197"/>
        <v>2176.9297774691272</v>
      </c>
      <c r="ES131">
        <f t="shared" si="119"/>
        <v>774.82780015805474</v>
      </c>
    </row>
    <row r="132" spans="1:149" x14ac:dyDescent="0.3">
      <c r="A132">
        <v>123</v>
      </c>
      <c r="B132">
        <f t="shared" si="120"/>
        <v>4.8046874999999999E-3</v>
      </c>
      <c r="C132">
        <f t="shared" si="107"/>
        <v>153.87073893249942</v>
      </c>
      <c r="D132">
        <f t="shared" si="108"/>
        <v>167.98626065363572</v>
      </c>
      <c r="E132">
        <f t="shared" si="109"/>
        <v>182.10178237477203</v>
      </c>
      <c r="F132">
        <f>IF(C132&gt;Calculation!$D$72,IF((C132-Calculation!$D$72)/Calculation!$D$58&gt;Calculation!$D$28,Calculation!$D$28,(C132-Calculation!$D$72)/Calculation!$D$58),0)</f>
        <v>26.470588235294116</v>
      </c>
      <c r="G132">
        <f>IF(C132&gt;Calculation!$D$73,IF((C132-Calculation!$D$73)/Calculation!$D$59&gt;Calculation!$D$29,Calculation!$D$29,(C132-Calculation!$D$73)/Calculation!$D$59),0)</f>
        <v>54.411764705882355</v>
      </c>
      <c r="H132">
        <f>IF(C132&gt;Calculation!$D$74,IF((C132-Calculation!$D$74)/Calculation!$D$60&gt;Calculation!$D$30,Calculation!$D$30,(C132-Calculation!$D$74)/Calculation!$D$60),0)</f>
        <v>122.05882352941177</v>
      </c>
      <c r="I132">
        <f>IF(C132&gt;Calculation!$D$75,IF((C132-Calculation!$D$75)/Calculation!$D$61&gt;Calculation!$D$31,Calculation!$D$31,(C132-Calculation!$D$75)/Calculation!$D$61),0)</f>
        <v>135.29411764705884</v>
      </c>
      <c r="J132">
        <f>IF(D132&gt;Calculation!$D$72,IF((D132-Calculation!$D$72)/Calculation!$D$58&gt;Calculation!$D$28,Calculation!$D$28,(D132-Calculation!$D$72)/Calculation!$D$58),0)</f>
        <v>26.470588235294116</v>
      </c>
      <c r="K132">
        <f>IF(D132&gt;Calculation!$D$73,IF((D132-Calculation!$D$73)/Calculation!$D$59&gt;Calculation!$D$29,Calculation!$D$29,(D132-Calculation!$D$73)/Calculation!$D$59),0)</f>
        <v>54.411764705882355</v>
      </c>
      <c r="L132">
        <f>IF(D132&gt;Calculation!$D$74,IF((D132-Calculation!$D$74)/Calculation!$D$60&gt;Calculation!$D$30,Calculation!$D$30,(D132-Calculation!$D$74)/Calculation!$D$60),0)</f>
        <v>122.05882352941177</v>
      </c>
      <c r="M132">
        <f>IF(D132&gt;Calculation!$D$75,IF((D132-Calculation!$D$75)/Calculation!$D$61&gt;Calculation!$D$31,Calculation!$D$31,(D132-Calculation!$D$75)/Calculation!$D$61),0)</f>
        <v>135.29411764705884</v>
      </c>
      <c r="N132">
        <f>IF(E132&gt;Calculation!$D$72,IF((E132-Calculation!$D$72)/Calculation!$D$58&gt;Calculation!$D$28,Calculation!$D$28,(E132-Calculation!$D$72)/Calculation!$D$58),0)</f>
        <v>26.470588235294116</v>
      </c>
      <c r="O132">
        <f>IF(E132&gt;Calculation!$D$73,IF((E132-Calculation!$D$73)/Calculation!$D$59&gt;Calculation!$D$29,Calculation!$D$29,(E132-Calculation!$D$73)/Calculation!$D$59),0)</f>
        <v>54.411764705882355</v>
      </c>
      <c r="P132">
        <f>IF(E132&gt;Calculation!$D$74,IF((E132-Calculation!$D$74)/Calculation!$D$60&gt;Calculation!$D$30,Calculation!$D$30,(E132-Calculation!$D$74)/Calculation!$D$60),0)</f>
        <v>122.05882352941177</v>
      </c>
      <c r="Q132">
        <f>IF(E132&gt;Calculation!$D$75,IF((E132-Calculation!$D$75)/Calculation!$D$61&gt;Calculation!$D$31,Calculation!$D$31,(E132-Calculation!$D$75)/Calculation!$D$61),0)</f>
        <v>135.29411764705884</v>
      </c>
      <c r="R132">
        <f t="shared" si="121"/>
        <v>0</v>
      </c>
      <c r="S132">
        <f t="shared" si="122"/>
        <v>0</v>
      </c>
      <c r="T132">
        <f t="shared" si="123"/>
        <v>0</v>
      </c>
      <c r="U132">
        <f t="shared" si="124"/>
        <v>135.29411764705884</v>
      </c>
      <c r="V132">
        <f t="shared" si="125"/>
        <v>0</v>
      </c>
      <c r="W132">
        <f t="shared" si="126"/>
        <v>0</v>
      </c>
      <c r="X132">
        <f t="shared" si="127"/>
        <v>0</v>
      </c>
      <c r="Y132">
        <f t="shared" si="128"/>
        <v>135.29411764705884</v>
      </c>
      <c r="Z132">
        <f t="shared" si="129"/>
        <v>0</v>
      </c>
      <c r="AA132">
        <f t="shared" si="130"/>
        <v>0</v>
      </c>
      <c r="AB132">
        <f t="shared" si="131"/>
        <v>0</v>
      </c>
      <c r="AC132">
        <f t="shared" si="110"/>
        <v>135.29411764705884</v>
      </c>
      <c r="AD132">
        <f>IF(T132&gt;Calculation!$D$29,1,0)</f>
        <v>0</v>
      </c>
      <c r="AE132">
        <f>IF(X132&gt;Calculation!$D$29,1,0)</f>
        <v>0</v>
      </c>
      <c r="AF132">
        <f>IF(AB132&gt;Calculation!$D$29,1,0)</f>
        <v>0</v>
      </c>
      <c r="AG132">
        <f>IF(U132&gt;Calculation!$D$30,1,0)</f>
        <v>1</v>
      </c>
      <c r="AH132">
        <f>IF(Y132&gt;Calculation!$D$30,1,0)</f>
        <v>1</v>
      </c>
      <c r="AI132">
        <f>IF(AC132&gt;Calculation!$D$30,1,0)</f>
        <v>1</v>
      </c>
      <c r="AJ132">
        <f t="shared" si="111"/>
        <v>135.29411764705884</v>
      </c>
      <c r="AK132">
        <f t="shared" si="132"/>
        <v>135.29411764705884</v>
      </c>
      <c r="AL132">
        <f t="shared" si="133"/>
        <v>135.29411764705884</v>
      </c>
      <c r="AM132">
        <f t="shared" si="134"/>
        <v>18304.498269896198</v>
      </c>
      <c r="AN132">
        <f t="shared" si="135"/>
        <v>18304.498269896198</v>
      </c>
      <c r="AO132">
        <f t="shared" si="136"/>
        <v>18304.498269896198</v>
      </c>
      <c r="AP132">
        <f t="shared" si="112"/>
        <v>135.29411764705884</v>
      </c>
      <c r="AQ132">
        <f t="shared" si="113"/>
        <v>135.29411764705884</v>
      </c>
      <c r="AR132">
        <f t="shared" si="114"/>
        <v>135.29411764705884</v>
      </c>
      <c r="AS132">
        <f t="shared" si="115"/>
        <v>135.29411764705884</v>
      </c>
      <c r="AT132">
        <f t="shared" si="137"/>
        <v>135.29411764705884</v>
      </c>
      <c r="AU132">
        <f t="shared" si="138"/>
        <v>135.29411764705884</v>
      </c>
      <c r="AV132">
        <f t="shared" si="139"/>
        <v>135.29411764705884</v>
      </c>
      <c r="AW132">
        <f t="shared" si="140"/>
        <v>135.29411764705884</v>
      </c>
      <c r="AX132">
        <f t="shared" si="141"/>
        <v>135.29411764705884</v>
      </c>
      <c r="AY132">
        <f t="shared" si="142"/>
        <v>135.29411764705884</v>
      </c>
      <c r="AZ132">
        <f t="shared" si="143"/>
        <v>135.29411764705884</v>
      </c>
      <c r="BA132">
        <f t="shared" si="144"/>
        <v>135.29411764705884</v>
      </c>
      <c r="BB132">
        <f t="shared" si="145"/>
        <v>45.098039215686278</v>
      </c>
      <c r="BC132">
        <f t="shared" si="146"/>
        <v>45.098039215686278</v>
      </c>
      <c r="BD132">
        <f t="shared" si="147"/>
        <v>45.098039215686278</v>
      </c>
      <c r="BE132">
        <f t="shared" si="148"/>
        <v>45.098039215686278</v>
      </c>
      <c r="BF132">
        <f t="shared" si="149"/>
        <v>45.098039215686278</v>
      </c>
      <c r="BG132">
        <f t="shared" si="150"/>
        <v>45.098039215686278</v>
      </c>
      <c r="BH132">
        <f t="shared" si="151"/>
        <v>45.098039215686278</v>
      </c>
      <c r="BI132">
        <f t="shared" si="152"/>
        <v>45.098039215686278</v>
      </c>
      <c r="BJ132">
        <f t="shared" si="153"/>
        <v>45.098039215686278</v>
      </c>
      <c r="BK132">
        <f t="shared" si="154"/>
        <v>45.098039215686278</v>
      </c>
      <c r="BL132">
        <f t="shared" si="155"/>
        <v>45.098039215686278</v>
      </c>
      <c r="BM132">
        <f t="shared" si="156"/>
        <v>45.098039215686278</v>
      </c>
      <c r="BN132">
        <f t="shared" si="157"/>
        <v>2033.8331410995775</v>
      </c>
      <c r="BO132">
        <f t="shared" si="158"/>
        <v>2033.8331410995775</v>
      </c>
      <c r="BP132">
        <f t="shared" si="159"/>
        <v>2033.8331410995775</v>
      </c>
      <c r="BQ132">
        <f t="shared" si="160"/>
        <v>2033.8331410995775</v>
      </c>
      <c r="BR132">
        <f t="shared" si="161"/>
        <v>2033.8331410995775</v>
      </c>
      <c r="BS132">
        <f t="shared" si="162"/>
        <v>2033.8331410995775</v>
      </c>
      <c r="BT132">
        <f t="shared" si="163"/>
        <v>2033.8331410995775</v>
      </c>
      <c r="BU132">
        <f t="shared" si="164"/>
        <v>2033.8331410995775</v>
      </c>
      <c r="BV132">
        <f t="shared" si="165"/>
        <v>2033.8331410995775</v>
      </c>
      <c r="BW132">
        <f t="shared" si="166"/>
        <v>2033.8331410995775</v>
      </c>
      <c r="BX132">
        <f t="shared" si="167"/>
        <v>2033.8331410995775</v>
      </c>
      <c r="BY132">
        <f t="shared" si="168"/>
        <v>2033.8331410995775</v>
      </c>
      <c r="BZ132">
        <f>IF($I$1=0,0,IF(AP132=0,C132,('LED Curve'!$D$14*(AP132/$I$1)^3+'LED Curve'!$D$15*(AP132/$I$1)^2+'LED Curve'!$D$16*(AP132/$I$1)^1+'LED Curve'!$D$17)*$F$1))</f>
        <v>32.123222947868399</v>
      </c>
      <c r="CA132">
        <f>IF($I$2=0,0,IF(AQ132=0,C132-BZ132,('LED Curve'!$D$14*(AQ132/$I$2)^3+'LED Curve'!$D$15*(AQ132/$I$2)^2+'LED Curve'!$D$16*(AQ132/$I$2)^1+'LED Curve'!$D$17)*$F$2))</f>
        <v>32.123222947868399</v>
      </c>
      <c r="CB132">
        <f>IF($I$3=0,0,IF(AR132=0,C132-(BZ132+CA132),('LED Curve'!$D$14*(AR132/$I$3)^3+'LED Curve'!$D$15*(AR132/$I$3)^2+'LED Curve'!$D$16*(AR132/$I$3)^1+'LED Curve'!$D$17)*$F$3))</f>
        <v>32.123222947868399</v>
      </c>
      <c r="CC132">
        <f>IF($I$4=0,0,IF(AS132=0,C132-(BZ132+CA132+CB132),('LED Curve'!$D$14*(AS132/$I$4)^3+'LED Curve'!$D$15*(AS132/$I$4)^2+'LED Curve'!$D$16*(AS132/$I$4)^1+'LED Curve'!$D$17)*$F$4))</f>
        <v>32.123222947868399</v>
      </c>
      <c r="CD132">
        <f>IF($I$1=0,0,IF(AT132=0,D132,('LED Curve'!$D$14*(AT132/$I$1)^3+'LED Curve'!$D$15*(AT132/$I$1)^2+'LED Curve'!$D$16*(AT132/$I$1)^1+'LED Curve'!$D$17)*$F$1))</f>
        <v>32.123222947868399</v>
      </c>
      <c r="CE132">
        <f>IF($I$2=0,0,IF(AU132=0,D132-CD132,('LED Curve'!$D$14*(AU132/$I$2)^3+'LED Curve'!$D$15*(AU132/$I$2)^2+'LED Curve'!$D$16*(AU132/$I$2)^1+'LED Curve'!$D$17)*$F$2))</f>
        <v>32.123222947868399</v>
      </c>
      <c r="CF132">
        <f>IF($I$3=0,0,IF(AV132=0,D132-(CD132+CE132),('LED Curve'!$D$14*(AV132/$I$3)^3+'LED Curve'!$D$15*(AV132/$I$3)^2+'LED Curve'!$D$16*(AV132/$I$3)^1+'LED Curve'!$D$17)*$F$3))</f>
        <v>32.123222947868399</v>
      </c>
      <c r="CG132">
        <f>IF($I$4=0,0,IF(AW132=0,D132-(CD132+CE132+CF132),('LED Curve'!$D$14*(AW132/$I$4)^3+'LED Curve'!$D$15*(AW132/$I$4)^2+'LED Curve'!$D$16*(AW132/$I$4)^1+'LED Curve'!$D$17)*$F$4))</f>
        <v>32.123222947868399</v>
      </c>
      <c r="CH132">
        <f>IF($I$1=0,0,IF(AX132=0,E132,('LED Curve'!$D$14*(AX132/$I$1)^3+'LED Curve'!$D$15*(AX132/$I$1)^2+'LED Curve'!$D$16*(AX132/$I$1)^1+'LED Curve'!$D$17)*$F$1))</f>
        <v>32.123222947868399</v>
      </c>
      <c r="CI132">
        <f>IF($I$2=0,0,IF(AY132=0,E132-CH132,('LED Curve'!$D$14*(AY132/$I$2)^3+'LED Curve'!$D$15*(AY132/$I$2)^2+'LED Curve'!$D$16*(AY132/$I$2)^1+'LED Curve'!$D$17)*$F$2))</f>
        <v>32.123222947868399</v>
      </c>
      <c r="CJ132">
        <f>IF($I$3=0,0,IF(AZ132=0,E132-(CH132+CI132),('LED Curve'!$D$14*(AZ132/$I$3)^3+'LED Curve'!$D$15*(AZ132/$I$3)^2+'LED Curve'!$D$16*(AZ132/$I$3)^1+'LED Curve'!$D$17)*$F$3))</f>
        <v>32.123222947868399</v>
      </c>
      <c r="CK132">
        <f>IF($I$4=0,0,IF(BA132=0,E132-(CH132+CI132+CJ132),('LED Curve'!$D$14*(BA132/$I$4)^3+'LED Curve'!$D$15*(BA132/$I$4)^2+'LED Curve'!$D$16*(BA132/$I$4)^1+'LED Curve'!$D$17)*$F$4))</f>
        <v>32.123222947868399</v>
      </c>
      <c r="CL132">
        <f t="shared" si="169"/>
        <v>121.74751598463102</v>
      </c>
      <c r="CM132">
        <f t="shared" si="170"/>
        <v>89.624293036762623</v>
      </c>
      <c r="CN132">
        <f t="shared" si="171"/>
        <v>57.501070088894224</v>
      </c>
      <c r="CO132">
        <f>IF($C$6=Calculation!$I$5,0,$C132-(BZ132+CA132+CB132+CC132))</f>
        <v>25.377847141025825</v>
      </c>
      <c r="CP132">
        <f t="shared" si="172"/>
        <v>135.86303770576734</v>
      </c>
      <c r="CQ132">
        <f t="shared" si="173"/>
        <v>103.73981475789893</v>
      </c>
      <c r="CR132">
        <f t="shared" si="174"/>
        <v>71.616591810030528</v>
      </c>
      <c r="CS132">
        <f>IF($C$6=Calculation!$I$5,0,$D132-(CD132+CE132+CF132+CG132))</f>
        <v>39.493368862162129</v>
      </c>
      <c r="CT132">
        <f t="shared" si="175"/>
        <v>149.97855942690364</v>
      </c>
      <c r="CU132">
        <f t="shared" si="176"/>
        <v>117.85533647903523</v>
      </c>
      <c r="CV132">
        <f t="shared" si="177"/>
        <v>85.732113531166831</v>
      </c>
      <c r="CW132">
        <f>IF($C$6=Calculation!$I$5,0,$E132-(CH132+CI132+CJ132+CK132))</f>
        <v>53.608890583298432</v>
      </c>
      <c r="CX132">
        <f t="shared" si="178"/>
        <v>50.912857824456509</v>
      </c>
      <c r="CY132">
        <f t="shared" si="179"/>
        <v>57.938934586712065</v>
      </c>
      <c r="CZ132">
        <f t="shared" si="180"/>
        <v>64.634355521395747</v>
      </c>
      <c r="DA132">
        <f t="shared" si="181"/>
        <v>0.57027156393724332</v>
      </c>
      <c r="DB132">
        <f t="shared" si="182"/>
        <v>0.60364822317956734</v>
      </c>
      <c r="DC132">
        <f t="shared" si="183"/>
        <v>0.63001250681168242</v>
      </c>
      <c r="DD132">
        <f t="shared" si="198"/>
        <v>12.839010509679811</v>
      </c>
      <c r="DE132">
        <f t="shared" si="199"/>
        <v>12.422200411469207</v>
      </c>
      <c r="DF132">
        <f t="shared" si="200"/>
        <v>11.230344021721333</v>
      </c>
      <c r="DG132">
        <f t="shared" si="201"/>
        <v>7.9855097994456914</v>
      </c>
      <c r="DH132">
        <f t="shared" si="202"/>
        <v>13.632093789296601</v>
      </c>
      <c r="DI132">
        <f t="shared" si="203"/>
        <v>13.252228854756686</v>
      </c>
      <c r="DJ132">
        <f t="shared" si="204"/>
        <v>12.186245228126984</v>
      </c>
      <c r="DK132">
        <f t="shared" si="205"/>
        <v>9.4414714343916746</v>
      </c>
      <c r="DL132">
        <f t="shared" si="206"/>
        <v>14.257399768720713</v>
      </c>
      <c r="DM132">
        <f t="shared" si="207"/>
        <v>13.909585757009351</v>
      </c>
      <c r="DN132">
        <f t="shared" si="208"/>
        <v>12.944345591549645</v>
      </c>
      <c r="DO132">
        <f t="shared" si="209"/>
        <v>10.547398726916775</v>
      </c>
      <c r="DP132">
        <f t="shared" si="184"/>
        <v>0.21536561656600375</v>
      </c>
      <c r="DQ132">
        <f t="shared" si="185"/>
        <v>0.5946129283434145</v>
      </c>
      <c r="DR132">
        <f t="shared" si="186"/>
        <v>1.504332759888884</v>
      </c>
      <c r="DS132">
        <f t="shared" si="187"/>
        <v>3.5512102134049295</v>
      </c>
      <c r="DT132">
        <f t="shared" si="188"/>
        <v>0.1957421357474966</v>
      </c>
      <c r="DU132">
        <f t="shared" si="189"/>
        <v>0.52937470169145939</v>
      </c>
      <c r="DV132">
        <f t="shared" si="190"/>
        <v>1.2570381093663101</v>
      </c>
      <c r="DW132">
        <f t="shared" si="191"/>
        <v>6.8410921101553255</v>
      </c>
      <c r="DX132">
        <f t="shared" si="192"/>
        <v>0.17943591579829735</v>
      </c>
      <c r="DY132">
        <f t="shared" si="193"/>
        <v>0.47733610924997627</v>
      </c>
      <c r="DZ132">
        <f t="shared" si="194"/>
        <v>1.0876185638500147</v>
      </c>
      <c r="EA132">
        <f t="shared" si="195"/>
        <v>10.601222581489328</v>
      </c>
      <c r="EB132">
        <f>IF($I$1=0,0,IF(AP132&lt;=0,0,('LED Curve'!$D$19*(AP132/$I$1)^3+'LED Curve'!$D$20*(AP132/$I$1)^2+'LED Curve'!$D$21*(AP132/$I$1)^1+'LED Curve'!$D$22)*$F$1*$I$1))</f>
        <v>544.2324443672818</v>
      </c>
      <c r="EC132">
        <f>IF($I$2=0,0,IF(AQ132&lt;=0,0,('LED Curve'!$D$19*(AQ132/$I$2)^3+'LED Curve'!$D$20*(AQ132/$I$2)^2+'LED Curve'!$D$21*(AQ132/$I$2)^1+'LED Curve'!$D$22)*$F$2*$I$2))</f>
        <v>544.2324443672818</v>
      </c>
      <c r="ED132">
        <f>IF($I$3=0,0,IF(AR132&lt;=0,0,('LED Curve'!$D$19*(AR132/$I$3)^3+'LED Curve'!$D$20*(AR132/$I$3)^2+'LED Curve'!$D$21*(AR132/$I$3)^1+'LED Curve'!$D$22)*$F$3*$I$3))</f>
        <v>544.2324443672818</v>
      </c>
      <c r="EE132">
        <f>IF($I$4=0,0,IF(AS132&lt;=0,0,('LED Curve'!$D$19*(AS132/$I$4)^3+'LED Curve'!$D$20*(AS132/$I$4)^2+'LED Curve'!$D$21*(AS132/$I$4)^1+'LED Curve'!$D$22)*$F$4*$I$4))</f>
        <v>544.2324443672818</v>
      </c>
      <c r="EF132">
        <f>IF($I$1=0,0,IF(AT132&lt;=0,0,('LED Curve'!$D$19*(AT132/$I$1)^3+'LED Curve'!$D$20*(AT132/$I$1)^2+'LED Curve'!$D$21*(AT132/$I$1)^1+'LED Curve'!$D$22)*$F$1*$I$1))</f>
        <v>544.2324443672818</v>
      </c>
      <c r="EG132">
        <f>IF($I$2=0,0,IF(AU132&lt;=0,0,('LED Curve'!$D$19*(AU132/$I$2)^3+'LED Curve'!$D$20*(AU132/$I$2)^2+'LED Curve'!$D$21*(AU132/$I$2)^1+'LED Curve'!$D$22)*$F$2*$I$2))</f>
        <v>544.2324443672818</v>
      </c>
      <c r="EH132">
        <f>IF($I$3=0,0,IF(AV132&lt;=0,0,('LED Curve'!$D$19*(AV132/$I$3)^3+'LED Curve'!$D$20*(AV132/$I$3)^2+'LED Curve'!$D$21*(AV132/$I$3)^1+'LED Curve'!$D$22)*$F$3*$I$3))</f>
        <v>544.2324443672818</v>
      </c>
      <c r="EI132">
        <f>IF($I$4=0,0,IF(AW132&lt;=0,0,('LED Curve'!$D$19*(AW132/$I$4)^3+'LED Curve'!$D$20*(AW132/$I$4)^2+'LED Curve'!$D$21*(AW132/$I$4)^1+'LED Curve'!$D$22)*$F$4*$I$4))</f>
        <v>544.2324443672818</v>
      </c>
      <c r="EJ132">
        <f>IF($I$1=0,0,IF(AX132&lt;=0,0,('LED Curve'!$D$19*(AX132/$I$1)^3+'LED Curve'!$D$20*(AX132/$I$1)^2+'LED Curve'!$D$21*(AX132/$I$1)^1+'LED Curve'!$D$22)*$F$1*$I$1))</f>
        <v>544.2324443672818</v>
      </c>
      <c r="EK132">
        <f>IF($I$2=0,0,IF(AY132&lt;=0,0,('LED Curve'!$D$19*(AY132/$I$2)^3+'LED Curve'!$D$20*(AY132/$I$2)^2+'LED Curve'!$D$21*(AY132/$I$2)^1+'LED Curve'!$D$22)*$F$2*$I$2))</f>
        <v>544.2324443672818</v>
      </c>
      <c r="EL132">
        <f>IF($I$3=0,0,IF(AZ132&lt;=0,0,('LED Curve'!$D$19*(AZ132/$I$3)^3+'LED Curve'!$D$20*(AZ132/$I$3)^2+'LED Curve'!$D$21*(AZ132/$I$3)^1+'LED Curve'!$D$22)*$F$3*$I$3))</f>
        <v>544.2324443672818</v>
      </c>
      <c r="EM132">
        <f>IF($I$4=0,0,IF(BA132&lt;=0,0,('LED Curve'!$D$19*(BA132/$I$4)^3+'LED Curve'!$D$20*(BA132/$I$4)^2+'LED Curve'!$D$21*(BA132/$I$4)^1+'LED Curve'!$D$22)*$F$4*$I$4))</f>
        <v>544.2324443672818</v>
      </c>
      <c r="EN132">
        <f t="shared" si="196"/>
        <v>2176.9297774691272</v>
      </c>
      <c r="EO132">
        <f t="shared" si="116"/>
        <v>948.61350207583291</v>
      </c>
      <c r="EP132">
        <f t="shared" si="117"/>
        <v>2176.9297774691272</v>
      </c>
      <c r="EQ132">
        <f t="shared" si="118"/>
        <v>851.15161399119143</v>
      </c>
      <c r="ER132">
        <f t="shared" si="197"/>
        <v>2176.9297774691272</v>
      </c>
      <c r="ES132">
        <f t="shared" si="119"/>
        <v>774.82780015805474</v>
      </c>
    </row>
    <row r="133" spans="1:149" x14ac:dyDescent="0.3">
      <c r="A133">
        <v>124</v>
      </c>
      <c r="B133">
        <f t="shared" si="120"/>
        <v>4.84375E-3</v>
      </c>
      <c r="C133">
        <f t="shared" si="107"/>
        <v>153.97610882221753</v>
      </c>
      <c r="D133">
        <f t="shared" si="108"/>
        <v>168.1012096242373</v>
      </c>
      <c r="E133">
        <f t="shared" si="109"/>
        <v>182.22631042625707</v>
      </c>
      <c r="F133">
        <f>IF(C133&gt;Calculation!$D$72,IF((C133-Calculation!$D$72)/Calculation!$D$58&gt;Calculation!$D$28,Calculation!$D$28,(C133-Calculation!$D$72)/Calculation!$D$58),0)</f>
        <v>26.470588235294116</v>
      </c>
      <c r="G133">
        <f>IF(C133&gt;Calculation!$D$73,IF((C133-Calculation!$D$73)/Calculation!$D$59&gt;Calculation!$D$29,Calculation!$D$29,(C133-Calculation!$D$73)/Calculation!$D$59),0)</f>
        <v>54.411764705882355</v>
      </c>
      <c r="H133">
        <f>IF(C133&gt;Calculation!$D$74,IF((C133-Calculation!$D$74)/Calculation!$D$60&gt;Calculation!$D$30,Calculation!$D$30,(C133-Calculation!$D$74)/Calculation!$D$60),0)</f>
        <v>122.05882352941177</v>
      </c>
      <c r="I133">
        <f>IF(C133&gt;Calculation!$D$75,IF((C133-Calculation!$D$75)/Calculation!$D$61&gt;Calculation!$D$31,Calculation!$D$31,(C133-Calculation!$D$75)/Calculation!$D$61),0)</f>
        <v>135.29411764705884</v>
      </c>
      <c r="J133">
        <f>IF(D133&gt;Calculation!$D$72,IF((D133-Calculation!$D$72)/Calculation!$D$58&gt;Calculation!$D$28,Calculation!$D$28,(D133-Calculation!$D$72)/Calculation!$D$58),0)</f>
        <v>26.470588235294116</v>
      </c>
      <c r="K133">
        <f>IF(D133&gt;Calculation!$D$73,IF((D133-Calculation!$D$73)/Calculation!$D$59&gt;Calculation!$D$29,Calculation!$D$29,(D133-Calculation!$D$73)/Calculation!$D$59),0)</f>
        <v>54.411764705882355</v>
      </c>
      <c r="L133">
        <f>IF(D133&gt;Calculation!$D$74,IF((D133-Calculation!$D$74)/Calculation!$D$60&gt;Calculation!$D$30,Calculation!$D$30,(D133-Calculation!$D$74)/Calculation!$D$60),0)</f>
        <v>122.05882352941177</v>
      </c>
      <c r="M133">
        <f>IF(D133&gt;Calculation!$D$75,IF((D133-Calculation!$D$75)/Calculation!$D$61&gt;Calculation!$D$31,Calculation!$D$31,(D133-Calculation!$D$75)/Calculation!$D$61),0)</f>
        <v>135.29411764705884</v>
      </c>
      <c r="N133">
        <f>IF(E133&gt;Calculation!$D$72,IF((E133-Calculation!$D$72)/Calculation!$D$58&gt;Calculation!$D$28,Calculation!$D$28,(E133-Calculation!$D$72)/Calculation!$D$58),0)</f>
        <v>26.470588235294116</v>
      </c>
      <c r="O133">
        <f>IF(E133&gt;Calculation!$D$73,IF((E133-Calculation!$D$73)/Calculation!$D$59&gt;Calculation!$D$29,Calculation!$D$29,(E133-Calculation!$D$73)/Calculation!$D$59),0)</f>
        <v>54.411764705882355</v>
      </c>
      <c r="P133">
        <f>IF(E133&gt;Calculation!$D$74,IF((E133-Calculation!$D$74)/Calculation!$D$60&gt;Calculation!$D$30,Calculation!$D$30,(E133-Calculation!$D$74)/Calculation!$D$60),0)</f>
        <v>122.05882352941177</v>
      </c>
      <c r="Q133">
        <f>IF(E133&gt;Calculation!$D$75,IF((E133-Calculation!$D$75)/Calculation!$D$61&gt;Calculation!$D$31,Calculation!$D$31,(E133-Calculation!$D$75)/Calculation!$D$61),0)</f>
        <v>135.29411764705884</v>
      </c>
      <c r="R133">
        <f t="shared" si="121"/>
        <v>0</v>
      </c>
      <c r="S133">
        <f t="shared" si="122"/>
        <v>0</v>
      </c>
      <c r="T133">
        <f t="shared" si="123"/>
        <v>0</v>
      </c>
      <c r="U133">
        <f t="shared" si="124"/>
        <v>135.29411764705884</v>
      </c>
      <c r="V133">
        <f t="shared" si="125"/>
        <v>0</v>
      </c>
      <c r="W133">
        <f t="shared" si="126"/>
        <v>0</v>
      </c>
      <c r="X133">
        <f t="shared" si="127"/>
        <v>0</v>
      </c>
      <c r="Y133">
        <f t="shared" si="128"/>
        <v>135.29411764705884</v>
      </c>
      <c r="Z133">
        <f t="shared" si="129"/>
        <v>0</v>
      </c>
      <c r="AA133">
        <f t="shared" si="130"/>
        <v>0</v>
      </c>
      <c r="AB133">
        <f t="shared" si="131"/>
        <v>0</v>
      </c>
      <c r="AC133">
        <f t="shared" si="110"/>
        <v>135.29411764705884</v>
      </c>
      <c r="AD133">
        <f>IF(T133&gt;Calculation!$D$29,1,0)</f>
        <v>0</v>
      </c>
      <c r="AE133">
        <f>IF(X133&gt;Calculation!$D$29,1,0)</f>
        <v>0</v>
      </c>
      <c r="AF133">
        <f>IF(AB133&gt;Calculation!$D$29,1,0)</f>
        <v>0</v>
      </c>
      <c r="AG133">
        <f>IF(U133&gt;Calculation!$D$30,1,0)</f>
        <v>1</v>
      </c>
      <c r="AH133">
        <f>IF(Y133&gt;Calculation!$D$30,1,0)</f>
        <v>1</v>
      </c>
      <c r="AI133">
        <f>IF(AC133&gt;Calculation!$D$30,1,0)</f>
        <v>1</v>
      </c>
      <c r="AJ133">
        <f t="shared" si="111"/>
        <v>135.29411764705884</v>
      </c>
      <c r="AK133">
        <f t="shared" si="132"/>
        <v>135.29411764705884</v>
      </c>
      <c r="AL133">
        <f t="shared" si="133"/>
        <v>135.29411764705884</v>
      </c>
      <c r="AM133">
        <f t="shared" si="134"/>
        <v>18304.498269896198</v>
      </c>
      <c r="AN133">
        <f t="shared" si="135"/>
        <v>18304.498269896198</v>
      </c>
      <c r="AO133">
        <f t="shared" si="136"/>
        <v>18304.498269896198</v>
      </c>
      <c r="AP133">
        <f t="shared" si="112"/>
        <v>135.29411764705884</v>
      </c>
      <c r="AQ133">
        <f t="shared" si="113"/>
        <v>135.29411764705884</v>
      </c>
      <c r="AR133">
        <f t="shared" si="114"/>
        <v>135.29411764705884</v>
      </c>
      <c r="AS133">
        <f t="shared" si="115"/>
        <v>135.29411764705884</v>
      </c>
      <c r="AT133">
        <f t="shared" si="137"/>
        <v>135.29411764705884</v>
      </c>
      <c r="AU133">
        <f t="shared" si="138"/>
        <v>135.29411764705884</v>
      </c>
      <c r="AV133">
        <f t="shared" si="139"/>
        <v>135.29411764705884</v>
      </c>
      <c r="AW133">
        <f t="shared" si="140"/>
        <v>135.29411764705884</v>
      </c>
      <c r="AX133">
        <f t="shared" si="141"/>
        <v>135.29411764705884</v>
      </c>
      <c r="AY133">
        <f t="shared" si="142"/>
        <v>135.29411764705884</v>
      </c>
      <c r="AZ133">
        <f t="shared" si="143"/>
        <v>135.29411764705884</v>
      </c>
      <c r="BA133">
        <f t="shared" si="144"/>
        <v>135.29411764705884</v>
      </c>
      <c r="BB133">
        <f t="shared" si="145"/>
        <v>45.098039215686278</v>
      </c>
      <c r="BC133">
        <f t="shared" si="146"/>
        <v>45.098039215686278</v>
      </c>
      <c r="BD133">
        <f t="shared" si="147"/>
        <v>45.098039215686278</v>
      </c>
      <c r="BE133">
        <f t="shared" si="148"/>
        <v>45.098039215686278</v>
      </c>
      <c r="BF133">
        <f t="shared" si="149"/>
        <v>45.098039215686278</v>
      </c>
      <c r="BG133">
        <f t="shared" si="150"/>
        <v>45.098039215686278</v>
      </c>
      <c r="BH133">
        <f t="shared" si="151"/>
        <v>45.098039215686278</v>
      </c>
      <c r="BI133">
        <f t="shared" si="152"/>
        <v>45.098039215686278</v>
      </c>
      <c r="BJ133">
        <f t="shared" si="153"/>
        <v>45.098039215686278</v>
      </c>
      <c r="BK133">
        <f t="shared" si="154"/>
        <v>45.098039215686278</v>
      </c>
      <c r="BL133">
        <f t="shared" si="155"/>
        <v>45.098039215686278</v>
      </c>
      <c r="BM133">
        <f t="shared" si="156"/>
        <v>45.098039215686278</v>
      </c>
      <c r="BN133">
        <f t="shared" si="157"/>
        <v>2033.8331410995775</v>
      </c>
      <c r="BO133">
        <f t="shared" si="158"/>
        <v>2033.8331410995775</v>
      </c>
      <c r="BP133">
        <f t="shared" si="159"/>
        <v>2033.8331410995775</v>
      </c>
      <c r="BQ133">
        <f t="shared" si="160"/>
        <v>2033.8331410995775</v>
      </c>
      <c r="BR133">
        <f t="shared" si="161"/>
        <v>2033.8331410995775</v>
      </c>
      <c r="BS133">
        <f t="shared" si="162"/>
        <v>2033.8331410995775</v>
      </c>
      <c r="BT133">
        <f t="shared" si="163"/>
        <v>2033.8331410995775</v>
      </c>
      <c r="BU133">
        <f t="shared" si="164"/>
        <v>2033.8331410995775</v>
      </c>
      <c r="BV133">
        <f t="shared" si="165"/>
        <v>2033.8331410995775</v>
      </c>
      <c r="BW133">
        <f t="shared" si="166"/>
        <v>2033.8331410995775</v>
      </c>
      <c r="BX133">
        <f t="shared" si="167"/>
        <v>2033.8331410995775</v>
      </c>
      <c r="BY133">
        <f t="shared" si="168"/>
        <v>2033.8331410995775</v>
      </c>
      <c r="BZ133">
        <f>IF($I$1=0,0,IF(AP133=0,C133,('LED Curve'!$D$14*(AP133/$I$1)^3+'LED Curve'!$D$15*(AP133/$I$1)^2+'LED Curve'!$D$16*(AP133/$I$1)^1+'LED Curve'!$D$17)*$F$1))</f>
        <v>32.123222947868399</v>
      </c>
      <c r="CA133">
        <f>IF($I$2=0,0,IF(AQ133=0,C133-BZ133,('LED Curve'!$D$14*(AQ133/$I$2)^3+'LED Curve'!$D$15*(AQ133/$I$2)^2+'LED Curve'!$D$16*(AQ133/$I$2)^1+'LED Curve'!$D$17)*$F$2))</f>
        <v>32.123222947868399</v>
      </c>
      <c r="CB133">
        <f>IF($I$3=0,0,IF(AR133=0,C133-(BZ133+CA133),('LED Curve'!$D$14*(AR133/$I$3)^3+'LED Curve'!$D$15*(AR133/$I$3)^2+'LED Curve'!$D$16*(AR133/$I$3)^1+'LED Curve'!$D$17)*$F$3))</f>
        <v>32.123222947868399</v>
      </c>
      <c r="CC133">
        <f>IF($I$4=0,0,IF(AS133=0,C133-(BZ133+CA133+CB133),('LED Curve'!$D$14*(AS133/$I$4)^3+'LED Curve'!$D$15*(AS133/$I$4)^2+'LED Curve'!$D$16*(AS133/$I$4)^1+'LED Curve'!$D$17)*$F$4))</f>
        <v>32.123222947868399</v>
      </c>
      <c r="CD133">
        <f>IF($I$1=0,0,IF(AT133=0,D133,('LED Curve'!$D$14*(AT133/$I$1)^3+'LED Curve'!$D$15*(AT133/$I$1)^2+'LED Curve'!$D$16*(AT133/$I$1)^1+'LED Curve'!$D$17)*$F$1))</f>
        <v>32.123222947868399</v>
      </c>
      <c r="CE133">
        <f>IF($I$2=0,0,IF(AU133=0,D133-CD133,('LED Curve'!$D$14*(AU133/$I$2)^3+'LED Curve'!$D$15*(AU133/$I$2)^2+'LED Curve'!$D$16*(AU133/$I$2)^1+'LED Curve'!$D$17)*$F$2))</f>
        <v>32.123222947868399</v>
      </c>
      <c r="CF133">
        <f>IF($I$3=0,0,IF(AV133=0,D133-(CD133+CE133),('LED Curve'!$D$14*(AV133/$I$3)^3+'LED Curve'!$D$15*(AV133/$I$3)^2+'LED Curve'!$D$16*(AV133/$I$3)^1+'LED Curve'!$D$17)*$F$3))</f>
        <v>32.123222947868399</v>
      </c>
      <c r="CG133">
        <f>IF($I$4=0,0,IF(AW133=0,D133-(CD133+CE133+CF133),('LED Curve'!$D$14*(AW133/$I$4)^3+'LED Curve'!$D$15*(AW133/$I$4)^2+'LED Curve'!$D$16*(AW133/$I$4)^1+'LED Curve'!$D$17)*$F$4))</f>
        <v>32.123222947868399</v>
      </c>
      <c r="CH133">
        <f>IF($I$1=0,0,IF(AX133=0,E133,('LED Curve'!$D$14*(AX133/$I$1)^3+'LED Curve'!$D$15*(AX133/$I$1)^2+'LED Curve'!$D$16*(AX133/$I$1)^1+'LED Curve'!$D$17)*$F$1))</f>
        <v>32.123222947868399</v>
      </c>
      <c r="CI133">
        <f>IF($I$2=0,0,IF(AY133=0,E133-CH133,('LED Curve'!$D$14*(AY133/$I$2)^3+'LED Curve'!$D$15*(AY133/$I$2)^2+'LED Curve'!$D$16*(AY133/$I$2)^1+'LED Curve'!$D$17)*$F$2))</f>
        <v>32.123222947868399</v>
      </c>
      <c r="CJ133">
        <f>IF($I$3=0,0,IF(AZ133=0,E133-(CH133+CI133),('LED Curve'!$D$14*(AZ133/$I$3)^3+'LED Curve'!$D$15*(AZ133/$I$3)^2+'LED Curve'!$D$16*(AZ133/$I$3)^1+'LED Curve'!$D$17)*$F$3))</f>
        <v>32.123222947868399</v>
      </c>
      <c r="CK133">
        <f>IF($I$4=0,0,IF(BA133=0,E133-(CH133+CI133+CJ133),('LED Curve'!$D$14*(BA133/$I$4)^3+'LED Curve'!$D$15*(BA133/$I$4)^2+'LED Curve'!$D$16*(BA133/$I$4)^1+'LED Curve'!$D$17)*$F$4))</f>
        <v>32.123222947868399</v>
      </c>
      <c r="CL133">
        <f t="shared" si="169"/>
        <v>121.85288587434913</v>
      </c>
      <c r="CM133">
        <f t="shared" si="170"/>
        <v>89.729662926480728</v>
      </c>
      <c r="CN133">
        <f t="shared" si="171"/>
        <v>57.606439978612329</v>
      </c>
      <c r="CO133">
        <f>IF($C$6=Calculation!$I$5,0,$C133-(BZ133+CA133+CB133+CC133))</f>
        <v>25.48321703074393</v>
      </c>
      <c r="CP133">
        <f t="shared" si="172"/>
        <v>135.97798667636891</v>
      </c>
      <c r="CQ133">
        <f t="shared" si="173"/>
        <v>103.8547637285005</v>
      </c>
      <c r="CR133">
        <f t="shared" si="174"/>
        <v>71.731540780632102</v>
      </c>
      <c r="CS133">
        <f>IF($C$6=Calculation!$I$5,0,$D133-(CD133+CE133+CF133+CG133))</f>
        <v>39.608317832763703</v>
      </c>
      <c r="CT133">
        <f t="shared" si="175"/>
        <v>150.10308747838866</v>
      </c>
      <c r="CU133">
        <f t="shared" si="176"/>
        <v>117.97986453052027</v>
      </c>
      <c r="CV133">
        <f t="shared" si="177"/>
        <v>85.856641582651875</v>
      </c>
      <c r="CW133">
        <f>IF($C$6=Calculation!$I$5,0,$E133-(CH133+CI133+CJ133+CK133))</f>
        <v>53.733418634783476</v>
      </c>
      <c r="CX133">
        <f t="shared" si="178"/>
        <v>51.733730698808358</v>
      </c>
      <c r="CY133">
        <f t="shared" si="179"/>
        <v>58.834432267823175</v>
      </c>
      <c r="CZ133">
        <f t="shared" si="180"/>
        <v>65.604478009266117</v>
      </c>
      <c r="DA133">
        <f t="shared" si="181"/>
        <v>0.57767046099606689</v>
      </c>
      <c r="DB133">
        <f t="shared" si="182"/>
        <v>0.61104712023839092</v>
      </c>
      <c r="DC133">
        <f t="shared" si="183"/>
        <v>0.63741140387050599</v>
      </c>
      <c r="DD133">
        <f t="shared" si="198"/>
        <v>13.008779380957609</v>
      </c>
      <c r="DE133">
        <f t="shared" si="199"/>
        <v>12.591969282747005</v>
      </c>
      <c r="DF133">
        <f t="shared" si="200"/>
        <v>11.400112892999131</v>
      </c>
      <c r="DG133">
        <f t="shared" si="201"/>
        <v>8.1552786707234883</v>
      </c>
      <c r="DH133">
        <f t="shared" si="202"/>
        <v>13.801862660574399</v>
      </c>
      <c r="DI133">
        <f t="shared" si="203"/>
        <v>13.421997726034483</v>
      </c>
      <c r="DJ133">
        <f t="shared" si="204"/>
        <v>12.356014099404781</v>
      </c>
      <c r="DK133">
        <f t="shared" si="205"/>
        <v>9.6112403056694724</v>
      </c>
      <c r="DL133">
        <f t="shared" si="206"/>
        <v>14.427168639998511</v>
      </c>
      <c r="DM133">
        <f t="shared" si="207"/>
        <v>14.079354628287149</v>
      </c>
      <c r="DN133">
        <f t="shared" si="208"/>
        <v>13.114114462827443</v>
      </c>
      <c r="DO133">
        <f t="shared" si="209"/>
        <v>10.717167598194573</v>
      </c>
      <c r="DP133">
        <f t="shared" si="184"/>
        <v>0.21536561656600375</v>
      </c>
      <c r="DQ133">
        <f t="shared" si="185"/>
        <v>0.5946129283434145</v>
      </c>
      <c r="DR133">
        <f t="shared" si="186"/>
        <v>1.504332759888884</v>
      </c>
      <c r="DS133">
        <f t="shared" si="187"/>
        <v>3.6856087055867661</v>
      </c>
      <c r="DT133">
        <f t="shared" si="188"/>
        <v>0.1957421357474966</v>
      </c>
      <c r="DU133">
        <f t="shared" si="189"/>
        <v>0.52937470169145939</v>
      </c>
      <c r="DV133">
        <f t="shared" si="190"/>
        <v>1.2570381093663101</v>
      </c>
      <c r="DW133">
        <f t="shared" si="191"/>
        <v>7.0501154090964206</v>
      </c>
      <c r="DX133">
        <f t="shared" si="192"/>
        <v>0.17943591579829735</v>
      </c>
      <c r="DY133">
        <f t="shared" si="193"/>
        <v>0.47733610924997627</v>
      </c>
      <c r="DZ133">
        <f t="shared" si="194"/>
        <v>1.0876185638500147</v>
      </c>
      <c r="EA133">
        <f t="shared" si="195"/>
        <v>10.884870687189682</v>
      </c>
      <c r="EB133">
        <f>IF($I$1=0,0,IF(AP133&lt;=0,0,('LED Curve'!$D$19*(AP133/$I$1)^3+'LED Curve'!$D$20*(AP133/$I$1)^2+'LED Curve'!$D$21*(AP133/$I$1)^1+'LED Curve'!$D$22)*$F$1*$I$1))</f>
        <v>544.2324443672818</v>
      </c>
      <c r="EC133">
        <f>IF($I$2=0,0,IF(AQ133&lt;=0,0,('LED Curve'!$D$19*(AQ133/$I$2)^3+'LED Curve'!$D$20*(AQ133/$I$2)^2+'LED Curve'!$D$21*(AQ133/$I$2)^1+'LED Curve'!$D$22)*$F$2*$I$2))</f>
        <v>544.2324443672818</v>
      </c>
      <c r="ED133">
        <f>IF($I$3=0,0,IF(AR133&lt;=0,0,('LED Curve'!$D$19*(AR133/$I$3)^3+'LED Curve'!$D$20*(AR133/$I$3)^2+'LED Curve'!$D$21*(AR133/$I$3)^1+'LED Curve'!$D$22)*$F$3*$I$3))</f>
        <v>544.2324443672818</v>
      </c>
      <c r="EE133">
        <f>IF($I$4=0,0,IF(AS133&lt;=0,0,('LED Curve'!$D$19*(AS133/$I$4)^3+'LED Curve'!$D$20*(AS133/$I$4)^2+'LED Curve'!$D$21*(AS133/$I$4)^1+'LED Curve'!$D$22)*$F$4*$I$4))</f>
        <v>544.2324443672818</v>
      </c>
      <c r="EF133">
        <f>IF($I$1=0,0,IF(AT133&lt;=0,0,('LED Curve'!$D$19*(AT133/$I$1)^3+'LED Curve'!$D$20*(AT133/$I$1)^2+'LED Curve'!$D$21*(AT133/$I$1)^1+'LED Curve'!$D$22)*$F$1*$I$1))</f>
        <v>544.2324443672818</v>
      </c>
      <c r="EG133">
        <f>IF($I$2=0,0,IF(AU133&lt;=0,0,('LED Curve'!$D$19*(AU133/$I$2)^3+'LED Curve'!$D$20*(AU133/$I$2)^2+'LED Curve'!$D$21*(AU133/$I$2)^1+'LED Curve'!$D$22)*$F$2*$I$2))</f>
        <v>544.2324443672818</v>
      </c>
      <c r="EH133">
        <f>IF($I$3=0,0,IF(AV133&lt;=0,0,('LED Curve'!$D$19*(AV133/$I$3)^3+'LED Curve'!$D$20*(AV133/$I$3)^2+'LED Curve'!$D$21*(AV133/$I$3)^1+'LED Curve'!$D$22)*$F$3*$I$3))</f>
        <v>544.2324443672818</v>
      </c>
      <c r="EI133">
        <f>IF($I$4=0,0,IF(AW133&lt;=0,0,('LED Curve'!$D$19*(AW133/$I$4)^3+'LED Curve'!$D$20*(AW133/$I$4)^2+'LED Curve'!$D$21*(AW133/$I$4)^1+'LED Curve'!$D$22)*$F$4*$I$4))</f>
        <v>544.2324443672818</v>
      </c>
      <c r="EJ133">
        <f>IF($I$1=0,0,IF(AX133&lt;=0,0,('LED Curve'!$D$19*(AX133/$I$1)^3+'LED Curve'!$D$20*(AX133/$I$1)^2+'LED Curve'!$D$21*(AX133/$I$1)^1+'LED Curve'!$D$22)*$F$1*$I$1))</f>
        <v>544.2324443672818</v>
      </c>
      <c r="EK133">
        <f>IF($I$2=0,0,IF(AY133&lt;=0,0,('LED Curve'!$D$19*(AY133/$I$2)^3+'LED Curve'!$D$20*(AY133/$I$2)^2+'LED Curve'!$D$21*(AY133/$I$2)^1+'LED Curve'!$D$22)*$F$2*$I$2))</f>
        <v>544.2324443672818</v>
      </c>
      <c r="EL133">
        <f>IF($I$3=0,0,IF(AZ133&lt;=0,0,('LED Curve'!$D$19*(AZ133/$I$3)^3+'LED Curve'!$D$20*(AZ133/$I$3)^2+'LED Curve'!$D$21*(AZ133/$I$3)^1+'LED Curve'!$D$22)*$F$3*$I$3))</f>
        <v>544.2324443672818</v>
      </c>
      <c r="EM133">
        <f>IF($I$4=0,0,IF(BA133&lt;=0,0,('LED Curve'!$D$19*(BA133/$I$4)^3+'LED Curve'!$D$20*(BA133/$I$4)^2+'LED Curve'!$D$21*(BA133/$I$4)^1+'LED Curve'!$D$22)*$F$4*$I$4))</f>
        <v>544.2324443672818</v>
      </c>
      <c r="EN133">
        <f t="shared" si="196"/>
        <v>2176.9297774691272</v>
      </c>
      <c r="EO133">
        <f t="shared" si="116"/>
        <v>948.61350207583291</v>
      </c>
      <c r="EP133">
        <f t="shared" si="117"/>
        <v>2176.9297774691272</v>
      </c>
      <c r="EQ133">
        <f t="shared" si="118"/>
        <v>851.15161399119143</v>
      </c>
      <c r="ER133">
        <f t="shared" si="197"/>
        <v>2176.9297774691272</v>
      </c>
      <c r="ES133">
        <f t="shared" si="119"/>
        <v>774.82780015805474</v>
      </c>
    </row>
    <row r="134" spans="1:149" x14ac:dyDescent="0.3">
      <c r="A134">
        <v>125</v>
      </c>
      <c r="B134">
        <f t="shared" si="120"/>
        <v>4.8828125E-3</v>
      </c>
      <c r="C134">
        <f t="shared" si="107"/>
        <v>154.05807964146524</v>
      </c>
      <c r="D134">
        <f t="shared" si="108"/>
        <v>168.19063233614392</v>
      </c>
      <c r="E134">
        <f t="shared" si="109"/>
        <v>182.32318503082257</v>
      </c>
      <c r="F134">
        <f>IF(C134&gt;Calculation!$D$72,IF((C134-Calculation!$D$72)/Calculation!$D$58&gt;Calculation!$D$28,Calculation!$D$28,(C134-Calculation!$D$72)/Calculation!$D$58),0)</f>
        <v>26.470588235294116</v>
      </c>
      <c r="G134">
        <f>IF(C134&gt;Calculation!$D$73,IF((C134-Calculation!$D$73)/Calculation!$D$59&gt;Calculation!$D$29,Calculation!$D$29,(C134-Calculation!$D$73)/Calculation!$D$59),0)</f>
        <v>54.411764705882355</v>
      </c>
      <c r="H134">
        <f>IF(C134&gt;Calculation!$D$74,IF((C134-Calculation!$D$74)/Calculation!$D$60&gt;Calculation!$D$30,Calculation!$D$30,(C134-Calculation!$D$74)/Calculation!$D$60),0)</f>
        <v>122.05882352941177</v>
      </c>
      <c r="I134">
        <f>IF(C134&gt;Calculation!$D$75,IF((C134-Calculation!$D$75)/Calculation!$D$61&gt;Calculation!$D$31,Calculation!$D$31,(C134-Calculation!$D$75)/Calculation!$D$61),0)</f>
        <v>135.29411764705884</v>
      </c>
      <c r="J134">
        <f>IF(D134&gt;Calculation!$D$72,IF((D134-Calculation!$D$72)/Calculation!$D$58&gt;Calculation!$D$28,Calculation!$D$28,(D134-Calculation!$D$72)/Calculation!$D$58),0)</f>
        <v>26.470588235294116</v>
      </c>
      <c r="K134">
        <f>IF(D134&gt;Calculation!$D$73,IF((D134-Calculation!$D$73)/Calculation!$D$59&gt;Calculation!$D$29,Calculation!$D$29,(D134-Calculation!$D$73)/Calculation!$D$59),0)</f>
        <v>54.411764705882355</v>
      </c>
      <c r="L134">
        <f>IF(D134&gt;Calculation!$D$74,IF((D134-Calculation!$D$74)/Calculation!$D$60&gt;Calculation!$D$30,Calculation!$D$30,(D134-Calculation!$D$74)/Calculation!$D$60),0)</f>
        <v>122.05882352941177</v>
      </c>
      <c r="M134">
        <f>IF(D134&gt;Calculation!$D$75,IF((D134-Calculation!$D$75)/Calculation!$D$61&gt;Calculation!$D$31,Calculation!$D$31,(D134-Calculation!$D$75)/Calculation!$D$61),0)</f>
        <v>135.29411764705884</v>
      </c>
      <c r="N134">
        <f>IF(E134&gt;Calculation!$D$72,IF((E134-Calculation!$D$72)/Calculation!$D$58&gt;Calculation!$D$28,Calculation!$D$28,(E134-Calculation!$D$72)/Calculation!$D$58),0)</f>
        <v>26.470588235294116</v>
      </c>
      <c r="O134">
        <f>IF(E134&gt;Calculation!$D$73,IF((E134-Calculation!$D$73)/Calculation!$D$59&gt;Calculation!$D$29,Calculation!$D$29,(E134-Calculation!$D$73)/Calculation!$D$59),0)</f>
        <v>54.411764705882355</v>
      </c>
      <c r="P134">
        <f>IF(E134&gt;Calculation!$D$74,IF((E134-Calculation!$D$74)/Calculation!$D$60&gt;Calculation!$D$30,Calculation!$D$30,(E134-Calculation!$D$74)/Calculation!$D$60),0)</f>
        <v>122.05882352941177</v>
      </c>
      <c r="Q134">
        <f>IF(E134&gt;Calculation!$D$75,IF((E134-Calculation!$D$75)/Calculation!$D$61&gt;Calculation!$D$31,Calculation!$D$31,(E134-Calculation!$D$75)/Calculation!$D$61),0)</f>
        <v>135.29411764705884</v>
      </c>
      <c r="R134">
        <f t="shared" si="121"/>
        <v>0</v>
      </c>
      <c r="S134">
        <f t="shared" si="122"/>
        <v>0</v>
      </c>
      <c r="T134">
        <f t="shared" si="123"/>
        <v>0</v>
      </c>
      <c r="U134">
        <f t="shared" si="124"/>
        <v>135.29411764705884</v>
      </c>
      <c r="V134">
        <f t="shared" si="125"/>
        <v>0</v>
      </c>
      <c r="W134">
        <f t="shared" si="126"/>
        <v>0</v>
      </c>
      <c r="X134">
        <f t="shared" si="127"/>
        <v>0</v>
      </c>
      <c r="Y134">
        <f t="shared" si="128"/>
        <v>135.29411764705884</v>
      </c>
      <c r="Z134">
        <f t="shared" si="129"/>
        <v>0</v>
      </c>
      <c r="AA134">
        <f t="shared" si="130"/>
        <v>0</v>
      </c>
      <c r="AB134">
        <f t="shared" si="131"/>
        <v>0</v>
      </c>
      <c r="AC134">
        <f t="shared" si="110"/>
        <v>135.29411764705884</v>
      </c>
      <c r="AD134">
        <f>IF(T134&gt;Calculation!$D$29,1,0)</f>
        <v>0</v>
      </c>
      <c r="AE134">
        <f>IF(X134&gt;Calculation!$D$29,1,0)</f>
        <v>0</v>
      </c>
      <c r="AF134">
        <f>IF(AB134&gt;Calculation!$D$29,1,0)</f>
        <v>0</v>
      </c>
      <c r="AG134">
        <f>IF(U134&gt;Calculation!$D$30,1,0)</f>
        <v>1</v>
      </c>
      <c r="AH134">
        <f>IF(Y134&gt;Calculation!$D$30,1,0)</f>
        <v>1</v>
      </c>
      <c r="AI134">
        <f>IF(AC134&gt;Calculation!$D$30,1,0)</f>
        <v>1</v>
      </c>
      <c r="AJ134">
        <f t="shared" si="111"/>
        <v>135.29411764705884</v>
      </c>
      <c r="AK134">
        <f t="shared" si="132"/>
        <v>135.29411764705884</v>
      </c>
      <c r="AL134">
        <f t="shared" si="133"/>
        <v>135.29411764705884</v>
      </c>
      <c r="AM134">
        <f t="shared" si="134"/>
        <v>18304.498269896198</v>
      </c>
      <c r="AN134">
        <f t="shared" si="135"/>
        <v>18304.498269896198</v>
      </c>
      <c r="AO134">
        <f t="shared" si="136"/>
        <v>18304.498269896198</v>
      </c>
      <c r="AP134">
        <f t="shared" si="112"/>
        <v>135.29411764705884</v>
      </c>
      <c r="AQ134">
        <f t="shared" si="113"/>
        <v>135.29411764705884</v>
      </c>
      <c r="AR134">
        <f t="shared" si="114"/>
        <v>135.29411764705884</v>
      </c>
      <c r="AS134">
        <f t="shared" si="115"/>
        <v>135.29411764705884</v>
      </c>
      <c r="AT134">
        <f t="shared" si="137"/>
        <v>135.29411764705884</v>
      </c>
      <c r="AU134">
        <f t="shared" si="138"/>
        <v>135.29411764705884</v>
      </c>
      <c r="AV134">
        <f t="shared" si="139"/>
        <v>135.29411764705884</v>
      </c>
      <c r="AW134">
        <f t="shared" si="140"/>
        <v>135.29411764705884</v>
      </c>
      <c r="AX134">
        <f t="shared" si="141"/>
        <v>135.29411764705884</v>
      </c>
      <c r="AY134">
        <f t="shared" si="142"/>
        <v>135.29411764705884</v>
      </c>
      <c r="AZ134">
        <f t="shared" si="143"/>
        <v>135.29411764705884</v>
      </c>
      <c r="BA134">
        <f t="shared" si="144"/>
        <v>135.29411764705884</v>
      </c>
      <c r="BB134">
        <f t="shared" si="145"/>
        <v>45.098039215686278</v>
      </c>
      <c r="BC134">
        <f t="shared" si="146"/>
        <v>45.098039215686278</v>
      </c>
      <c r="BD134">
        <f t="shared" si="147"/>
        <v>45.098039215686278</v>
      </c>
      <c r="BE134">
        <f t="shared" si="148"/>
        <v>45.098039215686278</v>
      </c>
      <c r="BF134">
        <f t="shared" si="149"/>
        <v>45.098039215686278</v>
      </c>
      <c r="BG134">
        <f t="shared" si="150"/>
        <v>45.098039215686278</v>
      </c>
      <c r="BH134">
        <f t="shared" si="151"/>
        <v>45.098039215686278</v>
      </c>
      <c r="BI134">
        <f t="shared" si="152"/>
        <v>45.098039215686278</v>
      </c>
      <c r="BJ134">
        <f t="shared" si="153"/>
        <v>45.098039215686278</v>
      </c>
      <c r="BK134">
        <f t="shared" si="154"/>
        <v>45.098039215686278</v>
      </c>
      <c r="BL134">
        <f t="shared" si="155"/>
        <v>45.098039215686278</v>
      </c>
      <c r="BM134">
        <f t="shared" si="156"/>
        <v>45.098039215686278</v>
      </c>
      <c r="BN134">
        <f t="shared" si="157"/>
        <v>2033.8331410995775</v>
      </c>
      <c r="BO134">
        <f t="shared" si="158"/>
        <v>2033.8331410995775</v>
      </c>
      <c r="BP134">
        <f t="shared" si="159"/>
        <v>2033.8331410995775</v>
      </c>
      <c r="BQ134">
        <f t="shared" si="160"/>
        <v>2033.8331410995775</v>
      </c>
      <c r="BR134">
        <f t="shared" si="161"/>
        <v>2033.8331410995775</v>
      </c>
      <c r="BS134">
        <f t="shared" si="162"/>
        <v>2033.8331410995775</v>
      </c>
      <c r="BT134">
        <f t="shared" si="163"/>
        <v>2033.8331410995775</v>
      </c>
      <c r="BU134">
        <f t="shared" si="164"/>
        <v>2033.8331410995775</v>
      </c>
      <c r="BV134">
        <f t="shared" si="165"/>
        <v>2033.8331410995775</v>
      </c>
      <c r="BW134">
        <f t="shared" si="166"/>
        <v>2033.8331410995775</v>
      </c>
      <c r="BX134">
        <f t="shared" si="167"/>
        <v>2033.8331410995775</v>
      </c>
      <c r="BY134">
        <f t="shared" si="168"/>
        <v>2033.8331410995775</v>
      </c>
      <c r="BZ134">
        <f>IF($I$1=0,0,IF(AP134=0,C134,('LED Curve'!$D$14*(AP134/$I$1)^3+'LED Curve'!$D$15*(AP134/$I$1)^2+'LED Curve'!$D$16*(AP134/$I$1)^1+'LED Curve'!$D$17)*$F$1))</f>
        <v>32.123222947868399</v>
      </c>
      <c r="CA134">
        <f>IF($I$2=0,0,IF(AQ134=0,C134-BZ134,('LED Curve'!$D$14*(AQ134/$I$2)^3+'LED Curve'!$D$15*(AQ134/$I$2)^2+'LED Curve'!$D$16*(AQ134/$I$2)^1+'LED Curve'!$D$17)*$F$2))</f>
        <v>32.123222947868399</v>
      </c>
      <c r="CB134">
        <f>IF($I$3=0,0,IF(AR134=0,C134-(BZ134+CA134),('LED Curve'!$D$14*(AR134/$I$3)^3+'LED Curve'!$D$15*(AR134/$I$3)^2+'LED Curve'!$D$16*(AR134/$I$3)^1+'LED Curve'!$D$17)*$F$3))</f>
        <v>32.123222947868399</v>
      </c>
      <c r="CC134">
        <f>IF($I$4=0,0,IF(AS134=0,C134-(BZ134+CA134+CB134),('LED Curve'!$D$14*(AS134/$I$4)^3+'LED Curve'!$D$15*(AS134/$I$4)^2+'LED Curve'!$D$16*(AS134/$I$4)^1+'LED Curve'!$D$17)*$F$4))</f>
        <v>32.123222947868399</v>
      </c>
      <c r="CD134">
        <f>IF($I$1=0,0,IF(AT134=0,D134,('LED Curve'!$D$14*(AT134/$I$1)^3+'LED Curve'!$D$15*(AT134/$I$1)^2+'LED Curve'!$D$16*(AT134/$I$1)^1+'LED Curve'!$D$17)*$F$1))</f>
        <v>32.123222947868399</v>
      </c>
      <c r="CE134">
        <f>IF($I$2=0,0,IF(AU134=0,D134-CD134,('LED Curve'!$D$14*(AU134/$I$2)^3+'LED Curve'!$D$15*(AU134/$I$2)^2+'LED Curve'!$D$16*(AU134/$I$2)^1+'LED Curve'!$D$17)*$F$2))</f>
        <v>32.123222947868399</v>
      </c>
      <c r="CF134">
        <f>IF($I$3=0,0,IF(AV134=0,D134-(CD134+CE134),('LED Curve'!$D$14*(AV134/$I$3)^3+'LED Curve'!$D$15*(AV134/$I$3)^2+'LED Curve'!$D$16*(AV134/$I$3)^1+'LED Curve'!$D$17)*$F$3))</f>
        <v>32.123222947868399</v>
      </c>
      <c r="CG134">
        <f>IF($I$4=0,0,IF(AW134=0,D134-(CD134+CE134+CF134),('LED Curve'!$D$14*(AW134/$I$4)^3+'LED Curve'!$D$15*(AW134/$I$4)^2+'LED Curve'!$D$16*(AW134/$I$4)^1+'LED Curve'!$D$17)*$F$4))</f>
        <v>32.123222947868399</v>
      </c>
      <c r="CH134">
        <f>IF($I$1=0,0,IF(AX134=0,E134,('LED Curve'!$D$14*(AX134/$I$1)^3+'LED Curve'!$D$15*(AX134/$I$1)^2+'LED Curve'!$D$16*(AX134/$I$1)^1+'LED Curve'!$D$17)*$F$1))</f>
        <v>32.123222947868399</v>
      </c>
      <c r="CI134">
        <f>IF($I$2=0,0,IF(AY134=0,E134-CH134,('LED Curve'!$D$14*(AY134/$I$2)^3+'LED Curve'!$D$15*(AY134/$I$2)^2+'LED Curve'!$D$16*(AY134/$I$2)^1+'LED Curve'!$D$17)*$F$2))</f>
        <v>32.123222947868399</v>
      </c>
      <c r="CJ134">
        <f>IF($I$3=0,0,IF(AZ134=0,E134-(CH134+CI134),('LED Curve'!$D$14*(AZ134/$I$3)^3+'LED Curve'!$D$15*(AZ134/$I$3)^2+'LED Curve'!$D$16*(AZ134/$I$3)^1+'LED Curve'!$D$17)*$F$3))</f>
        <v>32.123222947868399</v>
      </c>
      <c r="CK134">
        <f>IF($I$4=0,0,IF(BA134=0,E134-(CH134+CI134+CJ134),('LED Curve'!$D$14*(BA134/$I$4)^3+'LED Curve'!$D$15*(BA134/$I$4)^2+'LED Curve'!$D$16*(BA134/$I$4)^1+'LED Curve'!$D$17)*$F$4))</f>
        <v>32.123222947868399</v>
      </c>
      <c r="CL134">
        <f t="shared" si="169"/>
        <v>121.93485669359684</v>
      </c>
      <c r="CM134">
        <f t="shared" si="170"/>
        <v>89.811633745728443</v>
      </c>
      <c r="CN134">
        <f t="shared" si="171"/>
        <v>57.688410797860044</v>
      </c>
      <c r="CO134">
        <f>IF($C$6=Calculation!$I$5,0,$C134-(BZ134+CA134+CB134+CC134))</f>
        <v>25.565187849991645</v>
      </c>
      <c r="CP134">
        <f t="shared" si="172"/>
        <v>136.06740938827551</v>
      </c>
      <c r="CQ134">
        <f t="shared" si="173"/>
        <v>103.94418644040712</v>
      </c>
      <c r="CR134">
        <f t="shared" si="174"/>
        <v>71.820963492538723</v>
      </c>
      <c r="CS134">
        <f>IF($C$6=Calculation!$I$5,0,$D134-(CD134+CE134+CF134+CG134))</f>
        <v>39.697740544670324</v>
      </c>
      <c r="CT134">
        <f t="shared" si="175"/>
        <v>150.19996208295419</v>
      </c>
      <c r="CU134">
        <f t="shared" si="176"/>
        <v>118.07673913508577</v>
      </c>
      <c r="CV134">
        <f t="shared" si="177"/>
        <v>85.953516187217375</v>
      </c>
      <c r="CW134">
        <f>IF($C$6=Calculation!$I$5,0,$E134-(CH134+CI134+CJ134+CK134))</f>
        <v>53.830293239348975</v>
      </c>
      <c r="CX134">
        <f t="shared" si="178"/>
        <v>52.555098614096124</v>
      </c>
      <c r="CY134">
        <f t="shared" si="179"/>
        <v>59.730469993591647</v>
      </c>
      <c r="CZ134">
        <f t="shared" si="180"/>
        <v>66.575185545515296</v>
      </c>
      <c r="DA134">
        <f t="shared" si="181"/>
        <v>0.58506935805489046</v>
      </c>
      <c r="DB134">
        <f t="shared" si="182"/>
        <v>0.61844601729721449</v>
      </c>
      <c r="DC134">
        <f t="shared" si="183"/>
        <v>0.64481030092932956</v>
      </c>
      <c r="DD134">
        <f t="shared" si="198"/>
        <v>13.178548252235407</v>
      </c>
      <c r="DE134">
        <f t="shared" si="199"/>
        <v>12.761738154024803</v>
      </c>
      <c r="DF134">
        <f t="shared" si="200"/>
        <v>11.569881764276928</v>
      </c>
      <c r="DG134">
        <f t="shared" si="201"/>
        <v>8.3250475420012862</v>
      </c>
      <c r="DH134">
        <f t="shared" si="202"/>
        <v>13.971631531852196</v>
      </c>
      <c r="DI134">
        <f t="shared" si="203"/>
        <v>13.591766597312281</v>
      </c>
      <c r="DJ134">
        <f t="shared" si="204"/>
        <v>12.525782970682579</v>
      </c>
      <c r="DK134">
        <f t="shared" si="205"/>
        <v>9.7810091769472702</v>
      </c>
      <c r="DL134">
        <f t="shared" si="206"/>
        <v>14.596937511276309</v>
      </c>
      <c r="DM134">
        <f t="shared" si="207"/>
        <v>14.249123499564947</v>
      </c>
      <c r="DN134">
        <f t="shared" si="208"/>
        <v>13.283883334105241</v>
      </c>
      <c r="DO134">
        <f t="shared" si="209"/>
        <v>10.886936469472371</v>
      </c>
      <c r="DP134">
        <f t="shared" si="184"/>
        <v>0.21536561656600375</v>
      </c>
      <c r="DQ134">
        <f t="shared" si="185"/>
        <v>0.5946129283434145</v>
      </c>
      <c r="DR134">
        <f t="shared" si="186"/>
        <v>1.504332759888884</v>
      </c>
      <c r="DS134">
        <f t="shared" si="187"/>
        <v>3.8205022387045187</v>
      </c>
      <c r="DT134">
        <f t="shared" si="188"/>
        <v>0.1957421357474966</v>
      </c>
      <c r="DU134">
        <f t="shared" si="189"/>
        <v>0.52937470169145939</v>
      </c>
      <c r="DV134">
        <f t="shared" si="190"/>
        <v>1.2570381093663101</v>
      </c>
      <c r="DW134">
        <f t="shared" si="191"/>
        <v>7.2596787526948789</v>
      </c>
      <c r="DX134">
        <f t="shared" si="192"/>
        <v>0.17943591579829735</v>
      </c>
      <c r="DY134">
        <f t="shared" si="193"/>
        <v>0.47733610924997627</v>
      </c>
      <c r="DZ134">
        <f t="shared" si="194"/>
        <v>1.0876185638500147</v>
      </c>
      <c r="EA134">
        <f t="shared" si="195"/>
        <v>11.169103841268846</v>
      </c>
      <c r="EB134">
        <f>IF($I$1=0,0,IF(AP134&lt;=0,0,('LED Curve'!$D$19*(AP134/$I$1)^3+'LED Curve'!$D$20*(AP134/$I$1)^2+'LED Curve'!$D$21*(AP134/$I$1)^1+'LED Curve'!$D$22)*$F$1*$I$1))</f>
        <v>544.2324443672818</v>
      </c>
      <c r="EC134">
        <f>IF($I$2=0,0,IF(AQ134&lt;=0,0,('LED Curve'!$D$19*(AQ134/$I$2)^3+'LED Curve'!$D$20*(AQ134/$I$2)^2+'LED Curve'!$D$21*(AQ134/$I$2)^1+'LED Curve'!$D$22)*$F$2*$I$2))</f>
        <v>544.2324443672818</v>
      </c>
      <c r="ED134">
        <f>IF($I$3=0,0,IF(AR134&lt;=0,0,('LED Curve'!$D$19*(AR134/$I$3)^3+'LED Curve'!$D$20*(AR134/$I$3)^2+'LED Curve'!$D$21*(AR134/$I$3)^1+'LED Curve'!$D$22)*$F$3*$I$3))</f>
        <v>544.2324443672818</v>
      </c>
      <c r="EE134">
        <f>IF($I$4=0,0,IF(AS134&lt;=0,0,('LED Curve'!$D$19*(AS134/$I$4)^3+'LED Curve'!$D$20*(AS134/$I$4)^2+'LED Curve'!$D$21*(AS134/$I$4)^1+'LED Curve'!$D$22)*$F$4*$I$4))</f>
        <v>544.2324443672818</v>
      </c>
      <c r="EF134">
        <f>IF($I$1=0,0,IF(AT134&lt;=0,0,('LED Curve'!$D$19*(AT134/$I$1)^3+'LED Curve'!$D$20*(AT134/$I$1)^2+'LED Curve'!$D$21*(AT134/$I$1)^1+'LED Curve'!$D$22)*$F$1*$I$1))</f>
        <v>544.2324443672818</v>
      </c>
      <c r="EG134">
        <f>IF($I$2=0,0,IF(AU134&lt;=0,0,('LED Curve'!$D$19*(AU134/$I$2)^3+'LED Curve'!$D$20*(AU134/$I$2)^2+'LED Curve'!$D$21*(AU134/$I$2)^1+'LED Curve'!$D$22)*$F$2*$I$2))</f>
        <v>544.2324443672818</v>
      </c>
      <c r="EH134">
        <f>IF($I$3=0,0,IF(AV134&lt;=0,0,('LED Curve'!$D$19*(AV134/$I$3)^3+'LED Curve'!$D$20*(AV134/$I$3)^2+'LED Curve'!$D$21*(AV134/$I$3)^1+'LED Curve'!$D$22)*$F$3*$I$3))</f>
        <v>544.2324443672818</v>
      </c>
      <c r="EI134">
        <f>IF($I$4=0,0,IF(AW134&lt;=0,0,('LED Curve'!$D$19*(AW134/$I$4)^3+'LED Curve'!$D$20*(AW134/$I$4)^2+'LED Curve'!$D$21*(AW134/$I$4)^1+'LED Curve'!$D$22)*$F$4*$I$4))</f>
        <v>544.2324443672818</v>
      </c>
      <c r="EJ134">
        <f>IF($I$1=0,0,IF(AX134&lt;=0,0,('LED Curve'!$D$19*(AX134/$I$1)^3+'LED Curve'!$D$20*(AX134/$I$1)^2+'LED Curve'!$D$21*(AX134/$I$1)^1+'LED Curve'!$D$22)*$F$1*$I$1))</f>
        <v>544.2324443672818</v>
      </c>
      <c r="EK134">
        <f>IF($I$2=0,0,IF(AY134&lt;=0,0,('LED Curve'!$D$19*(AY134/$I$2)^3+'LED Curve'!$D$20*(AY134/$I$2)^2+'LED Curve'!$D$21*(AY134/$I$2)^1+'LED Curve'!$D$22)*$F$2*$I$2))</f>
        <v>544.2324443672818</v>
      </c>
      <c r="EL134">
        <f>IF($I$3=0,0,IF(AZ134&lt;=0,0,('LED Curve'!$D$19*(AZ134/$I$3)^3+'LED Curve'!$D$20*(AZ134/$I$3)^2+'LED Curve'!$D$21*(AZ134/$I$3)^1+'LED Curve'!$D$22)*$F$3*$I$3))</f>
        <v>544.2324443672818</v>
      </c>
      <c r="EM134">
        <f>IF($I$4=0,0,IF(BA134&lt;=0,0,('LED Curve'!$D$19*(BA134/$I$4)^3+'LED Curve'!$D$20*(BA134/$I$4)^2+'LED Curve'!$D$21*(BA134/$I$4)^1+'LED Curve'!$D$22)*$F$4*$I$4))</f>
        <v>544.2324443672818</v>
      </c>
      <c r="EN134">
        <f t="shared" si="196"/>
        <v>2176.9297774691272</v>
      </c>
      <c r="EO134">
        <f t="shared" si="116"/>
        <v>948.61350207583291</v>
      </c>
      <c r="EP134">
        <f t="shared" si="117"/>
        <v>2176.9297774691272</v>
      </c>
      <c r="EQ134">
        <f t="shared" si="118"/>
        <v>851.15161399119143</v>
      </c>
      <c r="ER134">
        <f t="shared" si="197"/>
        <v>2176.9297774691272</v>
      </c>
      <c r="ES134">
        <f t="shared" si="119"/>
        <v>774.82780015805474</v>
      </c>
    </row>
    <row r="135" spans="1:149" x14ac:dyDescent="0.3">
      <c r="A135">
        <v>126</v>
      </c>
      <c r="B135">
        <f t="shared" si="120"/>
        <v>4.921875E-3</v>
      </c>
      <c r="C135">
        <f t="shared" si="107"/>
        <v>154.11663904573874</v>
      </c>
      <c r="D135">
        <f t="shared" si="108"/>
        <v>168.25451532262406</v>
      </c>
      <c r="E135">
        <f t="shared" si="109"/>
        <v>182.39239159950941</v>
      </c>
      <c r="F135">
        <f>IF(C135&gt;Calculation!$D$72,IF((C135-Calculation!$D$72)/Calculation!$D$58&gt;Calculation!$D$28,Calculation!$D$28,(C135-Calculation!$D$72)/Calculation!$D$58),0)</f>
        <v>26.470588235294116</v>
      </c>
      <c r="G135">
        <f>IF(C135&gt;Calculation!$D$73,IF((C135-Calculation!$D$73)/Calculation!$D$59&gt;Calculation!$D$29,Calculation!$D$29,(C135-Calculation!$D$73)/Calculation!$D$59),0)</f>
        <v>54.411764705882355</v>
      </c>
      <c r="H135">
        <f>IF(C135&gt;Calculation!$D$74,IF((C135-Calculation!$D$74)/Calculation!$D$60&gt;Calculation!$D$30,Calculation!$D$30,(C135-Calculation!$D$74)/Calculation!$D$60),0)</f>
        <v>122.05882352941177</v>
      </c>
      <c r="I135">
        <f>IF(C135&gt;Calculation!$D$75,IF((C135-Calculation!$D$75)/Calculation!$D$61&gt;Calculation!$D$31,Calculation!$D$31,(C135-Calculation!$D$75)/Calculation!$D$61),0)</f>
        <v>135.29411764705884</v>
      </c>
      <c r="J135">
        <f>IF(D135&gt;Calculation!$D$72,IF((D135-Calculation!$D$72)/Calculation!$D$58&gt;Calculation!$D$28,Calculation!$D$28,(D135-Calculation!$D$72)/Calculation!$D$58),0)</f>
        <v>26.470588235294116</v>
      </c>
      <c r="K135">
        <f>IF(D135&gt;Calculation!$D$73,IF((D135-Calculation!$D$73)/Calculation!$D$59&gt;Calculation!$D$29,Calculation!$D$29,(D135-Calculation!$D$73)/Calculation!$D$59),0)</f>
        <v>54.411764705882355</v>
      </c>
      <c r="L135">
        <f>IF(D135&gt;Calculation!$D$74,IF((D135-Calculation!$D$74)/Calculation!$D$60&gt;Calculation!$D$30,Calculation!$D$30,(D135-Calculation!$D$74)/Calculation!$D$60),0)</f>
        <v>122.05882352941177</v>
      </c>
      <c r="M135">
        <f>IF(D135&gt;Calculation!$D$75,IF((D135-Calculation!$D$75)/Calculation!$D$61&gt;Calculation!$D$31,Calculation!$D$31,(D135-Calculation!$D$75)/Calculation!$D$61),0)</f>
        <v>135.29411764705884</v>
      </c>
      <c r="N135">
        <f>IF(E135&gt;Calculation!$D$72,IF((E135-Calculation!$D$72)/Calculation!$D$58&gt;Calculation!$D$28,Calculation!$D$28,(E135-Calculation!$D$72)/Calculation!$D$58),0)</f>
        <v>26.470588235294116</v>
      </c>
      <c r="O135">
        <f>IF(E135&gt;Calculation!$D$73,IF((E135-Calculation!$D$73)/Calculation!$D$59&gt;Calculation!$D$29,Calculation!$D$29,(E135-Calculation!$D$73)/Calculation!$D$59),0)</f>
        <v>54.411764705882355</v>
      </c>
      <c r="P135">
        <f>IF(E135&gt;Calculation!$D$74,IF((E135-Calculation!$D$74)/Calculation!$D$60&gt;Calculation!$D$30,Calculation!$D$30,(E135-Calculation!$D$74)/Calculation!$D$60),0)</f>
        <v>122.05882352941177</v>
      </c>
      <c r="Q135">
        <f>IF(E135&gt;Calculation!$D$75,IF((E135-Calculation!$D$75)/Calculation!$D$61&gt;Calculation!$D$31,Calculation!$D$31,(E135-Calculation!$D$75)/Calculation!$D$61),0)</f>
        <v>135.29411764705884</v>
      </c>
      <c r="R135">
        <f t="shared" si="121"/>
        <v>0</v>
      </c>
      <c r="S135">
        <f t="shared" si="122"/>
        <v>0</v>
      </c>
      <c r="T135">
        <f t="shared" si="123"/>
        <v>0</v>
      </c>
      <c r="U135">
        <f t="shared" si="124"/>
        <v>135.29411764705884</v>
      </c>
      <c r="V135">
        <f t="shared" si="125"/>
        <v>0</v>
      </c>
      <c r="W135">
        <f t="shared" si="126"/>
        <v>0</v>
      </c>
      <c r="X135">
        <f t="shared" si="127"/>
        <v>0</v>
      </c>
      <c r="Y135">
        <f t="shared" si="128"/>
        <v>135.29411764705884</v>
      </c>
      <c r="Z135">
        <f t="shared" si="129"/>
        <v>0</v>
      </c>
      <c r="AA135">
        <f t="shared" si="130"/>
        <v>0</v>
      </c>
      <c r="AB135">
        <f t="shared" si="131"/>
        <v>0</v>
      </c>
      <c r="AC135">
        <f t="shared" si="110"/>
        <v>135.29411764705884</v>
      </c>
      <c r="AD135">
        <f>IF(T135&gt;Calculation!$D$29,1,0)</f>
        <v>0</v>
      </c>
      <c r="AE135">
        <f>IF(X135&gt;Calculation!$D$29,1,0)</f>
        <v>0</v>
      </c>
      <c r="AF135">
        <f>IF(AB135&gt;Calculation!$D$29,1,0)</f>
        <v>0</v>
      </c>
      <c r="AG135">
        <f>IF(U135&gt;Calculation!$D$30,1,0)</f>
        <v>1</v>
      </c>
      <c r="AH135">
        <f>IF(Y135&gt;Calculation!$D$30,1,0)</f>
        <v>1</v>
      </c>
      <c r="AI135">
        <f>IF(AC135&gt;Calculation!$D$30,1,0)</f>
        <v>1</v>
      </c>
      <c r="AJ135">
        <f t="shared" si="111"/>
        <v>135.29411764705884</v>
      </c>
      <c r="AK135">
        <f t="shared" si="132"/>
        <v>135.29411764705884</v>
      </c>
      <c r="AL135">
        <f t="shared" si="133"/>
        <v>135.29411764705884</v>
      </c>
      <c r="AM135">
        <f t="shared" si="134"/>
        <v>18304.498269896198</v>
      </c>
      <c r="AN135">
        <f t="shared" si="135"/>
        <v>18304.498269896198</v>
      </c>
      <c r="AO135">
        <f t="shared" si="136"/>
        <v>18304.498269896198</v>
      </c>
      <c r="AP135">
        <f t="shared" si="112"/>
        <v>135.29411764705884</v>
      </c>
      <c r="AQ135">
        <f t="shared" si="113"/>
        <v>135.29411764705884</v>
      </c>
      <c r="AR135">
        <f t="shared" si="114"/>
        <v>135.29411764705884</v>
      </c>
      <c r="AS135">
        <f t="shared" si="115"/>
        <v>135.29411764705884</v>
      </c>
      <c r="AT135">
        <f t="shared" si="137"/>
        <v>135.29411764705884</v>
      </c>
      <c r="AU135">
        <f t="shared" si="138"/>
        <v>135.29411764705884</v>
      </c>
      <c r="AV135">
        <f t="shared" si="139"/>
        <v>135.29411764705884</v>
      </c>
      <c r="AW135">
        <f t="shared" si="140"/>
        <v>135.29411764705884</v>
      </c>
      <c r="AX135">
        <f t="shared" si="141"/>
        <v>135.29411764705884</v>
      </c>
      <c r="AY135">
        <f t="shared" si="142"/>
        <v>135.29411764705884</v>
      </c>
      <c r="AZ135">
        <f t="shared" si="143"/>
        <v>135.29411764705884</v>
      </c>
      <c r="BA135">
        <f t="shared" si="144"/>
        <v>135.29411764705884</v>
      </c>
      <c r="BB135">
        <f t="shared" si="145"/>
        <v>45.098039215686278</v>
      </c>
      <c r="BC135">
        <f t="shared" si="146"/>
        <v>45.098039215686278</v>
      </c>
      <c r="BD135">
        <f t="shared" si="147"/>
        <v>45.098039215686278</v>
      </c>
      <c r="BE135">
        <f t="shared" si="148"/>
        <v>45.098039215686278</v>
      </c>
      <c r="BF135">
        <f t="shared" si="149"/>
        <v>45.098039215686278</v>
      </c>
      <c r="BG135">
        <f t="shared" si="150"/>
        <v>45.098039215686278</v>
      </c>
      <c r="BH135">
        <f t="shared" si="151"/>
        <v>45.098039215686278</v>
      </c>
      <c r="BI135">
        <f t="shared" si="152"/>
        <v>45.098039215686278</v>
      </c>
      <c r="BJ135">
        <f t="shared" si="153"/>
        <v>45.098039215686278</v>
      </c>
      <c r="BK135">
        <f t="shared" si="154"/>
        <v>45.098039215686278</v>
      </c>
      <c r="BL135">
        <f t="shared" si="155"/>
        <v>45.098039215686278</v>
      </c>
      <c r="BM135">
        <f t="shared" si="156"/>
        <v>45.098039215686278</v>
      </c>
      <c r="BN135">
        <f t="shared" si="157"/>
        <v>2033.8331410995775</v>
      </c>
      <c r="BO135">
        <f t="shared" si="158"/>
        <v>2033.8331410995775</v>
      </c>
      <c r="BP135">
        <f t="shared" si="159"/>
        <v>2033.8331410995775</v>
      </c>
      <c r="BQ135">
        <f t="shared" si="160"/>
        <v>2033.8331410995775</v>
      </c>
      <c r="BR135">
        <f t="shared" si="161"/>
        <v>2033.8331410995775</v>
      </c>
      <c r="BS135">
        <f t="shared" si="162"/>
        <v>2033.8331410995775</v>
      </c>
      <c r="BT135">
        <f t="shared" si="163"/>
        <v>2033.8331410995775</v>
      </c>
      <c r="BU135">
        <f t="shared" si="164"/>
        <v>2033.8331410995775</v>
      </c>
      <c r="BV135">
        <f t="shared" si="165"/>
        <v>2033.8331410995775</v>
      </c>
      <c r="BW135">
        <f t="shared" si="166"/>
        <v>2033.8331410995775</v>
      </c>
      <c r="BX135">
        <f t="shared" si="167"/>
        <v>2033.8331410995775</v>
      </c>
      <c r="BY135">
        <f t="shared" si="168"/>
        <v>2033.8331410995775</v>
      </c>
      <c r="BZ135">
        <f>IF($I$1=0,0,IF(AP135=0,C135,('LED Curve'!$D$14*(AP135/$I$1)^3+'LED Curve'!$D$15*(AP135/$I$1)^2+'LED Curve'!$D$16*(AP135/$I$1)^1+'LED Curve'!$D$17)*$F$1))</f>
        <v>32.123222947868399</v>
      </c>
      <c r="CA135">
        <f>IF($I$2=0,0,IF(AQ135=0,C135-BZ135,('LED Curve'!$D$14*(AQ135/$I$2)^3+'LED Curve'!$D$15*(AQ135/$I$2)^2+'LED Curve'!$D$16*(AQ135/$I$2)^1+'LED Curve'!$D$17)*$F$2))</f>
        <v>32.123222947868399</v>
      </c>
      <c r="CB135">
        <f>IF($I$3=0,0,IF(AR135=0,C135-(BZ135+CA135),('LED Curve'!$D$14*(AR135/$I$3)^3+'LED Curve'!$D$15*(AR135/$I$3)^2+'LED Curve'!$D$16*(AR135/$I$3)^1+'LED Curve'!$D$17)*$F$3))</f>
        <v>32.123222947868399</v>
      </c>
      <c r="CC135">
        <f>IF($I$4=0,0,IF(AS135=0,C135-(BZ135+CA135+CB135),('LED Curve'!$D$14*(AS135/$I$4)^3+'LED Curve'!$D$15*(AS135/$I$4)^2+'LED Curve'!$D$16*(AS135/$I$4)^1+'LED Curve'!$D$17)*$F$4))</f>
        <v>32.123222947868399</v>
      </c>
      <c r="CD135">
        <f>IF($I$1=0,0,IF(AT135=0,D135,('LED Curve'!$D$14*(AT135/$I$1)^3+'LED Curve'!$D$15*(AT135/$I$1)^2+'LED Curve'!$D$16*(AT135/$I$1)^1+'LED Curve'!$D$17)*$F$1))</f>
        <v>32.123222947868399</v>
      </c>
      <c r="CE135">
        <f>IF($I$2=0,0,IF(AU135=0,D135-CD135,('LED Curve'!$D$14*(AU135/$I$2)^3+'LED Curve'!$D$15*(AU135/$I$2)^2+'LED Curve'!$D$16*(AU135/$I$2)^1+'LED Curve'!$D$17)*$F$2))</f>
        <v>32.123222947868399</v>
      </c>
      <c r="CF135">
        <f>IF($I$3=0,0,IF(AV135=0,D135-(CD135+CE135),('LED Curve'!$D$14*(AV135/$I$3)^3+'LED Curve'!$D$15*(AV135/$I$3)^2+'LED Curve'!$D$16*(AV135/$I$3)^1+'LED Curve'!$D$17)*$F$3))</f>
        <v>32.123222947868399</v>
      </c>
      <c r="CG135">
        <f>IF($I$4=0,0,IF(AW135=0,D135-(CD135+CE135+CF135),('LED Curve'!$D$14*(AW135/$I$4)^3+'LED Curve'!$D$15*(AW135/$I$4)^2+'LED Curve'!$D$16*(AW135/$I$4)^1+'LED Curve'!$D$17)*$F$4))</f>
        <v>32.123222947868399</v>
      </c>
      <c r="CH135">
        <f>IF($I$1=0,0,IF(AX135=0,E135,('LED Curve'!$D$14*(AX135/$I$1)^3+'LED Curve'!$D$15*(AX135/$I$1)^2+'LED Curve'!$D$16*(AX135/$I$1)^1+'LED Curve'!$D$17)*$F$1))</f>
        <v>32.123222947868399</v>
      </c>
      <c r="CI135">
        <f>IF($I$2=0,0,IF(AY135=0,E135-CH135,('LED Curve'!$D$14*(AY135/$I$2)^3+'LED Curve'!$D$15*(AY135/$I$2)^2+'LED Curve'!$D$16*(AY135/$I$2)^1+'LED Curve'!$D$17)*$F$2))</f>
        <v>32.123222947868399</v>
      </c>
      <c r="CJ135">
        <f>IF($I$3=0,0,IF(AZ135=0,E135-(CH135+CI135),('LED Curve'!$D$14*(AZ135/$I$3)^3+'LED Curve'!$D$15*(AZ135/$I$3)^2+'LED Curve'!$D$16*(AZ135/$I$3)^1+'LED Curve'!$D$17)*$F$3))</f>
        <v>32.123222947868399</v>
      </c>
      <c r="CK135">
        <f>IF($I$4=0,0,IF(BA135=0,E135-(CH135+CI135+CJ135),('LED Curve'!$D$14*(BA135/$I$4)^3+'LED Curve'!$D$15*(BA135/$I$4)^2+'LED Curve'!$D$16*(BA135/$I$4)^1+'LED Curve'!$D$17)*$F$4))</f>
        <v>32.123222947868399</v>
      </c>
      <c r="CL135">
        <f t="shared" si="169"/>
        <v>121.99341609787034</v>
      </c>
      <c r="CM135">
        <f t="shared" si="170"/>
        <v>89.870193150001938</v>
      </c>
      <c r="CN135">
        <f t="shared" si="171"/>
        <v>57.746970202133539</v>
      </c>
      <c r="CO135">
        <f>IF($C$6=Calculation!$I$5,0,$C135-(BZ135+CA135+CB135+CC135))</f>
        <v>25.62374725426514</v>
      </c>
      <c r="CP135">
        <f t="shared" si="172"/>
        <v>136.13129237475567</v>
      </c>
      <c r="CQ135">
        <f t="shared" si="173"/>
        <v>104.00806942688726</v>
      </c>
      <c r="CR135">
        <f t="shared" si="174"/>
        <v>71.884846479018861</v>
      </c>
      <c r="CS135">
        <f>IF($C$6=Calculation!$I$5,0,$D135-(CD135+CE135+CF135+CG135))</f>
        <v>39.761623531150462</v>
      </c>
      <c r="CT135">
        <f t="shared" si="175"/>
        <v>150.269168651641</v>
      </c>
      <c r="CU135">
        <f t="shared" si="176"/>
        <v>118.14594570377261</v>
      </c>
      <c r="CV135">
        <f t="shared" si="177"/>
        <v>86.022722755904212</v>
      </c>
      <c r="CW135">
        <f>IF($C$6=Calculation!$I$5,0,$E135-(CH135+CI135+CJ135+CK135))</f>
        <v>53.899499808035813</v>
      </c>
      <c r="CX135">
        <f t="shared" si="178"/>
        <v>53.376837875332996</v>
      </c>
      <c r="CY135">
        <f t="shared" si="179"/>
        <v>60.626912824031869</v>
      </c>
      <c r="CZ135">
        <f t="shared" si="180"/>
        <v>67.546331945158869</v>
      </c>
      <c r="DA135">
        <f t="shared" si="181"/>
        <v>0.59246825511371404</v>
      </c>
      <c r="DB135">
        <f t="shared" si="182"/>
        <v>0.62584491435603806</v>
      </c>
      <c r="DC135">
        <f t="shared" si="183"/>
        <v>0.65220919798815313</v>
      </c>
      <c r="DD135">
        <f t="shared" si="198"/>
        <v>13.348317123513205</v>
      </c>
      <c r="DE135">
        <f t="shared" si="199"/>
        <v>12.931507025302601</v>
      </c>
      <c r="DF135">
        <f t="shared" si="200"/>
        <v>11.739650635554726</v>
      </c>
      <c r="DG135">
        <f t="shared" si="201"/>
        <v>8.494816413279084</v>
      </c>
      <c r="DH135">
        <f t="shared" si="202"/>
        <v>14.141400403129994</v>
      </c>
      <c r="DI135">
        <f t="shared" si="203"/>
        <v>13.761535468590079</v>
      </c>
      <c r="DJ135">
        <f t="shared" si="204"/>
        <v>12.695551841960377</v>
      </c>
      <c r="DK135">
        <f t="shared" si="205"/>
        <v>9.9507780482250681</v>
      </c>
      <c r="DL135">
        <f t="shared" si="206"/>
        <v>14.766706382554107</v>
      </c>
      <c r="DM135">
        <f t="shared" si="207"/>
        <v>14.418892370842745</v>
      </c>
      <c r="DN135">
        <f t="shared" si="208"/>
        <v>13.453652205383039</v>
      </c>
      <c r="DO135">
        <f t="shared" si="209"/>
        <v>11.056705340750169</v>
      </c>
      <c r="DP135">
        <f t="shared" si="184"/>
        <v>0.21536561656600375</v>
      </c>
      <c r="DQ135">
        <f t="shared" si="185"/>
        <v>0.5946129283434145</v>
      </c>
      <c r="DR135">
        <f t="shared" si="186"/>
        <v>1.504332759888884</v>
      </c>
      <c r="DS135">
        <f t="shared" si="187"/>
        <v>3.9557671177713738</v>
      </c>
      <c r="DT135">
        <f t="shared" si="188"/>
        <v>0.1957421357474966</v>
      </c>
      <c r="DU135">
        <f t="shared" si="189"/>
        <v>0.52937470169145939</v>
      </c>
      <c r="DV135">
        <f t="shared" si="190"/>
        <v>1.2570381093663101</v>
      </c>
      <c r="DW135">
        <f t="shared" si="191"/>
        <v>7.4696472009650856</v>
      </c>
      <c r="DX135">
        <f t="shared" si="192"/>
        <v>0.17943591579829735</v>
      </c>
      <c r="DY135">
        <f t="shared" si="193"/>
        <v>0.47733610924997627</v>
      </c>
      <c r="DZ135">
        <f t="shared" si="194"/>
        <v>1.0876185638500147</v>
      </c>
      <c r="EA135">
        <f t="shared" si="195"/>
        <v>11.453775858742405</v>
      </c>
      <c r="EB135">
        <f>IF($I$1=0,0,IF(AP135&lt;=0,0,('LED Curve'!$D$19*(AP135/$I$1)^3+'LED Curve'!$D$20*(AP135/$I$1)^2+'LED Curve'!$D$21*(AP135/$I$1)^1+'LED Curve'!$D$22)*$F$1*$I$1))</f>
        <v>544.2324443672818</v>
      </c>
      <c r="EC135">
        <f>IF($I$2=0,0,IF(AQ135&lt;=0,0,('LED Curve'!$D$19*(AQ135/$I$2)^3+'LED Curve'!$D$20*(AQ135/$I$2)^2+'LED Curve'!$D$21*(AQ135/$I$2)^1+'LED Curve'!$D$22)*$F$2*$I$2))</f>
        <v>544.2324443672818</v>
      </c>
      <c r="ED135">
        <f>IF($I$3=0,0,IF(AR135&lt;=0,0,('LED Curve'!$D$19*(AR135/$I$3)^3+'LED Curve'!$D$20*(AR135/$I$3)^2+'LED Curve'!$D$21*(AR135/$I$3)^1+'LED Curve'!$D$22)*$F$3*$I$3))</f>
        <v>544.2324443672818</v>
      </c>
      <c r="EE135">
        <f>IF($I$4=0,0,IF(AS135&lt;=0,0,('LED Curve'!$D$19*(AS135/$I$4)^3+'LED Curve'!$D$20*(AS135/$I$4)^2+'LED Curve'!$D$21*(AS135/$I$4)^1+'LED Curve'!$D$22)*$F$4*$I$4))</f>
        <v>544.2324443672818</v>
      </c>
      <c r="EF135">
        <f>IF($I$1=0,0,IF(AT135&lt;=0,0,('LED Curve'!$D$19*(AT135/$I$1)^3+'LED Curve'!$D$20*(AT135/$I$1)^2+'LED Curve'!$D$21*(AT135/$I$1)^1+'LED Curve'!$D$22)*$F$1*$I$1))</f>
        <v>544.2324443672818</v>
      </c>
      <c r="EG135">
        <f>IF($I$2=0,0,IF(AU135&lt;=0,0,('LED Curve'!$D$19*(AU135/$I$2)^3+'LED Curve'!$D$20*(AU135/$I$2)^2+'LED Curve'!$D$21*(AU135/$I$2)^1+'LED Curve'!$D$22)*$F$2*$I$2))</f>
        <v>544.2324443672818</v>
      </c>
      <c r="EH135">
        <f>IF($I$3=0,0,IF(AV135&lt;=0,0,('LED Curve'!$D$19*(AV135/$I$3)^3+'LED Curve'!$D$20*(AV135/$I$3)^2+'LED Curve'!$D$21*(AV135/$I$3)^1+'LED Curve'!$D$22)*$F$3*$I$3))</f>
        <v>544.2324443672818</v>
      </c>
      <c r="EI135">
        <f>IF($I$4=0,0,IF(AW135&lt;=0,0,('LED Curve'!$D$19*(AW135/$I$4)^3+'LED Curve'!$D$20*(AW135/$I$4)^2+'LED Curve'!$D$21*(AW135/$I$4)^1+'LED Curve'!$D$22)*$F$4*$I$4))</f>
        <v>544.2324443672818</v>
      </c>
      <c r="EJ135">
        <f>IF($I$1=0,0,IF(AX135&lt;=0,0,('LED Curve'!$D$19*(AX135/$I$1)^3+'LED Curve'!$D$20*(AX135/$I$1)^2+'LED Curve'!$D$21*(AX135/$I$1)^1+'LED Curve'!$D$22)*$F$1*$I$1))</f>
        <v>544.2324443672818</v>
      </c>
      <c r="EK135">
        <f>IF($I$2=0,0,IF(AY135&lt;=0,0,('LED Curve'!$D$19*(AY135/$I$2)^3+'LED Curve'!$D$20*(AY135/$I$2)^2+'LED Curve'!$D$21*(AY135/$I$2)^1+'LED Curve'!$D$22)*$F$2*$I$2))</f>
        <v>544.2324443672818</v>
      </c>
      <c r="EL135">
        <f>IF($I$3=0,0,IF(AZ135&lt;=0,0,('LED Curve'!$D$19*(AZ135/$I$3)^3+'LED Curve'!$D$20*(AZ135/$I$3)^2+'LED Curve'!$D$21*(AZ135/$I$3)^1+'LED Curve'!$D$22)*$F$3*$I$3))</f>
        <v>544.2324443672818</v>
      </c>
      <c r="EM135">
        <f>IF($I$4=0,0,IF(BA135&lt;=0,0,('LED Curve'!$D$19*(BA135/$I$4)^3+'LED Curve'!$D$20*(BA135/$I$4)^2+'LED Curve'!$D$21*(BA135/$I$4)^1+'LED Curve'!$D$22)*$F$4*$I$4))</f>
        <v>544.2324443672818</v>
      </c>
      <c r="EN135">
        <f t="shared" si="196"/>
        <v>2176.9297774691272</v>
      </c>
      <c r="EO135">
        <f t="shared" si="116"/>
        <v>948.61350207583291</v>
      </c>
      <c r="EP135">
        <f t="shared" si="117"/>
        <v>2176.9297774691272</v>
      </c>
      <c r="EQ135">
        <f t="shared" si="118"/>
        <v>851.15161399119143</v>
      </c>
      <c r="ER135">
        <f t="shared" si="197"/>
        <v>2176.9297774691272</v>
      </c>
      <c r="ES135">
        <f t="shared" si="119"/>
        <v>774.82780015805474</v>
      </c>
    </row>
    <row r="136" spans="1:149" x14ac:dyDescent="0.3">
      <c r="A136">
        <v>127</v>
      </c>
      <c r="B136">
        <f t="shared" si="120"/>
        <v>4.9609375000000001E-3</v>
      </c>
      <c r="C136">
        <f t="shared" si="107"/>
        <v>154.15177821620705</v>
      </c>
      <c r="D136">
        <f t="shared" si="108"/>
        <v>168.29284896313499</v>
      </c>
      <c r="E136">
        <f t="shared" si="109"/>
        <v>182.4339197100629</v>
      </c>
      <c r="F136">
        <f>IF(C136&gt;Calculation!$D$72,IF((C136-Calculation!$D$72)/Calculation!$D$58&gt;Calculation!$D$28,Calculation!$D$28,(C136-Calculation!$D$72)/Calculation!$D$58),0)</f>
        <v>26.470588235294116</v>
      </c>
      <c r="G136">
        <f>IF(C136&gt;Calculation!$D$73,IF((C136-Calculation!$D$73)/Calculation!$D$59&gt;Calculation!$D$29,Calculation!$D$29,(C136-Calculation!$D$73)/Calculation!$D$59),0)</f>
        <v>54.411764705882355</v>
      </c>
      <c r="H136">
        <f>IF(C136&gt;Calculation!$D$74,IF((C136-Calculation!$D$74)/Calculation!$D$60&gt;Calculation!$D$30,Calculation!$D$30,(C136-Calculation!$D$74)/Calculation!$D$60),0)</f>
        <v>122.05882352941177</v>
      </c>
      <c r="I136">
        <f>IF(C136&gt;Calculation!$D$75,IF((C136-Calculation!$D$75)/Calculation!$D$61&gt;Calculation!$D$31,Calculation!$D$31,(C136-Calculation!$D$75)/Calculation!$D$61),0)</f>
        <v>135.29411764705884</v>
      </c>
      <c r="J136">
        <f>IF(D136&gt;Calculation!$D$72,IF((D136-Calculation!$D$72)/Calculation!$D$58&gt;Calculation!$D$28,Calculation!$D$28,(D136-Calculation!$D$72)/Calculation!$D$58),0)</f>
        <v>26.470588235294116</v>
      </c>
      <c r="K136">
        <f>IF(D136&gt;Calculation!$D$73,IF((D136-Calculation!$D$73)/Calculation!$D$59&gt;Calculation!$D$29,Calculation!$D$29,(D136-Calculation!$D$73)/Calculation!$D$59),0)</f>
        <v>54.411764705882355</v>
      </c>
      <c r="L136">
        <f>IF(D136&gt;Calculation!$D$74,IF((D136-Calculation!$D$74)/Calculation!$D$60&gt;Calculation!$D$30,Calculation!$D$30,(D136-Calculation!$D$74)/Calculation!$D$60),0)</f>
        <v>122.05882352941177</v>
      </c>
      <c r="M136">
        <f>IF(D136&gt;Calculation!$D$75,IF((D136-Calculation!$D$75)/Calculation!$D$61&gt;Calculation!$D$31,Calculation!$D$31,(D136-Calculation!$D$75)/Calculation!$D$61),0)</f>
        <v>135.29411764705884</v>
      </c>
      <c r="N136">
        <f>IF(E136&gt;Calculation!$D$72,IF((E136-Calculation!$D$72)/Calculation!$D$58&gt;Calculation!$D$28,Calculation!$D$28,(E136-Calculation!$D$72)/Calculation!$D$58),0)</f>
        <v>26.470588235294116</v>
      </c>
      <c r="O136">
        <f>IF(E136&gt;Calculation!$D$73,IF((E136-Calculation!$D$73)/Calculation!$D$59&gt;Calculation!$D$29,Calculation!$D$29,(E136-Calculation!$D$73)/Calculation!$D$59),0)</f>
        <v>54.411764705882355</v>
      </c>
      <c r="P136">
        <f>IF(E136&gt;Calculation!$D$74,IF((E136-Calculation!$D$74)/Calculation!$D$60&gt;Calculation!$D$30,Calculation!$D$30,(E136-Calculation!$D$74)/Calculation!$D$60),0)</f>
        <v>122.05882352941177</v>
      </c>
      <c r="Q136">
        <f>IF(E136&gt;Calculation!$D$75,IF((E136-Calculation!$D$75)/Calculation!$D$61&gt;Calculation!$D$31,Calculation!$D$31,(E136-Calculation!$D$75)/Calculation!$D$61),0)</f>
        <v>135.29411764705884</v>
      </c>
      <c r="R136">
        <f t="shared" si="121"/>
        <v>0</v>
      </c>
      <c r="S136">
        <f t="shared" si="122"/>
        <v>0</v>
      </c>
      <c r="T136">
        <f t="shared" si="123"/>
        <v>0</v>
      </c>
      <c r="U136">
        <f t="shared" si="124"/>
        <v>135.29411764705884</v>
      </c>
      <c r="V136">
        <f t="shared" si="125"/>
        <v>0</v>
      </c>
      <c r="W136">
        <f t="shared" si="126"/>
        <v>0</v>
      </c>
      <c r="X136">
        <f t="shared" si="127"/>
        <v>0</v>
      </c>
      <c r="Y136">
        <f t="shared" si="128"/>
        <v>135.29411764705884</v>
      </c>
      <c r="Z136">
        <f t="shared" si="129"/>
        <v>0</v>
      </c>
      <c r="AA136">
        <f t="shared" si="130"/>
        <v>0</v>
      </c>
      <c r="AB136">
        <f t="shared" si="131"/>
        <v>0</v>
      </c>
      <c r="AC136">
        <f t="shared" si="110"/>
        <v>135.29411764705884</v>
      </c>
      <c r="AD136">
        <f>IF(T136&gt;Calculation!$D$29,1,0)</f>
        <v>0</v>
      </c>
      <c r="AE136">
        <f>IF(X136&gt;Calculation!$D$29,1,0)</f>
        <v>0</v>
      </c>
      <c r="AF136">
        <f>IF(AB136&gt;Calculation!$D$29,1,0)</f>
        <v>0</v>
      </c>
      <c r="AG136">
        <f>IF(U136&gt;Calculation!$D$30,1,0)</f>
        <v>1</v>
      </c>
      <c r="AH136">
        <f>IF(Y136&gt;Calculation!$D$30,1,0)</f>
        <v>1</v>
      </c>
      <c r="AI136">
        <f>IF(AC136&gt;Calculation!$D$30,1,0)</f>
        <v>1</v>
      </c>
      <c r="AJ136">
        <f t="shared" si="111"/>
        <v>135.29411764705884</v>
      </c>
      <c r="AK136">
        <f t="shared" si="132"/>
        <v>135.29411764705884</v>
      </c>
      <c r="AL136">
        <f t="shared" si="133"/>
        <v>135.29411764705884</v>
      </c>
      <c r="AM136">
        <f t="shared" si="134"/>
        <v>18304.498269896198</v>
      </c>
      <c r="AN136">
        <f t="shared" si="135"/>
        <v>18304.498269896198</v>
      </c>
      <c r="AO136">
        <f t="shared" si="136"/>
        <v>18304.498269896198</v>
      </c>
      <c r="AP136">
        <f t="shared" si="112"/>
        <v>135.29411764705884</v>
      </c>
      <c r="AQ136">
        <f t="shared" si="113"/>
        <v>135.29411764705884</v>
      </c>
      <c r="AR136">
        <f t="shared" si="114"/>
        <v>135.29411764705884</v>
      </c>
      <c r="AS136">
        <f t="shared" si="115"/>
        <v>135.29411764705884</v>
      </c>
      <c r="AT136">
        <f t="shared" si="137"/>
        <v>135.29411764705884</v>
      </c>
      <c r="AU136">
        <f t="shared" si="138"/>
        <v>135.29411764705884</v>
      </c>
      <c r="AV136">
        <f t="shared" si="139"/>
        <v>135.29411764705884</v>
      </c>
      <c r="AW136">
        <f t="shared" si="140"/>
        <v>135.29411764705884</v>
      </c>
      <c r="AX136">
        <f t="shared" si="141"/>
        <v>135.29411764705884</v>
      </c>
      <c r="AY136">
        <f t="shared" si="142"/>
        <v>135.29411764705884</v>
      </c>
      <c r="AZ136">
        <f t="shared" si="143"/>
        <v>135.29411764705884</v>
      </c>
      <c r="BA136">
        <f t="shared" si="144"/>
        <v>135.29411764705884</v>
      </c>
      <c r="BB136">
        <f t="shared" si="145"/>
        <v>45.098039215686278</v>
      </c>
      <c r="BC136">
        <f t="shared" si="146"/>
        <v>45.098039215686278</v>
      </c>
      <c r="BD136">
        <f t="shared" si="147"/>
        <v>45.098039215686278</v>
      </c>
      <c r="BE136">
        <f t="shared" si="148"/>
        <v>45.098039215686278</v>
      </c>
      <c r="BF136">
        <f t="shared" si="149"/>
        <v>45.098039215686278</v>
      </c>
      <c r="BG136">
        <f t="shared" si="150"/>
        <v>45.098039215686278</v>
      </c>
      <c r="BH136">
        <f t="shared" si="151"/>
        <v>45.098039215686278</v>
      </c>
      <c r="BI136">
        <f t="shared" si="152"/>
        <v>45.098039215686278</v>
      </c>
      <c r="BJ136">
        <f t="shared" si="153"/>
        <v>45.098039215686278</v>
      </c>
      <c r="BK136">
        <f t="shared" si="154"/>
        <v>45.098039215686278</v>
      </c>
      <c r="BL136">
        <f t="shared" si="155"/>
        <v>45.098039215686278</v>
      </c>
      <c r="BM136">
        <f t="shared" si="156"/>
        <v>45.098039215686278</v>
      </c>
      <c r="BN136">
        <f t="shared" si="157"/>
        <v>2033.8331410995775</v>
      </c>
      <c r="BO136">
        <f t="shared" si="158"/>
        <v>2033.8331410995775</v>
      </c>
      <c r="BP136">
        <f t="shared" si="159"/>
        <v>2033.8331410995775</v>
      </c>
      <c r="BQ136">
        <f t="shared" si="160"/>
        <v>2033.8331410995775</v>
      </c>
      <c r="BR136">
        <f t="shared" si="161"/>
        <v>2033.8331410995775</v>
      </c>
      <c r="BS136">
        <f t="shared" si="162"/>
        <v>2033.8331410995775</v>
      </c>
      <c r="BT136">
        <f t="shared" si="163"/>
        <v>2033.8331410995775</v>
      </c>
      <c r="BU136">
        <f t="shared" si="164"/>
        <v>2033.8331410995775</v>
      </c>
      <c r="BV136">
        <f t="shared" si="165"/>
        <v>2033.8331410995775</v>
      </c>
      <c r="BW136">
        <f t="shared" si="166"/>
        <v>2033.8331410995775</v>
      </c>
      <c r="BX136">
        <f t="shared" si="167"/>
        <v>2033.8331410995775</v>
      </c>
      <c r="BY136">
        <f t="shared" si="168"/>
        <v>2033.8331410995775</v>
      </c>
      <c r="BZ136">
        <f>IF($I$1=0,0,IF(AP136=0,C136,('LED Curve'!$D$14*(AP136/$I$1)^3+'LED Curve'!$D$15*(AP136/$I$1)^2+'LED Curve'!$D$16*(AP136/$I$1)^1+'LED Curve'!$D$17)*$F$1))</f>
        <v>32.123222947868399</v>
      </c>
      <c r="CA136">
        <f>IF($I$2=0,0,IF(AQ136=0,C136-BZ136,('LED Curve'!$D$14*(AQ136/$I$2)^3+'LED Curve'!$D$15*(AQ136/$I$2)^2+'LED Curve'!$D$16*(AQ136/$I$2)^1+'LED Curve'!$D$17)*$F$2))</f>
        <v>32.123222947868399</v>
      </c>
      <c r="CB136">
        <f>IF($I$3=0,0,IF(AR136=0,C136-(BZ136+CA136),('LED Curve'!$D$14*(AR136/$I$3)^3+'LED Curve'!$D$15*(AR136/$I$3)^2+'LED Curve'!$D$16*(AR136/$I$3)^1+'LED Curve'!$D$17)*$F$3))</f>
        <v>32.123222947868399</v>
      </c>
      <c r="CC136">
        <f>IF($I$4=0,0,IF(AS136=0,C136-(BZ136+CA136+CB136),('LED Curve'!$D$14*(AS136/$I$4)^3+'LED Curve'!$D$15*(AS136/$I$4)^2+'LED Curve'!$D$16*(AS136/$I$4)^1+'LED Curve'!$D$17)*$F$4))</f>
        <v>32.123222947868399</v>
      </c>
      <c r="CD136">
        <f>IF($I$1=0,0,IF(AT136=0,D136,('LED Curve'!$D$14*(AT136/$I$1)^3+'LED Curve'!$D$15*(AT136/$I$1)^2+'LED Curve'!$D$16*(AT136/$I$1)^1+'LED Curve'!$D$17)*$F$1))</f>
        <v>32.123222947868399</v>
      </c>
      <c r="CE136">
        <f>IF($I$2=0,0,IF(AU136=0,D136-CD136,('LED Curve'!$D$14*(AU136/$I$2)^3+'LED Curve'!$D$15*(AU136/$I$2)^2+'LED Curve'!$D$16*(AU136/$I$2)^1+'LED Curve'!$D$17)*$F$2))</f>
        <v>32.123222947868399</v>
      </c>
      <c r="CF136">
        <f>IF($I$3=0,0,IF(AV136=0,D136-(CD136+CE136),('LED Curve'!$D$14*(AV136/$I$3)^3+'LED Curve'!$D$15*(AV136/$I$3)^2+'LED Curve'!$D$16*(AV136/$I$3)^1+'LED Curve'!$D$17)*$F$3))</f>
        <v>32.123222947868399</v>
      </c>
      <c r="CG136">
        <f>IF($I$4=0,0,IF(AW136=0,D136-(CD136+CE136+CF136),('LED Curve'!$D$14*(AW136/$I$4)^3+'LED Curve'!$D$15*(AW136/$I$4)^2+'LED Curve'!$D$16*(AW136/$I$4)^1+'LED Curve'!$D$17)*$F$4))</f>
        <v>32.123222947868399</v>
      </c>
      <c r="CH136">
        <f>IF($I$1=0,0,IF(AX136=0,E136,('LED Curve'!$D$14*(AX136/$I$1)^3+'LED Curve'!$D$15*(AX136/$I$1)^2+'LED Curve'!$D$16*(AX136/$I$1)^1+'LED Curve'!$D$17)*$F$1))</f>
        <v>32.123222947868399</v>
      </c>
      <c r="CI136">
        <f>IF($I$2=0,0,IF(AY136=0,E136-CH136,('LED Curve'!$D$14*(AY136/$I$2)^3+'LED Curve'!$D$15*(AY136/$I$2)^2+'LED Curve'!$D$16*(AY136/$I$2)^1+'LED Curve'!$D$17)*$F$2))</f>
        <v>32.123222947868399</v>
      </c>
      <c r="CJ136">
        <f>IF($I$3=0,0,IF(AZ136=0,E136-(CH136+CI136),('LED Curve'!$D$14*(AZ136/$I$3)^3+'LED Curve'!$D$15*(AZ136/$I$3)^2+'LED Curve'!$D$16*(AZ136/$I$3)^1+'LED Curve'!$D$17)*$F$3))</f>
        <v>32.123222947868399</v>
      </c>
      <c r="CK136">
        <f>IF($I$4=0,0,IF(BA136=0,E136-(CH136+CI136+CJ136),('LED Curve'!$D$14*(BA136/$I$4)^3+'LED Curve'!$D$15*(BA136/$I$4)^2+'LED Curve'!$D$16*(BA136/$I$4)^1+'LED Curve'!$D$17)*$F$4))</f>
        <v>32.123222947868399</v>
      </c>
      <c r="CL136">
        <f t="shared" si="169"/>
        <v>122.02855526833865</v>
      </c>
      <c r="CM136">
        <f t="shared" si="170"/>
        <v>89.905332320470251</v>
      </c>
      <c r="CN136">
        <f t="shared" si="171"/>
        <v>57.782109372601852</v>
      </c>
      <c r="CO136">
        <f>IF($C$6=Calculation!$I$5,0,$C136-(BZ136+CA136+CB136+CC136))</f>
        <v>25.658886424733453</v>
      </c>
      <c r="CP136">
        <f t="shared" si="172"/>
        <v>136.1696260152666</v>
      </c>
      <c r="CQ136">
        <f t="shared" si="173"/>
        <v>104.04640306739819</v>
      </c>
      <c r="CR136">
        <f t="shared" si="174"/>
        <v>71.923180119529789</v>
      </c>
      <c r="CS136">
        <f>IF($C$6=Calculation!$I$5,0,$D136-(CD136+CE136+CF136+CG136))</f>
        <v>39.79995717166139</v>
      </c>
      <c r="CT136">
        <f t="shared" si="175"/>
        <v>150.31069676219448</v>
      </c>
      <c r="CU136">
        <f t="shared" si="176"/>
        <v>118.1874738143261</v>
      </c>
      <c r="CV136">
        <f t="shared" si="177"/>
        <v>86.064250866457698</v>
      </c>
      <c r="CW136">
        <f>IF($C$6=Calculation!$I$5,0,$E136-(CH136+CI136+CJ136+CK136))</f>
        <v>53.941027918589299</v>
      </c>
      <c r="CX136">
        <f t="shared" si="178"/>
        <v>54.198824731608816</v>
      </c>
      <c r="CY136">
        <f t="shared" si="179"/>
        <v>61.523625758150949</v>
      </c>
      <c r="CZ136">
        <f t="shared" si="180"/>
        <v>68.517770957121201</v>
      </c>
      <c r="DA136">
        <f t="shared" si="181"/>
        <v>0.59986715217253761</v>
      </c>
      <c r="DB136">
        <f t="shared" si="182"/>
        <v>0.63324381141486163</v>
      </c>
      <c r="DC136">
        <f t="shared" si="183"/>
        <v>0.65960809504697671</v>
      </c>
      <c r="DD136">
        <f t="shared" si="198"/>
        <v>13.518085994791003</v>
      </c>
      <c r="DE136">
        <f t="shared" si="199"/>
        <v>13.101275896580399</v>
      </c>
      <c r="DF136">
        <f t="shared" si="200"/>
        <v>11.909419506832524</v>
      </c>
      <c r="DG136">
        <f t="shared" si="201"/>
        <v>8.6645852845568818</v>
      </c>
      <c r="DH136">
        <f t="shared" si="202"/>
        <v>14.311169274407792</v>
      </c>
      <c r="DI136">
        <f t="shared" si="203"/>
        <v>13.931304339867877</v>
      </c>
      <c r="DJ136">
        <f t="shared" si="204"/>
        <v>12.865320713238175</v>
      </c>
      <c r="DK136">
        <f t="shared" si="205"/>
        <v>10.120546919502866</v>
      </c>
      <c r="DL136">
        <f t="shared" si="206"/>
        <v>14.936475253831905</v>
      </c>
      <c r="DM136">
        <f t="shared" si="207"/>
        <v>14.588661242120542</v>
      </c>
      <c r="DN136">
        <f t="shared" si="208"/>
        <v>13.623421076660836</v>
      </c>
      <c r="DO136">
        <f t="shared" si="209"/>
        <v>11.226474212027966</v>
      </c>
      <c r="DP136">
        <f t="shared" si="184"/>
        <v>0.21536561656600375</v>
      </c>
      <c r="DQ136">
        <f t="shared" si="185"/>
        <v>0.5946129283434145</v>
      </c>
      <c r="DR136">
        <f t="shared" si="186"/>
        <v>1.504332759888884</v>
      </c>
      <c r="DS136">
        <f t="shared" si="187"/>
        <v>4.0912795918771838</v>
      </c>
      <c r="DT136">
        <f t="shared" si="188"/>
        <v>0.1957421357474966</v>
      </c>
      <c r="DU136">
        <f t="shared" si="189"/>
        <v>0.52937470169145939</v>
      </c>
      <c r="DV136">
        <f t="shared" si="190"/>
        <v>1.2570381093663101</v>
      </c>
      <c r="DW136">
        <f t="shared" si="191"/>
        <v>7.679885752914152</v>
      </c>
      <c r="DX136">
        <f t="shared" si="192"/>
        <v>0.17943591579829735</v>
      </c>
      <c r="DY136">
        <f t="shared" si="193"/>
        <v>0.47733610924997627</v>
      </c>
      <c r="DZ136">
        <f t="shared" si="194"/>
        <v>1.0876185638500147</v>
      </c>
      <c r="EA136">
        <f t="shared" si="195"/>
        <v>11.738740488534729</v>
      </c>
      <c r="EB136">
        <f>IF($I$1=0,0,IF(AP136&lt;=0,0,('LED Curve'!$D$19*(AP136/$I$1)^3+'LED Curve'!$D$20*(AP136/$I$1)^2+'LED Curve'!$D$21*(AP136/$I$1)^1+'LED Curve'!$D$22)*$F$1*$I$1))</f>
        <v>544.2324443672818</v>
      </c>
      <c r="EC136">
        <f>IF($I$2=0,0,IF(AQ136&lt;=0,0,('LED Curve'!$D$19*(AQ136/$I$2)^3+'LED Curve'!$D$20*(AQ136/$I$2)^2+'LED Curve'!$D$21*(AQ136/$I$2)^1+'LED Curve'!$D$22)*$F$2*$I$2))</f>
        <v>544.2324443672818</v>
      </c>
      <c r="ED136">
        <f>IF($I$3=0,0,IF(AR136&lt;=0,0,('LED Curve'!$D$19*(AR136/$I$3)^3+'LED Curve'!$D$20*(AR136/$I$3)^2+'LED Curve'!$D$21*(AR136/$I$3)^1+'LED Curve'!$D$22)*$F$3*$I$3))</f>
        <v>544.2324443672818</v>
      </c>
      <c r="EE136">
        <f>IF($I$4=0,0,IF(AS136&lt;=0,0,('LED Curve'!$D$19*(AS136/$I$4)^3+'LED Curve'!$D$20*(AS136/$I$4)^2+'LED Curve'!$D$21*(AS136/$I$4)^1+'LED Curve'!$D$22)*$F$4*$I$4))</f>
        <v>544.2324443672818</v>
      </c>
      <c r="EF136">
        <f>IF($I$1=0,0,IF(AT136&lt;=0,0,('LED Curve'!$D$19*(AT136/$I$1)^3+'LED Curve'!$D$20*(AT136/$I$1)^2+'LED Curve'!$D$21*(AT136/$I$1)^1+'LED Curve'!$D$22)*$F$1*$I$1))</f>
        <v>544.2324443672818</v>
      </c>
      <c r="EG136">
        <f>IF($I$2=0,0,IF(AU136&lt;=0,0,('LED Curve'!$D$19*(AU136/$I$2)^3+'LED Curve'!$D$20*(AU136/$I$2)^2+'LED Curve'!$D$21*(AU136/$I$2)^1+'LED Curve'!$D$22)*$F$2*$I$2))</f>
        <v>544.2324443672818</v>
      </c>
      <c r="EH136">
        <f>IF($I$3=0,0,IF(AV136&lt;=0,0,('LED Curve'!$D$19*(AV136/$I$3)^3+'LED Curve'!$D$20*(AV136/$I$3)^2+'LED Curve'!$D$21*(AV136/$I$3)^1+'LED Curve'!$D$22)*$F$3*$I$3))</f>
        <v>544.2324443672818</v>
      </c>
      <c r="EI136">
        <f>IF($I$4=0,0,IF(AW136&lt;=0,0,('LED Curve'!$D$19*(AW136/$I$4)^3+'LED Curve'!$D$20*(AW136/$I$4)^2+'LED Curve'!$D$21*(AW136/$I$4)^1+'LED Curve'!$D$22)*$F$4*$I$4))</f>
        <v>544.2324443672818</v>
      </c>
      <c r="EJ136">
        <f>IF($I$1=0,0,IF(AX136&lt;=0,0,('LED Curve'!$D$19*(AX136/$I$1)^3+'LED Curve'!$D$20*(AX136/$I$1)^2+'LED Curve'!$D$21*(AX136/$I$1)^1+'LED Curve'!$D$22)*$F$1*$I$1))</f>
        <v>544.2324443672818</v>
      </c>
      <c r="EK136">
        <f>IF($I$2=0,0,IF(AY136&lt;=0,0,('LED Curve'!$D$19*(AY136/$I$2)^3+'LED Curve'!$D$20*(AY136/$I$2)^2+'LED Curve'!$D$21*(AY136/$I$2)^1+'LED Curve'!$D$22)*$F$2*$I$2))</f>
        <v>544.2324443672818</v>
      </c>
      <c r="EL136">
        <f>IF($I$3=0,0,IF(AZ136&lt;=0,0,('LED Curve'!$D$19*(AZ136/$I$3)^3+'LED Curve'!$D$20*(AZ136/$I$3)^2+'LED Curve'!$D$21*(AZ136/$I$3)^1+'LED Curve'!$D$22)*$F$3*$I$3))</f>
        <v>544.2324443672818</v>
      </c>
      <c r="EM136">
        <f>IF($I$4=0,0,IF(BA136&lt;=0,0,('LED Curve'!$D$19*(BA136/$I$4)^3+'LED Curve'!$D$20*(BA136/$I$4)^2+'LED Curve'!$D$21*(BA136/$I$4)^1+'LED Curve'!$D$22)*$F$4*$I$4))</f>
        <v>544.2324443672818</v>
      </c>
      <c r="EN136">
        <f t="shared" si="196"/>
        <v>2176.9297774691272</v>
      </c>
      <c r="EO136">
        <f t="shared" si="116"/>
        <v>948.61350207583291</v>
      </c>
      <c r="EP136">
        <f t="shared" si="117"/>
        <v>2176.9297774691272</v>
      </c>
      <c r="EQ136">
        <f t="shared" si="118"/>
        <v>851.15161399119143</v>
      </c>
      <c r="ER136">
        <f t="shared" si="197"/>
        <v>2176.9297774691272</v>
      </c>
      <c r="ES136">
        <f t="shared" si="119"/>
        <v>774.82780015805474</v>
      </c>
    </row>
    <row r="137" spans="1:149" x14ac:dyDescent="0.3">
      <c r="A137">
        <v>128</v>
      </c>
      <c r="B137">
        <f t="shared" si="120"/>
        <v>5.0000000000000001E-3</v>
      </c>
      <c r="C137">
        <f t="shared" ref="C137:C200" si="210">IF(($C$2*SQRT(2)*SIN(2*PI()*$C$1*B137)-$C$5)&gt;0,($C$2*SQRT(2)*SIN(2*PI()*$C$1*B137)-$C$5),0)</f>
        <v>154.16349186104046</v>
      </c>
      <c r="D137">
        <f t="shared" ref="D137:D200" si="211">IF(($C$3*SQRT(2)*SIN(2*PI()*$C$1*B137)-$C$5)&gt;0,($C$3*SQRT(2)*SIN(2*PI()*$C$1*B137)-$C$5),0)</f>
        <v>168.30562748477141</v>
      </c>
      <c r="E137">
        <f t="shared" ref="E137:E200" si="212">IF(($C$4*SQRT(2)*SIN(2*PI()*$C$1*B137)-$C$5)&gt;0,($C$4*SQRT(2)*SIN(2*PI()*$C$1*B137)-$C$5),0)</f>
        <v>182.44776310850236</v>
      </c>
      <c r="F137">
        <f>IF(C137&gt;Calculation!$D$72,IF((C137-Calculation!$D$72)/Calculation!$D$58&gt;Calculation!$D$28,Calculation!$D$28,(C137-Calculation!$D$72)/Calculation!$D$58),0)</f>
        <v>26.470588235294116</v>
      </c>
      <c r="G137">
        <f>IF(C137&gt;Calculation!$D$73,IF((C137-Calculation!$D$73)/Calculation!$D$59&gt;Calculation!$D$29,Calculation!$D$29,(C137-Calculation!$D$73)/Calculation!$D$59),0)</f>
        <v>54.411764705882355</v>
      </c>
      <c r="H137">
        <f>IF(C137&gt;Calculation!$D$74,IF((C137-Calculation!$D$74)/Calculation!$D$60&gt;Calculation!$D$30,Calculation!$D$30,(C137-Calculation!$D$74)/Calculation!$D$60),0)</f>
        <v>122.05882352941177</v>
      </c>
      <c r="I137">
        <f>IF(C137&gt;Calculation!$D$75,IF((C137-Calculation!$D$75)/Calculation!$D$61&gt;Calculation!$D$31,Calculation!$D$31,(C137-Calculation!$D$75)/Calculation!$D$61),0)</f>
        <v>135.29411764705884</v>
      </c>
      <c r="J137">
        <f>IF(D137&gt;Calculation!$D$72,IF((D137-Calculation!$D$72)/Calculation!$D$58&gt;Calculation!$D$28,Calculation!$D$28,(D137-Calculation!$D$72)/Calculation!$D$58),0)</f>
        <v>26.470588235294116</v>
      </c>
      <c r="K137">
        <f>IF(D137&gt;Calculation!$D$73,IF((D137-Calculation!$D$73)/Calculation!$D$59&gt;Calculation!$D$29,Calculation!$D$29,(D137-Calculation!$D$73)/Calculation!$D$59),0)</f>
        <v>54.411764705882355</v>
      </c>
      <c r="L137">
        <f>IF(D137&gt;Calculation!$D$74,IF((D137-Calculation!$D$74)/Calculation!$D$60&gt;Calculation!$D$30,Calculation!$D$30,(D137-Calculation!$D$74)/Calculation!$D$60),0)</f>
        <v>122.05882352941177</v>
      </c>
      <c r="M137">
        <f>IF(D137&gt;Calculation!$D$75,IF((D137-Calculation!$D$75)/Calculation!$D$61&gt;Calculation!$D$31,Calculation!$D$31,(D137-Calculation!$D$75)/Calculation!$D$61),0)</f>
        <v>135.29411764705884</v>
      </c>
      <c r="N137">
        <f>IF(E137&gt;Calculation!$D$72,IF((E137-Calculation!$D$72)/Calculation!$D$58&gt;Calculation!$D$28,Calculation!$D$28,(E137-Calculation!$D$72)/Calculation!$D$58),0)</f>
        <v>26.470588235294116</v>
      </c>
      <c r="O137">
        <f>IF(E137&gt;Calculation!$D$73,IF((E137-Calculation!$D$73)/Calculation!$D$59&gt;Calculation!$D$29,Calculation!$D$29,(E137-Calculation!$D$73)/Calculation!$D$59),0)</f>
        <v>54.411764705882355</v>
      </c>
      <c r="P137">
        <f>IF(E137&gt;Calculation!$D$74,IF((E137-Calculation!$D$74)/Calculation!$D$60&gt;Calculation!$D$30,Calculation!$D$30,(E137-Calculation!$D$74)/Calculation!$D$60),0)</f>
        <v>122.05882352941177</v>
      </c>
      <c r="Q137">
        <f>IF(E137&gt;Calculation!$D$75,IF((E137-Calculation!$D$75)/Calculation!$D$61&gt;Calculation!$D$31,Calculation!$D$31,(E137-Calculation!$D$75)/Calculation!$D$61),0)</f>
        <v>135.29411764705884</v>
      </c>
      <c r="R137">
        <f t="shared" si="121"/>
        <v>0</v>
      </c>
      <c r="S137">
        <f t="shared" si="122"/>
        <v>0</v>
      </c>
      <c r="T137">
        <f t="shared" si="123"/>
        <v>0</v>
      </c>
      <c r="U137">
        <f t="shared" si="124"/>
        <v>135.29411764705884</v>
      </c>
      <c r="V137">
        <f t="shared" si="125"/>
        <v>0</v>
      </c>
      <c r="W137">
        <f t="shared" si="126"/>
        <v>0</v>
      </c>
      <c r="X137">
        <f t="shared" si="127"/>
        <v>0</v>
      </c>
      <c r="Y137">
        <f t="shared" si="128"/>
        <v>135.29411764705884</v>
      </c>
      <c r="Z137">
        <f t="shared" si="129"/>
        <v>0</v>
      </c>
      <c r="AA137">
        <f t="shared" si="130"/>
        <v>0</v>
      </c>
      <c r="AB137">
        <f t="shared" si="131"/>
        <v>0</v>
      </c>
      <c r="AC137">
        <f t="shared" ref="AC137:AC200" si="213">Q137</f>
        <v>135.29411764705884</v>
      </c>
      <c r="AD137">
        <f>IF(T137&gt;Calculation!$D$29,1,0)</f>
        <v>0</v>
      </c>
      <c r="AE137">
        <f>IF(X137&gt;Calculation!$D$29,1,0)</f>
        <v>0</v>
      </c>
      <c r="AF137">
        <f>IF(AB137&gt;Calculation!$D$29,1,0)</f>
        <v>0</v>
      </c>
      <c r="AG137">
        <f>IF(U137&gt;Calculation!$D$30,1,0)</f>
        <v>1</v>
      </c>
      <c r="AH137">
        <f>IF(Y137&gt;Calculation!$D$30,1,0)</f>
        <v>1</v>
      </c>
      <c r="AI137">
        <f>IF(AC137&gt;Calculation!$D$30,1,0)</f>
        <v>1</v>
      </c>
      <c r="AJ137">
        <f t="shared" ref="AJ137:AJ200" si="214">SUM(R137:U137)</f>
        <v>135.29411764705884</v>
      </c>
      <c r="AK137">
        <f t="shared" si="132"/>
        <v>135.29411764705884</v>
      </c>
      <c r="AL137">
        <f t="shared" si="133"/>
        <v>135.29411764705884</v>
      </c>
      <c r="AM137">
        <f t="shared" si="134"/>
        <v>18304.498269896198</v>
      </c>
      <c r="AN137">
        <f t="shared" si="135"/>
        <v>18304.498269896198</v>
      </c>
      <c r="AO137">
        <f t="shared" si="136"/>
        <v>18304.498269896198</v>
      </c>
      <c r="AP137">
        <f t="shared" ref="AP137:AP200" si="215">SUM(R137:U137)</f>
        <v>135.29411764705884</v>
      </c>
      <c r="AQ137">
        <f t="shared" ref="AQ137:AQ200" si="216">SUM(S137:U137)</f>
        <v>135.29411764705884</v>
      </c>
      <c r="AR137">
        <f t="shared" ref="AR137:AR200" si="217">SUM(T137:U137)</f>
        <v>135.29411764705884</v>
      </c>
      <c r="AS137">
        <f t="shared" ref="AS137:AS200" si="218">SUM(U137)</f>
        <v>135.29411764705884</v>
      </c>
      <c r="AT137">
        <f t="shared" si="137"/>
        <v>135.29411764705884</v>
      </c>
      <c r="AU137">
        <f t="shared" si="138"/>
        <v>135.29411764705884</v>
      </c>
      <c r="AV137">
        <f t="shared" si="139"/>
        <v>135.29411764705884</v>
      </c>
      <c r="AW137">
        <f t="shared" si="140"/>
        <v>135.29411764705884</v>
      </c>
      <c r="AX137">
        <f t="shared" si="141"/>
        <v>135.29411764705884</v>
      </c>
      <c r="AY137">
        <f t="shared" si="142"/>
        <v>135.29411764705884</v>
      </c>
      <c r="AZ137">
        <f t="shared" si="143"/>
        <v>135.29411764705884</v>
      </c>
      <c r="BA137">
        <f t="shared" si="144"/>
        <v>135.29411764705884</v>
      </c>
      <c r="BB137">
        <f t="shared" si="145"/>
        <v>45.098039215686278</v>
      </c>
      <c r="BC137">
        <f t="shared" si="146"/>
        <v>45.098039215686278</v>
      </c>
      <c r="BD137">
        <f t="shared" si="147"/>
        <v>45.098039215686278</v>
      </c>
      <c r="BE137">
        <f t="shared" si="148"/>
        <v>45.098039215686278</v>
      </c>
      <c r="BF137">
        <f t="shared" si="149"/>
        <v>45.098039215686278</v>
      </c>
      <c r="BG137">
        <f t="shared" si="150"/>
        <v>45.098039215686278</v>
      </c>
      <c r="BH137">
        <f t="shared" si="151"/>
        <v>45.098039215686278</v>
      </c>
      <c r="BI137">
        <f t="shared" si="152"/>
        <v>45.098039215686278</v>
      </c>
      <c r="BJ137">
        <f t="shared" si="153"/>
        <v>45.098039215686278</v>
      </c>
      <c r="BK137">
        <f t="shared" si="154"/>
        <v>45.098039215686278</v>
      </c>
      <c r="BL137">
        <f t="shared" si="155"/>
        <v>45.098039215686278</v>
      </c>
      <c r="BM137">
        <f t="shared" si="156"/>
        <v>45.098039215686278</v>
      </c>
      <c r="BN137">
        <f t="shared" si="157"/>
        <v>2033.8331410995775</v>
      </c>
      <c r="BO137">
        <f t="shared" si="158"/>
        <v>2033.8331410995775</v>
      </c>
      <c r="BP137">
        <f t="shared" si="159"/>
        <v>2033.8331410995775</v>
      </c>
      <c r="BQ137">
        <f t="shared" si="160"/>
        <v>2033.8331410995775</v>
      </c>
      <c r="BR137">
        <f t="shared" si="161"/>
        <v>2033.8331410995775</v>
      </c>
      <c r="BS137">
        <f t="shared" si="162"/>
        <v>2033.8331410995775</v>
      </c>
      <c r="BT137">
        <f t="shared" si="163"/>
        <v>2033.8331410995775</v>
      </c>
      <c r="BU137">
        <f t="shared" si="164"/>
        <v>2033.8331410995775</v>
      </c>
      <c r="BV137">
        <f t="shared" si="165"/>
        <v>2033.8331410995775</v>
      </c>
      <c r="BW137">
        <f t="shared" si="166"/>
        <v>2033.8331410995775</v>
      </c>
      <c r="BX137">
        <f t="shared" si="167"/>
        <v>2033.8331410995775</v>
      </c>
      <c r="BY137">
        <f t="shared" si="168"/>
        <v>2033.8331410995775</v>
      </c>
      <c r="BZ137">
        <f>IF($I$1=0,0,IF(AP137=0,C137,('LED Curve'!$D$14*(AP137/$I$1)^3+'LED Curve'!$D$15*(AP137/$I$1)^2+'LED Curve'!$D$16*(AP137/$I$1)^1+'LED Curve'!$D$17)*$F$1))</f>
        <v>32.123222947868399</v>
      </c>
      <c r="CA137">
        <f>IF($I$2=0,0,IF(AQ137=0,C137-BZ137,('LED Curve'!$D$14*(AQ137/$I$2)^3+'LED Curve'!$D$15*(AQ137/$I$2)^2+'LED Curve'!$D$16*(AQ137/$I$2)^1+'LED Curve'!$D$17)*$F$2))</f>
        <v>32.123222947868399</v>
      </c>
      <c r="CB137">
        <f>IF($I$3=0,0,IF(AR137=0,C137-(BZ137+CA137),('LED Curve'!$D$14*(AR137/$I$3)^3+'LED Curve'!$D$15*(AR137/$I$3)^2+'LED Curve'!$D$16*(AR137/$I$3)^1+'LED Curve'!$D$17)*$F$3))</f>
        <v>32.123222947868399</v>
      </c>
      <c r="CC137">
        <f>IF($I$4=0,0,IF(AS137=0,C137-(BZ137+CA137+CB137),('LED Curve'!$D$14*(AS137/$I$4)^3+'LED Curve'!$D$15*(AS137/$I$4)^2+'LED Curve'!$D$16*(AS137/$I$4)^1+'LED Curve'!$D$17)*$F$4))</f>
        <v>32.123222947868399</v>
      </c>
      <c r="CD137">
        <f>IF($I$1=0,0,IF(AT137=0,D137,('LED Curve'!$D$14*(AT137/$I$1)^3+'LED Curve'!$D$15*(AT137/$I$1)^2+'LED Curve'!$D$16*(AT137/$I$1)^1+'LED Curve'!$D$17)*$F$1))</f>
        <v>32.123222947868399</v>
      </c>
      <c r="CE137">
        <f>IF($I$2=0,0,IF(AU137=0,D137-CD137,('LED Curve'!$D$14*(AU137/$I$2)^3+'LED Curve'!$D$15*(AU137/$I$2)^2+'LED Curve'!$D$16*(AU137/$I$2)^1+'LED Curve'!$D$17)*$F$2))</f>
        <v>32.123222947868399</v>
      </c>
      <c r="CF137">
        <f>IF($I$3=0,0,IF(AV137=0,D137-(CD137+CE137),('LED Curve'!$D$14*(AV137/$I$3)^3+'LED Curve'!$D$15*(AV137/$I$3)^2+'LED Curve'!$D$16*(AV137/$I$3)^1+'LED Curve'!$D$17)*$F$3))</f>
        <v>32.123222947868399</v>
      </c>
      <c r="CG137">
        <f>IF($I$4=0,0,IF(AW137=0,D137-(CD137+CE137+CF137),('LED Curve'!$D$14*(AW137/$I$4)^3+'LED Curve'!$D$15*(AW137/$I$4)^2+'LED Curve'!$D$16*(AW137/$I$4)^1+'LED Curve'!$D$17)*$F$4))</f>
        <v>32.123222947868399</v>
      </c>
      <c r="CH137">
        <f>IF($I$1=0,0,IF(AX137=0,E137,('LED Curve'!$D$14*(AX137/$I$1)^3+'LED Curve'!$D$15*(AX137/$I$1)^2+'LED Curve'!$D$16*(AX137/$I$1)^1+'LED Curve'!$D$17)*$F$1))</f>
        <v>32.123222947868399</v>
      </c>
      <c r="CI137">
        <f>IF($I$2=0,0,IF(AY137=0,E137-CH137,('LED Curve'!$D$14*(AY137/$I$2)^3+'LED Curve'!$D$15*(AY137/$I$2)^2+'LED Curve'!$D$16*(AY137/$I$2)^1+'LED Curve'!$D$17)*$F$2))</f>
        <v>32.123222947868399</v>
      </c>
      <c r="CJ137">
        <f>IF($I$3=0,0,IF(AZ137=0,E137-(CH137+CI137),('LED Curve'!$D$14*(AZ137/$I$3)^3+'LED Curve'!$D$15*(AZ137/$I$3)^2+'LED Curve'!$D$16*(AZ137/$I$3)^1+'LED Curve'!$D$17)*$F$3))</f>
        <v>32.123222947868399</v>
      </c>
      <c r="CK137">
        <f>IF($I$4=0,0,IF(BA137=0,E137-(CH137+CI137+CJ137),('LED Curve'!$D$14*(BA137/$I$4)^3+'LED Curve'!$D$15*(BA137/$I$4)^2+'LED Curve'!$D$16*(BA137/$I$4)^1+'LED Curve'!$D$17)*$F$4))</f>
        <v>32.123222947868399</v>
      </c>
      <c r="CL137">
        <f t="shared" si="169"/>
        <v>122.04026891317206</v>
      </c>
      <c r="CM137">
        <f t="shared" si="170"/>
        <v>89.917045965303657</v>
      </c>
      <c r="CN137">
        <f t="shared" si="171"/>
        <v>57.793823017435258</v>
      </c>
      <c r="CO137">
        <f>IF($C$6=Calculation!$I$5,0,$C137-(BZ137+CA137+CB137+CC137))</f>
        <v>25.670600069566859</v>
      </c>
      <c r="CP137">
        <f t="shared" si="172"/>
        <v>136.18240453690299</v>
      </c>
      <c r="CQ137">
        <f t="shared" si="173"/>
        <v>104.05918158903461</v>
      </c>
      <c r="CR137">
        <f t="shared" si="174"/>
        <v>71.935958641166209</v>
      </c>
      <c r="CS137">
        <f>IF($C$6=Calculation!$I$5,0,$D137-(CD137+CE137+CF137+CG137))</f>
        <v>39.81273569329781</v>
      </c>
      <c r="CT137">
        <f t="shared" si="175"/>
        <v>150.32454016063394</v>
      </c>
      <c r="CU137">
        <f t="shared" si="176"/>
        <v>118.20131721276556</v>
      </c>
      <c r="CV137">
        <f t="shared" si="177"/>
        <v>86.07809426489716</v>
      </c>
      <c r="CW137">
        <f>IF($C$6=Calculation!$I$5,0,$E137-(CH137+CI137+CJ137+CK137))</f>
        <v>53.954871317028761</v>
      </c>
      <c r="CX137">
        <f t="shared" si="178"/>
        <v>55.020935394726543</v>
      </c>
      <c r="CY137">
        <f t="shared" si="179"/>
        <v>62.420473754279378</v>
      </c>
      <c r="CZ137">
        <f t="shared" si="180"/>
        <v>69.489356286260332</v>
      </c>
      <c r="DA137">
        <f t="shared" si="181"/>
        <v>0.60726604923136118</v>
      </c>
      <c r="DB137">
        <f t="shared" si="182"/>
        <v>0.64064270847368521</v>
      </c>
      <c r="DC137">
        <f t="shared" si="183"/>
        <v>0.66700699210580028</v>
      </c>
      <c r="DD137">
        <f t="shared" si="198"/>
        <v>13.6878548660688</v>
      </c>
      <c r="DE137">
        <f t="shared" si="199"/>
        <v>13.271044767858196</v>
      </c>
      <c r="DF137">
        <f t="shared" si="200"/>
        <v>12.079188378110322</v>
      </c>
      <c r="DG137">
        <f t="shared" si="201"/>
        <v>8.8343541558346796</v>
      </c>
      <c r="DH137">
        <f t="shared" si="202"/>
        <v>14.48093814568559</v>
      </c>
      <c r="DI137">
        <f t="shared" si="203"/>
        <v>14.101073211145675</v>
      </c>
      <c r="DJ137">
        <f t="shared" si="204"/>
        <v>13.035089584515973</v>
      </c>
      <c r="DK137">
        <f t="shared" si="205"/>
        <v>10.290315790780664</v>
      </c>
      <c r="DL137">
        <f t="shared" si="206"/>
        <v>15.106244125109702</v>
      </c>
      <c r="DM137">
        <f t="shared" si="207"/>
        <v>14.75843011339834</v>
      </c>
      <c r="DN137">
        <f t="shared" si="208"/>
        <v>13.793189947938634</v>
      </c>
      <c r="DO137">
        <f t="shared" si="209"/>
        <v>11.396243083305764</v>
      </c>
      <c r="DP137">
        <f t="shared" si="184"/>
        <v>0.21536561656600375</v>
      </c>
      <c r="DQ137">
        <f t="shared" si="185"/>
        <v>0.5946129283434145</v>
      </c>
      <c r="DR137">
        <f t="shared" si="186"/>
        <v>1.504332759888884</v>
      </c>
      <c r="DS137">
        <f t="shared" si="187"/>
        <v>4.2269158728248986</v>
      </c>
      <c r="DT137">
        <f t="shared" si="188"/>
        <v>0.1957421357474966</v>
      </c>
      <c r="DU137">
        <f t="shared" si="189"/>
        <v>0.52937470169145939</v>
      </c>
      <c r="DV137">
        <f t="shared" si="190"/>
        <v>1.2570381093663101</v>
      </c>
      <c r="DW137">
        <f t="shared" si="191"/>
        <v>7.8902593668725691</v>
      </c>
      <c r="DX137">
        <f t="shared" si="192"/>
        <v>0.17943591579829735</v>
      </c>
      <c r="DY137">
        <f t="shared" si="193"/>
        <v>0.47733610924997627</v>
      </c>
      <c r="DZ137">
        <f t="shared" si="194"/>
        <v>1.0876185638500147</v>
      </c>
      <c r="EA137">
        <f t="shared" si="195"/>
        <v>12.023851435503849</v>
      </c>
      <c r="EB137">
        <f>IF($I$1=0,0,IF(AP137&lt;=0,0,('LED Curve'!$D$19*(AP137/$I$1)^3+'LED Curve'!$D$20*(AP137/$I$1)^2+'LED Curve'!$D$21*(AP137/$I$1)^1+'LED Curve'!$D$22)*$F$1*$I$1))</f>
        <v>544.2324443672818</v>
      </c>
      <c r="EC137">
        <f>IF($I$2=0,0,IF(AQ137&lt;=0,0,('LED Curve'!$D$19*(AQ137/$I$2)^3+'LED Curve'!$D$20*(AQ137/$I$2)^2+'LED Curve'!$D$21*(AQ137/$I$2)^1+'LED Curve'!$D$22)*$F$2*$I$2))</f>
        <v>544.2324443672818</v>
      </c>
      <c r="ED137">
        <f>IF($I$3=0,0,IF(AR137&lt;=0,0,('LED Curve'!$D$19*(AR137/$I$3)^3+'LED Curve'!$D$20*(AR137/$I$3)^2+'LED Curve'!$D$21*(AR137/$I$3)^1+'LED Curve'!$D$22)*$F$3*$I$3))</f>
        <v>544.2324443672818</v>
      </c>
      <c r="EE137">
        <f>IF($I$4=0,0,IF(AS137&lt;=0,0,('LED Curve'!$D$19*(AS137/$I$4)^3+'LED Curve'!$D$20*(AS137/$I$4)^2+'LED Curve'!$D$21*(AS137/$I$4)^1+'LED Curve'!$D$22)*$F$4*$I$4))</f>
        <v>544.2324443672818</v>
      </c>
      <c r="EF137">
        <f>IF($I$1=0,0,IF(AT137&lt;=0,0,('LED Curve'!$D$19*(AT137/$I$1)^3+'LED Curve'!$D$20*(AT137/$I$1)^2+'LED Curve'!$D$21*(AT137/$I$1)^1+'LED Curve'!$D$22)*$F$1*$I$1))</f>
        <v>544.2324443672818</v>
      </c>
      <c r="EG137">
        <f>IF($I$2=0,0,IF(AU137&lt;=0,0,('LED Curve'!$D$19*(AU137/$I$2)^3+'LED Curve'!$D$20*(AU137/$I$2)^2+'LED Curve'!$D$21*(AU137/$I$2)^1+'LED Curve'!$D$22)*$F$2*$I$2))</f>
        <v>544.2324443672818</v>
      </c>
      <c r="EH137">
        <f>IF($I$3=0,0,IF(AV137&lt;=0,0,('LED Curve'!$D$19*(AV137/$I$3)^3+'LED Curve'!$D$20*(AV137/$I$3)^2+'LED Curve'!$D$21*(AV137/$I$3)^1+'LED Curve'!$D$22)*$F$3*$I$3))</f>
        <v>544.2324443672818</v>
      </c>
      <c r="EI137">
        <f>IF($I$4=0,0,IF(AW137&lt;=0,0,('LED Curve'!$D$19*(AW137/$I$4)^3+'LED Curve'!$D$20*(AW137/$I$4)^2+'LED Curve'!$D$21*(AW137/$I$4)^1+'LED Curve'!$D$22)*$F$4*$I$4))</f>
        <v>544.2324443672818</v>
      </c>
      <c r="EJ137">
        <f>IF($I$1=0,0,IF(AX137&lt;=0,0,('LED Curve'!$D$19*(AX137/$I$1)^3+'LED Curve'!$D$20*(AX137/$I$1)^2+'LED Curve'!$D$21*(AX137/$I$1)^1+'LED Curve'!$D$22)*$F$1*$I$1))</f>
        <v>544.2324443672818</v>
      </c>
      <c r="EK137">
        <f>IF($I$2=0,0,IF(AY137&lt;=0,0,('LED Curve'!$D$19*(AY137/$I$2)^3+'LED Curve'!$D$20*(AY137/$I$2)^2+'LED Curve'!$D$21*(AY137/$I$2)^1+'LED Curve'!$D$22)*$F$2*$I$2))</f>
        <v>544.2324443672818</v>
      </c>
      <c r="EL137">
        <f>IF($I$3=0,0,IF(AZ137&lt;=0,0,('LED Curve'!$D$19*(AZ137/$I$3)^3+'LED Curve'!$D$20*(AZ137/$I$3)^2+'LED Curve'!$D$21*(AZ137/$I$3)^1+'LED Curve'!$D$22)*$F$3*$I$3))</f>
        <v>544.2324443672818</v>
      </c>
      <c r="EM137">
        <f>IF($I$4=0,0,IF(BA137&lt;=0,0,('LED Curve'!$D$19*(BA137/$I$4)^3+'LED Curve'!$D$20*(BA137/$I$4)^2+'LED Curve'!$D$21*(BA137/$I$4)^1+'LED Curve'!$D$22)*$F$4*$I$4))</f>
        <v>544.2324443672818</v>
      </c>
      <c r="EN137">
        <f t="shared" si="196"/>
        <v>2176.9297774691272</v>
      </c>
      <c r="EO137">
        <f t="shared" ref="EO137:EO200" si="219">IF(EN137&lt;$EO$2,0,EN137-$EO$2)</f>
        <v>948.61350207583291</v>
      </c>
      <c r="EP137">
        <f t="shared" ref="EP137:EP200" si="220">SUM(EF137:EI137)</f>
        <v>2176.9297774691272</v>
      </c>
      <c r="EQ137">
        <f t="shared" ref="EQ137:EQ200" si="221">IF(EP137&lt;$EP$2,0,EP137-$EP$2)</f>
        <v>851.15161399119143</v>
      </c>
      <c r="ER137">
        <f t="shared" si="197"/>
        <v>2176.9297774691272</v>
      </c>
      <c r="ES137">
        <f t="shared" ref="ES137:ES200" si="222">IF(ER137&lt;$EQ$2,0,ER137-$EQ$2)</f>
        <v>774.82780015805474</v>
      </c>
    </row>
    <row r="138" spans="1:149" x14ac:dyDescent="0.3">
      <c r="A138">
        <v>129</v>
      </c>
      <c r="B138">
        <f t="shared" ref="B138:B201" si="223">A138/256/(2*$C$1)</f>
        <v>5.0390625000000001E-3</v>
      </c>
      <c r="C138">
        <f t="shared" si="210"/>
        <v>154.15177821620705</v>
      </c>
      <c r="D138">
        <f t="shared" si="211"/>
        <v>168.29284896313499</v>
      </c>
      <c r="E138">
        <f t="shared" si="212"/>
        <v>182.4339197100629</v>
      </c>
      <c r="F138">
        <f>IF(C138&gt;Calculation!$D$72,IF((C138-Calculation!$D$72)/Calculation!$D$58&gt;Calculation!$D$28,Calculation!$D$28,(C138-Calculation!$D$72)/Calculation!$D$58),0)</f>
        <v>26.470588235294116</v>
      </c>
      <c r="G138">
        <f>IF(C138&gt;Calculation!$D$73,IF((C138-Calculation!$D$73)/Calculation!$D$59&gt;Calculation!$D$29,Calculation!$D$29,(C138-Calculation!$D$73)/Calculation!$D$59),0)</f>
        <v>54.411764705882355</v>
      </c>
      <c r="H138">
        <f>IF(C138&gt;Calculation!$D$74,IF((C138-Calculation!$D$74)/Calculation!$D$60&gt;Calculation!$D$30,Calculation!$D$30,(C138-Calculation!$D$74)/Calculation!$D$60),0)</f>
        <v>122.05882352941177</v>
      </c>
      <c r="I138">
        <f>IF(C138&gt;Calculation!$D$75,IF((C138-Calculation!$D$75)/Calculation!$D$61&gt;Calculation!$D$31,Calculation!$D$31,(C138-Calculation!$D$75)/Calculation!$D$61),0)</f>
        <v>135.29411764705884</v>
      </c>
      <c r="J138">
        <f>IF(D138&gt;Calculation!$D$72,IF((D138-Calculation!$D$72)/Calculation!$D$58&gt;Calculation!$D$28,Calculation!$D$28,(D138-Calculation!$D$72)/Calculation!$D$58),0)</f>
        <v>26.470588235294116</v>
      </c>
      <c r="K138">
        <f>IF(D138&gt;Calculation!$D$73,IF((D138-Calculation!$D$73)/Calculation!$D$59&gt;Calculation!$D$29,Calculation!$D$29,(D138-Calculation!$D$73)/Calculation!$D$59),0)</f>
        <v>54.411764705882355</v>
      </c>
      <c r="L138">
        <f>IF(D138&gt;Calculation!$D$74,IF((D138-Calculation!$D$74)/Calculation!$D$60&gt;Calculation!$D$30,Calculation!$D$30,(D138-Calculation!$D$74)/Calculation!$D$60),0)</f>
        <v>122.05882352941177</v>
      </c>
      <c r="M138">
        <f>IF(D138&gt;Calculation!$D$75,IF((D138-Calculation!$D$75)/Calculation!$D$61&gt;Calculation!$D$31,Calculation!$D$31,(D138-Calculation!$D$75)/Calculation!$D$61),0)</f>
        <v>135.29411764705884</v>
      </c>
      <c r="N138">
        <f>IF(E138&gt;Calculation!$D$72,IF((E138-Calculation!$D$72)/Calculation!$D$58&gt;Calculation!$D$28,Calculation!$D$28,(E138-Calculation!$D$72)/Calculation!$D$58),0)</f>
        <v>26.470588235294116</v>
      </c>
      <c r="O138">
        <f>IF(E138&gt;Calculation!$D$73,IF((E138-Calculation!$D$73)/Calculation!$D$59&gt;Calculation!$D$29,Calculation!$D$29,(E138-Calculation!$D$73)/Calculation!$D$59),0)</f>
        <v>54.411764705882355</v>
      </c>
      <c r="P138">
        <f>IF(E138&gt;Calculation!$D$74,IF((E138-Calculation!$D$74)/Calculation!$D$60&gt;Calculation!$D$30,Calculation!$D$30,(E138-Calculation!$D$74)/Calculation!$D$60),0)</f>
        <v>122.05882352941177</v>
      </c>
      <c r="Q138">
        <f>IF(E138&gt;Calculation!$D$75,IF((E138-Calculation!$D$75)/Calculation!$D$61&gt;Calculation!$D$31,Calculation!$D$31,(E138-Calculation!$D$75)/Calculation!$D$61),0)</f>
        <v>135.29411764705884</v>
      </c>
      <c r="R138">
        <f t="shared" ref="R138:R201" si="224">IF(SUM(G138:I138)&gt;F138,0,F138-SUM(G138:I138))</f>
        <v>0</v>
      </c>
      <c r="S138">
        <f t="shared" ref="S138:S201" si="225">IF(SUM(H138:I138)&gt;G138,0,G138-SUM(H138:I138))</f>
        <v>0</v>
      </c>
      <c r="T138">
        <f t="shared" ref="T138:T201" si="226">IF(I138&gt;H138,0,H138-I138)</f>
        <v>0</v>
      </c>
      <c r="U138">
        <f t="shared" ref="U138:U201" si="227">I138</f>
        <v>135.29411764705884</v>
      </c>
      <c r="V138">
        <f t="shared" ref="V138:V201" si="228">IF(SUM(K138:M138)&gt;J138,0,J138-SUM(K138:M138))</f>
        <v>0</v>
      </c>
      <c r="W138">
        <f t="shared" ref="W138:W201" si="229">IF(SUM(L138:M138)&gt;K138,0,K138-SUM(L138:M138))</f>
        <v>0</v>
      </c>
      <c r="X138">
        <f t="shared" ref="X138:X201" si="230">IF(M138&gt;L138,0,L138-M138)</f>
        <v>0</v>
      </c>
      <c r="Y138">
        <f t="shared" ref="Y138:Y201" si="231">IF(V138&gt;M138,0,IF((M138-V138)&gt;0,M138-V138,0))</f>
        <v>135.29411764705884</v>
      </c>
      <c r="Z138">
        <f t="shared" ref="Z138:Z201" si="232">IF(SUM(O138:Q138)&gt;N138,0,N138-SUM(O138:Q138))</f>
        <v>0</v>
      </c>
      <c r="AA138">
        <f t="shared" ref="AA138:AA201" si="233">IF(SUM(P138:Q138)&gt;O138,0,O138-SUM(P138:Q138))</f>
        <v>0</v>
      </c>
      <c r="AB138">
        <f t="shared" ref="AB138:AB201" si="234">IF(Q138&gt;P138,0,P138-Q138)</f>
        <v>0</v>
      </c>
      <c r="AC138">
        <f t="shared" si="213"/>
        <v>135.29411764705884</v>
      </c>
      <c r="AD138">
        <f>IF(T138&gt;Calculation!$D$29,1,0)</f>
        <v>0</v>
      </c>
      <c r="AE138">
        <f>IF(X138&gt;Calculation!$D$29,1,0)</f>
        <v>0</v>
      </c>
      <c r="AF138">
        <f>IF(AB138&gt;Calculation!$D$29,1,0)</f>
        <v>0</v>
      </c>
      <c r="AG138">
        <f>IF(U138&gt;Calculation!$D$30,1,0)</f>
        <v>1</v>
      </c>
      <c r="AH138">
        <f>IF(Y138&gt;Calculation!$D$30,1,0)</f>
        <v>1</v>
      </c>
      <c r="AI138">
        <f>IF(AC138&gt;Calculation!$D$30,1,0)</f>
        <v>1</v>
      </c>
      <c r="AJ138">
        <f t="shared" si="214"/>
        <v>135.29411764705884</v>
      </c>
      <c r="AK138">
        <f t="shared" ref="AK138:AK201" si="235">AT138</f>
        <v>135.29411764705884</v>
      </c>
      <c r="AL138">
        <f t="shared" ref="AL138:AL201" si="236">SUM(Z138:AC138)</f>
        <v>135.29411764705884</v>
      </c>
      <c r="AM138">
        <f t="shared" ref="AM138:AM201" si="237">AJ138^2</f>
        <v>18304.498269896198</v>
      </c>
      <c r="AN138">
        <f t="shared" ref="AN138:AN201" si="238">AK138^2</f>
        <v>18304.498269896198</v>
      </c>
      <c r="AO138">
        <f t="shared" ref="AO138:AO201" si="239">AL138^2</f>
        <v>18304.498269896198</v>
      </c>
      <c r="AP138">
        <f t="shared" si="215"/>
        <v>135.29411764705884</v>
      </c>
      <c r="AQ138">
        <f t="shared" si="216"/>
        <v>135.29411764705884</v>
      </c>
      <c r="AR138">
        <f t="shared" si="217"/>
        <v>135.29411764705884</v>
      </c>
      <c r="AS138">
        <f t="shared" si="218"/>
        <v>135.29411764705884</v>
      </c>
      <c r="AT138">
        <f t="shared" ref="AT138:AT201" si="240">SUM(V138:Y138)</f>
        <v>135.29411764705884</v>
      </c>
      <c r="AU138">
        <f t="shared" ref="AU138:AU201" si="241">SUM(W138:Y138)</f>
        <v>135.29411764705884</v>
      </c>
      <c r="AV138">
        <f t="shared" ref="AV138:AV201" si="242">SUM(X138:Y138)</f>
        <v>135.29411764705884</v>
      </c>
      <c r="AW138">
        <f t="shared" ref="AW138:AW201" si="243">SUM(Y138)</f>
        <v>135.29411764705884</v>
      </c>
      <c r="AX138">
        <f t="shared" ref="AX138:AX201" si="244">SUM(Z138:AC138)</f>
        <v>135.29411764705884</v>
      </c>
      <c r="AY138">
        <f t="shared" ref="AY138:AY201" si="245">SUM(AA138:AC138)</f>
        <v>135.29411764705884</v>
      </c>
      <c r="AZ138">
        <f t="shared" ref="AZ138:AZ201" si="246">SUM(AB138:AC138)</f>
        <v>135.29411764705884</v>
      </c>
      <c r="BA138">
        <f t="shared" ref="BA138:BA201" si="247">SUM(AC138)</f>
        <v>135.29411764705884</v>
      </c>
      <c r="BB138">
        <f t="shared" ref="BB138:BB201" si="248">IF(OR($F$1=0,$I$1=0),0,AP138/$I$1)</f>
        <v>45.098039215686278</v>
      </c>
      <c r="BC138">
        <f t="shared" ref="BC138:BC201" si="249">IF(OR($F$2=0,$I$2=0),0,AQ138/$I$2)</f>
        <v>45.098039215686278</v>
      </c>
      <c r="BD138">
        <f t="shared" ref="BD138:BD201" si="250">IF(OR($F$3=0,$I$3=0),0,AR138/$I$3)</f>
        <v>45.098039215686278</v>
      </c>
      <c r="BE138">
        <f t="shared" ref="BE138:BE201" si="251">IF(OR($F$4=0,$I$4=0),0,AS138/$I$4)</f>
        <v>45.098039215686278</v>
      </c>
      <c r="BF138">
        <f t="shared" ref="BF138:BF201" si="252">IF(OR($F$1=0,$I$1=0),0,AT138/$I$1)</f>
        <v>45.098039215686278</v>
      </c>
      <c r="BG138">
        <f t="shared" ref="BG138:BG201" si="253">IF(OR($F$2=0,$I$2=0),0,AU138/$I$2)</f>
        <v>45.098039215686278</v>
      </c>
      <c r="BH138">
        <f t="shared" ref="BH138:BH201" si="254">IF(OR($F$3=0,$I$3=0),0,AV138/$I$3)</f>
        <v>45.098039215686278</v>
      </c>
      <c r="BI138">
        <f t="shared" ref="BI138:BI201" si="255">IF(OR($F$4=0,$I$4=0),0,AW138/$I$4)</f>
        <v>45.098039215686278</v>
      </c>
      <c r="BJ138">
        <f t="shared" ref="BJ138:BJ201" si="256">IF(OR($F$1=0,$I$1=0),0,AX138/$I$1)</f>
        <v>45.098039215686278</v>
      </c>
      <c r="BK138">
        <f t="shared" ref="BK138:BK201" si="257">IF(OR($F$2=0,$I$2=0),0,AY138/$I$2)</f>
        <v>45.098039215686278</v>
      </c>
      <c r="BL138">
        <f t="shared" ref="BL138:BL201" si="258">IF(OR($F$3=0,$I$3=0),0,AZ138/$I$3)</f>
        <v>45.098039215686278</v>
      </c>
      <c r="BM138">
        <f t="shared" ref="BM138:BM201" si="259">IF(OR($F$4=0,$I$4=0),0,BA138/$I$4)</f>
        <v>45.098039215686278</v>
      </c>
      <c r="BN138">
        <f t="shared" ref="BN138:BN201" si="260">BB138^2</f>
        <v>2033.8331410995775</v>
      </c>
      <c r="BO138">
        <f t="shared" ref="BO138:BO201" si="261">BC138^2</f>
        <v>2033.8331410995775</v>
      </c>
      <c r="BP138">
        <f t="shared" ref="BP138:BP201" si="262">BD138^2</f>
        <v>2033.8331410995775</v>
      </c>
      <c r="BQ138">
        <f t="shared" ref="BQ138:BQ201" si="263">BE138^2</f>
        <v>2033.8331410995775</v>
      </c>
      <c r="BR138">
        <f t="shared" ref="BR138:BR201" si="264">BF138^2</f>
        <v>2033.8331410995775</v>
      </c>
      <c r="BS138">
        <f t="shared" ref="BS138:BS201" si="265">BG138^2</f>
        <v>2033.8331410995775</v>
      </c>
      <c r="BT138">
        <f t="shared" ref="BT138:BT201" si="266">BH138^2</f>
        <v>2033.8331410995775</v>
      </c>
      <c r="BU138">
        <f t="shared" ref="BU138:BU201" si="267">BI138^2</f>
        <v>2033.8331410995775</v>
      </c>
      <c r="BV138">
        <f t="shared" ref="BV138:BV201" si="268">BJ138^2</f>
        <v>2033.8331410995775</v>
      </c>
      <c r="BW138">
        <f t="shared" ref="BW138:BW201" si="269">BK138^2</f>
        <v>2033.8331410995775</v>
      </c>
      <c r="BX138">
        <f t="shared" ref="BX138:BX201" si="270">BL138^2</f>
        <v>2033.8331410995775</v>
      </c>
      <c r="BY138">
        <f t="shared" ref="BY138:BY201" si="271">BM138^2</f>
        <v>2033.8331410995775</v>
      </c>
      <c r="BZ138">
        <f>IF($I$1=0,0,IF(AP138=0,C138,('LED Curve'!$D$14*(AP138/$I$1)^3+'LED Curve'!$D$15*(AP138/$I$1)^2+'LED Curve'!$D$16*(AP138/$I$1)^1+'LED Curve'!$D$17)*$F$1))</f>
        <v>32.123222947868399</v>
      </c>
      <c r="CA138">
        <f>IF($I$2=0,0,IF(AQ138=0,C138-BZ138,('LED Curve'!$D$14*(AQ138/$I$2)^3+'LED Curve'!$D$15*(AQ138/$I$2)^2+'LED Curve'!$D$16*(AQ138/$I$2)^1+'LED Curve'!$D$17)*$F$2))</f>
        <v>32.123222947868399</v>
      </c>
      <c r="CB138">
        <f>IF($I$3=0,0,IF(AR138=0,C138-(BZ138+CA138),('LED Curve'!$D$14*(AR138/$I$3)^3+'LED Curve'!$D$15*(AR138/$I$3)^2+'LED Curve'!$D$16*(AR138/$I$3)^1+'LED Curve'!$D$17)*$F$3))</f>
        <v>32.123222947868399</v>
      </c>
      <c r="CC138">
        <f>IF($I$4=0,0,IF(AS138=0,C138-(BZ138+CA138+CB138),('LED Curve'!$D$14*(AS138/$I$4)^3+'LED Curve'!$D$15*(AS138/$I$4)^2+'LED Curve'!$D$16*(AS138/$I$4)^1+'LED Curve'!$D$17)*$F$4))</f>
        <v>32.123222947868399</v>
      </c>
      <c r="CD138">
        <f>IF($I$1=0,0,IF(AT138=0,D138,('LED Curve'!$D$14*(AT138/$I$1)^3+'LED Curve'!$D$15*(AT138/$I$1)^2+'LED Curve'!$D$16*(AT138/$I$1)^1+'LED Curve'!$D$17)*$F$1))</f>
        <v>32.123222947868399</v>
      </c>
      <c r="CE138">
        <f>IF($I$2=0,0,IF(AU138=0,D138-CD138,('LED Curve'!$D$14*(AU138/$I$2)^3+'LED Curve'!$D$15*(AU138/$I$2)^2+'LED Curve'!$D$16*(AU138/$I$2)^1+'LED Curve'!$D$17)*$F$2))</f>
        <v>32.123222947868399</v>
      </c>
      <c r="CF138">
        <f>IF($I$3=0,0,IF(AV138=0,D138-(CD138+CE138),('LED Curve'!$D$14*(AV138/$I$3)^3+'LED Curve'!$D$15*(AV138/$I$3)^2+'LED Curve'!$D$16*(AV138/$I$3)^1+'LED Curve'!$D$17)*$F$3))</f>
        <v>32.123222947868399</v>
      </c>
      <c r="CG138">
        <f>IF($I$4=0,0,IF(AW138=0,D138-(CD138+CE138+CF138),('LED Curve'!$D$14*(AW138/$I$4)^3+'LED Curve'!$D$15*(AW138/$I$4)^2+'LED Curve'!$D$16*(AW138/$I$4)^1+'LED Curve'!$D$17)*$F$4))</f>
        <v>32.123222947868399</v>
      </c>
      <c r="CH138">
        <f>IF($I$1=0,0,IF(AX138=0,E138,('LED Curve'!$D$14*(AX138/$I$1)^3+'LED Curve'!$D$15*(AX138/$I$1)^2+'LED Curve'!$D$16*(AX138/$I$1)^1+'LED Curve'!$D$17)*$F$1))</f>
        <v>32.123222947868399</v>
      </c>
      <c r="CI138">
        <f>IF($I$2=0,0,IF(AY138=0,E138-CH138,('LED Curve'!$D$14*(AY138/$I$2)^3+'LED Curve'!$D$15*(AY138/$I$2)^2+'LED Curve'!$D$16*(AY138/$I$2)^1+'LED Curve'!$D$17)*$F$2))</f>
        <v>32.123222947868399</v>
      </c>
      <c r="CJ138">
        <f>IF($I$3=0,0,IF(AZ138=0,E138-(CH138+CI138),('LED Curve'!$D$14*(AZ138/$I$3)^3+'LED Curve'!$D$15*(AZ138/$I$3)^2+'LED Curve'!$D$16*(AZ138/$I$3)^1+'LED Curve'!$D$17)*$F$3))</f>
        <v>32.123222947868399</v>
      </c>
      <c r="CK138">
        <f>IF($I$4=0,0,IF(BA138=0,E138-(CH138+CI138+CJ138),('LED Curve'!$D$14*(BA138/$I$4)^3+'LED Curve'!$D$15*(BA138/$I$4)^2+'LED Curve'!$D$16*(BA138/$I$4)^1+'LED Curve'!$D$17)*$F$4))</f>
        <v>32.123222947868399</v>
      </c>
      <c r="CL138">
        <f t="shared" ref="CL138:CL201" si="272">$C138-BZ138</f>
        <v>122.02855526833865</v>
      </c>
      <c r="CM138">
        <f t="shared" ref="CM138:CM201" si="273">$C138-(BZ138+CA138)</f>
        <v>89.905332320470251</v>
      </c>
      <c r="CN138">
        <f t="shared" ref="CN138:CN201" si="274">$C138-(BZ138+CA138+CB138)</f>
        <v>57.782109372601852</v>
      </c>
      <c r="CO138">
        <f>IF($C$6=Calculation!$I$5,0,$C138-(BZ138+CA138+CB138+CC138))</f>
        <v>25.658886424733453</v>
      </c>
      <c r="CP138">
        <f t="shared" ref="CP138:CP201" si="275">D138-CD138</f>
        <v>136.1696260152666</v>
      </c>
      <c r="CQ138">
        <f t="shared" ref="CQ138:CQ201" si="276">D138-(CD138+CE138)</f>
        <v>104.04640306739819</v>
      </c>
      <c r="CR138">
        <f t="shared" ref="CR138:CR201" si="277">D138-(CD138+CE138+CF138)</f>
        <v>71.923180119529789</v>
      </c>
      <c r="CS138">
        <f>IF($C$6=Calculation!$I$5,0,$D138-(CD138+CE138+CF138+CG138))</f>
        <v>39.79995717166139</v>
      </c>
      <c r="CT138">
        <f t="shared" ref="CT138:CT201" si="278">$E138-CH138</f>
        <v>150.31069676219448</v>
      </c>
      <c r="CU138">
        <f t="shared" ref="CU138:CU201" si="279">$E138-(CH138+CI138)</f>
        <v>118.1874738143261</v>
      </c>
      <c r="CV138">
        <f t="shared" ref="CV138:CV201" si="280">$E138-(CH138+CI138+CJ138)</f>
        <v>86.064250866457698</v>
      </c>
      <c r="CW138">
        <f>IF($C$6=Calculation!$I$5,0,$E138-(CH138+CI138+CJ138+CK138))</f>
        <v>53.941027918589299</v>
      </c>
      <c r="CX138">
        <f t="shared" ref="CX138:CX201" si="281">CX137+((C138+C137)/2+$C$5)*(AJ138+AJ137)/2*($B138-$B137)</f>
        <v>55.843046057844269</v>
      </c>
      <c r="CY138">
        <f t="shared" ref="CY138:CY201" si="282">CY137+((D138+D137)/2+$C$5)*(AK138+AK137)/2*($B138-$B137)</f>
        <v>63.317321750407807</v>
      </c>
      <c r="CZ138">
        <f t="shared" ref="CZ138:CZ201" si="283">CZ137+((E138+E137)/2+$C$5)*(AL138+AL137)/2*($B138-$B137)</f>
        <v>70.460941615399463</v>
      </c>
      <c r="DA138">
        <f t="shared" ref="DA138:DA201" si="284">DA137+$C$5*(AJ138+AJ137)/2*($B138-$B137)</f>
        <v>0.61466494629018475</v>
      </c>
      <c r="DB138">
        <f t="shared" ref="DB138:DB201" si="285">DB137+$C$5*(AK138+AK137)/2*($B138-$B137)</f>
        <v>0.64804160553250878</v>
      </c>
      <c r="DC138">
        <f t="shared" ref="DC138:DC201" si="286">DC137+$C$5*(AL138+AL137)/2*($B138-$B137)</f>
        <v>0.67440588916462385</v>
      </c>
      <c r="DD138">
        <f t="shared" si="198"/>
        <v>13.857623737346598</v>
      </c>
      <c r="DE138">
        <f t="shared" si="199"/>
        <v>13.440813639135994</v>
      </c>
      <c r="DF138">
        <f t="shared" si="200"/>
        <v>12.24895724938812</v>
      </c>
      <c r="DG138">
        <f t="shared" si="201"/>
        <v>9.0041230271124775</v>
      </c>
      <c r="DH138">
        <f t="shared" si="202"/>
        <v>14.650707016963388</v>
      </c>
      <c r="DI138">
        <f t="shared" si="203"/>
        <v>14.270842082423473</v>
      </c>
      <c r="DJ138">
        <f t="shared" si="204"/>
        <v>13.20485845579377</v>
      </c>
      <c r="DK138">
        <f t="shared" si="205"/>
        <v>10.460084662058462</v>
      </c>
      <c r="DL138">
        <f t="shared" si="206"/>
        <v>15.2760129963875</v>
      </c>
      <c r="DM138">
        <f t="shared" si="207"/>
        <v>14.928198984676138</v>
      </c>
      <c r="DN138">
        <f t="shared" si="208"/>
        <v>13.962958819216432</v>
      </c>
      <c r="DO138">
        <f t="shared" si="209"/>
        <v>11.566011954583562</v>
      </c>
      <c r="DP138">
        <f t="shared" ref="DP138:DP201" si="287">DP137+(CL137+CL138)/2*(R137+R138)/2*($B138-$B137)</f>
        <v>0.21536561656600375</v>
      </c>
      <c r="DQ138">
        <f t="shared" ref="DQ138:DQ201" si="288">DQ137+(CM137+CM138)/2*(S137+S138)/2*($B138-$B137)</f>
        <v>0.5946129283434145</v>
      </c>
      <c r="DR138">
        <f t="shared" ref="DR138:DR201" si="289">DR137+(CN137+CN138)/2*(T137+T138)/2*($B138-$B137)</f>
        <v>1.504332759888884</v>
      </c>
      <c r="DS138">
        <f t="shared" ref="DS138:DS201" si="290">DS137+(CO137+CO138)/2*(U137+U138)/2*($B138-$B137)</f>
        <v>4.3625521537726133</v>
      </c>
      <c r="DT138">
        <f t="shared" ref="DT138:DT201" si="291">DT137+(CP137+CP138)/2*(V137+V138)/2*($B138-$B137)</f>
        <v>0.1957421357474966</v>
      </c>
      <c r="DU138">
        <f t="shared" ref="DU138:DU201" si="292">DU137+(CQ137+CQ138)/2*(W137+W138)/2*($B138-$B137)</f>
        <v>0.52937470169145939</v>
      </c>
      <c r="DV138">
        <f t="shared" ref="DV138:DV201" si="293">DV137+(CR137+CR138)/2*(X137+X138)/2*($B138-$B137)</f>
        <v>1.2570381093663101</v>
      </c>
      <c r="DW138">
        <f t="shared" ref="DW138:DW201" si="294">DW137+(CS137+CS138)/2*(Y137+Y138)/2*($B138-$B137)</f>
        <v>8.1006329808309872</v>
      </c>
      <c r="DX138">
        <f t="shared" ref="DX138:DX201" si="295">DX137+(CT137+CT138)/2*(Z137+Z138)/2*($B138-$B137)</f>
        <v>0.17943591579829735</v>
      </c>
      <c r="DY138">
        <f t="shared" ref="DY138:DY201" si="296">DY137+(CU137+CU138)/2*(AA137+AA138)/2*($B138-$B137)</f>
        <v>0.47733610924997627</v>
      </c>
      <c r="DZ138">
        <f t="shared" ref="DZ138:DZ201" si="297">DZ137+(CV137+CV138)/2*(AB137+AB138)/2*($B138-$B137)</f>
        <v>1.0876185638500147</v>
      </c>
      <c r="EA138">
        <f t="shared" ref="EA138:EA201" si="298">EA137+(CW137+CW138)/2*(AC137+AC138)/2*($B138-$B137)</f>
        <v>12.308962382472968</v>
      </c>
      <c r="EB138">
        <f>IF($I$1=0,0,IF(AP138&lt;=0,0,('LED Curve'!$D$19*(AP138/$I$1)^3+'LED Curve'!$D$20*(AP138/$I$1)^2+'LED Curve'!$D$21*(AP138/$I$1)^1+'LED Curve'!$D$22)*$F$1*$I$1))</f>
        <v>544.2324443672818</v>
      </c>
      <c r="EC138">
        <f>IF($I$2=0,0,IF(AQ138&lt;=0,0,('LED Curve'!$D$19*(AQ138/$I$2)^3+'LED Curve'!$D$20*(AQ138/$I$2)^2+'LED Curve'!$D$21*(AQ138/$I$2)^1+'LED Curve'!$D$22)*$F$2*$I$2))</f>
        <v>544.2324443672818</v>
      </c>
      <c r="ED138">
        <f>IF($I$3=0,0,IF(AR138&lt;=0,0,('LED Curve'!$D$19*(AR138/$I$3)^3+'LED Curve'!$D$20*(AR138/$I$3)^2+'LED Curve'!$D$21*(AR138/$I$3)^1+'LED Curve'!$D$22)*$F$3*$I$3))</f>
        <v>544.2324443672818</v>
      </c>
      <c r="EE138">
        <f>IF($I$4=0,0,IF(AS138&lt;=0,0,('LED Curve'!$D$19*(AS138/$I$4)^3+'LED Curve'!$D$20*(AS138/$I$4)^2+'LED Curve'!$D$21*(AS138/$I$4)^1+'LED Curve'!$D$22)*$F$4*$I$4))</f>
        <v>544.2324443672818</v>
      </c>
      <c r="EF138">
        <f>IF($I$1=0,0,IF(AT138&lt;=0,0,('LED Curve'!$D$19*(AT138/$I$1)^3+'LED Curve'!$D$20*(AT138/$I$1)^2+'LED Curve'!$D$21*(AT138/$I$1)^1+'LED Curve'!$D$22)*$F$1*$I$1))</f>
        <v>544.2324443672818</v>
      </c>
      <c r="EG138">
        <f>IF($I$2=0,0,IF(AU138&lt;=0,0,('LED Curve'!$D$19*(AU138/$I$2)^3+'LED Curve'!$D$20*(AU138/$I$2)^2+'LED Curve'!$D$21*(AU138/$I$2)^1+'LED Curve'!$D$22)*$F$2*$I$2))</f>
        <v>544.2324443672818</v>
      </c>
      <c r="EH138">
        <f>IF($I$3=0,0,IF(AV138&lt;=0,0,('LED Curve'!$D$19*(AV138/$I$3)^3+'LED Curve'!$D$20*(AV138/$I$3)^2+'LED Curve'!$D$21*(AV138/$I$3)^1+'LED Curve'!$D$22)*$F$3*$I$3))</f>
        <v>544.2324443672818</v>
      </c>
      <c r="EI138">
        <f>IF($I$4=0,0,IF(AW138&lt;=0,0,('LED Curve'!$D$19*(AW138/$I$4)^3+'LED Curve'!$D$20*(AW138/$I$4)^2+'LED Curve'!$D$21*(AW138/$I$4)^1+'LED Curve'!$D$22)*$F$4*$I$4))</f>
        <v>544.2324443672818</v>
      </c>
      <c r="EJ138">
        <f>IF($I$1=0,0,IF(AX138&lt;=0,0,('LED Curve'!$D$19*(AX138/$I$1)^3+'LED Curve'!$D$20*(AX138/$I$1)^2+'LED Curve'!$D$21*(AX138/$I$1)^1+'LED Curve'!$D$22)*$F$1*$I$1))</f>
        <v>544.2324443672818</v>
      </c>
      <c r="EK138">
        <f>IF($I$2=0,0,IF(AY138&lt;=0,0,('LED Curve'!$D$19*(AY138/$I$2)^3+'LED Curve'!$D$20*(AY138/$I$2)^2+'LED Curve'!$D$21*(AY138/$I$2)^1+'LED Curve'!$D$22)*$F$2*$I$2))</f>
        <v>544.2324443672818</v>
      </c>
      <c r="EL138">
        <f>IF($I$3=0,0,IF(AZ138&lt;=0,0,('LED Curve'!$D$19*(AZ138/$I$3)^3+'LED Curve'!$D$20*(AZ138/$I$3)^2+'LED Curve'!$D$21*(AZ138/$I$3)^1+'LED Curve'!$D$22)*$F$3*$I$3))</f>
        <v>544.2324443672818</v>
      </c>
      <c r="EM138">
        <f>IF($I$4=0,0,IF(BA138&lt;=0,0,('LED Curve'!$D$19*(BA138/$I$4)^3+'LED Curve'!$D$20*(BA138/$I$4)^2+'LED Curve'!$D$21*(BA138/$I$4)^1+'LED Curve'!$D$22)*$F$4*$I$4))</f>
        <v>544.2324443672818</v>
      </c>
      <c r="EN138">
        <f t="shared" ref="EN138:EN201" si="299">SUM(EB138:EE138)</f>
        <v>2176.9297774691272</v>
      </c>
      <c r="EO138">
        <f t="shared" si="219"/>
        <v>948.61350207583291</v>
      </c>
      <c r="EP138">
        <f t="shared" si="220"/>
        <v>2176.9297774691272</v>
      </c>
      <c r="EQ138">
        <f t="shared" si="221"/>
        <v>851.15161399119143</v>
      </c>
      <c r="ER138">
        <f t="shared" ref="ER138:ER201" si="300">SUM(EJ138:EM138)</f>
        <v>2176.9297774691272</v>
      </c>
      <c r="ES138">
        <f t="shared" si="222"/>
        <v>774.82780015805474</v>
      </c>
    </row>
    <row r="139" spans="1:149" x14ac:dyDescent="0.3">
      <c r="A139">
        <v>130</v>
      </c>
      <c r="B139">
        <f t="shared" si="223"/>
        <v>5.0781250000000002E-3</v>
      </c>
      <c r="C139">
        <f t="shared" si="210"/>
        <v>154.11663904573874</v>
      </c>
      <c r="D139">
        <f t="shared" si="211"/>
        <v>168.25451532262406</v>
      </c>
      <c r="E139">
        <f t="shared" si="212"/>
        <v>182.39239159950941</v>
      </c>
      <c r="F139">
        <f>IF(C139&gt;Calculation!$D$72,IF((C139-Calculation!$D$72)/Calculation!$D$58&gt;Calculation!$D$28,Calculation!$D$28,(C139-Calculation!$D$72)/Calculation!$D$58),0)</f>
        <v>26.470588235294116</v>
      </c>
      <c r="G139">
        <f>IF(C139&gt;Calculation!$D$73,IF((C139-Calculation!$D$73)/Calculation!$D$59&gt;Calculation!$D$29,Calculation!$D$29,(C139-Calculation!$D$73)/Calculation!$D$59),0)</f>
        <v>54.411764705882355</v>
      </c>
      <c r="H139">
        <f>IF(C139&gt;Calculation!$D$74,IF((C139-Calculation!$D$74)/Calculation!$D$60&gt;Calculation!$D$30,Calculation!$D$30,(C139-Calculation!$D$74)/Calculation!$D$60),0)</f>
        <v>122.05882352941177</v>
      </c>
      <c r="I139">
        <f>IF(C139&gt;Calculation!$D$75,IF((C139-Calculation!$D$75)/Calculation!$D$61&gt;Calculation!$D$31,Calculation!$D$31,(C139-Calculation!$D$75)/Calculation!$D$61),0)</f>
        <v>135.29411764705884</v>
      </c>
      <c r="J139">
        <f>IF(D139&gt;Calculation!$D$72,IF((D139-Calculation!$D$72)/Calculation!$D$58&gt;Calculation!$D$28,Calculation!$D$28,(D139-Calculation!$D$72)/Calculation!$D$58),0)</f>
        <v>26.470588235294116</v>
      </c>
      <c r="K139">
        <f>IF(D139&gt;Calculation!$D$73,IF((D139-Calculation!$D$73)/Calculation!$D$59&gt;Calculation!$D$29,Calculation!$D$29,(D139-Calculation!$D$73)/Calculation!$D$59),0)</f>
        <v>54.411764705882355</v>
      </c>
      <c r="L139">
        <f>IF(D139&gt;Calculation!$D$74,IF((D139-Calculation!$D$74)/Calculation!$D$60&gt;Calculation!$D$30,Calculation!$D$30,(D139-Calculation!$D$74)/Calculation!$D$60),0)</f>
        <v>122.05882352941177</v>
      </c>
      <c r="M139">
        <f>IF(D139&gt;Calculation!$D$75,IF((D139-Calculation!$D$75)/Calculation!$D$61&gt;Calculation!$D$31,Calculation!$D$31,(D139-Calculation!$D$75)/Calculation!$D$61),0)</f>
        <v>135.29411764705884</v>
      </c>
      <c r="N139">
        <f>IF(E139&gt;Calculation!$D$72,IF((E139-Calculation!$D$72)/Calculation!$D$58&gt;Calculation!$D$28,Calculation!$D$28,(E139-Calculation!$D$72)/Calculation!$D$58),0)</f>
        <v>26.470588235294116</v>
      </c>
      <c r="O139">
        <f>IF(E139&gt;Calculation!$D$73,IF((E139-Calculation!$D$73)/Calculation!$D$59&gt;Calculation!$D$29,Calculation!$D$29,(E139-Calculation!$D$73)/Calculation!$D$59),0)</f>
        <v>54.411764705882355</v>
      </c>
      <c r="P139">
        <f>IF(E139&gt;Calculation!$D$74,IF((E139-Calculation!$D$74)/Calculation!$D$60&gt;Calculation!$D$30,Calculation!$D$30,(E139-Calculation!$D$74)/Calculation!$D$60),0)</f>
        <v>122.05882352941177</v>
      </c>
      <c r="Q139">
        <f>IF(E139&gt;Calculation!$D$75,IF((E139-Calculation!$D$75)/Calculation!$D$61&gt;Calculation!$D$31,Calculation!$D$31,(E139-Calculation!$D$75)/Calculation!$D$61),0)</f>
        <v>135.29411764705884</v>
      </c>
      <c r="R139">
        <f t="shared" si="224"/>
        <v>0</v>
      </c>
      <c r="S139">
        <f t="shared" si="225"/>
        <v>0</v>
      </c>
      <c r="T139">
        <f t="shared" si="226"/>
        <v>0</v>
      </c>
      <c r="U139">
        <f t="shared" si="227"/>
        <v>135.29411764705884</v>
      </c>
      <c r="V139">
        <f t="shared" si="228"/>
        <v>0</v>
      </c>
      <c r="W139">
        <f t="shared" si="229"/>
        <v>0</v>
      </c>
      <c r="X139">
        <f t="shared" si="230"/>
        <v>0</v>
      </c>
      <c r="Y139">
        <f t="shared" si="231"/>
        <v>135.29411764705884</v>
      </c>
      <c r="Z139">
        <f t="shared" si="232"/>
        <v>0</v>
      </c>
      <c r="AA139">
        <f t="shared" si="233"/>
        <v>0</v>
      </c>
      <c r="AB139">
        <f t="shared" si="234"/>
        <v>0</v>
      </c>
      <c r="AC139">
        <f t="shared" si="213"/>
        <v>135.29411764705884</v>
      </c>
      <c r="AD139">
        <f>IF(T139&gt;Calculation!$D$29,1,0)</f>
        <v>0</v>
      </c>
      <c r="AE139">
        <f>IF(X139&gt;Calculation!$D$29,1,0)</f>
        <v>0</v>
      </c>
      <c r="AF139">
        <f>IF(AB139&gt;Calculation!$D$29,1,0)</f>
        <v>0</v>
      </c>
      <c r="AG139">
        <f>IF(U139&gt;Calculation!$D$30,1,0)</f>
        <v>1</v>
      </c>
      <c r="AH139">
        <f>IF(Y139&gt;Calculation!$D$30,1,0)</f>
        <v>1</v>
      </c>
      <c r="AI139">
        <f>IF(AC139&gt;Calculation!$D$30,1,0)</f>
        <v>1</v>
      </c>
      <c r="AJ139">
        <f t="shared" si="214"/>
        <v>135.29411764705884</v>
      </c>
      <c r="AK139">
        <f t="shared" si="235"/>
        <v>135.29411764705884</v>
      </c>
      <c r="AL139">
        <f t="shared" si="236"/>
        <v>135.29411764705884</v>
      </c>
      <c r="AM139">
        <f t="shared" si="237"/>
        <v>18304.498269896198</v>
      </c>
      <c r="AN139">
        <f t="shared" si="238"/>
        <v>18304.498269896198</v>
      </c>
      <c r="AO139">
        <f t="shared" si="239"/>
        <v>18304.498269896198</v>
      </c>
      <c r="AP139">
        <f t="shared" si="215"/>
        <v>135.29411764705884</v>
      </c>
      <c r="AQ139">
        <f t="shared" si="216"/>
        <v>135.29411764705884</v>
      </c>
      <c r="AR139">
        <f t="shared" si="217"/>
        <v>135.29411764705884</v>
      </c>
      <c r="AS139">
        <f t="shared" si="218"/>
        <v>135.29411764705884</v>
      </c>
      <c r="AT139">
        <f t="shared" si="240"/>
        <v>135.29411764705884</v>
      </c>
      <c r="AU139">
        <f t="shared" si="241"/>
        <v>135.29411764705884</v>
      </c>
      <c r="AV139">
        <f t="shared" si="242"/>
        <v>135.29411764705884</v>
      </c>
      <c r="AW139">
        <f t="shared" si="243"/>
        <v>135.29411764705884</v>
      </c>
      <c r="AX139">
        <f t="shared" si="244"/>
        <v>135.29411764705884</v>
      </c>
      <c r="AY139">
        <f t="shared" si="245"/>
        <v>135.29411764705884</v>
      </c>
      <c r="AZ139">
        <f t="shared" si="246"/>
        <v>135.29411764705884</v>
      </c>
      <c r="BA139">
        <f t="shared" si="247"/>
        <v>135.29411764705884</v>
      </c>
      <c r="BB139">
        <f t="shared" si="248"/>
        <v>45.098039215686278</v>
      </c>
      <c r="BC139">
        <f t="shared" si="249"/>
        <v>45.098039215686278</v>
      </c>
      <c r="BD139">
        <f t="shared" si="250"/>
        <v>45.098039215686278</v>
      </c>
      <c r="BE139">
        <f t="shared" si="251"/>
        <v>45.098039215686278</v>
      </c>
      <c r="BF139">
        <f t="shared" si="252"/>
        <v>45.098039215686278</v>
      </c>
      <c r="BG139">
        <f t="shared" si="253"/>
        <v>45.098039215686278</v>
      </c>
      <c r="BH139">
        <f t="shared" si="254"/>
        <v>45.098039215686278</v>
      </c>
      <c r="BI139">
        <f t="shared" si="255"/>
        <v>45.098039215686278</v>
      </c>
      <c r="BJ139">
        <f t="shared" si="256"/>
        <v>45.098039215686278</v>
      </c>
      <c r="BK139">
        <f t="shared" si="257"/>
        <v>45.098039215686278</v>
      </c>
      <c r="BL139">
        <f t="shared" si="258"/>
        <v>45.098039215686278</v>
      </c>
      <c r="BM139">
        <f t="shared" si="259"/>
        <v>45.098039215686278</v>
      </c>
      <c r="BN139">
        <f t="shared" si="260"/>
        <v>2033.8331410995775</v>
      </c>
      <c r="BO139">
        <f t="shared" si="261"/>
        <v>2033.8331410995775</v>
      </c>
      <c r="BP139">
        <f t="shared" si="262"/>
        <v>2033.8331410995775</v>
      </c>
      <c r="BQ139">
        <f t="shared" si="263"/>
        <v>2033.8331410995775</v>
      </c>
      <c r="BR139">
        <f t="shared" si="264"/>
        <v>2033.8331410995775</v>
      </c>
      <c r="BS139">
        <f t="shared" si="265"/>
        <v>2033.8331410995775</v>
      </c>
      <c r="BT139">
        <f t="shared" si="266"/>
        <v>2033.8331410995775</v>
      </c>
      <c r="BU139">
        <f t="shared" si="267"/>
        <v>2033.8331410995775</v>
      </c>
      <c r="BV139">
        <f t="shared" si="268"/>
        <v>2033.8331410995775</v>
      </c>
      <c r="BW139">
        <f t="shared" si="269"/>
        <v>2033.8331410995775</v>
      </c>
      <c r="BX139">
        <f t="shared" si="270"/>
        <v>2033.8331410995775</v>
      </c>
      <c r="BY139">
        <f t="shared" si="271"/>
        <v>2033.8331410995775</v>
      </c>
      <c r="BZ139">
        <f>IF($I$1=0,0,IF(AP139=0,C139,('LED Curve'!$D$14*(AP139/$I$1)^3+'LED Curve'!$D$15*(AP139/$I$1)^2+'LED Curve'!$D$16*(AP139/$I$1)^1+'LED Curve'!$D$17)*$F$1))</f>
        <v>32.123222947868399</v>
      </c>
      <c r="CA139">
        <f>IF($I$2=0,0,IF(AQ139=0,C139-BZ139,('LED Curve'!$D$14*(AQ139/$I$2)^3+'LED Curve'!$D$15*(AQ139/$I$2)^2+'LED Curve'!$D$16*(AQ139/$I$2)^1+'LED Curve'!$D$17)*$F$2))</f>
        <v>32.123222947868399</v>
      </c>
      <c r="CB139">
        <f>IF($I$3=0,0,IF(AR139=0,C139-(BZ139+CA139),('LED Curve'!$D$14*(AR139/$I$3)^3+'LED Curve'!$D$15*(AR139/$I$3)^2+'LED Curve'!$D$16*(AR139/$I$3)^1+'LED Curve'!$D$17)*$F$3))</f>
        <v>32.123222947868399</v>
      </c>
      <c r="CC139">
        <f>IF($I$4=0,0,IF(AS139=0,C139-(BZ139+CA139+CB139),('LED Curve'!$D$14*(AS139/$I$4)^3+'LED Curve'!$D$15*(AS139/$I$4)^2+'LED Curve'!$D$16*(AS139/$I$4)^1+'LED Curve'!$D$17)*$F$4))</f>
        <v>32.123222947868399</v>
      </c>
      <c r="CD139">
        <f>IF($I$1=0,0,IF(AT139=0,D139,('LED Curve'!$D$14*(AT139/$I$1)^3+'LED Curve'!$D$15*(AT139/$I$1)^2+'LED Curve'!$D$16*(AT139/$I$1)^1+'LED Curve'!$D$17)*$F$1))</f>
        <v>32.123222947868399</v>
      </c>
      <c r="CE139">
        <f>IF($I$2=0,0,IF(AU139=0,D139-CD139,('LED Curve'!$D$14*(AU139/$I$2)^3+'LED Curve'!$D$15*(AU139/$I$2)^2+'LED Curve'!$D$16*(AU139/$I$2)^1+'LED Curve'!$D$17)*$F$2))</f>
        <v>32.123222947868399</v>
      </c>
      <c r="CF139">
        <f>IF($I$3=0,0,IF(AV139=0,D139-(CD139+CE139),('LED Curve'!$D$14*(AV139/$I$3)^3+'LED Curve'!$D$15*(AV139/$I$3)^2+'LED Curve'!$D$16*(AV139/$I$3)^1+'LED Curve'!$D$17)*$F$3))</f>
        <v>32.123222947868399</v>
      </c>
      <c r="CG139">
        <f>IF($I$4=0,0,IF(AW139=0,D139-(CD139+CE139+CF139),('LED Curve'!$D$14*(AW139/$I$4)^3+'LED Curve'!$D$15*(AW139/$I$4)^2+'LED Curve'!$D$16*(AW139/$I$4)^1+'LED Curve'!$D$17)*$F$4))</f>
        <v>32.123222947868399</v>
      </c>
      <c r="CH139">
        <f>IF($I$1=0,0,IF(AX139=0,E139,('LED Curve'!$D$14*(AX139/$I$1)^3+'LED Curve'!$D$15*(AX139/$I$1)^2+'LED Curve'!$D$16*(AX139/$I$1)^1+'LED Curve'!$D$17)*$F$1))</f>
        <v>32.123222947868399</v>
      </c>
      <c r="CI139">
        <f>IF($I$2=0,0,IF(AY139=0,E139-CH139,('LED Curve'!$D$14*(AY139/$I$2)^3+'LED Curve'!$D$15*(AY139/$I$2)^2+'LED Curve'!$D$16*(AY139/$I$2)^1+'LED Curve'!$D$17)*$F$2))</f>
        <v>32.123222947868399</v>
      </c>
      <c r="CJ139">
        <f>IF($I$3=0,0,IF(AZ139=0,E139-(CH139+CI139),('LED Curve'!$D$14*(AZ139/$I$3)^3+'LED Curve'!$D$15*(AZ139/$I$3)^2+'LED Curve'!$D$16*(AZ139/$I$3)^1+'LED Curve'!$D$17)*$F$3))</f>
        <v>32.123222947868399</v>
      </c>
      <c r="CK139">
        <f>IF($I$4=0,0,IF(BA139=0,E139-(CH139+CI139+CJ139),('LED Curve'!$D$14*(BA139/$I$4)^3+'LED Curve'!$D$15*(BA139/$I$4)^2+'LED Curve'!$D$16*(BA139/$I$4)^1+'LED Curve'!$D$17)*$F$4))</f>
        <v>32.123222947868399</v>
      </c>
      <c r="CL139">
        <f t="shared" si="272"/>
        <v>121.99341609787034</v>
      </c>
      <c r="CM139">
        <f t="shared" si="273"/>
        <v>89.870193150001938</v>
      </c>
      <c r="CN139">
        <f t="shared" si="274"/>
        <v>57.746970202133539</v>
      </c>
      <c r="CO139">
        <f>IF($C$6=Calculation!$I$5,0,$C139-(BZ139+CA139+CB139+CC139))</f>
        <v>25.62374725426514</v>
      </c>
      <c r="CP139">
        <f t="shared" si="275"/>
        <v>136.13129237475567</v>
      </c>
      <c r="CQ139">
        <f t="shared" si="276"/>
        <v>104.00806942688726</v>
      </c>
      <c r="CR139">
        <f t="shared" si="277"/>
        <v>71.884846479018861</v>
      </c>
      <c r="CS139">
        <f>IF($C$6=Calculation!$I$5,0,$D139-(CD139+CE139+CF139+CG139))</f>
        <v>39.761623531150462</v>
      </c>
      <c r="CT139">
        <f t="shared" si="278"/>
        <v>150.269168651641</v>
      </c>
      <c r="CU139">
        <f t="shared" si="279"/>
        <v>118.14594570377261</v>
      </c>
      <c r="CV139">
        <f t="shared" si="280"/>
        <v>86.022722755904212</v>
      </c>
      <c r="CW139">
        <f>IF($C$6=Calculation!$I$5,0,$E139-(CH139+CI139+CJ139+CK139))</f>
        <v>53.899499808035813</v>
      </c>
      <c r="CX139">
        <f t="shared" si="281"/>
        <v>56.66503291412009</v>
      </c>
      <c r="CY139">
        <f t="shared" si="282"/>
        <v>64.214034684526879</v>
      </c>
      <c r="CZ139">
        <f t="shared" si="283"/>
        <v>71.432380627361795</v>
      </c>
      <c r="DA139">
        <f t="shared" si="284"/>
        <v>0.62206384334900833</v>
      </c>
      <c r="DB139">
        <f t="shared" si="285"/>
        <v>0.65544050259133235</v>
      </c>
      <c r="DC139">
        <f t="shared" si="286"/>
        <v>0.68180478622344742</v>
      </c>
      <c r="DD139">
        <f t="shared" ref="DD139:DD202" si="301">DD138+(BZ138+BZ139)/2*(AP138+AP139)/2*($B139-$B138)</f>
        <v>14.027392608624396</v>
      </c>
      <c r="DE139">
        <f t="shared" ref="DE139:DE202" si="302">DE138+(CA138+CA139)/2*(AQ138+AQ139)/2*($B139-$B138)</f>
        <v>13.610582510413792</v>
      </c>
      <c r="DF139">
        <f t="shared" ref="DF139:DF202" si="303">DF138+(CB138+CB139)/2*(AR138+AR139)/2*($B139-$B138)</f>
        <v>12.418726120665918</v>
      </c>
      <c r="DG139">
        <f t="shared" ref="DG139:DG202" si="304">DG138+(CC138+CC139)/2*(AS138+AS139)/2*($B139-$B138)</f>
        <v>9.1738918983902753</v>
      </c>
      <c r="DH139">
        <f t="shared" ref="DH139:DH202" si="305">DH138+(CD138+CD139)/2*(AT138+AT139)/2*(B139-B138)</f>
        <v>14.820475888241186</v>
      </c>
      <c r="DI139">
        <f t="shared" ref="DI139:DI202" si="306">DI138+(CE138+CE139)/2*(AU138+AU139)/2*(B139-B138)</f>
        <v>14.44061095370127</v>
      </c>
      <c r="DJ139">
        <f t="shared" ref="DJ139:DJ202" si="307">DJ138+(CF138+CF139)/2*(AV138+AV139)/2*(B139-B138)</f>
        <v>13.374627327071568</v>
      </c>
      <c r="DK139">
        <f t="shared" ref="DK139:DK202" si="308">DK138+(CG138+CG139)/2*(AW138+AW139)/2*(B139-B138)</f>
        <v>10.629853533336259</v>
      </c>
      <c r="DL139">
        <f t="shared" ref="DL139:DL202" si="309">DL138+(CH138+CH139)/2*(AX138+AX139)/2*($B139-$B138)</f>
        <v>15.445781867665298</v>
      </c>
      <c r="DM139">
        <f t="shared" ref="DM139:DM202" si="310">DM138+(CI138+CI139)/2*(AY138+AY139)/2*($B139-$B138)</f>
        <v>15.097967855953936</v>
      </c>
      <c r="DN139">
        <f t="shared" ref="DN139:DN202" si="311">DN138+(CJ138+CJ139)/2*(AZ138+AZ139)/2*($B139-$B138)</f>
        <v>14.13272769049423</v>
      </c>
      <c r="DO139">
        <f t="shared" ref="DO139:DO202" si="312">DO138+(CK138+CK139)/2*(BA138+BA139)/2*($B139-$B138)</f>
        <v>11.73578082586136</v>
      </c>
      <c r="DP139">
        <f t="shared" si="287"/>
        <v>0.21536561656600375</v>
      </c>
      <c r="DQ139">
        <f t="shared" si="288"/>
        <v>0.5946129283434145</v>
      </c>
      <c r="DR139">
        <f t="shared" si="289"/>
        <v>1.504332759888884</v>
      </c>
      <c r="DS139">
        <f t="shared" si="290"/>
        <v>4.4980646278784233</v>
      </c>
      <c r="DT139">
        <f t="shared" si="291"/>
        <v>0.1957421357474966</v>
      </c>
      <c r="DU139">
        <f t="shared" si="292"/>
        <v>0.52937470169145939</v>
      </c>
      <c r="DV139">
        <f t="shared" si="293"/>
        <v>1.2570381093663101</v>
      </c>
      <c r="DW139">
        <f t="shared" si="294"/>
        <v>8.3108715327800535</v>
      </c>
      <c r="DX139">
        <f t="shared" si="295"/>
        <v>0.17943591579829735</v>
      </c>
      <c r="DY139">
        <f t="shared" si="296"/>
        <v>0.47733610924997627</v>
      </c>
      <c r="DZ139">
        <f t="shared" si="297"/>
        <v>1.0876185638500147</v>
      </c>
      <c r="EA139">
        <f t="shared" si="298"/>
        <v>12.593927012265292</v>
      </c>
      <c r="EB139">
        <f>IF($I$1=0,0,IF(AP139&lt;=0,0,('LED Curve'!$D$19*(AP139/$I$1)^3+'LED Curve'!$D$20*(AP139/$I$1)^2+'LED Curve'!$D$21*(AP139/$I$1)^1+'LED Curve'!$D$22)*$F$1*$I$1))</f>
        <v>544.2324443672818</v>
      </c>
      <c r="EC139">
        <f>IF($I$2=0,0,IF(AQ139&lt;=0,0,('LED Curve'!$D$19*(AQ139/$I$2)^3+'LED Curve'!$D$20*(AQ139/$I$2)^2+'LED Curve'!$D$21*(AQ139/$I$2)^1+'LED Curve'!$D$22)*$F$2*$I$2))</f>
        <v>544.2324443672818</v>
      </c>
      <c r="ED139">
        <f>IF($I$3=0,0,IF(AR139&lt;=0,0,('LED Curve'!$D$19*(AR139/$I$3)^3+'LED Curve'!$D$20*(AR139/$I$3)^2+'LED Curve'!$D$21*(AR139/$I$3)^1+'LED Curve'!$D$22)*$F$3*$I$3))</f>
        <v>544.2324443672818</v>
      </c>
      <c r="EE139">
        <f>IF($I$4=0,0,IF(AS139&lt;=0,0,('LED Curve'!$D$19*(AS139/$I$4)^3+'LED Curve'!$D$20*(AS139/$I$4)^2+'LED Curve'!$D$21*(AS139/$I$4)^1+'LED Curve'!$D$22)*$F$4*$I$4))</f>
        <v>544.2324443672818</v>
      </c>
      <c r="EF139">
        <f>IF($I$1=0,0,IF(AT139&lt;=0,0,('LED Curve'!$D$19*(AT139/$I$1)^3+'LED Curve'!$D$20*(AT139/$I$1)^2+'LED Curve'!$D$21*(AT139/$I$1)^1+'LED Curve'!$D$22)*$F$1*$I$1))</f>
        <v>544.2324443672818</v>
      </c>
      <c r="EG139">
        <f>IF($I$2=0,0,IF(AU139&lt;=0,0,('LED Curve'!$D$19*(AU139/$I$2)^3+'LED Curve'!$D$20*(AU139/$I$2)^2+'LED Curve'!$D$21*(AU139/$I$2)^1+'LED Curve'!$D$22)*$F$2*$I$2))</f>
        <v>544.2324443672818</v>
      </c>
      <c r="EH139">
        <f>IF($I$3=0,0,IF(AV139&lt;=0,0,('LED Curve'!$D$19*(AV139/$I$3)^3+'LED Curve'!$D$20*(AV139/$I$3)^2+'LED Curve'!$D$21*(AV139/$I$3)^1+'LED Curve'!$D$22)*$F$3*$I$3))</f>
        <v>544.2324443672818</v>
      </c>
      <c r="EI139">
        <f>IF($I$4=0,0,IF(AW139&lt;=0,0,('LED Curve'!$D$19*(AW139/$I$4)^3+'LED Curve'!$D$20*(AW139/$I$4)^2+'LED Curve'!$D$21*(AW139/$I$4)^1+'LED Curve'!$D$22)*$F$4*$I$4))</f>
        <v>544.2324443672818</v>
      </c>
      <c r="EJ139">
        <f>IF($I$1=0,0,IF(AX139&lt;=0,0,('LED Curve'!$D$19*(AX139/$I$1)^3+'LED Curve'!$D$20*(AX139/$I$1)^2+'LED Curve'!$D$21*(AX139/$I$1)^1+'LED Curve'!$D$22)*$F$1*$I$1))</f>
        <v>544.2324443672818</v>
      </c>
      <c r="EK139">
        <f>IF($I$2=0,0,IF(AY139&lt;=0,0,('LED Curve'!$D$19*(AY139/$I$2)^3+'LED Curve'!$D$20*(AY139/$I$2)^2+'LED Curve'!$D$21*(AY139/$I$2)^1+'LED Curve'!$D$22)*$F$2*$I$2))</f>
        <v>544.2324443672818</v>
      </c>
      <c r="EL139">
        <f>IF($I$3=0,0,IF(AZ139&lt;=0,0,('LED Curve'!$D$19*(AZ139/$I$3)^3+'LED Curve'!$D$20*(AZ139/$I$3)^2+'LED Curve'!$D$21*(AZ139/$I$3)^1+'LED Curve'!$D$22)*$F$3*$I$3))</f>
        <v>544.2324443672818</v>
      </c>
      <c r="EM139">
        <f>IF($I$4=0,0,IF(BA139&lt;=0,0,('LED Curve'!$D$19*(BA139/$I$4)^3+'LED Curve'!$D$20*(BA139/$I$4)^2+'LED Curve'!$D$21*(BA139/$I$4)^1+'LED Curve'!$D$22)*$F$4*$I$4))</f>
        <v>544.2324443672818</v>
      </c>
      <c r="EN139">
        <f t="shared" si="299"/>
        <v>2176.9297774691272</v>
      </c>
      <c r="EO139">
        <f t="shared" si="219"/>
        <v>948.61350207583291</v>
      </c>
      <c r="EP139">
        <f t="shared" si="220"/>
        <v>2176.9297774691272</v>
      </c>
      <c r="EQ139">
        <f t="shared" si="221"/>
        <v>851.15161399119143</v>
      </c>
      <c r="ER139">
        <f t="shared" si="300"/>
        <v>2176.9297774691272</v>
      </c>
      <c r="ES139">
        <f t="shared" si="222"/>
        <v>774.82780015805474</v>
      </c>
    </row>
    <row r="140" spans="1:149" x14ac:dyDescent="0.3">
      <c r="A140">
        <v>131</v>
      </c>
      <c r="B140">
        <f t="shared" si="223"/>
        <v>5.1171875000000002E-3</v>
      </c>
      <c r="C140">
        <f t="shared" si="210"/>
        <v>154.05807964146524</v>
      </c>
      <c r="D140">
        <f t="shared" si="211"/>
        <v>168.19063233614392</v>
      </c>
      <c r="E140">
        <f t="shared" si="212"/>
        <v>182.32318503082257</v>
      </c>
      <c r="F140">
        <f>IF(C140&gt;Calculation!$D$72,IF((C140-Calculation!$D$72)/Calculation!$D$58&gt;Calculation!$D$28,Calculation!$D$28,(C140-Calculation!$D$72)/Calculation!$D$58),0)</f>
        <v>26.470588235294116</v>
      </c>
      <c r="G140">
        <f>IF(C140&gt;Calculation!$D$73,IF((C140-Calculation!$D$73)/Calculation!$D$59&gt;Calculation!$D$29,Calculation!$D$29,(C140-Calculation!$D$73)/Calculation!$D$59),0)</f>
        <v>54.411764705882355</v>
      </c>
      <c r="H140">
        <f>IF(C140&gt;Calculation!$D$74,IF((C140-Calculation!$D$74)/Calculation!$D$60&gt;Calculation!$D$30,Calculation!$D$30,(C140-Calculation!$D$74)/Calculation!$D$60),0)</f>
        <v>122.05882352941177</v>
      </c>
      <c r="I140">
        <f>IF(C140&gt;Calculation!$D$75,IF((C140-Calculation!$D$75)/Calculation!$D$61&gt;Calculation!$D$31,Calculation!$D$31,(C140-Calculation!$D$75)/Calculation!$D$61),0)</f>
        <v>135.29411764705884</v>
      </c>
      <c r="J140">
        <f>IF(D140&gt;Calculation!$D$72,IF((D140-Calculation!$D$72)/Calculation!$D$58&gt;Calculation!$D$28,Calculation!$D$28,(D140-Calculation!$D$72)/Calculation!$D$58),0)</f>
        <v>26.470588235294116</v>
      </c>
      <c r="K140">
        <f>IF(D140&gt;Calculation!$D$73,IF((D140-Calculation!$D$73)/Calculation!$D$59&gt;Calculation!$D$29,Calculation!$D$29,(D140-Calculation!$D$73)/Calculation!$D$59),0)</f>
        <v>54.411764705882355</v>
      </c>
      <c r="L140">
        <f>IF(D140&gt;Calculation!$D$74,IF((D140-Calculation!$D$74)/Calculation!$D$60&gt;Calculation!$D$30,Calculation!$D$30,(D140-Calculation!$D$74)/Calculation!$D$60),0)</f>
        <v>122.05882352941177</v>
      </c>
      <c r="M140">
        <f>IF(D140&gt;Calculation!$D$75,IF((D140-Calculation!$D$75)/Calculation!$D$61&gt;Calculation!$D$31,Calculation!$D$31,(D140-Calculation!$D$75)/Calculation!$D$61),0)</f>
        <v>135.29411764705884</v>
      </c>
      <c r="N140">
        <f>IF(E140&gt;Calculation!$D$72,IF((E140-Calculation!$D$72)/Calculation!$D$58&gt;Calculation!$D$28,Calculation!$D$28,(E140-Calculation!$D$72)/Calculation!$D$58),0)</f>
        <v>26.470588235294116</v>
      </c>
      <c r="O140">
        <f>IF(E140&gt;Calculation!$D$73,IF((E140-Calculation!$D$73)/Calculation!$D$59&gt;Calculation!$D$29,Calculation!$D$29,(E140-Calculation!$D$73)/Calculation!$D$59),0)</f>
        <v>54.411764705882355</v>
      </c>
      <c r="P140">
        <f>IF(E140&gt;Calculation!$D$74,IF((E140-Calculation!$D$74)/Calculation!$D$60&gt;Calculation!$D$30,Calculation!$D$30,(E140-Calculation!$D$74)/Calculation!$D$60),0)</f>
        <v>122.05882352941177</v>
      </c>
      <c r="Q140">
        <f>IF(E140&gt;Calculation!$D$75,IF((E140-Calculation!$D$75)/Calculation!$D$61&gt;Calculation!$D$31,Calculation!$D$31,(E140-Calculation!$D$75)/Calculation!$D$61),0)</f>
        <v>135.29411764705884</v>
      </c>
      <c r="R140">
        <f t="shared" si="224"/>
        <v>0</v>
      </c>
      <c r="S140">
        <f t="shared" si="225"/>
        <v>0</v>
      </c>
      <c r="T140">
        <f t="shared" si="226"/>
        <v>0</v>
      </c>
      <c r="U140">
        <f t="shared" si="227"/>
        <v>135.29411764705884</v>
      </c>
      <c r="V140">
        <f t="shared" si="228"/>
        <v>0</v>
      </c>
      <c r="W140">
        <f t="shared" si="229"/>
        <v>0</v>
      </c>
      <c r="X140">
        <f t="shared" si="230"/>
        <v>0</v>
      </c>
      <c r="Y140">
        <f t="shared" si="231"/>
        <v>135.29411764705884</v>
      </c>
      <c r="Z140">
        <f t="shared" si="232"/>
        <v>0</v>
      </c>
      <c r="AA140">
        <f t="shared" si="233"/>
        <v>0</v>
      </c>
      <c r="AB140">
        <f t="shared" si="234"/>
        <v>0</v>
      </c>
      <c r="AC140">
        <f t="shared" si="213"/>
        <v>135.29411764705884</v>
      </c>
      <c r="AD140">
        <f>IF(T140&gt;Calculation!$D$29,1,0)</f>
        <v>0</v>
      </c>
      <c r="AE140">
        <f>IF(X140&gt;Calculation!$D$29,1,0)</f>
        <v>0</v>
      </c>
      <c r="AF140">
        <f>IF(AB140&gt;Calculation!$D$29,1,0)</f>
        <v>0</v>
      </c>
      <c r="AG140">
        <f>IF(U140&gt;Calculation!$D$30,1,0)</f>
        <v>1</v>
      </c>
      <c r="AH140">
        <f>IF(Y140&gt;Calculation!$D$30,1,0)</f>
        <v>1</v>
      </c>
      <c r="AI140">
        <f>IF(AC140&gt;Calculation!$D$30,1,0)</f>
        <v>1</v>
      </c>
      <c r="AJ140">
        <f t="shared" si="214"/>
        <v>135.29411764705884</v>
      </c>
      <c r="AK140">
        <f t="shared" si="235"/>
        <v>135.29411764705884</v>
      </c>
      <c r="AL140">
        <f t="shared" si="236"/>
        <v>135.29411764705884</v>
      </c>
      <c r="AM140">
        <f t="shared" si="237"/>
        <v>18304.498269896198</v>
      </c>
      <c r="AN140">
        <f t="shared" si="238"/>
        <v>18304.498269896198</v>
      </c>
      <c r="AO140">
        <f t="shared" si="239"/>
        <v>18304.498269896198</v>
      </c>
      <c r="AP140">
        <f t="shared" si="215"/>
        <v>135.29411764705884</v>
      </c>
      <c r="AQ140">
        <f t="shared" si="216"/>
        <v>135.29411764705884</v>
      </c>
      <c r="AR140">
        <f t="shared" si="217"/>
        <v>135.29411764705884</v>
      </c>
      <c r="AS140">
        <f t="shared" si="218"/>
        <v>135.29411764705884</v>
      </c>
      <c r="AT140">
        <f t="shared" si="240"/>
        <v>135.29411764705884</v>
      </c>
      <c r="AU140">
        <f t="shared" si="241"/>
        <v>135.29411764705884</v>
      </c>
      <c r="AV140">
        <f t="shared" si="242"/>
        <v>135.29411764705884</v>
      </c>
      <c r="AW140">
        <f t="shared" si="243"/>
        <v>135.29411764705884</v>
      </c>
      <c r="AX140">
        <f t="shared" si="244"/>
        <v>135.29411764705884</v>
      </c>
      <c r="AY140">
        <f t="shared" si="245"/>
        <v>135.29411764705884</v>
      </c>
      <c r="AZ140">
        <f t="shared" si="246"/>
        <v>135.29411764705884</v>
      </c>
      <c r="BA140">
        <f t="shared" si="247"/>
        <v>135.29411764705884</v>
      </c>
      <c r="BB140">
        <f t="shared" si="248"/>
        <v>45.098039215686278</v>
      </c>
      <c r="BC140">
        <f t="shared" si="249"/>
        <v>45.098039215686278</v>
      </c>
      <c r="BD140">
        <f t="shared" si="250"/>
        <v>45.098039215686278</v>
      </c>
      <c r="BE140">
        <f t="shared" si="251"/>
        <v>45.098039215686278</v>
      </c>
      <c r="BF140">
        <f t="shared" si="252"/>
        <v>45.098039215686278</v>
      </c>
      <c r="BG140">
        <f t="shared" si="253"/>
        <v>45.098039215686278</v>
      </c>
      <c r="BH140">
        <f t="shared" si="254"/>
        <v>45.098039215686278</v>
      </c>
      <c r="BI140">
        <f t="shared" si="255"/>
        <v>45.098039215686278</v>
      </c>
      <c r="BJ140">
        <f t="shared" si="256"/>
        <v>45.098039215686278</v>
      </c>
      <c r="BK140">
        <f t="shared" si="257"/>
        <v>45.098039215686278</v>
      </c>
      <c r="BL140">
        <f t="shared" si="258"/>
        <v>45.098039215686278</v>
      </c>
      <c r="BM140">
        <f t="shared" si="259"/>
        <v>45.098039215686278</v>
      </c>
      <c r="BN140">
        <f t="shared" si="260"/>
        <v>2033.8331410995775</v>
      </c>
      <c r="BO140">
        <f t="shared" si="261"/>
        <v>2033.8331410995775</v>
      </c>
      <c r="BP140">
        <f t="shared" si="262"/>
        <v>2033.8331410995775</v>
      </c>
      <c r="BQ140">
        <f t="shared" si="263"/>
        <v>2033.8331410995775</v>
      </c>
      <c r="BR140">
        <f t="shared" si="264"/>
        <v>2033.8331410995775</v>
      </c>
      <c r="BS140">
        <f t="shared" si="265"/>
        <v>2033.8331410995775</v>
      </c>
      <c r="BT140">
        <f t="shared" si="266"/>
        <v>2033.8331410995775</v>
      </c>
      <c r="BU140">
        <f t="shared" si="267"/>
        <v>2033.8331410995775</v>
      </c>
      <c r="BV140">
        <f t="shared" si="268"/>
        <v>2033.8331410995775</v>
      </c>
      <c r="BW140">
        <f t="shared" si="269"/>
        <v>2033.8331410995775</v>
      </c>
      <c r="BX140">
        <f t="shared" si="270"/>
        <v>2033.8331410995775</v>
      </c>
      <c r="BY140">
        <f t="shared" si="271"/>
        <v>2033.8331410995775</v>
      </c>
      <c r="BZ140">
        <f>IF($I$1=0,0,IF(AP140=0,C140,('LED Curve'!$D$14*(AP140/$I$1)^3+'LED Curve'!$D$15*(AP140/$I$1)^2+'LED Curve'!$D$16*(AP140/$I$1)^1+'LED Curve'!$D$17)*$F$1))</f>
        <v>32.123222947868399</v>
      </c>
      <c r="CA140">
        <f>IF($I$2=0,0,IF(AQ140=0,C140-BZ140,('LED Curve'!$D$14*(AQ140/$I$2)^3+'LED Curve'!$D$15*(AQ140/$I$2)^2+'LED Curve'!$D$16*(AQ140/$I$2)^1+'LED Curve'!$D$17)*$F$2))</f>
        <v>32.123222947868399</v>
      </c>
      <c r="CB140">
        <f>IF($I$3=0,0,IF(AR140=0,C140-(BZ140+CA140),('LED Curve'!$D$14*(AR140/$I$3)^3+'LED Curve'!$D$15*(AR140/$I$3)^2+'LED Curve'!$D$16*(AR140/$I$3)^1+'LED Curve'!$D$17)*$F$3))</f>
        <v>32.123222947868399</v>
      </c>
      <c r="CC140">
        <f>IF($I$4=0,0,IF(AS140=0,C140-(BZ140+CA140+CB140),('LED Curve'!$D$14*(AS140/$I$4)^3+'LED Curve'!$D$15*(AS140/$I$4)^2+'LED Curve'!$D$16*(AS140/$I$4)^1+'LED Curve'!$D$17)*$F$4))</f>
        <v>32.123222947868399</v>
      </c>
      <c r="CD140">
        <f>IF($I$1=0,0,IF(AT140=0,D140,('LED Curve'!$D$14*(AT140/$I$1)^3+'LED Curve'!$D$15*(AT140/$I$1)^2+'LED Curve'!$D$16*(AT140/$I$1)^1+'LED Curve'!$D$17)*$F$1))</f>
        <v>32.123222947868399</v>
      </c>
      <c r="CE140">
        <f>IF($I$2=0,0,IF(AU140=0,D140-CD140,('LED Curve'!$D$14*(AU140/$I$2)^3+'LED Curve'!$D$15*(AU140/$I$2)^2+'LED Curve'!$D$16*(AU140/$I$2)^1+'LED Curve'!$D$17)*$F$2))</f>
        <v>32.123222947868399</v>
      </c>
      <c r="CF140">
        <f>IF($I$3=0,0,IF(AV140=0,D140-(CD140+CE140),('LED Curve'!$D$14*(AV140/$I$3)^3+'LED Curve'!$D$15*(AV140/$I$3)^2+'LED Curve'!$D$16*(AV140/$I$3)^1+'LED Curve'!$D$17)*$F$3))</f>
        <v>32.123222947868399</v>
      </c>
      <c r="CG140">
        <f>IF($I$4=0,0,IF(AW140=0,D140-(CD140+CE140+CF140),('LED Curve'!$D$14*(AW140/$I$4)^3+'LED Curve'!$D$15*(AW140/$I$4)^2+'LED Curve'!$D$16*(AW140/$I$4)^1+'LED Curve'!$D$17)*$F$4))</f>
        <v>32.123222947868399</v>
      </c>
      <c r="CH140">
        <f>IF($I$1=0,0,IF(AX140=0,E140,('LED Curve'!$D$14*(AX140/$I$1)^3+'LED Curve'!$D$15*(AX140/$I$1)^2+'LED Curve'!$D$16*(AX140/$I$1)^1+'LED Curve'!$D$17)*$F$1))</f>
        <v>32.123222947868399</v>
      </c>
      <c r="CI140">
        <f>IF($I$2=0,0,IF(AY140=0,E140-CH140,('LED Curve'!$D$14*(AY140/$I$2)^3+'LED Curve'!$D$15*(AY140/$I$2)^2+'LED Curve'!$D$16*(AY140/$I$2)^1+'LED Curve'!$D$17)*$F$2))</f>
        <v>32.123222947868399</v>
      </c>
      <c r="CJ140">
        <f>IF($I$3=0,0,IF(AZ140=0,E140-(CH140+CI140),('LED Curve'!$D$14*(AZ140/$I$3)^3+'LED Curve'!$D$15*(AZ140/$I$3)^2+'LED Curve'!$D$16*(AZ140/$I$3)^1+'LED Curve'!$D$17)*$F$3))</f>
        <v>32.123222947868399</v>
      </c>
      <c r="CK140">
        <f>IF($I$4=0,0,IF(BA140=0,E140-(CH140+CI140+CJ140),('LED Curve'!$D$14*(BA140/$I$4)^3+'LED Curve'!$D$15*(BA140/$I$4)^2+'LED Curve'!$D$16*(BA140/$I$4)^1+'LED Curve'!$D$17)*$F$4))</f>
        <v>32.123222947868399</v>
      </c>
      <c r="CL140">
        <f t="shared" si="272"/>
        <v>121.93485669359684</v>
      </c>
      <c r="CM140">
        <f t="shared" si="273"/>
        <v>89.811633745728443</v>
      </c>
      <c r="CN140">
        <f t="shared" si="274"/>
        <v>57.688410797860044</v>
      </c>
      <c r="CO140">
        <f>IF($C$6=Calculation!$I$5,0,$C140-(BZ140+CA140+CB140+CC140))</f>
        <v>25.565187849991645</v>
      </c>
      <c r="CP140">
        <f t="shared" si="275"/>
        <v>136.06740938827551</v>
      </c>
      <c r="CQ140">
        <f t="shared" si="276"/>
        <v>103.94418644040712</v>
      </c>
      <c r="CR140">
        <f t="shared" si="277"/>
        <v>71.820963492538723</v>
      </c>
      <c r="CS140">
        <f>IF($C$6=Calculation!$I$5,0,$D140-(CD140+CE140+CF140+CG140))</f>
        <v>39.697740544670324</v>
      </c>
      <c r="CT140">
        <f t="shared" si="278"/>
        <v>150.19996208295419</v>
      </c>
      <c r="CU140">
        <f t="shared" si="279"/>
        <v>118.07673913508577</v>
      </c>
      <c r="CV140">
        <f t="shared" si="280"/>
        <v>85.953516187217375</v>
      </c>
      <c r="CW140">
        <f>IF($C$6=Calculation!$I$5,0,$E140-(CH140+CI140+CJ140+CK140))</f>
        <v>53.830293239348975</v>
      </c>
      <c r="CX140">
        <f t="shared" si="281"/>
        <v>57.486772175356961</v>
      </c>
      <c r="CY140">
        <f t="shared" si="282"/>
        <v>65.110477514967101</v>
      </c>
      <c r="CZ140">
        <f t="shared" si="283"/>
        <v>72.403527027005367</v>
      </c>
      <c r="DA140">
        <f t="shared" si="284"/>
        <v>0.6294627404078319</v>
      </c>
      <c r="DB140">
        <f t="shared" si="285"/>
        <v>0.66283939965015592</v>
      </c>
      <c r="DC140">
        <f t="shared" si="286"/>
        <v>0.689203683282271</v>
      </c>
      <c r="DD140">
        <f t="shared" si="301"/>
        <v>14.197161479902194</v>
      </c>
      <c r="DE140">
        <f t="shared" si="302"/>
        <v>13.78035138169159</v>
      </c>
      <c r="DF140">
        <f t="shared" si="303"/>
        <v>12.588494991943715</v>
      </c>
      <c r="DG140">
        <f t="shared" si="304"/>
        <v>9.3436607696680731</v>
      </c>
      <c r="DH140">
        <f t="shared" si="305"/>
        <v>14.990244759518983</v>
      </c>
      <c r="DI140">
        <f t="shared" si="306"/>
        <v>14.610379824979068</v>
      </c>
      <c r="DJ140">
        <f t="shared" si="307"/>
        <v>13.544396198349366</v>
      </c>
      <c r="DK140">
        <f t="shared" si="308"/>
        <v>10.799622404614057</v>
      </c>
      <c r="DL140">
        <f t="shared" si="309"/>
        <v>15.615550738943096</v>
      </c>
      <c r="DM140">
        <f t="shared" si="310"/>
        <v>15.267736727231734</v>
      </c>
      <c r="DN140">
        <f t="shared" si="311"/>
        <v>14.302496561772028</v>
      </c>
      <c r="DO140">
        <f t="shared" si="312"/>
        <v>11.905549697139158</v>
      </c>
      <c r="DP140">
        <f t="shared" si="287"/>
        <v>0.21536561656600375</v>
      </c>
      <c r="DQ140">
        <f t="shared" si="288"/>
        <v>0.5946129283434145</v>
      </c>
      <c r="DR140">
        <f t="shared" si="289"/>
        <v>1.504332759888884</v>
      </c>
      <c r="DS140">
        <f t="shared" si="290"/>
        <v>4.6333295069452785</v>
      </c>
      <c r="DT140">
        <f t="shared" si="291"/>
        <v>0.1957421357474966</v>
      </c>
      <c r="DU140">
        <f t="shared" si="292"/>
        <v>0.52937470169145939</v>
      </c>
      <c r="DV140">
        <f t="shared" si="293"/>
        <v>1.2570381093663101</v>
      </c>
      <c r="DW140">
        <f t="shared" si="294"/>
        <v>8.5208399810502602</v>
      </c>
      <c r="DX140">
        <f t="shared" si="295"/>
        <v>0.17943591579829735</v>
      </c>
      <c r="DY140">
        <f t="shared" si="296"/>
        <v>0.47733610924997627</v>
      </c>
      <c r="DZ140">
        <f t="shared" si="297"/>
        <v>1.0876185638500147</v>
      </c>
      <c r="EA140">
        <f t="shared" si="298"/>
        <v>12.878599029738851</v>
      </c>
      <c r="EB140">
        <f>IF($I$1=0,0,IF(AP140&lt;=0,0,('LED Curve'!$D$19*(AP140/$I$1)^3+'LED Curve'!$D$20*(AP140/$I$1)^2+'LED Curve'!$D$21*(AP140/$I$1)^1+'LED Curve'!$D$22)*$F$1*$I$1))</f>
        <v>544.2324443672818</v>
      </c>
      <c r="EC140">
        <f>IF($I$2=0,0,IF(AQ140&lt;=0,0,('LED Curve'!$D$19*(AQ140/$I$2)^3+'LED Curve'!$D$20*(AQ140/$I$2)^2+'LED Curve'!$D$21*(AQ140/$I$2)^1+'LED Curve'!$D$22)*$F$2*$I$2))</f>
        <v>544.2324443672818</v>
      </c>
      <c r="ED140">
        <f>IF($I$3=0,0,IF(AR140&lt;=0,0,('LED Curve'!$D$19*(AR140/$I$3)^3+'LED Curve'!$D$20*(AR140/$I$3)^2+'LED Curve'!$D$21*(AR140/$I$3)^1+'LED Curve'!$D$22)*$F$3*$I$3))</f>
        <v>544.2324443672818</v>
      </c>
      <c r="EE140">
        <f>IF($I$4=0,0,IF(AS140&lt;=0,0,('LED Curve'!$D$19*(AS140/$I$4)^3+'LED Curve'!$D$20*(AS140/$I$4)^2+'LED Curve'!$D$21*(AS140/$I$4)^1+'LED Curve'!$D$22)*$F$4*$I$4))</f>
        <v>544.2324443672818</v>
      </c>
      <c r="EF140">
        <f>IF($I$1=0,0,IF(AT140&lt;=0,0,('LED Curve'!$D$19*(AT140/$I$1)^3+'LED Curve'!$D$20*(AT140/$I$1)^2+'LED Curve'!$D$21*(AT140/$I$1)^1+'LED Curve'!$D$22)*$F$1*$I$1))</f>
        <v>544.2324443672818</v>
      </c>
      <c r="EG140">
        <f>IF($I$2=0,0,IF(AU140&lt;=0,0,('LED Curve'!$D$19*(AU140/$I$2)^3+'LED Curve'!$D$20*(AU140/$I$2)^2+'LED Curve'!$D$21*(AU140/$I$2)^1+'LED Curve'!$D$22)*$F$2*$I$2))</f>
        <v>544.2324443672818</v>
      </c>
      <c r="EH140">
        <f>IF($I$3=0,0,IF(AV140&lt;=0,0,('LED Curve'!$D$19*(AV140/$I$3)^3+'LED Curve'!$D$20*(AV140/$I$3)^2+'LED Curve'!$D$21*(AV140/$I$3)^1+'LED Curve'!$D$22)*$F$3*$I$3))</f>
        <v>544.2324443672818</v>
      </c>
      <c r="EI140">
        <f>IF($I$4=0,0,IF(AW140&lt;=0,0,('LED Curve'!$D$19*(AW140/$I$4)^3+'LED Curve'!$D$20*(AW140/$I$4)^2+'LED Curve'!$D$21*(AW140/$I$4)^1+'LED Curve'!$D$22)*$F$4*$I$4))</f>
        <v>544.2324443672818</v>
      </c>
      <c r="EJ140">
        <f>IF($I$1=0,0,IF(AX140&lt;=0,0,('LED Curve'!$D$19*(AX140/$I$1)^3+'LED Curve'!$D$20*(AX140/$I$1)^2+'LED Curve'!$D$21*(AX140/$I$1)^1+'LED Curve'!$D$22)*$F$1*$I$1))</f>
        <v>544.2324443672818</v>
      </c>
      <c r="EK140">
        <f>IF($I$2=0,0,IF(AY140&lt;=0,0,('LED Curve'!$D$19*(AY140/$I$2)^3+'LED Curve'!$D$20*(AY140/$I$2)^2+'LED Curve'!$D$21*(AY140/$I$2)^1+'LED Curve'!$D$22)*$F$2*$I$2))</f>
        <v>544.2324443672818</v>
      </c>
      <c r="EL140">
        <f>IF($I$3=0,0,IF(AZ140&lt;=0,0,('LED Curve'!$D$19*(AZ140/$I$3)^3+'LED Curve'!$D$20*(AZ140/$I$3)^2+'LED Curve'!$D$21*(AZ140/$I$3)^1+'LED Curve'!$D$22)*$F$3*$I$3))</f>
        <v>544.2324443672818</v>
      </c>
      <c r="EM140">
        <f>IF($I$4=0,0,IF(BA140&lt;=0,0,('LED Curve'!$D$19*(BA140/$I$4)^3+'LED Curve'!$D$20*(BA140/$I$4)^2+'LED Curve'!$D$21*(BA140/$I$4)^1+'LED Curve'!$D$22)*$F$4*$I$4))</f>
        <v>544.2324443672818</v>
      </c>
      <c r="EN140">
        <f t="shared" si="299"/>
        <v>2176.9297774691272</v>
      </c>
      <c r="EO140">
        <f t="shared" si="219"/>
        <v>948.61350207583291</v>
      </c>
      <c r="EP140">
        <f t="shared" si="220"/>
        <v>2176.9297774691272</v>
      </c>
      <c r="EQ140">
        <f t="shared" si="221"/>
        <v>851.15161399119143</v>
      </c>
      <c r="ER140">
        <f t="shared" si="300"/>
        <v>2176.9297774691272</v>
      </c>
      <c r="ES140">
        <f t="shared" si="222"/>
        <v>774.82780015805474</v>
      </c>
    </row>
    <row r="141" spans="1:149" x14ac:dyDescent="0.3">
      <c r="A141">
        <v>132</v>
      </c>
      <c r="B141">
        <f t="shared" si="223"/>
        <v>5.1562500000000002E-3</v>
      </c>
      <c r="C141">
        <f t="shared" si="210"/>
        <v>153.97610882221753</v>
      </c>
      <c r="D141">
        <f t="shared" si="211"/>
        <v>168.1012096242373</v>
      </c>
      <c r="E141">
        <f t="shared" si="212"/>
        <v>182.22631042625707</v>
      </c>
      <c r="F141">
        <f>IF(C141&gt;Calculation!$D$72,IF((C141-Calculation!$D$72)/Calculation!$D$58&gt;Calculation!$D$28,Calculation!$D$28,(C141-Calculation!$D$72)/Calculation!$D$58),0)</f>
        <v>26.470588235294116</v>
      </c>
      <c r="G141">
        <f>IF(C141&gt;Calculation!$D$73,IF((C141-Calculation!$D$73)/Calculation!$D$59&gt;Calculation!$D$29,Calculation!$D$29,(C141-Calculation!$D$73)/Calculation!$D$59),0)</f>
        <v>54.411764705882355</v>
      </c>
      <c r="H141">
        <f>IF(C141&gt;Calculation!$D$74,IF((C141-Calculation!$D$74)/Calculation!$D$60&gt;Calculation!$D$30,Calculation!$D$30,(C141-Calculation!$D$74)/Calculation!$D$60),0)</f>
        <v>122.05882352941177</v>
      </c>
      <c r="I141">
        <f>IF(C141&gt;Calculation!$D$75,IF((C141-Calculation!$D$75)/Calculation!$D$61&gt;Calculation!$D$31,Calculation!$D$31,(C141-Calculation!$D$75)/Calculation!$D$61),0)</f>
        <v>135.29411764705884</v>
      </c>
      <c r="J141">
        <f>IF(D141&gt;Calculation!$D$72,IF((D141-Calculation!$D$72)/Calculation!$D$58&gt;Calculation!$D$28,Calculation!$D$28,(D141-Calculation!$D$72)/Calculation!$D$58),0)</f>
        <v>26.470588235294116</v>
      </c>
      <c r="K141">
        <f>IF(D141&gt;Calculation!$D$73,IF((D141-Calculation!$D$73)/Calculation!$D$59&gt;Calculation!$D$29,Calculation!$D$29,(D141-Calculation!$D$73)/Calculation!$D$59),0)</f>
        <v>54.411764705882355</v>
      </c>
      <c r="L141">
        <f>IF(D141&gt;Calculation!$D$74,IF((D141-Calculation!$D$74)/Calculation!$D$60&gt;Calculation!$D$30,Calculation!$D$30,(D141-Calculation!$D$74)/Calculation!$D$60),0)</f>
        <v>122.05882352941177</v>
      </c>
      <c r="M141">
        <f>IF(D141&gt;Calculation!$D$75,IF((D141-Calculation!$D$75)/Calculation!$D$61&gt;Calculation!$D$31,Calculation!$D$31,(D141-Calculation!$D$75)/Calculation!$D$61),0)</f>
        <v>135.29411764705884</v>
      </c>
      <c r="N141">
        <f>IF(E141&gt;Calculation!$D$72,IF((E141-Calculation!$D$72)/Calculation!$D$58&gt;Calculation!$D$28,Calculation!$D$28,(E141-Calculation!$D$72)/Calculation!$D$58),0)</f>
        <v>26.470588235294116</v>
      </c>
      <c r="O141">
        <f>IF(E141&gt;Calculation!$D$73,IF((E141-Calculation!$D$73)/Calculation!$D$59&gt;Calculation!$D$29,Calculation!$D$29,(E141-Calculation!$D$73)/Calculation!$D$59),0)</f>
        <v>54.411764705882355</v>
      </c>
      <c r="P141">
        <f>IF(E141&gt;Calculation!$D$74,IF((E141-Calculation!$D$74)/Calculation!$D$60&gt;Calculation!$D$30,Calculation!$D$30,(E141-Calculation!$D$74)/Calculation!$D$60),0)</f>
        <v>122.05882352941177</v>
      </c>
      <c r="Q141">
        <f>IF(E141&gt;Calculation!$D$75,IF((E141-Calculation!$D$75)/Calculation!$D$61&gt;Calculation!$D$31,Calculation!$D$31,(E141-Calculation!$D$75)/Calculation!$D$61),0)</f>
        <v>135.29411764705884</v>
      </c>
      <c r="R141">
        <f t="shared" si="224"/>
        <v>0</v>
      </c>
      <c r="S141">
        <f t="shared" si="225"/>
        <v>0</v>
      </c>
      <c r="T141">
        <f t="shared" si="226"/>
        <v>0</v>
      </c>
      <c r="U141">
        <f t="shared" si="227"/>
        <v>135.29411764705884</v>
      </c>
      <c r="V141">
        <f t="shared" si="228"/>
        <v>0</v>
      </c>
      <c r="W141">
        <f t="shared" si="229"/>
        <v>0</v>
      </c>
      <c r="X141">
        <f t="shared" si="230"/>
        <v>0</v>
      </c>
      <c r="Y141">
        <f t="shared" si="231"/>
        <v>135.29411764705884</v>
      </c>
      <c r="Z141">
        <f t="shared" si="232"/>
        <v>0</v>
      </c>
      <c r="AA141">
        <f t="shared" si="233"/>
        <v>0</v>
      </c>
      <c r="AB141">
        <f t="shared" si="234"/>
        <v>0</v>
      </c>
      <c r="AC141">
        <f t="shared" si="213"/>
        <v>135.29411764705884</v>
      </c>
      <c r="AD141">
        <f>IF(T141&gt;Calculation!$D$29,1,0)</f>
        <v>0</v>
      </c>
      <c r="AE141">
        <f>IF(X141&gt;Calculation!$D$29,1,0)</f>
        <v>0</v>
      </c>
      <c r="AF141">
        <f>IF(AB141&gt;Calculation!$D$29,1,0)</f>
        <v>0</v>
      </c>
      <c r="AG141">
        <f>IF(U141&gt;Calculation!$D$30,1,0)</f>
        <v>1</v>
      </c>
      <c r="AH141">
        <f>IF(Y141&gt;Calculation!$D$30,1,0)</f>
        <v>1</v>
      </c>
      <c r="AI141">
        <f>IF(AC141&gt;Calculation!$D$30,1,0)</f>
        <v>1</v>
      </c>
      <c r="AJ141">
        <f t="shared" si="214"/>
        <v>135.29411764705884</v>
      </c>
      <c r="AK141">
        <f t="shared" si="235"/>
        <v>135.29411764705884</v>
      </c>
      <c r="AL141">
        <f t="shared" si="236"/>
        <v>135.29411764705884</v>
      </c>
      <c r="AM141">
        <f t="shared" si="237"/>
        <v>18304.498269896198</v>
      </c>
      <c r="AN141">
        <f t="shared" si="238"/>
        <v>18304.498269896198</v>
      </c>
      <c r="AO141">
        <f t="shared" si="239"/>
        <v>18304.498269896198</v>
      </c>
      <c r="AP141">
        <f t="shared" si="215"/>
        <v>135.29411764705884</v>
      </c>
      <c r="AQ141">
        <f t="shared" si="216"/>
        <v>135.29411764705884</v>
      </c>
      <c r="AR141">
        <f t="shared" si="217"/>
        <v>135.29411764705884</v>
      </c>
      <c r="AS141">
        <f t="shared" si="218"/>
        <v>135.29411764705884</v>
      </c>
      <c r="AT141">
        <f t="shared" si="240"/>
        <v>135.29411764705884</v>
      </c>
      <c r="AU141">
        <f t="shared" si="241"/>
        <v>135.29411764705884</v>
      </c>
      <c r="AV141">
        <f t="shared" si="242"/>
        <v>135.29411764705884</v>
      </c>
      <c r="AW141">
        <f t="shared" si="243"/>
        <v>135.29411764705884</v>
      </c>
      <c r="AX141">
        <f t="shared" si="244"/>
        <v>135.29411764705884</v>
      </c>
      <c r="AY141">
        <f t="shared" si="245"/>
        <v>135.29411764705884</v>
      </c>
      <c r="AZ141">
        <f t="shared" si="246"/>
        <v>135.29411764705884</v>
      </c>
      <c r="BA141">
        <f t="shared" si="247"/>
        <v>135.29411764705884</v>
      </c>
      <c r="BB141">
        <f t="shared" si="248"/>
        <v>45.098039215686278</v>
      </c>
      <c r="BC141">
        <f t="shared" si="249"/>
        <v>45.098039215686278</v>
      </c>
      <c r="BD141">
        <f t="shared" si="250"/>
        <v>45.098039215686278</v>
      </c>
      <c r="BE141">
        <f t="shared" si="251"/>
        <v>45.098039215686278</v>
      </c>
      <c r="BF141">
        <f t="shared" si="252"/>
        <v>45.098039215686278</v>
      </c>
      <c r="BG141">
        <f t="shared" si="253"/>
        <v>45.098039215686278</v>
      </c>
      <c r="BH141">
        <f t="shared" si="254"/>
        <v>45.098039215686278</v>
      </c>
      <c r="BI141">
        <f t="shared" si="255"/>
        <v>45.098039215686278</v>
      </c>
      <c r="BJ141">
        <f t="shared" si="256"/>
        <v>45.098039215686278</v>
      </c>
      <c r="BK141">
        <f t="shared" si="257"/>
        <v>45.098039215686278</v>
      </c>
      <c r="BL141">
        <f t="shared" si="258"/>
        <v>45.098039215686278</v>
      </c>
      <c r="BM141">
        <f t="shared" si="259"/>
        <v>45.098039215686278</v>
      </c>
      <c r="BN141">
        <f t="shared" si="260"/>
        <v>2033.8331410995775</v>
      </c>
      <c r="BO141">
        <f t="shared" si="261"/>
        <v>2033.8331410995775</v>
      </c>
      <c r="BP141">
        <f t="shared" si="262"/>
        <v>2033.8331410995775</v>
      </c>
      <c r="BQ141">
        <f t="shared" si="263"/>
        <v>2033.8331410995775</v>
      </c>
      <c r="BR141">
        <f t="shared" si="264"/>
        <v>2033.8331410995775</v>
      </c>
      <c r="BS141">
        <f t="shared" si="265"/>
        <v>2033.8331410995775</v>
      </c>
      <c r="BT141">
        <f t="shared" si="266"/>
        <v>2033.8331410995775</v>
      </c>
      <c r="BU141">
        <f t="shared" si="267"/>
        <v>2033.8331410995775</v>
      </c>
      <c r="BV141">
        <f t="shared" si="268"/>
        <v>2033.8331410995775</v>
      </c>
      <c r="BW141">
        <f t="shared" si="269"/>
        <v>2033.8331410995775</v>
      </c>
      <c r="BX141">
        <f t="shared" si="270"/>
        <v>2033.8331410995775</v>
      </c>
      <c r="BY141">
        <f t="shared" si="271"/>
        <v>2033.8331410995775</v>
      </c>
      <c r="BZ141">
        <f>IF($I$1=0,0,IF(AP141=0,C141,('LED Curve'!$D$14*(AP141/$I$1)^3+'LED Curve'!$D$15*(AP141/$I$1)^2+'LED Curve'!$D$16*(AP141/$I$1)^1+'LED Curve'!$D$17)*$F$1))</f>
        <v>32.123222947868399</v>
      </c>
      <c r="CA141">
        <f>IF($I$2=0,0,IF(AQ141=0,C141-BZ141,('LED Curve'!$D$14*(AQ141/$I$2)^3+'LED Curve'!$D$15*(AQ141/$I$2)^2+'LED Curve'!$D$16*(AQ141/$I$2)^1+'LED Curve'!$D$17)*$F$2))</f>
        <v>32.123222947868399</v>
      </c>
      <c r="CB141">
        <f>IF($I$3=0,0,IF(AR141=0,C141-(BZ141+CA141),('LED Curve'!$D$14*(AR141/$I$3)^3+'LED Curve'!$D$15*(AR141/$I$3)^2+'LED Curve'!$D$16*(AR141/$I$3)^1+'LED Curve'!$D$17)*$F$3))</f>
        <v>32.123222947868399</v>
      </c>
      <c r="CC141">
        <f>IF($I$4=0,0,IF(AS141=0,C141-(BZ141+CA141+CB141),('LED Curve'!$D$14*(AS141/$I$4)^3+'LED Curve'!$D$15*(AS141/$I$4)^2+'LED Curve'!$D$16*(AS141/$I$4)^1+'LED Curve'!$D$17)*$F$4))</f>
        <v>32.123222947868399</v>
      </c>
      <c r="CD141">
        <f>IF($I$1=0,0,IF(AT141=0,D141,('LED Curve'!$D$14*(AT141/$I$1)^3+'LED Curve'!$D$15*(AT141/$I$1)^2+'LED Curve'!$D$16*(AT141/$I$1)^1+'LED Curve'!$D$17)*$F$1))</f>
        <v>32.123222947868399</v>
      </c>
      <c r="CE141">
        <f>IF($I$2=0,0,IF(AU141=0,D141-CD141,('LED Curve'!$D$14*(AU141/$I$2)^3+'LED Curve'!$D$15*(AU141/$I$2)^2+'LED Curve'!$D$16*(AU141/$I$2)^1+'LED Curve'!$D$17)*$F$2))</f>
        <v>32.123222947868399</v>
      </c>
      <c r="CF141">
        <f>IF($I$3=0,0,IF(AV141=0,D141-(CD141+CE141),('LED Curve'!$D$14*(AV141/$I$3)^3+'LED Curve'!$D$15*(AV141/$I$3)^2+'LED Curve'!$D$16*(AV141/$I$3)^1+'LED Curve'!$D$17)*$F$3))</f>
        <v>32.123222947868399</v>
      </c>
      <c r="CG141">
        <f>IF($I$4=0,0,IF(AW141=0,D141-(CD141+CE141+CF141),('LED Curve'!$D$14*(AW141/$I$4)^3+'LED Curve'!$D$15*(AW141/$I$4)^2+'LED Curve'!$D$16*(AW141/$I$4)^1+'LED Curve'!$D$17)*$F$4))</f>
        <v>32.123222947868399</v>
      </c>
      <c r="CH141">
        <f>IF($I$1=0,0,IF(AX141=0,E141,('LED Curve'!$D$14*(AX141/$I$1)^3+'LED Curve'!$D$15*(AX141/$I$1)^2+'LED Curve'!$D$16*(AX141/$I$1)^1+'LED Curve'!$D$17)*$F$1))</f>
        <v>32.123222947868399</v>
      </c>
      <c r="CI141">
        <f>IF($I$2=0,0,IF(AY141=0,E141-CH141,('LED Curve'!$D$14*(AY141/$I$2)^3+'LED Curve'!$D$15*(AY141/$I$2)^2+'LED Curve'!$D$16*(AY141/$I$2)^1+'LED Curve'!$D$17)*$F$2))</f>
        <v>32.123222947868399</v>
      </c>
      <c r="CJ141">
        <f>IF($I$3=0,0,IF(AZ141=0,E141-(CH141+CI141),('LED Curve'!$D$14*(AZ141/$I$3)^3+'LED Curve'!$D$15*(AZ141/$I$3)^2+'LED Curve'!$D$16*(AZ141/$I$3)^1+'LED Curve'!$D$17)*$F$3))</f>
        <v>32.123222947868399</v>
      </c>
      <c r="CK141">
        <f>IF($I$4=0,0,IF(BA141=0,E141-(CH141+CI141+CJ141),('LED Curve'!$D$14*(BA141/$I$4)^3+'LED Curve'!$D$15*(BA141/$I$4)^2+'LED Curve'!$D$16*(BA141/$I$4)^1+'LED Curve'!$D$17)*$F$4))</f>
        <v>32.123222947868399</v>
      </c>
      <c r="CL141">
        <f t="shared" si="272"/>
        <v>121.85288587434913</v>
      </c>
      <c r="CM141">
        <f t="shared" si="273"/>
        <v>89.729662926480728</v>
      </c>
      <c r="CN141">
        <f t="shared" si="274"/>
        <v>57.606439978612329</v>
      </c>
      <c r="CO141">
        <f>IF($C$6=Calculation!$I$5,0,$C141-(BZ141+CA141+CB141+CC141))</f>
        <v>25.48321703074393</v>
      </c>
      <c r="CP141">
        <f t="shared" si="275"/>
        <v>135.97798667636891</v>
      </c>
      <c r="CQ141">
        <f t="shared" si="276"/>
        <v>103.8547637285005</v>
      </c>
      <c r="CR141">
        <f t="shared" si="277"/>
        <v>71.731540780632102</v>
      </c>
      <c r="CS141">
        <f>IF($C$6=Calculation!$I$5,0,$D141-(CD141+CE141+CF141+CG141))</f>
        <v>39.608317832763703</v>
      </c>
      <c r="CT141">
        <f t="shared" si="278"/>
        <v>150.10308747838866</v>
      </c>
      <c r="CU141">
        <f t="shared" si="279"/>
        <v>117.97986453052027</v>
      </c>
      <c r="CV141">
        <f t="shared" si="280"/>
        <v>85.856641582651875</v>
      </c>
      <c r="CW141">
        <f>IF($C$6=Calculation!$I$5,0,$E141-(CH141+CI141+CJ141+CK141))</f>
        <v>53.733418634783476</v>
      </c>
      <c r="CX141">
        <f t="shared" si="281"/>
        <v>58.308140090644727</v>
      </c>
      <c r="CY141">
        <f t="shared" si="282"/>
        <v>66.006515240735567</v>
      </c>
      <c r="CZ141">
        <f t="shared" si="283"/>
        <v>73.374234563254547</v>
      </c>
      <c r="DA141">
        <f t="shared" si="284"/>
        <v>0.63686163746665547</v>
      </c>
      <c r="DB141">
        <f t="shared" si="285"/>
        <v>0.6702382967089795</v>
      </c>
      <c r="DC141">
        <f t="shared" si="286"/>
        <v>0.69660258034109457</v>
      </c>
      <c r="DD141">
        <f t="shared" si="301"/>
        <v>14.366930351179992</v>
      </c>
      <c r="DE141">
        <f t="shared" si="302"/>
        <v>13.950120252969388</v>
      </c>
      <c r="DF141">
        <f t="shared" si="303"/>
        <v>12.758263863221513</v>
      </c>
      <c r="DG141">
        <f t="shared" si="304"/>
        <v>9.513429640945871</v>
      </c>
      <c r="DH141">
        <f t="shared" si="305"/>
        <v>15.160013630796781</v>
      </c>
      <c r="DI141">
        <f t="shared" si="306"/>
        <v>14.780148696256866</v>
      </c>
      <c r="DJ141">
        <f t="shared" si="307"/>
        <v>13.714165069627164</v>
      </c>
      <c r="DK141">
        <f t="shared" si="308"/>
        <v>10.969391275891855</v>
      </c>
      <c r="DL141">
        <f t="shared" si="309"/>
        <v>15.785319610220894</v>
      </c>
      <c r="DM141">
        <f t="shared" si="310"/>
        <v>15.437505598509532</v>
      </c>
      <c r="DN141">
        <f t="shared" si="311"/>
        <v>14.472265433049825</v>
      </c>
      <c r="DO141">
        <f t="shared" si="312"/>
        <v>12.075318568416956</v>
      </c>
      <c r="DP141">
        <f t="shared" si="287"/>
        <v>0.21536561656600375</v>
      </c>
      <c r="DQ141">
        <f t="shared" si="288"/>
        <v>0.5946129283434145</v>
      </c>
      <c r="DR141">
        <f t="shared" si="289"/>
        <v>1.504332759888884</v>
      </c>
      <c r="DS141">
        <f t="shared" si="290"/>
        <v>4.768223040063031</v>
      </c>
      <c r="DT141">
        <f t="shared" si="291"/>
        <v>0.1957421357474966</v>
      </c>
      <c r="DU141">
        <f t="shared" si="292"/>
        <v>0.52937470169145939</v>
      </c>
      <c r="DV141">
        <f t="shared" si="293"/>
        <v>1.2570381093663101</v>
      </c>
      <c r="DW141">
        <f t="shared" si="294"/>
        <v>8.7304033246487194</v>
      </c>
      <c r="DX141">
        <f t="shared" si="295"/>
        <v>0.17943591579829735</v>
      </c>
      <c r="DY141">
        <f t="shared" si="296"/>
        <v>0.47733610924997627</v>
      </c>
      <c r="DZ141">
        <f t="shared" si="297"/>
        <v>1.0876185638500147</v>
      </c>
      <c r="EA141">
        <f t="shared" si="298"/>
        <v>13.162832183818015</v>
      </c>
      <c r="EB141">
        <f>IF($I$1=0,0,IF(AP141&lt;=0,0,('LED Curve'!$D$19*(AP141/$I$1)^3+'LED Curve'!$D$20*(AP141/$I$1)^2+'LED Curve'!$D$21*(AP141/$I$1)^1+'LED Curve'!$D$22)*$F$1*$I$1))</f>
        <v>544.2324443672818</v>
      </c>
      <c r="EC141">
        <f>IF($I$2=0,0,IF(AQ141&lt;=0,0,('LED Curve'!$D$19*(AQ141/$I$2)^3+'LED Curve'!$D$20*(AQ141/$I$2)^2+'LED Curve'!$D$21*(AQ141/$I$2)^1+'LED Curve'!$D$22)*$F$2*$I$2))</f>
        <v>544.2324443672818</v>
      </c>
      <c r="ED141">
        <f>IF($I$3=0,0,IF(AR141&lt;=0,0,('LED Curve'!$D$19*(AR141/$I$3)^3+'LED Curve'!$D$20*(AR141/$I$3)^2+'LED Curve'!$D$21*(AR141/$I$3)^1+'LED Curve'!$D$22)*$F$3*$I$3))</f>
        <v>544.2324443672818</v>
      </c>
      <c r="EE141">
        <f>IF($I$4=0,0,IF(AS141&lt;=0,0,('LED Curve'!$D$19*(AS141/$I$4)^3+'LED Curve'!$D$20*(AS141/$I$4)^2+'LED Curve'!$D$21*(AS141/$I$4)^1+'LED Curve'!$D$22)*$F$4*$I$4))</f>
        <v>544.2324443672818</v>
      </c>
      <c r="EF141">
        <f>IF($I$1=0,0,IF(AT141&lt;=0,0,('LED Curve'!$D$19*(AT141/$I$1)^3+'LED Curve'!$D$20*(AT141/$I$1)^2+'LED Curve'!$D$21*(AT141/$I$1)^1+'LED Curve'!$D$22)*$F$1*$I$1))</f>
        <v>544.2324443672818</v>
      </c>
      <c r="EG141">
        <f>IF($I$2=0,0,IF(AU141&lt;=0,0,('LED Curve'!$D$19*(AU141/$I$2)^3+'LED Curve'!$D$20*(AU141/$I$2)^2+'LED Curve'!$D$21*(AU141/$I$2)^1+'LED Curve'!$D$22)*$F$2*$I$2))</f>
        <v>544.2324443672818</v>
      </c>
      <c r="EH141">
        <f>IF($I$3=0,0,IF(AV141&lt;=0,0,('LED Curve'!$D$19*(AV141/$I$3)^3+'LED Curve'!$D$20*(AV141/$I$3)^2+'LED Curve'!$D$21*(AV141/$I$3)^1+'LED Curve'!$D$22)*$F$3*$I$3))</f>
        <v>544.2324443672818</v>
      </c>
      <c r="EI141">
        <f>IF($I$4=0,0,IF(AW141&lt;=0,0,('LED Curve'!$D$19*(AW141/$I$4)^3+'LED Curve'!$D$20*(AW141/$I$4)^2+'LED Curve'!$D$21*(AW141/$I$4)^1+'LED Curve'!$D$22)*$F$4*$I$4))</f>
        <v>544.2324443672818</v>
      </c>
      <c r="EJ141">
        <f>IF($I$1=0,0,IF(AX141&lt;=0,0,('LED Curve'!$D$19*(AX141/$I$1)^3+'LED Curve'!$D$20*(AX141/$I$1)^2+'LED Curve'!$D$21*(AX141/$I$1)^1+'LED Curve'!$D$22)*$F$1*$I$1))</f>
        <v>544.2324443672818</v>
      </c>
      <c r="EK141">
        <f>IF($I$2=0,0,IF(AY141&lt;=0,0,('LED Curve'!$D$19*(AY141/$I$2)^3+'LED Curve'!$D$20*(AY141/$I$2)^2+'LED Curve'!$D$21*(AY141/$I$2)^1+'LED Curve'!$D$22)*$F$2*$I$2))</f>
        <v>544.2324443672818</v>
      </c>
      <c r="EL141">
        <f>IF($I$3=0,0,IF(AZ141&lt;=0,0,('LED Curve'!$D$19*(AZ141/$I$3)^3+'LED Curve'!$D$20*(AZ141/$I$3)^2+'LED Curve'!$D$21*(AZ141/$I$3)^1+'LED Curve'!$D$22)*$F$3*$I$3))</f>
        <v>544.2324443672818</v>
      </c>
      <c r="EM141">
        <f>IF($I$4=0,0,IF(BA141&lt;=0,0,('LED Curve'!$D$19*(BA141/$I$4)^3+'LED Curve'!$D$20*(BA141/$I$4)^2+'LED Curve'!$D$21*(BA141/$I$4)^1+'LED Curve'!$D$22)*$F$4*$I$4))</f>
        <v>544.2324443672818</v>
      </c>
      <c r="EN141">
        <f t="shared" si="299"/>
        <v>2176.9297774691272</v>
      </c>
      <c r="EO141">
        <f t="shared" si="219"/>
        <v>948.61350207583291</v>
      </c>
      <c r="EP141">
        <f t="shared" si="220"/>
        <v>2176.9297774691272</v>
      </c>
      <c r="EQ141">
        <f t="shared" si="221"/>
        <v>851.15161399119143</v>
      </c>
      <c r="ER141">
        <f t="shared" si="300"/>
        <v>2176.9297774691272</v>
      </c>
      <c r="ES141">
        <f t="shared" si="222"/>
        <v>774.82780015805474</v>
      </c>
    </row>
    <row r="142" spans="1:149" x14ac:dyDescent="0.3">
      <c r="A142">
        <v>133</v>
      </c>
      <c r="B142">
        <f t="shared" si="223"/>
        <v>5.1953125000000003E-3</v>
      </c>
      <c r="C142">
        <f t="shared" si="210"/>
        <v>153.87073893249942</v>
      </c>
      <c r="D142">
        <f t="shared" si="211"/>
        <v>167.98626065363572</v>
      </c>
      <c r="E142">
        <f t="shared" si="212"/>
        <v>182.10178237477203</v>
      </c>
      <c r="F142">
        <f>IF(C142&gt;Calculation!$D$72,IF((C142-Calculation!$D$72)/Calculation!$D$58&gt;Calculation!$D$28,Calculation!$D$28,(C142-Calculation!$D$72)/Calculation!$D$58),0)</f>
        <v>26.470588235294116</v>
      </c>
      <c r="G142">
        <f>IF(C142&gt;Calculation!$D$73,IF((C142-Calculation!$D$73)/Calculation!$D$59&gt;Calculation!$D$29,Calculation!$D$29,(C142-Calculation!$D$73)/Calculation!$D$59),0)</f>
        <v>54.411764705882355</v>
      </c>
      <c r="H142">
        <f>IF(C142&gt;Calculation!$D$74,IF((C142-Calculation!$D$74)/Calculation!$D$60&gt;Calculation!$D$30,Calculation!$D$30,(C142-Calculation!$D$74)/Calculation!$D$60),0)</f>
        <v>122.05882352941177</v>
      </c>
      <c r="I142">
        <f>IF(C142&gt;Calculation!$D$75,IF((C142-Calculation!$D$75)/Calculation!$D$61&gt;Calculation!$D$31,Calculation!$D$31,(C142-Calculation!$D$75)/Calculation!$D$61),0)</f>
        <v>135.29411764705884</v>
      </c>
      <c r="J142">
        <f>IF(D142&gt;Calculation!$D$72,IF((D142-Calculation!$D$72)/Calculation!$D$58&gt;Calculation!$D$28,Calculation!$D$28,(D142-Calculation!$D$72)/Calculation!$D$58),0)</f>
        <v>26.470588235294116</v>
      </c>
      <c r="K142">
        <f>IF(D142&gt;Calculation!$D$73,IF((D142-Calculation!$D$73)/Calculation!$D$59&gt;Calculation!$D$29,Calculation!$D$29,(D142-Calculation!$D$73)/Calculation!$D$59),0)</f>
        <v>54.411764705882355</v>
      </c>
      <c r="L142">
        <f>IF(D142&gt;Calculation!$D$74,IF((D142-Calculation!$D$74)/Calculation!$D$60&gt;Calculation!$D$30,Calculation!$D$30,(D142-Calculation!$D$74)/Calculation!$D$60),0)</f>
        <v>122.05882352941177</v>
      </c>
      <c r="M142">
        <f>IF(D142&gt;Calculation!$D$75,IF((D142-Calculation!$D$75)/Calculation!$D$61&gt;Calculation!$D$31,Calculation!$D$31,(D142-Calculation!$D$75)/Calculation!$D$61),0)</f>
        <v>135.29411764705884</v>
      </c>
      <c r="N142">
        <f>IF(E142&gt;Calculation!$D$72,IF((E142-Calculation!$D$72)/Calculation!$D$58&gt;Calculation!$D$28,Calculation!$D$28,(E142-Calculation!$D$72)/Calculation!$D$58),0)</f>
        <v>26.470588235294116</v>
      </c>
      <c r="O142">
        <f>IF(E142&gt;Calculation!$D$73,IF((E142-Calculation!$D$73)/Calculation!$D$59&gt;Calculation!$D$29,Calculation!$D$29,(E142-Calculation!$D$73)/Calculation!$D$59),0)</f>
        <v>54.411764705882355</v>
      </c>
      <c r="P142">
        <f>IF(E142&gt;Calculation!$D$74,IF((E142-Calculation!$D$74)/Calculation!$D$60&gt;Calculation!$D$30,Calculation!$D$30,(E142-Calculation!$D$74)/Calculation!$D$60),0)</f>
        <v>122.05882352941177</v>
      </c>
      <c r="Q142">
        <f>IF(E142&gt;Calculation!$D$75,IF((E142-Calculation!$D$75)/Calculation!$D$61&gt;Calculation!$D$31,Calculation!$D$31,(E142-Calculation!$D$75)/Calculation!$D$61),0)</f>
        <v>135.29411764705884</v>
      </c>
      <c r="R142">
        <f t="shared" si="224"/>
        <v>0</v>
      </c>
      <c r="S142">
        <f t="shared" si="225"/>
        <v>0</v>
      </c>
      <c r="T142">
        <f t="shared" si="226"/>
        <v>0</v>
      </c>
      <c r="U142">
        <f t="shared" si="227"/>
        <v>135.29411764705884</v>
      </c>
      <c r="V142">
        <f t="shared" si="228"/>
        <v>0</v>
      </c>
      <c r="W142">
        <f t="shared" si="229"/>
        <v>0</v>
      </c>
      <c r="X142">
        <f t="shared" si="230"/>
        <v>0</v>
      </c>
      <c r="Y142">
        <f t="shared" si="231"/>
        <v>135.29411764705884</v>
      </c>
      <c r="Z142">
        <f t="shared" si="232"/>
        <v>0</v>
      </c>
      <c r="AA142">
        <f t="shared" si="233"/>
        <v>0</v>
      </c>
      <c r="AB142">
        <f t="shared" si="234"/>
        <v>0</v>
      </c>
      <c r="AC142">
        <f t="shared" si="213"/>
        <v>135.29411764705884</v>
      </c>
      <c r="AD142">
        <f>IF(T142&gt;Calculation!$D$29,1,0)</f>
        <v>0</v>
      </c>
      <c r="AE142">
        <f>IF(X142&gt;Calculation!$D$29,1,0)</f>
        <v>0</v>
      </c>
      <c r="AF142">
        <f>IF(AB142&gt;Calculation!$D$29,1,0)</f>
        <v>0</v>
      </c>
      <c r="AG142">
        <f>IF(U142&gt;Calculation!$D$30,1,0)</f>
        <v>1</v>
      </c>
      <c r="AH142">
        <f>IF(Y142&gt;Calculation!$D$30,1,0)</f>
        <v>1</v>
      </c>
      <c r="AI142">
        <f>IF(AC142&gt;Calculation!$D$30,1,0)</f>
        <v>1</v>
      </c>
      <c r="AJ142">
        <f t="shared" si="214"/>
        <v>135.29411764705884</v>
      </c>
      <c r="AK142">
        <f t="shared" si="235"/>
        <v>135.29411764705884</v>
      </c>
      <c r="AL142">
        <f t="shared" si="236"/>
        <v>135.29411764705884</v>
      </c>
      <c r="AM142">
        <f t="shared" si="237"/>
        <v>18304.498269896198</v>
      </c>
      <c r="AN142">
        <f t="shared" si="238"/>
        <v>18304.498269896198</v>
      </c>
      <c r="AO142">
        <f t="shared" si="239"/>
        <v>18304.498269896198</v>
      </c>
      <c r="AP142">
        <f t="shared" si="215"/>
        <v>135.29411764705884</v>
      </c>
      <c r="AQ142">
        <f t="shared" si="216"/>
        <v>135.29411764705884</v>
      </c>
      <c r="AR142">
        <f t="shared" si="217"/>
        <v>135.29411764705884</v>
      </c>
      <c r="AS142">
        <f t="shared" si="218"/>
        <v>135.29411764705884</v>
      </c>
      <c r="AT142">
        <f t="shared" si="240"/>
        <v>135.29411764705884</v>
      </c>
      <c r="AU142">
        <f t="shared" si="241"/>
        <v>135.29411764705884</v>
      </c>
      <c r="AV142">
        <f t="shared" si="242"/>
        <v>135.29411764705884</v>
      </c>
      <c r="AW142">
        <f t="shared" si="243"/>
        <v>135.29411764705884</v>
      </c>
      <c r="AX142">
        <f t="shared" si="244"/>
        <v>135.29411764705884</v>
      </c>
      <c r="AY142">
        <f t="shared" si="245"/>
        <v>135.29411764705884</v>
      </c>
      <c r="AZ142">
        <f t="shared" si="246"/>
        <v>135.29411764705884</v>
      </c>
      <c r="BA142">
        <f t="shared" si="247"/>
        <v>135.29411764705884</v>
      </c>
      <c r="BB142">
        <f t="shared" si="248"/>
        <v>45.098039215686278</v>
      </c>
      <c r="BC142">
        <f t="shared" si="249"/>
        <v>45.098039215686278</v>
      </c>
      <c r="BD142">
        <f t="shared" si="250"/>
        <v>45.098039215686278</v>
      </c>
      <c r="BE142">
        <f t="shared" si="251"/>
        <v>45.098039215686278</v>
      </c>
      <c r="BF142">
        <f t="shared" si="252"/>
        <v>45.098039215686278</v>
      </c>
      <c r="BG142">
        <f t="shared" si="253"/>
        <v>45.098039215686278</v>
      </c>
      <c r="BH142">
        <f t="shared" si="254"/>
        <v>45.098039215686278</v>
      </c>
      <c r="BI142">
        <f t="shared" si="255"/>
        <v>45.098039215686278</v>
      </c>
      <c r="BJ142">
        <f t="shared" si="256"/>
        <v>45.098039215686278</v>
      </c>
      <c r="BK142">
        <f t="shared" si="257"/>
        <v>45.098039215686278</v>
      </c>
      <c r="BL142">
        <f t="shared" si="258"/>
        <v>45.098039215686278</v>
      </c>
      <c r="BM142">
        <f t="shared" si="259"/>
        <v>45.098039215686278</v>
      </c>
      <c r="BN142">
        <f t="shared" si="260"/>
        <v>2033.8331410995775</v>
      </c>
      <c r="BO142">
        <f t="shared" si="261"/>
        <v>2033.8331410995775</v>
      </c>
      <c r="BP142">
        <f t="shared" si="262"/>
        <v>2033.8331410995775</v>
      </c>
      <c r="BQ142">
        <f t="shared" si="263"/>
        <v>2033.8331410995775</v>
      </c>
      <c r="BR142">
        <f t="shared" si="264"/>
        <v>2033.8331410995775</v>
      </c>
      <c r="BS142">
        <f t="shared" si="265"/>
        <v>2033.8331410995775</v>
      </c>
      <c r="BT142">
        <f t="shared" si="266"/>
        <v>2033.8331410995775</v>
      </c>
      <c r="BU142">
        <f t="shared" si="267"/>
        <v>2033.8331410995775</v>
      </c>
      <c r="BV142">
        <f t="shared" si="268"/>
        <v>2033.8331410995775</v>
      </c>
      <c r="BW142">
        <f t="shared" si="269"/>
        <v>2033.8331410995775</v>
      </c>
      <c r="BX142">
        <f t="shared" si="270"/>
        <v>2033.8331410995775</v>
      </c>
      <c r="BY142">
        <f t="shared" si="271"/>
        <v>2033.8331410995775</v>
      </c>
      <c r="BZ142">
        <f>IF($I$1=0,0,IF(AP142=0,C142,('LED Curve'!$D$14*(AP142/$I$1)^3+'LED Curve'!$D$15*(AP142/$I$1)^2+'LED Curve'!$D$16*(AP142/$I$1)^1+'LED Curve'!$D$17)*$F$1))</f>
        <v>32.123222947868399</v>
      </c>
      <c r="CA142">
        <f>IF($I$2=0,0,IF(AQ142=0,C142-BZ142,('LED Curve'!$D$14*(AQ142/$I$2)^3+'LED Curve'!$D$15*(AQ142/$I$2)^2+'LED Curve'!$D$16*(AQ142/$I$2)^1+'LED Curve'!$D$17)*$F$2))</f>
        <v>32.123222947868399</v>
      </c>
      <c r="CB142">
        <f>IF($I$3=0,0,IF(AR142=0,C142-(BZ142+CA142),('LED Curve'!$D$14*(AR142/$I$3)^3+'LED Curve'!$D$15*(AR142/$I$3)^2+'LED Curve'!$D$16*(AR142/$I$3)^1+'LED Curve'!$D$17)*$F$3))</f>
        <v>32.123222947868399</v>
      </c>
      <c r="CC142">
        <f>IF($I$4=0,0,IF(AS142=0,C142-(BZ142+CA142+CB142),('LED Curve'!$D$14*(AS142/$I$4)^3+'LED Curve'!$D$15*(AS142/$I$4)^2+'LED Curve'!$D$16*(AS142/$I$4)^1+'LED Curve'!$D$17)*$F$4))</f>
        <v>32.123222947868399</v>
      </c>
      <c r="CD142">
        <f>IF($I$1=0,0,IF(AT142=0,D142,('LED Curve'!$D$14*(AT142/$I$1)^3+'LED Curve'!$D$15*(AT142/$I$1)^2+'LED Curve'!$D$16*(AT142/$I$1)^1+'LED Curve'!$D$17)*$F$1))</f>
        <v>32.123222947868399</v>
      </c>
      <c r="CE142">
        <f>IF($I$2=0,0,IF(AU142=0,D142-CD142,('LED Curve'!$D$14*(AU142/$I$2)^3+'LED Curve'!$D$15*(AU142/$I$2)^2+'LED Curve'!$D$16*(AU142/$I$2)^1+'LED Curve'!$D$17)*$F$2))</f>
        <v>32.123222947868399</v>
      </c>
      <c r="CF142">
        <f>IF($I$3=0,0,IF(AV142=0,D142-(CD142+CE142),('LED Curve'!$D$14*(AV142/$I$3)^3+'LED Curve'!$D$15*(AV142/$I$3)^2+'LED Curve'!$D$16*(AV142/$I$3)^1+'LED Curve'!$D$17)*$F$3))</f>
        <v>32.123222947868399</v>
      </c>
      <c r="CG142">
        <f>IF($I$4=0,0,IF(AW142=0,D142-(CD142+CE142+CF142),('LED Curve'!$D$14*(AW142/$I$4)^3+'LED Curve'!$D$15*(AW142/$I$4)^2+'LED Curve'!$D$16*(AW142/$I$4)^1+'LED Curve'!$D$17)*$F$4))</f>
        <v>32.123222947868399</v>
      </c>
      <c r="CH142">
        <f>IF($I$1=0,0,IF(AX142=0,E142,('LED Curve'!$D$14*(AX142/$I$1)^3+'LED Curve'!$D$15*(AX142/$I$1)^2+'LED Curve'!$D$16*(AX142/$I$1)^1+'LED Curve'!$D$17)*$F$1))</f>
        <v>32.123222947868399</v>
      </c>
      <c r="CI142">
        <f>IF($I$2=0,0,IF(AY142=0,E142-CH142,('LED Curve'!$D$14*(AY142/$I$2)^3+'LED Curve'!$D$15*(AY142/$I$2)^2+'LED Curve'!$D$16*(AY142/$I$2)^1+'LED Curve'!$D$17)*$F$2))</f>
        <v>32.123222947868399</v>
      </c>
      <c r="CJ142">
        <f>IF($I$3=0,0,IF(AZ142=0,E142-(CH142+CI142),('LED Curve'!$D$14*(AZ142/$I$3)^3+'LED Curve'!$D$15*(AZ142/$I$3)^2+'LED Curve'!$D$16*(AZ142/$I$3)^1+'LED Curve'!$D$17)*$F$3))</f>
        <v>32.123222947868399</v>
      </c>
      <c r="CK142">
        <f>IF($I$4=0,0,IF(BA142=0,E142-(CH142+CI142+CJ142),('LED Curve'!$D$14*(BA142/$I$4)^3+'LED Curve'!$D$15*(BA142/$I$4)^2+'LED Curve'!$D$16*(BA142/$I$4)^1+'LED Curve'!$D$17)*$F$4))</f>
        <v>32.123222947868399</v>
      </c>
      <c r="CL142">
        <f t="shared" si="272"/>
        <v>121.74751598463102</v>
      </c>
      <c r="CM142">
        <f t="shared" si="273"/>
        <v>89.624293036762623</v>
      </c>
      <c r="CN142">
        <f t="shared" si="274"/>
        <v>57.501070088894224</v>
      </c>
      <c r="CO142">
        <f>IF($C$6=Calculation!$I$5,0,$C142-(BZ142+CA142+CB142+CC142))</f>
        <v>25.377847141025825</v>
      </c>
      <c r="CP142">
        <f t="shared" si="275"/>
        <v>135.86303770576734</v>
      </c>
      <c r="CQ142">
        <f t="shared" si="276"/>
        <v>103.73981475789893</v>
      </c>
      <c r="CR142">
        <f t="shared" si="277"/>
        <v>71.616591810030528</v>
      </c>
      <c r="CS142">
        <f>IF($C$6=Calculation!$I$5,0,$D142-(CD142+CE142+CF142+CG142))</f>
        <v>39.493368862162129</v>
      </c>
      <c r="CT142">
        <f t="shared" si="278"/>
        <v>149.97855942690364</v>
      </c>
      <c r="CU142">
        <f t="shared" si="279"/>
        <v>117.85533647903523</v>
      </c>
      <c r="CV142">
        <f t="shared" si="280"/>
        <v>85.732113531166831</v>
      </c>
      <c r="CW142">
        <f>IF($C$6=Calculation!$I$5,0,$E142-(CH142+CI142+CJ142+CK142))</f>
        <v>53.608890583298432</v>
      </c>
      <c r="CX142">
        <f t="shared" si="281"/>
        <v>59.129012964996576</v>
      </c>
      <c r="CY142">
        <f t="shared" si="282"/>
        <v>66.902012921846676</v>
      </c>
      <c r="CZ142">
        <f t="shared" si="283"/>
        <v>74.344357051124916</v>
      </c>
      <c r="DA142">
        <f t="shared" si="284"/>
        <v>0.64426053452547904</v>
      </c>
      <c r="DB142">
        <f t="shared" si="285"/>
        <v>0.67763719376780307</v>
      </c>
      <c r="DC142">
        <f t="shared" si="286"/>
        <v>0.70400147739991814</v>
      </c>
      <c r="DD142">
        <f t="shared" si="301"/>
        <v>14.53669922245779</v>
      </c>
      <c r="DE142">
        <f t="shared" si="302"/>
        <v>14.119889124247186</v>
      </c>
      <c r="DF142">
        <f t="shared" si="303"/>
        <v>12.928032734499311</v>
      </c>
      <c r="DG142">
        <f t="shared" si="304"/>
        <v>9.6831985122236688</v>
      </c>
      <c r="DH142">
        <f t="shared" si="305"/>
        <v>15.329782502074579</v>
      </c>
      <c r="DI142">
        <f t="shared" si="306"/>
        <v>14.949917567534664</v>
      </c>
      <c r="DJ142">
        <f t="shared" si="307"/>
        <v>13.883933940904962</v>
      </c>
      <c r="DK142">
        <f t="shared" si="308"/>
        <v>11.139160147169653</v>
      </c>
      <c r="DL142">
        <f t="shared" si="309"/>
        <v>15.955088481498692</v>
      </c>
      <c r="DM142">
        <f t="shared" si="310"/>
        <v>15.607274469787329</v>
      </c>
      <c r="DN142">
        <f t="shared" si="311"/>
        <v>14.642034304327623</v>
      </c>
      <c r="DO142">
        <f t="shared" si="312"/>
        <v>12.245087439694753</v>
      </c>
      <c r="DP142">
        <f t="shared" si="287"/>
        <v>0.21536561656600375</v>
      </c>
      <c r="DQ142">
        <f t="shared" si="288"/>
        <v>0.5946129283434145</v>
      </c>
      <c r="DR142">
        <f t="shared" si="289"/>
        <v>1.504332759888884</v>
      </c>
      <c r="DS142">
        <f t="shared" si="290"/>
        <v>4.9026215322448676</v>
      </c>
      <c r="DT142">
        <f t="shared" si="291"/>
        <v>0.1957421357474966</v>
      </c>
      <c r="DU142">
        <f t="shared" si="292"/>
        <v>0.52937470169145939</v>
      </c>
      <c r="DV142">
        <f t="shared" si="293"/>
        <v>1.2570381093663101</v>
      </c>
      <c r="DW142">
        <f t="shared" si="294"/>
        <v>8.9394266235898154</v>
      </c>
      <c r="DX142">
        <f t="shared" si="295"/>
        <v>0.17943591579829735</v>
      </c>
      <c r="DY142">
        <f t="shared" si="296"/>
        <v>0.47733610924997627</v>
      </c>
      <c r="DZ142">
        <f t="shared" si="297"/>
        <v>1.0876185638500147</v>
      </c>
      <c r="EA142">
        <f t="shared" si="298"/>
        <v>13.446480289518369</v>
      </c>
      <c r="EB142">
        <f>IF($I$1=0,0,IF(AP142&lt;=0,0,('LED Curve'!$D$19*(AP142/$I$1)^3+'LED Curve'!$D$20*(AP142/$I$1)^2+'LED Curve'!$D$21*(AP142/$I$1)^1+'LED Curve'!$D$22)*$F$1*$I$1))</f>
        <v>544.2324443672818</v>
      </c>
      <c r="EC142">
        <f>IF($I$2=0,0,IF(AQ142&lt;=0,0,('LED Curve'!$D$19*(AQ142/$I$2)^3+'LED Curve'!$D$20*(AQ142/$I$2)^2+'LED Curve'!$D$21*(AQ142/$I$2)^1+'LED Curve'!$D$22)*$F$2*$I$2))</f>
        <v>544.2324443672818</v>
      </c>
      <c r="ED142">
        <f>IF($I$3=0,0,IF(AR142&lt;=0,0,('LED Curve'!$D$19*(AR142/$I$3)^3+'LED Curve'!$D$20*(AR142/$I$3)^2+'LED Curve'!$D$21*(AR142/$I$3)^1+'LED Curve'!$D$22)*$F$3*$I$3))</f>
        <v>544.2324443672818</v>
      </c>
      <c r="EE142">
        <f>IF($I$4=0,0,IF(AS142&lt;=0,0,('LED Curve'!$D$19*(AS142/$I$4)^3+'LED Curve'!$D$20*(AS142/$I$4)^2+'LED Curve'!$D$21*(AS142/$I$4)^1+'LED Curve'!$D$22)*$F$4*$I$4))</f>
        <v>544.2324443672818</v>
      </c>
      <c r="EF142">
        <f>IF($I$1=0,0,IF(AT142&lt;=0,0,('LED Curve'!$D$19*(AT142/$I$1)^3+'LED Curve'!$D$20*(AT142/$I$1)^2+'LED Curve'!$D$21*(AT142/$I$1)^1+'LED Curve'!$D$22)*$F$1*$I$1))</f>
        <v>544.2324443672818</v>
      </c>
      <c r="EG142">
        <f>IF($I$2=0,0,IF(AU142&lt;=0,0,('LED Curve'!$D$19*(AU142/$I$2)^3+'LED Curve'!$D$20*(AU142/$I$2)^2+'LED Curve'!$D$21*(AU142/$I$2)^1+'LED Curve'!$D$22)*$F$2*$I$2))</f>
        <v>544.2324443672818</v>
      </c>
      <c r="EH142">
        <f>IF($I$3=0,0,IF(AV142&lt;=0,0,('LED Curve'!$D$19*(AV142/$I$3)^3+'LED Curve'!$D$20*(AV142/$I$3)^2+'LED Curve'!$D$21*(AV142/$I$3)^1+'LED Curve'!$D$22)*$F$3*$I$3))</f>
        <v>544.2324443672818</v>
      </c>
      <c r="EI142">
        <f>IF($I$4=0,0,IF(AW142&lt;=0,0,('LED Curve'!$D$19*(AW142/$I$4)^3+'LED Curve'!$D$20*(AW142/$I$4)^2+'LED Curve'!$D$21*(AW142/$I$4)^1+'LED Curve'!$D$22)*$F$4*$I$4))</f>
        <v>544.2324443672818</v>
      </c>
      <c r="EJ142">
        <f>IF($I$1=0,0,IF(AX142&lt;=0,0,('LED Curve'!$D$19*(AX142/$I$1)^3+'LED Curve'!$D$20*(AX142/$I$1)^2+'LED Curve'!$D$21*(AX142/$I$1)^1+'LED Curve'!$D$22)*$F$1*$I$1))</f>
        <v>544.2324443672818</v>
      </c>
      <c r="EK142">
        <f>IF($I$2=0,0,IF(AY142&lt;=0,0,('LED Curve'!$D$19*(AY142/$I$2)^3+'LED Curve'!$D$20*(AY142/$I$2)^2+'LED Curve'!$D$21*(AY142/$I$2)^1+'LED Curve'!$D$22)*$F$2*$I$2))</f>
        <v>544.2324443672818</v>
      </c>
      <c r="EL142">
        <f>IF($I$3=0,0,IF(AZ142&lt;=0,0,('LED Curve'!$D$19*(AZ142/$I$3)^3+'LED Curve'!$D$20*(AZ142/$I$3)^2+'LED Curve'!$D$21*(AZ142/$I$3)^1+'LED Curve'!$D$22)*$F$3*$I$3))</f>
        <v>544.2324443672818</v>
      </c>
      <c r="EM142">
        <f>IF($I$4=0,0,IF(BA142&lt;=0,0,('LED Curve'!$D$19*(BA142/$I$4)^3+'LED Curve'!$D$20*(BA142/$I$4)^2+'LED Curve'!$D$21*(BA142/$I$4)^1+'LED Curve'!$D$22)*$F$4*$I$4))</f>
        <v>544.2324443672818</v>
      </c>
      <c r="EN142">
        <f t="shared" si="299"/>
        <v>2176.9297774691272</v>
      </c>
      <c r="EO142">
        <f t="shared" si="219"/>
        <v>948.61350207583291</v>
      </c>
      <c r="EP142">
        <f t="shared" si="220"/>
        <v>2176.9297774691272</v>
      </c>
      <c r="EQ142">
        <f t="shared" si="221"/>
        <v>851.15161399119143</v>
      </c>
      <c r="ER142">
        <f t="shared" si="300"/>
        <v>2176.9297774691272</v>
      </c>
      <c r="ES142">
        <f t="shared" si="222"/>
        <v>774.82780015805474</v>
      </c>
    </row>
    <row r="143" spans="1:149" x14ac:dyDescent="0.3">
      <c r="A143">
        <v>134</v>
      </c>
      <c r="B143">
        <f t="shared" si="223"/>
        <v>5.2343750000000003E-3</v>
      </c>
      <c r="C143">
        <f t="shared" si="210"/>
        <v>153.74198584062873</v>
      </c>
      <c r="D143">
        <f t="shared" si="211"/>
        <v>167.84580273523136</v>
      </c>
      <c r="E143">
        <f t="shared" si="212"/>
        <v>181.94961962983396</v>
      </c>
      <c r="F143">
        <f>IF(C143&gt;Calculation!$D$72,IF((C143-Calculation!$D$72)/Calculation!$D$58&gt;Calculation!$D$28,Calculation!$D$28,(C143-Calculation!$D$72)/Calculation!$D$58),0)</f>
        <v>26.470588235294116</v>
      </c>
      <c r="G143">
        <f>IF(C143&gt;Calculation!$D$73,IF((C143-Calculation!$D$73)/Calculation!$D$59&gt;Calculation!$D$29,Calculation!$D$29,(C143-Calculation!$D$73)/Calculation!$D$59),0)</f>
        <v>54.411764705882355</v>
      </c>
      <c r="H143">
        <f>IF(C143&gt;Calculation!$D$74,IF((C143-Calculation!$D$74)/Calculation!$D$60&gt;Calculation!$D$30,Calculation!$D$30,(C143-Calculation!$D$74)/Calculation!$D$60),0)</f>
        <v>122.05882352941177</v>
      </c>
      <c r="I143">
        <f>IF(C143&gt;Calculation!$D$75,IF((C143-Calculation!$D$75)/Calculation!$D$61&gt;Calculation!$D$31,Calculation!$D$31,(C143-Calculation!$D$75)/Calculation!$D$61),0)</f>
        <v>135.29411764705884</v>
      </c>
      <c r="J143">
        <f>IF(D143&gt;Calculation!$D$72,IF((D143-Calculation!$D$72)/Calculation!$D$58&gt;Calculation!$D$28,Calculation!$D$28,(D143-Calculation!$D$72)/Calculation!$D$58),0)</f>
        <v>26.470588235294116</v>
      </c>
      <c r="K143">
        <f>IF(D143&gt;Calculation!$D$73,IF((D143-Calculation!$D$73)/Calculation!$D$59&gt;Calculation!$D$29,Calculation!$D$29,(D143-Calculation!$D$73)/Calculation!$D$59),0)</f>
        <v>54.411764705882355</v>
      </c>
      <c r="L143">
        <f>IF(D143&gt;Calculation!$D$74,IF((D143-Calculation!$D$74)/Calculation!$D$60&gt;Calculation!$D$30,Calculation!$D$30,(D143-Calculation!$D$74)/Calculation!$D$60),0)</f>
        <v>122.05882352941177</v>
      </c>
      <c r="M143">
        <f>IF(D143&gt;Calculation!$D$75,IF((D143-Calculation!$D$75)/Calculation!$D$61&gt;Calculation!$D$31,Calculation!$D$31,(D143-Calculation!$D$75)/Calculation!$D$61),0)</f>
        <v>135.29411764705884</v>
      </c>
      <c r="N143">
        <f>IF(E143&gt;Calculation!$D$72,IF((E143-Calculation!$D$72)/Calculation!$D$58&gt;Calculation!$D$28,Calculation!$D$28,(E143-Calculation!$D$72)/Calculation!$D$58),0)</f>
        <v>26.470588235294116</v>
      </c>
      <c r="O143">
        <f>IF(E143&gt;Calculation!$D$73,IF((E143-Calculation!$D$73)/Calculation!$D$59&gt;Calculation!$D$29,Calculation!$D$29,(E143-Calculation!$D$73)/Calculation!$D$59),0)</f>
        <v>54.411764705882355</v>
      </c>
      <c r="P143">
        <f>IF(E143&gt;Calculation!$D$74,IF((E143-Calculation!$D$74)/Calculation!$D$60&gt;Calculation!$D$30,Calculation!$D$30,(E143-Calculation!$D$74)/Calculation!$D$60),0)</f>
        <v>122.05882352941177</v>
      </c>
      <c r="Q143">
        <f>IF(E143&gt;Calculation!$D$75,IF((E143-Calculation!$D$75)/Calculation!$D$61&gt;Calculation!$D$31,Calculation!$D$31,(E143-Calculation!$D$75)/Calculation!$D$61),0)</f>
        <v>135.29411764705884</v>
      </c>
      <c r="R143">
        <f t="shared" si="224"/>
        <v>0</v>
      </c>
      <c r="S143">
        <f t="shared" si="225"/>
        <v>0</v>
      </c>
      <c r="T143">
        <f t="shared" si="226"/>
        <v>0</v>
      </c>
      <c r="U143">
        <f t="shared" si="227"/>
        <v>135.29411764705884</v>
      </c>
      <c r="V143">
        <f t="shared" si="228"/>
        <v>0</v>
      </c>
      <c r="W143">
        <f t="shared" si="229"/>
        <v>0</v>
      </c>
      <c r="X143">
        <f t="shared" si="230"/>
        <v>0</v>
      </c>
      <c r="Y143">
        <f t="shared" si="231"/>
        <v>135.29411764705884</v>
      </c>
      <c r="Z143">
        <f t="shared" si="232"/>
        <v>0</v>
      </c>
      <c r="AA143">
        <f t="shared" si="233"/>
        <v>0</v>
      </c>
      <c r="AB143">
        <f t="shared" si="234"/>
        <v>0</v>
      </c>
      <c r="AC143">
        <f t="shared" si="213"/>
        <v>135.29411764705884</v>
      </c>
      <c r="AD143">
        <f>IF(T143&gt;Calculation!$D$29,1,0)</f>
        <v>0</v>
      </c>
      <c r="AE143">
        <f>IF(X143&gt;Calculation!$D$29,1,0)</f>
        <v>0</v>
      </c>
      <c r="AF143">
        <f>IF(AB143&gt;Calculation!$D$29,1,0)</f>
        <v>0</v>
      </c>
      <c r="AG143">
        <f>IF(U143&gt;Calculation!$D$30,1,0)</f>
        <v>1</v>
      </c>
      <c r="AH143">
        <f>IF(Y143&gt;Calculation!$D$30,1,0)</f>
        <v>1</v>
      </c>
      <c r="AI143">
        <f>IF(AC143&gt;Calculation!$D$30,1,0)</f>
        <v>1</v>
      </c>
      <c r="AJ143">
        <f t="shared" si="214"/>
        <v>135.29411764705884</v>
      </c>
      <c r="AK143">
        <f t="shared" si="235"/>
        <v>135.29411764705884</v>
      </c>
      <c r="AL143">
        <f t="shared" si="236"/>
        <v>135.29411764705884</v>
      </c>
      <c r="AM143">
        <f t="shared" si="237"/>
        <v>18304.498269896198</v>
      </c>
      <c r="AN143">
        <f t="shared" si="238"/>
        <v>18304.498269896198</v>
      </c>
      <c r="AO143">
        <f t="shared" si="239"/>
        <v>18304.498269896198</v>
      </c>
      <c r="AP143">
        <f t="shared" si="215"/>
        <v>135.29411764705884</v>
      </c>
      <c r="AQ143">
        <f t="shared" si="216"/>
        <v>135.29411764705884</v>
      </c>
      <c r="AR143">
        <f t="shared" si="217"/>
        <v>135.29411764705884</v>
      </c>
      <c r="AS143">
        <f t="shared" si="218"/>
        <v>135.29411764705884</v>
      </c>
      <c r="AT143">
        <f t="shared" si="240"/>
        <v>135.29411764705884</v>
      </c>
      <c r="AU143">
        <f t="shared" si="241"/>
        <v>135.29411764705884</v>
      </c>
      <c r="AV143">
        <f t="shared" si="242"/>
        <v>135.29411764705884</v>
      </c>
      <c r="AW143">
        <f t="shared" si="243"/>
        <v>135.29411764705884</v>
      </c>
      <c r="AX143">
        <f t="shared" si="244"/>
        <v>135.29411764705884</v>
      </c>
      <c r="AY143">
        <f t="shared" si="245"/>
        <v>135.29411764705884</v>
      </c>
      <c r="AZ143">
        <f t="shared" si="246"/>
        <v>135.29411764705884</v>
      </c>
      <c r="BA143">
        <f t="shared" si="247"/>
        <v>135.29411764705884</v>
      </c>
      <c r="BB143">
        <f t="shared" si="248"/>
        <v>45.098039215686278</v>
      </c>
      <c r="BC143">
        <f t="shared" si="249"/>
        <v>45.098039215686278</v>
      </c>
      <c r="BD143">
        <f t="shared" si="250"/>
        <v>45.098039215686278</v>
      </c>
      <c r="BE143">
        <f t="shared" si="251"/>
        <v>45.098039215686278</v>
      </c>
      <c r="BF143">
        <f t="shared" si="252"/>
        <v>45.098039215686278</v>
      </c>
      <c r="BG143">
        <f t="shared" si="253"/>
        <v>45.098039215686278</v>
      </c>
      <c r="BH143">
        <f t="shared" si="254"/>
        <v>45.098039215686278</v>
      </c>
      <c r="BI143">
        <f t="shared" si="255"/>
        <v>45.098039215686278</v>
      </c>
      <c r="BJ143">
        <f t="shared" si="256"/>
        <v>45.098039215686278</v>
      </c>
      <c r="BK143">
        <f t="shared" si="257"/>
        <v>45.098039215686278</v>
      </c>
      <c r="BL143">
        <f t="shared" si="258"/>
        <v>45.098039215686278</v>
      </c>
      <c r="BM143">
        <f t="shared" si="259"/>
        <v>45.098039215686278</v>
      </c>
      <c r="BN143">
        <f t="shared" si="260"/>
        <v>2033.8331410995775</v>
      </c>
      <c r="BO143">
        <f t="shared" si="261"/>
        <v>2033.8331410995775</v>
      </c>
      <c r="BP143">
        <f t="shared" si="262"/>
        <v>2033.8331410995775</v>
      </c>
      <c r="BQ143">
        <f t="shared" si="263"/>
        <v>2033.8331410995775</v>
      </c>
      <c r="BR143">
        <f t="shared" si="264"/>
        <v>2033.8331410995775</v>
      </c>
      <c r="BS143">
        <f t="shared" si="265"/>
        <v>2033.8331410995775</v>
      </c>
      <c r="BT143">
        <f t="shared" si="266"/>
        <v>2033.8331410995775</v>
      </c>
      <c r="BU143">
        <f t="shared" si="267"/>
        <v>2033.8331410995775</v>
      </c>
      <c r="BV143">
        <f t="shared" si="268"/>
        <v>2033.8331410995775</v>
      </c>
      <c r="BW143">
        <f t="shared" si="269"/>
        <v>2033.8331410995775</v>
      </c>
      <c r="BX143">
        <f t="shared" si="270"/>
        <v>2033.8331410995775</v>
      </c>
      <c r="BY143">
        <f t="shared" si="271"/>
        <v>2033.8331410995775</v>
      </c>
      <c r="BZ143">
        <f>IF($I$1=0,0,IF(AP143=0,C143,('LED Curve'!$D$14*(AP143/$I$1)^3+'LED Curve'!$D$15*(AP143/$I$1)^2+'LED Curve'!$D$16*(AP143/$I$1)^1+'LED Curve'!$D$17)*$F$1))</f>
        <v>32.123222947868399</v>
      </c>
      <c r="CA143">
        <f>IF($I$2=0,0,IF(AQ143=0,C143-BZ143,('LED Curve'!$D$14*(AQ143/$I$2)^3+'LED Curve'!$D$15*(AQ143/$I$2)^2+'LED Curve'!$D$16*(AQ143/$I$2)^1+'LED Curve'!$D$17)*$F$2))</f>
        <v>32.123222947868399</v>
      </c>
      <c r="CB143">
        <f>IF($I$3=0,0,IF(AR143=0,C143-(BZ143+CA143),('LED Curve'!$D$14*(AR143/$I$3)^3+'LED Curve'!$D$15*(AR143/$I$3)^2+'LED Curve'!$D$16*(AR143/$I$3)^1+'LED Curve'!$D$17)*$F$3))</f>
        <v>32.123222947868399</v>
      </c>
      <c r="CC143">
        <f>IF($I$4=0,0,IF(AS143=0,C143-(BZ143+CA143+CB143),('LED Curve'!$D$14*(AS143/$I$4)^3+'LED Curve'!$D$15*(AS143/$I$4)^2+'LED Curve'!$D$16*(AS143/$I$4)^1+'LED Curve'!$D$17)*$F$4))</f>
        <v>32.123222947868399</v>
      </c>
      <c r="CD143">
        <f>IF($I$1=0,0,IF(AT143=0,D143,('LED Curve'!$D$14*(AT143/$I$1)^3+'LED Curve'!$D$15*(AT143/$I$1)^2+'LED Curve'!$D$16*(AT143/$I$1)^1+'LED Curve'!$D$17)*$F$1))</f>
        <v>32.123222947868399</v>
      </c>
      <c r="CE143">
        <f>IF($I$2=0,0,IF(AU143=0,D143-CD143,('LED Curve'!$D$14*(AU143/$I$2)^3+'LED Curve'!$D$15*(AU143/$I$2)^2+'LED Curve'!$D$16*(AU143/$I$2)^1+'LED Curve'!$D$17)*$F$2))</f>
        <v>32.123222947868399</v>
      </c>
      <c r="CF143">
        <f>IF($I$3=0,0,IF(AV143=0,D143-(CD143+CE143),('LED Curve'!$D$14*(AV143/$I$3)^3+'LED Curve'!$D$15*(AV143/$I$3)^2+'LED Curve'!$D$16*(AV143/$I$3)^1+'LED Curve'!$D$17)*$F$3))</f>
        <v>32.123222947868399</v>
      </c>
      <c r="CG143">
        <f>IF($I$4=0,0,IF(AW143=0,D143-(CD143+CE143+CF143),('LED Curve'!$D$14*(AW143/$I$4)^3+'LED Curve'!$D$15*(AW143/$I$4)^2+'LED Curve'!$D$16*(AW143/$I$4)^1+'LED Curve'!$D$17)*$F$4))</f>
        <v>32.123222947868399</v>
      </c>
      <c r="CH143">
        <f>IF($I$1=0,0,IF(AX143=0,E143,('LED Curve'!$D$14*(AX143/$I$1)^3+'LED Curve'!$D$15*(AX143/$I$1)^2+'LED Curve'!$D$16*(AX143/$I$1)^1+'LED Curve'!$D$17)*$F$1))</f>
        <v>32.123222947868399</v>
      </c>
      <c r="CI143">
        <f>IF($I$2=0,0,IF(AY143=0,E143-CH143,('LED Curve'!$D$14*(AY143/$I$2)^3+'LED Curve'!$D$15*(AY143/$I$2)^2+'LED Curve'!$D$16*(AY143/$I$2)^1+'LED Curve'!$D$17)*$F$2))</f>
        <v>32.123222947868399</v>
      </c>
      <c r="CJ143">
        <f>IF($I$3=0,0,IF(AZ143=0,E143-(CH143+CI143),('LED Curve'!$D$14*(AZ143/$I$3)^3+'LED Curve'!$D$15*(AZ143/$I$3)^2+'LED Curve'!$D$16*(AZ143/$I$3)^1+'LED Curve'!$D$17)*$F$3))</f>
        <v>32.123222947868399</v>
      </c>
      <c r="CK143">
        <f>IF($I$4=0,0,IF(BA143=0,E143-(CH143+CI143+CJ143),('LED Curve'!$D$14*(BA143/$I$4)^3+'LED Curve'!$D$15*(BA143/$I$4)^2+'LED Curve'!$D$16*(BA143/$I$4)^1+'LED Curve'!$D$17)*$F$4))</f>
        <v>32.123222947868399</v>
      </c>
      <c r="CL143">
        <f t="shared" si="272"/>
        <v>121.61876289276033</v>
      </c>
      <c r="CM143">
        <f t="shared" si="273"/>
        <v>89.495539944891931</v>
      </c>
      <c r="CN143">
        <f t="shared" si="274"/>
        <v>57.372316997023532</v>
      </c>
      <c r="CO143">
        <f>IF($C$6=Calculation!$I$5,0,$C143-(BZ143+CA143+CB143+CC143))</f>
        <v>25.249094049155133</v>
      </c>
      <c r="CP143">
        <f t="shared" si="275"/>
        <v>135.72257978736297</v>
      </c>
      <c r="CQ143">
        <f t="shared" si="276"/>
        <v>103.59935683949456</v>
      </c>
      <c r="CR143">
        <f t="shared" si="277"/>
        <v>71.476133891626162</v>
      </c>
      <c r="CS143">
        <f>IF($C$6=Calculation!$I$5,0,$D143-(CD143+CE143+CF143+CG143))</f>
        <v>39.352910943757763</v>
      </c>
      <c r="CT143">
        <f t="shared" si="278"/>
        <v>149.82639668196555</v>
      </c>
      <c r="CU143">
        <f t="shared" si="279"/>
        <v>117.70317373409716</v>
      </c>
      <c r="CV143">
        <f t="shared" si="280"/>
        <v>85.579950786228764</v>
      </c>
      <c r="CW143">
        <f>IF($C$6=Calculation!$I$5,0,$E143-(CH143+CI143+CJ143+CK143))</f>
        <v>53.456727838360365</v>
      </c>
      <c r="CX143">
        <f t="shared" si="281"/>
        <v>59.949267177977042</v>
      </c>
      <c r="CY143">
        <f t="shared" si="282"/>
        <v>67.796835699643552</v>
      </c>
      <c r="CZ143">
        <f t="shared" si="283"/>
        <v>75.313748393738194</v>
      </c>
      <c r="DA143">
        <f t="shared" si="284"/>
        <v>0.65165943158430262</v>
      </c>
      <c r="DB143">
        <f t="shared" si="285"/>
        <v>0.68503609082662664</v>
      </c>
      <c r="DC143">
        <f t="shared" si="286"/>
        <v>0.71140037445874171</v>
      </c>
      <c r="DD143">
        <f t="shared" si="301"/>
        <v>14.706468093735587</v>
      </c>
      <c r="DE143">
        <f t="shared" si="302"/>
        <v>14.289657995524983</v>
      </c>
      <c r="DF143">
        <f t="shared" si="303"/>
        <v>13.097801605777109</v>
      </c>
      <c r="DG143">
        <f t="shared" si="304"/>
        <v>9.8529673835014666</v>
      </c>
      <c r="DH143">
        <f t="shared" si="305"/>
        <v>15.499551373352377</v>
      </c>
      <c r="DI143">
        <f t="shared" si="306"/>
        <v>15.119686438812462</v>
      </c>
      <c r="DJ143">
        <f t="shared" si="307"/>
        <v>14.05370281218276</v>
      </c>
      <c r="DK143">
        <f t="shared" si="308"/>
        <v>11.308929018447451</v>
      </c>
      <c r="DL143">
        <f t="shared" si="309"/>
        <v>16.124857352776488</v>
      </c>
      <c r="DM143">
        <f t="shared" si="310"/>
        <v>15.777043341065127</v>
      </c>
      <c r="DN143">
        <f t="shared" si="311"/>
        <v>14.811803175605421</v>
      </c>
      <c r="DO143">
        <f t="shared" si="312"/>
        <v>12.414856310972551</v>
      </c>
      <c r="DP143">
        <f t="shared" si="287"/>
        <v>0.21536561656600375</v>
      </c>
      <c r="DQ143">
        <f t="shared" si="288"/>
        <v>0.5946129283434145</v>
      </c>
      <c r="DR143">
        <f t="shared" si="289"/>
        <v>1.504332759888884</v>
      </c>
      <c r="DS143">
        <f t="shared" si="290"/>
        <v>5.0364013630553179</v>
      </c>
      <c r="DT143">
        <f t="shared" si="291"/>
        <v>0.1957421357474966</v>
      </c>
      <c r="DU143">
        <f t="shared" si="292"/>
        <v>0.52937470169145939</v>
      </c>
      <c r="DV143">
        <f t="shared" si="293"/>
        <v>1.2570381093663101</v>
      </c>
      <c r="DW143">
        <f t="shared" si="294"/>
        <v>9.147775019216672</v>
      </c>
      <c r="DX143">
        <f t="shared" si="295"/>
        <v>0.17943591579829735</v>
      </c>
      <c r="DY143">
        <f t="shared" si="296"/>
        <v>0.47733610924997627</v>
      </c>
      <c r="DZ143">
        <f t="shared" si="297"/>
        <v>1.0876185638500147</v>
      </c>
      <c r="EA143">
        <f t="shared" si="298"/>
        <v>13.729397249961632</v>
      </c>
      <c r="EB143">
        <f>IF($I$1=0,0,IF(AP143&lt;=0,0,('LED Curve'!$D$19*(AP143/$I$1)^3+'LED Curve'!$D$20*(AP143/$I$1)^2+'LED Curve'!$D$21*(AP143/$I$1)^1+'LED Curve'!$D$22)*$F$1*$I$1))</f>
        <v>544.2324443672818</v>
      </c>
      <c r="EC143">
        <f>IF($I$2=0,0,IF(AQ143&lt;=0,0,('LED Curve'!$D$19*(AQ143/$I$2)^3+'LED Curve'!$D$20*(AQ143/$I$2)^2+'LED Curve'!$D$21*(AQ143/$I$2)^1+'LED Curve'!$D$22)*$F$2*$I$2))</f>
        <v>544.2324443672818</v>
      </c>
      <c r="ED143">
        <f>IF($I$3=0,0,IF(AR143&lt;=0,0,('LED Curve'!$D$19*(AR143/$I$3)^3+'LED Curve'!$D$20*(AR143/$I$3)^2+'LED Curve'!$D$21*(AR143/$I$3)^1+'LED Curve'!$D$22)*$F$3*$I$3))</f>
        <v>544.2324443672818</v>
      </c>
      <c r="EE143">
        <f>IF($I$4=0,0,IF(AS143&lt;=0,0,('LED Curve'!$D$19*(AS143/$I$4)^3+'LED Curve'!$D$20*(AS143/$I$4)^2+'LED Curve'!$D$21*(AS143/$I$4)^1+'LED Curve'!$D$22)*$F$4*$I$4))</f>
        <v>544.2324443672818</v>
      </c>
      <c r="EF143">
        <f>IF($I$1=0,0,IF(AT143&lt;=0,0,('LED Curve'!$D$19*(AT143/$I$1)^3+'LED Curve'!$D$20*(AT143/$I$1)^2+'LED Curve'!$D$21*(AT143/$I$1)^1+'LED Curve'!$D$22)*$F$1*$I$1))</f>
        <v>544.2324443672818</v>
      </c>
      <c r="EG143">
        <f>IF($I$2=0,0,IF(AU143&lt;=0,0,('LED Curve'!$D$19*(AU143/$I$2)^3+'LED Curve'!$D$20*(AU143/$I$2)^2+'LED Curve'!$D$21*(AU143/$I$2)^1+'LED Curve'!$D$22)*$F$2*$I$2))</f>
        <v>544.2324443672818</v>
      </c>
      <c r="EH143">
        <f>IF($I$3=0,0,IF(AV143&lt;=0,0,('LED Curve'!$D$19*(AV143/$I$3)^3+'LED Curve'!$D$20*(AV143/$I$3)^2+'LED Curve'!$D$21*(AV143/$I$3)^1+'LED Curve'!$D$22)*$F$3*$I$3))</f>
        <v>544.2324443672818</v>
      </c>
      <c r="EI143">
        <f>IF($I$4=0,0,IF(AW143&lt;=0,0,('LED Curve'!$D$19*(AW143/$I$4)^3+'LED Curve'!$D$20*(AW143/$I$4)^2+'LED Curve'!$D$21*(AW143/$I$4)^1+'LED Curve'!$D$22)*$F$4*$I$4))</f>
        <v>544.2324443672818</v>
      </c>
      <c r="EJ143">
        <f>IF($I$1=0,0,IF(AX143&lt;=0,0,('LED Curve'!$D$19*(AX143/$I$1)^3+'LED Curve'!$D$20*(AX143/$I$1)^2+'LED Curve'!$D$21*(AX143/$I$1)^1+'LED Curve'!$D$22)*$F$1*$I$1))</f>
        <v>544.2324443672818</v>
      </c>
      <c r="EK143">
        <f>IF($I$2=0,0,IF(AY143&lt;=0,0,('LED Curve'!$D$19*(AY143/$I$2)^3+'LED Curve'!$D$20*(AY143/$I$2)^2+'LED Curve'!$D$21*(AY143/$I$2)^1+'LED Curve'!$D$22)*$F$2*$I$2))</f>
        <v>544.2324443672818</v>
      </c>
      <c r="EL143">
        <f>IF($I$3=0,0,IF(AZ143&lt;=0,0,('LED Curve'!$D$19*(AZ143/$I$3)^3+'LED Curve'!$D$20*(AZ143/$I$3)^2+'LED Curve'!$D$21*(AZ143/$I$3)^1+'LED Curve'!$D$22)*$F$3*$I$3))</f>
        <v>544.2324443672818</v>
      </c>
      <c r="EM143">
        <f>IF($I$4=0,0,IF(BA143&lt;=0,0,('LED Curve'!$D$19*(BA143/$I$4)^3+'LED Curve'!$D$20*(BA143/$I$4)^2+'LED Curve'!$D$21*(BA143/$I$4)^1+'LED Curve'!$D$22)*$F$4*$I$4))</f>
        <v>544.2324443672818</v>
      </c>
      <c r="EN143">
        <f t="shared" si="299"/>
        <v>2176.9297774691272</v>
      </c>
      <c r="EO143">
        <f t="shared" si="219"/>
        <v>948.61350207583291</v>
      </c>
      <c r="EP143">
        <f t="shared" si="220"/>
        <v>2176.9297774691272</v>
      </c>
      <c r="EQ143">
        <f t="shared" si="221"/>
        <v>851.15161399119143</v>
      </c>
      <c r="ER143">
        <f t="shared" si="300"/>
        <v>2176.9297774691272</v>
      </c>
      <c r="ES143">
        <f t="shared" si="222"/>
        <v>774.82780015805474</v>
      </c>
    </row>
    <row r="144" spans="1:149" x14ac:dyDescent="0.3">
      <c r="A144">
        <v>135</v>
      </c>
      <c r="B144">
        <f t="shared" si="223"/>
        <v>5.2734375000000003E-3</v>
      </c>
      <c r="C144">
        <f t="shared" si="210"/>
        <v>153.58986893634753</v>
      </c>
      <c r="D144">
        <f t="shared" si="211"/>
        <v>167.67985702147004</v>
      </c>
      <c r="E144">
        <f t="shared" si="212"/>
        <v>181.76984510659256</v>
      </c>
      <c r="F144">
        <f>IF(C144&gt;Calculation!$D$72,IF((C144-Calculation!$D$72)/Calculation!$D$58&gt;Calculation!$D$28,Calculation!$D$28,(C144-Calculation!$D$72)/Calculation!$D$58),0)</f>
        <v>26.470588235294116</v>
      </c>
      <c r="G144">
        <f>IF(C144&gt;Calculation!$D$73,IF((C144-Calculation!$D$73)/Calculation!$D$59&gt;Calculation!$D$29,Calculation!$D$29,(C144-Calculation!$D$73)/Calculation!$D$59),0)</f>
        <v>54.411764705882355</v>
      </c>
      <c r="H144">
        <f>IF(C144&gt;Calculation!$D$74,IF((C144-Calculation!$D$74)/Calculation!$D$60&gt;Calculation!$D$30,Calculation!$D$30,(C144-Calculation!$D$74)/Calculation!$D$60),0)</f>
        <v>122.05882352941177</v>
      </c>
      <c r="I144">
        <f>IF(C144&gt;Calculation!$D$75,IF((C144-Calculation!$D$75)/Calculation!$D$61&gt;Calculation!$D$31,Calculation!$D$31,(C144-Calculation!$D$75)/Calculation!$D$61),0)</f>
        <v>135.29411764705884</v>
      </c>
      <c r="J144">
        <f>IF(D144&gt;Calculation!$D$72,IF((D144-Calculation!$D$72)/Calculation!$D$58&gt;Calculation!$D$28,Calculation!$D$28,(D144-Calculation!$D$72)/Calculation!$D$58),0)</f>
        <v>26.470588235294116</v>
      </c>
      <c r="K144">
        <f>IF(D144&gt;Calculation!$D$73,IF((D144-Calculation!$D$73)/Calculation!$D$59&gt;Calculation!$D$29,Calculation!$D$29,(D144-Calculation!$D$73)/Calculation!$D$59),0)</f>
        <v>54.411764705882355</v>
      </c>
      <c r="L144">
        <f>IF(D144&gt;Calculation!$D$74,IF((D144-Calculation!$D$74)/Calculation!$D$60&gt;Calculation!$D$30,Calculation!$D$30,(D144-Calculation!$D$74)/Calculation!$D$60),0)</f>
        <v>122.05882352941177</v>
      </c>
      <c r="M144">
        <f>IF(D144&gt;Calculation!$D$75,IF((D144-Calculation!$D$75)/Calculation!$D$61&gt;Calculation!$D$31,Calculation!$D$31,(D144-Calculation!$D$75)/Calculation!$D$61),0)</f>
        <v>135.29411764705884</v>
      </c>
      <c r="N144">
        <f>IF(E144&gt;Calculation!$D$72,IF((E144-Calculation!$D$72)/Calculation!$D$58&gt;Calculation!$D$28,Calculation!$D$28,(E144-Calculation!$D$72)/Calculation!$D$58),0)</f>
        <v>26.470588235294116</v>
      </c>
      <c r="O144">
        <f>IF(E144&gt;Calculation!$D$73,IF((E144-Calculation!$D$73)/Calculation!$D$59&gt;Calculation!$D$29,Calculation!$D$29,(E144-Calculation!$D$73)/Calculation!$D$59),0)</f>
        <v>54.411764705882355</v>
      </c>
      <c r="P144">
        <f>IF(E144&gt;Calculation!$D$74,IF((E144-Calculation!$D$74)/Calculation!$D$60&gt;Calculation!$D$30,Calculation!$D$30,(E144-Calculation!$D$74)/Calculation!$D$60),0)</f>
        <v>122.05882352941177</v>
      </c>
      <c r="Q144">
        <f>IF(E144&gt;Calculation!$D$75,IF((E144-Calculation!$D$75)/Calculation!$D$61&gt;Calculation!$D$31,Calculation!$D$31,(E144-Calculation!$D$75)/Calculation!$D$61),0)</f>
        <v>135.29411764705884</v>
      </c>
      <c r="R144">
        <f t="shared" si="224"/>
        <v>0</v>
      </c>
      <c r="S144">
        <f t="shared" si="225"/>
        <v>0</v>
      </c>
      <c r="T144">
        <f t="shared" si="226"/>
        <v>0</v>
      </c>
      <c r="U144">
        <f t="shared" si="227"/>
        <v>135.29411764705884</v>
      </c>
      <c r="V144">
        <f t="shared" si="228"/>
        <v>0</v>
      </c>
      <c r="W144">
        <f t="shared" si="229"/>
        <v>0</v>
      </c>
      <c r="X144">
        <f t="shared" si="230"/>
        <v>0</v>
      </c>
      <c r="Y144">
        <f t="shared" si="231"/>
        <v>135.29411764705884</v>
      </c>
      <c r="Z144">
        <f t="shared" si="232"/>
        <v>0</v>
      </c>
      <c r="AA144">
        <f t="shared" si="233"/>
        <v>0</v>
      </c>
      <c r="AB144">
        <f t="shared" si="234"/>
        <v>0</v>
      </c>
      <c r="AC144">
        <f t="shared" si="213"/>
        <v>135.29411764705884</v>
      </c>
      <c r="AD144">
        <f>IF(T144&gt;Calculation!$D$29,1,0)</f>
        <v>0</v>
      </c>
      <c r="AE144">
        <f>IF(X144&gt;Calculation!$D$29,1,0)</f>
        <v>0</v>
      </c>
      <c r="AF144">
        <f>IF(AB144&gt;Calculation!$D$29,1,0)</f>
        <v>0</v>
      </c>
      <c r="AG144">
        <f>IF(U144&gt;Calculation!$D$30,1,0)</f>
        <v>1</v>
      </c>
      <c r="AH144">
        <f>IF(Y144&gt;Calculation!$D$30,1,0)</f>
        <v>1</v>
      </c>
      <c r="AI144">
        <f>IF(AC144&gt;Calculation!$D$30,1,0)</f>
        <v>1</v>
      </c>
      <c r="AJ144">
        <f t="shared" si="214"/>
        <v>135.29411764705884</v>
      </c>
      <c r="AK144">
        <f t="shared" si="235"/>
        <v>135.29411764705884</v>
      </c>
      <c r="AL144">
        <f t="shared" si="236"/>
        <v>135.29411764705884</v>
      </c>
      <c r="AM144">
        <f t="shared" si="237"/>
        <v>18304.498269896198</v>
      </c>
      <c r="AN144">
        <f t="shared" si="238"/>
        <v>18304.498269896198</v>
      </c>
      <c r="AO144">
        <f t="shared" si="239"/>
        <v>18304.498269896198</v>
      </c>
      <c r="AP144">
        <f t="shared" si="215"/>
        <v>135.29411764705884</v>
      </c>
      <c r="AQ144">
        <f t="shared" si="216"/>
        <v>135.29411764705884</v>
      </c>
      <c r="AR144">
        <f t="shared" si="217"/>
        <v>135.29411764705884</v>
      </c>
      <c r="AS144">
        <f t="shared" si="218"/>
        <v>135.29411764705884</v>
      </c>
      <c r="AT144">
        <f t="shared" si="240"/>
        <v>135.29411764705884</v>
      </c>
      <c r="AU144">
        <f t="shared" si="241"/>
        <v>135.29411764705884</v>
      </c>
      <c r="AV144">
        <f t="shared" si="242"/>
        <v>135.29411764705884</v>
      </c>
      <c r="AW144">
        <f t="shared" si="243"/>
        <v>135.29411764705884</v>
      </c>
      <c r="AX144">
        <f t="shared" si="244"/>
        <v>135.29411764705884</v>
      </c>
      <c r="AY144">
        <f t="shared" si="245"/>
        <v>135.29411764705884</v>
      </c>
      <c r="AZ144">
        <f t="shared" si="246"/>
        <v>135.29411764705884</v>
      </c>
      <c r="BA144">
        <f t="shared" si="247"/>
        <v>135.29411764705884</v>
      </c>
      <c r="BB144">
        <f t="shared" si="248"/>
        <v>45.098039215686278</v>
      </c>
      <c r="BC144">
        <f t="shared" si="249"/>
        <v>45.098039215686278</v>
      </c>
      <c r="BD144">
        <f t="shared" si="250"/>
        <v>45.098039215686278</v>
      </c>
      <c r="BE144">
        <f t="shared" si="251"/>
        <v>45.098039215686278</v>
      </c>
      <c r="BF144">
        <f t="shared" si="252"/>
        <v>45.098039215686278</v>
      </c>
      <c r="BG144">
        <f t="shared" si="253"/>
        <v>45.098039215686278</v>
      </c>
      <c r="BH144">
        <f t="shared" si="254"/>
        <v>45.098039215686278</v>
      </c>
      <c r="BI144">
        <f t="shared" si="255"/>
        <v>45.098039215686278</v>
      </c>
      <c r="BJ144">
        <f t="shared" si="256"/>
        <v>45.098039215686278</v>
      </c>
      <c r="BK144">
        <f t="shared" si="257"/>
        <v>45.098039215686278</v>
      </c>
      <c r="BL144">
        <f t="shared" si="258"/>
        <v>45.098039215686278</v>
      </c>
      <c r="BM144">
        <f t="shared" si="259"/>
        <v>45.098039215686278</v>
      </c>
      <c r="BN144">
        <f t="shared" si="260"/>
        <v>2033.8331410995775</v>
      </c>
      <c r="BO144">
        <f t="shared" si="261"/>
        <v>2033.8331410995775</v>
      </c>
      <c r="BP144">
        <f t="shared" si="262"/>
        <v>2033.8331410995775</v>
      </c>
      <c r="BQ144">
        <f t="shared" si="263"/>
        <v>2033.8331410995775</v>
      </c>
      <c r="BR144">
        <f t="shared" si="264"/>
        <v>2033.8331410995775</v>
      </c>
      <c r="BS144">
        <f t="shared" si="265"/>
        <v>2033.8331410995775</v>
      </c>
      <c r="BT144">
        <f t="shared" si="266"/>
        <v>2033.8331410995775</v>
      </c>
      <c r="BU144">
        <f t="shared" si="267"/>
        <v>2033.8331410995775</v>
      </c>
      <c r="BV144">
        <f t="shared" si="268"/>
        <v>2033.8331410995775</v>
      </c>
      <c r="BW144">
        <f t="shared" si="269"/>
        <v>2033.8331410995775</v>
      </c>
      <c r="BX144">
        <f t="shared" si="270"/>
        <v>2033.8331410995775</v>
      </c>
      <c r="BY144">
        <f t="shared" si="271"/>
        <v>2033.8331410995775</v>
      </c>
      <c r="BZ144">
        <f>IF($I$1=0,0,IF(AP144=0,C144,('LED Curve'!$D$14*(AP144/$I$1)^3+'LED Curve'!$D$15*(AP144/$I$1)^2+'LED Curve'!$D$16*(AP144/$I$1)^1+'LED Curve'!$D$17)*$F$1))</f>
        <v>32.123222947868399</v>
      </c>
      <c r="CA144">
        <f>IF($I$2=0,0,IF(AQ144=0,C144-BZ144,('LED Curve'!$D$14*(AQ144/$I$2)^3+'LED Curve'!$D$15*(AQ144/$I$2)^2+'LED Curve'!$D$16*(AQ144/$I$2)^1+'LED Curve'!$D$17)*$F$2))</f>
        <v>32.123222947868399</v>
      </c>
      <c r="CB144">
        <f>IF($I$3=0,0,IF(AR144=0,C144-(BZ144+CA144),('LED Curve'!$D$14*(AR144/$I$3)^3+'LED Curve'!$D$15*(AR144/$I$3)^2+'LED Curve'!$D$16*(AR144/$I$3)^1+'LED Curve'!$D$17)*$F$3))</f>
        <v>32.123222947868399</v>
      </c>
      <c r="CC144">
        <f>IF($I$4=0,0,IF(AS144=0,C144-(BZ144+CA144+CB144),('LED Curve'!$D$14*(AS144/$I$4)^3+'LED Curve'!$D$15*(AS144/$I$4)^2+'LED Curve'!$D$16*(AS144/$I$4)^1+'LED Curve'!$D$17)*$F$4))</f>
        <v>32.123222947868399</v>
      </c>
      <c r="CD144">
        <f>IF($I$1=0,0,IF(AT144=0,D144,('LED Curve'!$D$14*(AT144/$I$1)^3+'LED Curve'!$D$15*(AT144/$I$1)^2+'LED Curve'!$D$16*(AT144/$I$1)^1+'LED Curve'!$D$17)*$F$1))</f>
        <v>32.123222947868399</v>
      </c>
      <c r="CE144">
        <f>IF($I$2=0,0,IF(AU144=0,D144-CD144,('LED Curve'!$D$14*(AU144/$I$2)^3+'LED Curve'!$D$15*(AU144/$I$2)^2+'LED Curve'!$D$16*(AU144/$I$2)^1+'LED Curve'!$D$17)*$F$2))</f>
        <v>32.123222947868399</v>
      </c>
      <c r="CF144">
        <f>IF($I$3=0,0,IF(AV144=0,D144-(CD144+CE144),('LED Curve'!$D$14*(AV144/$I$3)^3+'LED Curve'!$D$15*(AV144/$I$3)^2+'LED Curve'!$D$16*(AV144/$I$3)^1+'LED Curve'!$D$17)*$F$3))</f>
        <v>32.123222947868399</v>
      </c>
      <c r="CG144">
        <f>IF($I$4=0,0,IF(AW144=0,D144-(CD144+CE144+CF144),('LED Curve'!$D$14*(AW144/$I$4)^3+'LED Curve'!$D$15*(AW144/$I$4)^2+'LED Curve'!$D$16*(AW144/$I$4)^1+'LED Curve'!$D$17)*$F$4))</f>
        <v>32.123222947868399</v>
      </c>
      <c r="CH144">
        <f>IF($I$1=0,0,IF(AX144=0,E144,('LED Curve'!$D$14*(AX144/$I$1)^3+'LED Curve'!$D$15*(AX144/$I$1)^2+'LED Curve'!$D$16*(AX144/$I$1)^1+'LED Curve'!$D$17)*$F$1))</f>
        <v>32.123222947868399</v>
      </c>
      <c r="CI144">
        <f>IF($I$2=0,0,IF(AY144=0,E144-CH144,('LED Curve'!$D$14*(AY144/$I$2)^3+'LED Curve'!$D$15*(AY144/$I$2)^2+'LED Curve'!$D$16*(AY144/$I$2)^1+'LED Curve'!$D$17)*$F$2))</f>
        <v>32.123222947868399</v>
      </c>
      <c r="CJ144">
        <f>IF($I$3=0,0,IF(AZ144=0,E144-(CH144+CI144),('LED Curve'!$D$14*(AZ144/$I$3)^3+'LED Curve'!$D$15*(AZ144/$I$3)^2+'LED Curve'!$D$16*(AZ144/$I$3)^1+'LED Curve'!$D$17)*$F$3))</f>
        <v>32.123222947868399</v>
      </c>
      <c r="CK144">
        <f>IF($I$4=0,0,IF(BA144=0,E144-(CH144+CI144+CJ144),('LED Curve'!$D$14*(BA144/$I$4)^3+'LED Curve'!$D$15*(BA144/$I$4)^2+'LED Curve'!$D$16*(BA144/$I$4)^1+'LED Curve'!$D$17)*$F$4))</f>
        <v>32.123222947868399</v>
      </c>
      <c r="CL144">
        <f t="shared" si="272"/>
        <v>121.46664598847913</v>
      </c>
      <c r="CM144">
        <f t="shared" si="273"/>
        <v>89.34342304061073</v>
      </c>
      <c r="CN144">
        <f t="shared" si="274"/>
        <v>57.220200092742331</v>
      </c>
      <c r="CO144">
        <f>IF($C$6=Calculation!$I$5,0,$C144-(BZ144+CA144+CB144+CC144))</f>
        <v>25.096977144873932</v>
      </c>
      <c r="CP144">
        <f t="shared" si="275"/>
        <v>135.55663407360163</v>
      </c>
      <c r="CQ144">
        <f t="shared" si="276"/>
        <v>103.43341112573324</v>
      </c>
      <c r="CR144">
        <f t="shared" si="277"/>
        <v>71.310188177864845</v>
      </c>
      <c r="CS144">
        <f>IF($C$6=Calculation!$I$5,0,$D144-(CD144+CE144+CF144+CG144))</f>
        <v>39.186965229996446</v>
      </c>
      <c r="CT144">
        <f t="shared" si="278"/>
        <v>149.64662215872414</v>
      </c>
      <c r="CU144">
        <f t="shared" si="279"/>
        <v>117.52339921085576</v>
      </c>
      <c r="CV144">
        <f t="shared" si="280"/>
        <v>85.400176262987358</v>
      </c>
      <c r="CW144">
        <f>IF($C$6=Calculation!$I$5,0,$E144-(CH144+CI144+CJ144+CK144))</f>
        <v>53.276953315118959</v>
      </c>
      <c r="CX144">
        <f t="shared" si="281"/>
        <v>60.768779202318775</v>
      </c>
      <c r="CY144">
        <f t="shared" si="282"/>
        <v>68.690848817107266</v>
      </c>
      <c r="CZ144">
        <f t="shared" si="283"/>
        <v>76.282262604323876</v>
      </c>
      <c r="DA144">
        <f t="shared" si="284"/>
        <v>0.65905832864312619</v>
      </c>
      <c r="DB144">
        <f t="shared" si="285"/>
        <v>0.69243498788545021</v>
      </c>
      <c r="DC144">
        <f t="shared" si="286"/>
        <v>0.71879927151756529</v>
      </c>
      <c r="DD144">
        <f t="shared" si="301"/>
        <v>14.876236965013385</v>
      </c>
      <c r="DE144">
        <f t="shared" si="302"/>
        <v>14.459426866802781</v>
      </c>
      <c r="DF144">
        <f t="shared" si="303"/>
        <v>13.267570477054907</v>
      </c>
      <c r="DG144">
        <f t="shared" si="304"/>
        <v>10.022736254779264</v>
      </c>
      <c r="DH144">
        <f t="shared" si="305"/>
        <v>15.669320244630175</v>
      </c>
      <c r="DI144">
        <f t="shared" si="306"/>
        <v>15.289455310090259</v>
      </c>
      <c r="DJ144">
        <f t="shared" si="307"/>
        <v>14.223471683460557</v>
      </c>
      <c r="DK144">
        <f t="shared" si="308"/>
        <v>11.478697889725249</v>
      </c>
      <c r="DL144">
        <f t="shared" si="309"/>
        <v>16.294626224054284</v>
      </c>
      <c r="DM144">
        <f t="shared" si="310"/>
        <v>15.946812212342925</v>
      </c>
      <c r="DN144">
        <f t="shared" si="311"/>
        <v>14.981572046883219</v>
      </c>
      <c r="DO144">
        <f t="shared" si="312"/>
        <v>12.584625182250349</v>
      </c>
      <c r="DP144">
        <f t="shared" si="287"/>
        <v>0.21536561656600375</v>
      </c>
      <c r="DQ144">
        <f t="shared" si="288"/>
        <v>0.5946129283434145</v>
      </c>
      <c r="DR144">
        <f t="shared" si="289"/>
        <v>1.504332759888884</v>
      </c>
      <c r="DS144">
        <f t="shared" si="290"/>
        <v>5.1694390052270398</v>
      </c>
      <c r="DT144">
        <f t="shared" si="291"/>
        <v>0.1957421357474966</v>
      </c>
      <c r="DU144">
        <f t="shared" si="292"/>
        <v>0.52937470169145939</v>
      </c>
      <c r="DV144">
        <f t="shared" si="293"/>
        <v>1.2570381093663101</v>
      </c>
      <c r="DW144">
        <f t="shared" si="294"/>
        <v>9.3553137545103695</v>
      </c>
      <c r="DX144">
        <f t="shared" si="295"/>
        <v>0.17943591579829735</v>
      </c>
      <c r="DY144">
        <f t="shared" si="296"/>
        <v>0.47733610924997627</v>
      </c>
      <c r="DZ144">
        <f t="shared" si="297"/>
        <v>1.0876185638500147</v>
      </c>
      <c r="EA144">
        <f t="shared" si="298"/>
        <v>14.011437078377307</v>
      </c>
      <c r="EB144">
        <f>IF($I$1=0,0,IF(AP144&lt;=0,0,('LED Curve'!$D$19*(AP144/$I$1)^3+'LED Curve'!$D$20*(AP144/$I$1)^2+'LED Curve'!$D$21*(AP144/$I$1)^1+'LED Curve'!$D$22)*$F$1*$I$1))</f>
        <v>544.2324443672818</v>
      </c>
      <c r="EC144">
        <f>IF($I$2=0,0,IF(AQ144&lt;=0,0,('LED Curve'!$D$19*(AQ144/$I$2)^3+'LED Curve'!$D$20*(AQ144/$I$2)^2+'LED Curve'!$D$21*(AQ144/$I$2)^1+'LED Curve'!$D$22)*$F$2*$I$2))</f>
        <v>544.2324443672818</v>
      </c>
      <c r="ED144">
        <f>IF($I$3=0,0,IF(AR144&lt;=0,0,('LED Curve'!$D$19*(AR144/$I$3)^3+'LED Curve'!$D$20*(AR144/$I$3)^2+'LED Curve'!$D$21*(AR144/$I$3)^1+'LED Curve'!$D$22)*$F$3*$I$3))</f>
        <v>544.2324443672818</v>
      </c>
      <c r="EE144">
        <f>IF($I$4=0,0,IF(AS144&lt;=0,0,('LED Curve'!$D$19*(AS144/$I$4)^3+'LED Curve'!$D$20*(AS144/$I$4)^2+'LED Curve'!$D$21*(AS144/$I$4)^1+'LED Curve'!$D$22)*$F$4*$I$4))</f>
        <v>544.2324443672818</v>
      </c>
      <c r="EF144">
        <f>IF($I$1=0,0,IF(AT144&lt;=0,0,('LED Curve'!$D$19*(AT144/$I$1)^3+'LED Curve'!$D$20*(AT144/$I$1)^2+'LED Curve'!$D$21*(AT144/$I$1)^1+'LED Curve'!$D$22)*$F$1*$I$1))</f>
        <v>544.2324443672818</v>
      </c>
      <c r="EG144">
        <f>IF($I$2=0,0,IF(AU144&lt;=0,0,('LED Curve'!$D$19*(AU144/$I$2)^3+'LED Curve'!$D$20*(AU144/$I$2)^2+'LED Curve'!$D$21*(AU144/$I$2)^1+'LED Curve'!$D$22)*$F$2*$I$2))</f>
        <v>544.2324443672818</v>
      </c>
      <c r="EH144">
        <f>IF($I$3=0,0,IF(AV144&lt;=0,0,('LED Curve'!$D$19*(AV144/$I$3)^3+'LED Curve'!$D$20*(AV144/$I$3)^2+'LED Curve'!$D$21*(AV144/$I$3)^1+'LED Curve'!$D$22)*$F$3*$I$3))</f>
        <v>544.2324443672818</v>
      </c>
      <c r="EI144">
        <f>IF($I$4=0,0,IF(AW144&lt;=0,0,('LED Curve'!$D$19*(AW144/$I$4)^3+'LED Curve'!$D$20*(AW144/$I$4)^2+'LED Curve'!$D$21*(AW144/$I$4)^1+'LED Curve'!$D$22)*$F$4*$I$4))</f>
        <v>544.2324443672818</v>
      </c>
      <c r="EJ144">
        <f>IF($I$1=0,0,IF(AX144&lt;=0,0,('LED Curve'!$D$19*(AX144/$I$1)^3+'LED Curve'!$D$20*(AX144/$I$1)^2+'LED Curve'!$D$21*(AX144/$I$1)^1+'LED Curve'!$D$22)*$F$1*$I$1))</f>
        <v>544.2324443672818</v>
      </c>
      <c r="EK144">
        <f>IF($I$2=0,0,IF(AY144&lt;=0,0,('LED Curve'!$D$19*(AY144/$I$2)^3+'LED Curve'!$D$20*(AY144/$I$2)^2+'LED Curve'!$D$21*(AY144/$I$2)^1+'LED Curve'!$D$22)*$F$2*$I$2))</f>
        <v>544.2324443672818</v>
      </c>
      <c r="EL144">
        <f>IF($I$3=0,0,IF(AZ144&lt;=0,0,('LED Curve'!$D$19*(AZ144/$I$3)^3+'LED Curve'!$D$20*(AZ144/$I$3)^2+'LED Curve'!$D$21*(AZ144/$I$3)^1+'LED Curve'!$D$22)*$F$3*$I$3))</f>
        <v>544.2324443672818</v>
      </c>
      <c r="EM144">
        <f>IF($I$4=0,0,IF(BA144&lt;=0,0,('LED Curve'!$D$19*(BA144/$I$4)^3+'LED Curve'!$D$20*(BA144/$I$4)^2+'LED Curve'!$D$21*(BA144/$I$4)^1+'LED Curve'!$D$22)*$F$4*$I$4))</f>
        <v>544.2324443672818</v>
      </c>
      <c r="EN144">
        <f t="shared" si="299"/>
        <v>2176.9297774691272</v>
      </c>
      <c r="EO144">
        <f t="shared" si="219"/>
        <v>948.61350207583291</v>
      </c>
      <c r="EP144">
        <f t="shared" si="220"/>
        <v>2176.9297774691272</v>
      </c>
      <c r="EQ144">
        <f t="shared" si="221"/>
        <v>851.15161399119143</v>
      </c>
      <c r="ER144">
        <f t="shared" si="300"/>
        <v>2176.9297774691272</v>
      </c>
      <c r="ES144">
        <f t="shared" si="222"/>
        <v>774.82780015805474</v>
      </c>
    </row>
    <row r="145" spans="1:149" x14ac:dyDescent="0.3">
      <c r="A145">
        <v>136</v>
      </c>
      <c r="B145">
        <f t="shared" si="223"/>
        <v>5.3125000000000004E-3</v>
      </c>
      <c r="C145">
        <f t="shared" si="210"/>
        <v>153.41441112790207</v>
      </c>
      <c r="D145">
        <f t="shared" si="211"/>
        <v>167.4884485031659</v>
      </c>
      <c r="E145">
        <f t="shared" si="212"/>
        <v>181.56248587842973</v>
      </c>
      <c r="F145">
        <f>IF(C145&gt;Calculation!$D$72,IF((C145-Calculation!$D$72)/Calculation!$D$58&gt;Calculation!$D$28,Calculation!$D$28,(C145-Calculation!$D$72)/Calculation!$D$58),0)</f>
        <v>26.470588235294116</v>
      </c>
      <c r="G145">
        <f>IF(C145&gt;Calculation!$D$73,IF((C145-Calculation!$D$73)/Calculation!$D$59&gt;Calculation!$D$29,Calculation!$D$29,(C145-Calculation!$D$73)/Calculation!$D$59),0)</f>
        <v>54.411764705882355</v>
      </c>
      <c r="H145">
        <f>IF(C145&gt;Calculation!$D$74,IF((C145-Calculation!$D$74)/Calculation!$D$60&gt;Calculation!$D$30,Calculation!$D$30,(C145-Calculation!$D$74)/Calculation!$D$60),0)</f>
        <v>122.05882352941177</v>
      </c>
      <c r="I145">
        <f>IF(C145&gt;Calculation!$D$75,IF((C145-Calculation!$D$75)/Calculation!$D$61&gt;Calculation!$D$31,Calculation!$D$31,(C145-Calculation!$D$75)/Calculation!$D$61),0)</f>
        <v>135.29411764705884</v>
      </c>
      <c r="J145">
        <f>IF(D145&gt;Calculation!$D$72,IF((D145-Calculation!$D$72)/Calculation!$D$58&gt;Calculation!$D$28,Calculation!$D$28,(D145-Calculation!$D$72)/Calculation!$D$58),0)</f>
        <v>26.470588235294116</v>
      </c>
      <c r="K145">
        <f>IF(D145&gt;Calculation!$D$73,IF((D145-Calculation!$D$73)/Calculation!$D$59&gt;Calculation!$D$29,Calculation!$D$29,(D145-Calculation!$D$73)/Calculation!$D$59),0)</f>
        <v>54.411764705882355</v>
      </c>
      <c r="L145">
        <f>IF(D145&gt;Calculation!$D$74,IF((D145-Calculation!$D$74)/Calculation!$D$60&gt;Calculation!$D$30,Calculation!$D$30,(D145-Calculation!$D$74)/Calculation!$D$60),0)</f>
        <v>122.05882352941177</v>
      </c>
      <c r="M145">
        <f>IF(D145&gt;Calculation!$D$75,IF((D145-Calculation!$D$75)/Calculation!$D$61&gt;Calculation!$D$31,Calculation!$D$31,(D145-Calculation!$D$75)/Calculation!$D$61),0)</f>
        <v>135.29411764705884</v>
      </c>
      <c r="N145">
        <f>IF(E145&gt;Calculation!$D$72,IF((E145-Calculation!$D$72)/Calculation!$D$58&gt;Calculation!$D$28,Calculation!$D$28,(E145-Calculation!$D$72)/Calculation!$D$58),0)</f>
        <v>26.470588235294116</v>
      </c>
      <c r="O145">
        <f>IF(E145&gt;Calculation!$D$73,IF((E145-Calculation!$D$73)/Calculation!$D$59&gt;Calculation!$D$29,Calculation!$D$29,(E145-Calculation!$D$73)/Calculation!$D$59),0)</f>
        <v>54.411764705882355</v>
      </c>
      <c r="P145">
        <f>IF(E145&gt;Calculation!$D$74,IF((E145-Calculation!$D$74)/Calculation!$D$60&gt;Calculation!$D$30,Calculation!$D$30,(E145-Calculation!$D$74)/Calculation!$D$60),0)</f>
        <v>122.05882352941177</v>
      </c>
      <c r="Q145">
        <f>IF(E145&gt;Calculation!$D$75,IF((E145-Calculation!$D$75)/Calculation!$D$61&gt;Calculation!$D$31,Calculation!$D$31,(E145-Calculation!$D$75)/Calculation!$D$61),0)</f>
        <v>135.29411764705884</v>
      </c>
      <c r="R145">
        <f t="shared" si="224"/>
        <v>0</v>
      </c>
      <c r="S145">
        <f t="shared" si="225"/>
        <v>0</v>
      </c>
      <c r="T145">
        <f t="shared" si="226"/>
        <v>0</v>
      </c>
      <c r="U145">
        <f t="shared" si="227"/>
        <v>135.29411764705884</v>
      </c>
      <c r="V145">
        <f t="shared" si="228"/>
        <v>0</v>
      </c>
      <c r="W145">
        <f t="shared" si="229"/>
        <v>0</v>
      </c>
      <c r="X145">
        <f t="shared" si="230"/>
        <v>0</v>
      </c>
      <c r="Y145">
        <f t="shared" si="231"/>
        <v>135.29411764705884</v>
      </c>
      <c r="Z145">
        <f t="shared" si="232"/>
        <v>0</v>
      </c>
      <c r="AA145">
        <f t="shared" si="233"/>
        <v>0</v>
      </c>
      <c r="AB145">
        <f t="shared" si="234"/>
        <v>0</v>
      </c>
      <c r="AC145">
        <f t="shared" si="213"/>
        <v>135.29411764705884</v>
      </c>
      <c r="AD145">
        <f>IF(T145&gt;Calculation!$D$29,1,0)</f>
        <v>0</v>
      </c>
      <c r="AE145">
        <f>IF(X145&gt;Calculation!$D$29,1,0)</f>
        <v>0</v>
      </c>
      <c r="AF145">
        <f>IF(AB145&gt;Calculation!$D$29,1,0)</f>
        <v>0</v>
      </c>
      <c r="AG145">
        <f>IF(U145&gt;Calculation!$D$30,1,0)</f>
        <v>1</v>
      </c>
      <c r="AH145">
        <f>IF(Y145&gt;Calculation!$D$30,1,0)</f>
        <v>1</v>
      </c>
      <c r="AI145">
        <f>IF(AC145&gt;Calculation!$D$30,1,0)</f>
        <v>1</v>
      </c>
      <c r="AJ145">
        <f t="shared" si="214"/>
        <v>135.29411764705884</v>
      </c>
      <c r="AK145">
        <f t="shared" si="235"/>
        <v>135.29411764705884</v>
      </c>
      <c r="AL145">
        <f t="shared" si="236"/>
        <v>135.29411764705884</v>
      </c>
      <c r="AM145">
        <f t="shared" si="237"/>
        <v>18304.498269896198</v>
      </c>
      <c r="AN145">
        <f t="shared" si="238"/>
        <v>18304.498269896198</v>
      </c>
      <c r="AO145">
        <f t="shared" si="239"/>
        <v>18304.498269896198</v>
      </c>
      <c r="AP145">
        <f t="shared" si="215"/>
        <v>135.29411764705884</v>
      </c>
      <c r="AQ145">
        <f t="shared" si="216"/>
        <v>135.29411764705884</v>
      </c>
      <c r="AR145">
        <f t="shared" si="217"/>
        <v>135.29411764705884</v>
      </c>
      <c r="AS145">
        <f t="shared" si="218"/>
        <v>135.29411764705884</v>
      </c>
      <c r="AT145">
        <f t="shared" si="240"/>
        <v>135.29411764705884</v>
      </c>
      <c r="AU145">
        <f t="shared" si="241"/>
        <v>135.29411764705884</v>
      </c>
      <c r="AV145">
        <f t="shared" si="242"/>
        <v>135.29411764705884</v>
      </c>
      <c r="AW145">
        <f t="shared" si="243"/>
        <v>135.29411764705884</v>
      </c>
      <c r="AX145">
        <f t="shared" si="244"/>
        <v>135.29411764705884</v>
      </c>
      <c r="AY145">
        <f t="shared" si="245"/>
        <v>135.29411764705884</v>
      </c>
      <c r="AZ145">
        <f t="shared" si="246"/>
        <v>135.29411764705884</v>
      </c>
      <c r="BA145">
        <f t="shared" si="247"/>
        <v>135.29411764705884</v>
      </c>
      <c r="BB145">
        <f t="shared" si="248"/>
        <v>45.098039215686278</v>
      </c>
      <c r="BC145">
        <f t="shared" si="249"/>
        <v>45.098039215686278</v>
      </c>
      <c r="BD145">
        <f t="shared" si="250"/>
        <v>45.098039215686278</v>
      </c>
      <c r="BE145">
        <f t="shared" si="251"/>
        <v>45.098039215686278</v>
      </c>
      <c r="BF145">
        <f t="shared" si="252"/>
        <v>45.098039215686278</v>
      </c>
      <c r="BG145">
        <f t="shared" si="253"/>
        <v>45.098039215686278</v>
      </c>
      <c r="BH145">
        <f t="shared" si="254"/>
        <v>45.098039215686278</v>
      </c>
      <c r="BI145">
        <f t="shared" si="255"/>
        <v>45.098039215686278</v>
      </c>
      <c r="BJ145">
        <f t="shared" si="256"/>
        <v>45.098039215686278</v>
      </c>
      <c r="BK145">
        <f t="shared" si="257"/>
        <v>45.098039215686278</v>
      </c>
      <c r="BL145">
        <f t="shared" si="258"/>
        <v>45.098039215686278</v>
      </c>
      <c r="BM145">
        <f t="shared" si="259"/>
        <v>45.098039215686278</v>
      </c>
      <c r="BN145">
        <f t="shared" si="260"/>
        <v>2033.8331410995775</v>
      </c>
      <c r="BO145">
        <f t="shared" si="261"/>
        <v>2033.8331410995775</v>
      </c>
      <c r="BP145">
        <f t="shared" si="262"/>
        <v>2033.8331410995775</v>
      </c>
      <c r="BQ145">
        <f t="shared" si="263"/>
        <v>2033.8331410995775</v>
      </c>
      <c r="BR145">
        <f t="shared" si="264"/>
        <v>2033.8331410995775</v>
      </c>
      <c r="BS145">
        <f t="shared" si="265"/>
        <v>2033.8331410995775</v>
      </c>
      <c r="BT145">
        <f t="shared" si="266"/>
        <v>2033.8331410995775</v>
      </c>
      <c r="BU145">
        <f t="shared" si="267"/>
        <v>2033.8331410995775</v>
      </c>
      <c r="BV145">
        <f t="shared" si="268"/>
        <v>2033.8331410995775</v>
      </c>
      <c r="BW145">
        <f t="shared" si="269"/>
        <v>2033.8331410995775</v>
      </c>
      <c r="BX145">
        <f t="shared" si="270"/>
        <v>2033.8331410995775</v>
      </c>
      <c r="BY145">
        <f t="shared" si="271"/>
        <v>2033.8331410995775</v>
      </c>
      <c r="BZ145">
        <f>IF($I$1=0,0,IF(AP145=0,C145,('LED Curve'!$D$14*(AP145/$I$1)^3+'LED Curve'!$D$15*(AP145/$I$1)^2+'LED Curve'!$D$16*(AP145/$I$1)^1+'LED Curve'!$D$17)*$F$1))</f>
        <v>32.123222947868399</v>
      </c>
      <c r="CA145">
        <f>IF($I$2=0,0,IF(AQ145=0,C145-BZ145,('LED Curve'!$D$14*(AQ145/$I$2)^3+'LED Curve'!$D$15*(AQ145/$I$2)^2+'LED Curve'!$D$16*(AQ145/$I$2)^1+'LED Curve'!$D$17)*$F$2))</f>
        <v>32.123222947868399</v>
      </c>
      <c r="CB145">
        <f>IF($I$3=0,0,IF(AR145=0,C145-(BZ145+CA145),('LED Curve'!$D$14*(AR145/$I$3)^3+'LED Curve'!$D$15*(AR145/$I$3)^2+'LED Curve'!$D$16*(AR145/$I$3)^1+'LED Curve'!$D$17)*$F$3))</f>
        <v>32.123222947868399</v>
      </c>
      <c r="CC145">
        <f>IF($I$4=0,0,IF(AS145=0,C145-(BZ145+CA145+CB145),('LED Curve'!$D$14*(AS145/$I$4)^3+'LED Curve'!$D$15*(AS145/$I$4)^2+'LED Curve'!$D$16*(AS145/$I$4)^1+'LED Curve'!$D$17)*$F$4))</f>
        <v>32.123222947868399</v>
      </c>
      <c r="CD145">
        <f>IF($I$1=0,0,IF(AT145=0,D145,('LED Curve'!$D$14*(AT145/$I$1)^3+'LED Curve'!$D$15*(AT145/$I$1)^2+'LED Curve'!$D$16*(AT145/$I$1)^1+'LED Curve'!$D$17)*$F$1))</f>
        <v>32.123222947868399</v>
      </c>
      <c r="CE145">
        <f>IF($I$2=0,0,IF(AU145=0,D145-CD145,('LED Curve'!$D$14*(AU145/$I$2)^3+'LED Curve'!$D$15*(AU145/$I$2)^2+'LED Curve'!$D$16*(AU145/$I$2)^1+'LED Curve'!$D$17)*$F$2))</f>
        <v>32.123222947868399</v>
      </c>
      <c r="CF145">
        <f>IF($I$3=0,0,IF(AV145=0,D145-(CD145+CE145),('LED Curve'!$D$14*(AV145/$I$3)^3+'LED Curve'!$D$15*(AV145/$I$3)^2+'LED Curve'!$D$16*(AV145/$I$3)^1+'LED Curve'!$D$17)*$F$3))</f>
        <v>32.123222947868399</v>
      </c>
      <c r="CG145">
        <f>IF($I$4=0,0,IF(AW145=0,D145-(CD145+CE145+CF145),('LED Curve'!$D$14*(AW145/$I$4)^3+'LED Curve'!$D$15*(AW145/$I$4)^2+'LED Curve'!$D$16*(AW145/$I$4)^1+'LED Curve'!$D$17)*$F$4))</f>
        <v>32.123222947868399</v>
      </c>
      <c r="CH145">
        <f>IF($I$1=0,0,IF(AX145=0,E145,('LED Curve'!$D$14*(AX145/$I$1)^3+'LED Curve'!$D$15*(AX145/$I$1)^2+'LED Curve'!$D$16*(AX145/$I$1)^1+'LED Curve'!$D$17)*$F$1))</f>
        <v>32.123222947868399</v>
      </c>
      <c r="CI145">
        <f>IF($I$2=0,0,IF(AY145=0,E145-CH145,('LED Curve'!$D$14*(AY145/$I$2)^3+'LED Curve'!$D$15*(AY145/$I$2)^2+'LED Curve'!$D$16*(AY145/$I$2)^1+'LED Curve'!$D$17)*$F$2))</f>
        <v>32.123222947868399</v>
      </c>
      <c r="CJ145">
        <f>IF($I$3=0,0,IF(AZ145=0,E145-(CH145+CI145),('LED Curve'!$D$14*(AZ145/$I$3)^3+'LED Curve'!$D$15*(AZ145/$I$3)^2+'LED Curve'!$D$16*(AZ145/$I$3)^1+'LED Curve'!$D$17)*$F$3))</f>
        <v>32.123222947868399</v>
      </c>
      <c r="CK145">
        <f>IF($I$4=0,0,IF(BA145=0,E145-(CH145+CI145+CJ145),('LED Curve'!$D$14*(BA145/$I$4)^3+'LED Curve'!$D$15*(BA145/$I$4)^2+'LED Curve'!$D$16*(BA145/$I$4)^1+'LED Curve'!$D$17)*$F$4))</f>
        <v>32.123222947868399</v>
      </c>
      <c r="CL145">
        <f t="shared" si="272"/>
        <v>121.29118818003367</v>
      </c>
      <c r="CM145">
        <f t="shared" si="273"/>
        <v>89.167965232165272</v>
      </c>
      <c r="CN145">
        <f t="shared" si="274"/>
        <v>57.044742284296873</v>
      </c>
      <c r="CO145">
        <f>IF($C$6=Calculation!$I$5,0,$C145-(BZ145+CA145+CB145+CC145))</f>
        <v>24.921519336428474</v>
      </c>
      <c r="CP145">
        <f t="shared" si="275"/>
        <v>135.36522555529751</v>
      </c>
      <c r="CQ145">
        <f t="shared" si="276"/>
        <v>103.2420026074291</v>
      </c>
      <c r="CR145">
        <f t="shared" si="277"/>
        <v>71.118779659560701</v>
      </c>
      <c r="CS145">
        <f>IF($C$6=Calculation!$I$5,0,$D145-(CD145+CE145+CF145+CG145))</f>
        <v>38.995556711692302</v>
      </c>
      <c r="CT145">
        <f t="shared" si="278"/>
        <v>149.43926293056131</v>
      </c>
      <c r="CU145">
        <f t="shared" si="279"/>
        <v>117.31603998269293</v>
      </c>
      <c r="CV145">
        <f t="shared" si="280"/>
        <v>85.192817034824529</v>
      </c>
      <c r="CW145">
        <f>IF($C$6=Calculation!$I$5,0,$E145-(CH145+CI145+CJ145+CK145))</f>
        <v>53.06959408695613</v>
      </c>
      <c r="CX145">
        <f t="shared" si="281"/>
        <v>61.587425622525316</v>
      </c>
      <c r="CY145">
        <f t="shared" si="282"/>
        <v>69.583917639150769</v>
      </c>
      <c r="CZ145">
        <f t="shared" si="283"/>
        <v>77.249753828204334</v>
      </c>
      <c r="DA145">
        <f t="shared" si="284"/>
        <v>0.66645722570194976</v>
      </c>
      <c r="DB145">
        <f t="shared" si="285"/>
        <v>0.69983388494427379</v>
      </c>
      <c r="DC145">
        <f t="shared" si="286"/>
        <v>0.72619816857638886</v>
      </c>
      <c r="DD145">
        <f t="shared" si="301"/>
        <v>15.046005836291183</v>
      </c>
      <c r="DE145">
        <f t="shared" si="302"/>
        <v>14.629195738080579</v>
      </c>
      <c r="DF145">
        <f t="shared" si="303"/>
        <v>13.437339348332705</v>
      </c>
      <c r="DG145">
        <f t="shared" si="304"/>
        <v>10.192505126057062</v>
      </c>
      <c r="DH145">
        <f t="shared" si="305"/>
        <v>15.839089115907973</v>
      </c>
      <c r="DI145">
        <f t="shared" si="306"/>
        <v>15.459224181368057</v>
      </c>
      <c r="DJ145">
        <f t="shared" si="307"/>
        <v>14.393240554738355</v>
      </c>
      <c r="DK145">
        <f t="shared" si="308"/>
        <v>11.648466761003046</v>
      </c>
      <c r="DL145">
        <f t="shared" si="309"/>
        <v>16.46439509533208</v>
      </c>
      <c r="DM145">
        <f t="shared" si="310"/>
        <v>16.116581083620723</v>
      </c>
      <c r="DN145">
        <f t="shared" si="311"/>
        <v>15.151340918161017</v>
      </c>
      <c r="DO145">
        <f t="shared" si="312"/>
        <v>12.754394053528147</v>
      </c>
      <c r="DP145">
        <f t="shared" si="287"/>
        <v>0.21536561656600375</v>
      </c>
      <c r="DQ145">
        <f t="shared" si="288"/>
        <v>0.5946129283434145</v>
      </c>
      <c r="DR145">
        <f t="shared" si="289"/>
        <v>1.504332759888884</v>
      </c>
      <c r="DS145">
        <f t="shared" si="290"/>
        <v>5.3016110432635699</v>
      </c>
      <c r="DT145">
        <f t="shared" si="291"/>
        <v>0.1957421357474966</v>
      </c>
      <c r="DU145">
        <f t="shared" si="292"/>
        <v>0.52937470169145939</v>
      </c>
      <c r="DV145">
        <f t="shared" si="293"/>
        <v>1.2570381093663101</v>
      </c>
      <c r="DW145">
        <f t="shared" si="294"/>
        <v>9.5619081943838573</v>
      </c>
      <c r="DX145">
        <f t="shared" si="295"/>
        <v>0.17943591579829735</v>
      </c>
      <c r="DY145">
        <f t="shared" si="296"/>
        <v>0.47733610924997627</v>
      </c>
      <c r="DZ145">
        <f t="shared" si="297"/>
        <v>1.0876185638500147</v>
      </c>
      <c r="EA145">
        <f t="shared" si="298"/>
        <v>14.292453920087754</v>
      </c>
      <c r="EB145">
        <f>IF($I$1=0,0,IF(AP145&lt;=0,0,('LED Curve'!$D$19*(AP145/$I$1)^3+'LED Curve'!$D$20*(AP145/$I$1)^2+'LED Curve'!$D$21*(AP145/$I$1)^1+'LED Curve'!$D$22)*$F$1*$I$1))</f>
        <v>544.2324443672818</v>
      </c>
      <c r="EC145">
        <f>IF($I$2=0,0,IF(AQ145&lt;=0,0,('LED Curve'!$D$19*(AQ145/$I$2)^3+'LED Curve'!$D$20*(AQ145/$I$2)^2+'LED Curve'!$D$21*(AQ145/$I$2)^1+'LED Curve'!$D$22)*$F$2*$I$2))</f>
        <v>544.2324443672818</v>
      </c>
      <c r="ED145">
        <f>IF($I$3=0,0,IF(AR145&lt;=0,0,('LED Curve'!$D$19*(AR145/$I$3)^3+'LED Curve'!$D$20*(AR145/$I$3)^2+'LED Curve'!$D$21*(AR145/$I$3)^1+'LED Curve'!$D$22)*$F$3*$I$3))</f>
        <v>544.2324443672818</v>
      </c>
      <c r="EE145">
        <f>IF($I$4=0,0,IF(AS145&lt;=0,0,('LED Curve'!$D$19*(AS145/$I$4)^3+'LED Curve'!$D$20*(AS145/$I$4)^2+'LED Curve'!$D$21*(AS145/$I$4)^1+'LED Curve'!$D$22)*$F$4*$I$4))</f>
        <v>544.2324443672818</v>
      </c>
      <c r="EF145">
        <f>IF($I$1=0,0,IF(AT145&lt;=0,0,('LED Curve'!$D$19*(AT145/$I$1)^3+'LED Curve'!$D$20*(AT145/$I$1)^2+'LED Curve'!$D$21*(AT145/$I$1)^1+'LED Curve'!$D$22)*$F$1*$I$1))</f>
        <v>544.2324443672818</v>
      </c>
      <c r="EG145">
        <f>IF($I$2=0,0,IF(AU145&lt;=0,0,('LED Curve'!$D$19*(AU145/$I$2)^3+'LED Curve'!$D$20*(AU145/$I$2)^2+'LED Curve'!$D$21*(AU145/$I$2)^1+'LED Curve'!$D$22)*$F$2*$I$2))</f>
        <v>544.2324443672818</v>
      </c>
      <c r="EH145">
        <f>IF($I$3=0,0,IF(AV145&lt;=0,0,('LED Curve'!$D$19*(AV145/$I$3)^3+'LED Curve'!$D$20*(AV145/$I$3)^2+'LED Curve'!$D$21*(AV145/$I$3)^1+'LED Curve'!$D$22)*$F$3*$I$3))</f>
        <v>544.2324443672818</v>
      </c>
      <c r="EI145">
        <f>IF($I$4=0,0,IF(AW145&lt;=0,0,('LED Curve'!$D$19*(AW145/$I$4)^3+'LED Curve'!$D$20*(AW145/$I$4)^2+'LED Curve'!$D$21*(AW145/$I$4)^1+'LED Curve'!$D$22)*$F$4*$I$4))</f>
        <v>544.2324443672818</v>
      </c>
      <c r="EJ145">
        <f>IF($I$1=0,0,IF(AX145&lt;=0,0,('LED Curve'!$D$19*(AX145/$I$1)^3+'LED Curve'!$D$20*(AX145/$I$1)^2+'LED Curve'!$D$21*(AX145/$I$1)^1+'LED Curve'!$D$22)*$F$1*$I$1))</f>
        <v>544.2324443672818</v>
      </c>
      <c r="EK145">
        <f>IF($I$2=0,0,IF(AY145&lt;=0,0,('LED Curve'!$D$19*(AY145/$I$2)^3+'LED Curve'!$D$20*(AY145/$I$2)^2+'LED Curve'!$D$21*(AY145/$I$2)^1+'LED Curve'!$D$22)*$F$2*$I$2))</f>
        <v>544.2324443672818</v>
      </c>
      <c r="EL145">
        <f>IF($I$3=0,0,IF(AZ145&lt;=0,0,('LED Curve'!$D$19*(AZ145/$I$3)^3+'LED Curve'!$D$20*(AZ145/$I$3)^2+'LED Curve'!$D$21*(AZ145/$I$3)^1+'LED Curve'!$D$22)*$F$3*$I$3))</f>
        <v>544.2324443672818</v>
      </c>
      <c r="EM145">
        <f>IF($I$4=0,0,IF(BA145&lt;=0,0,('LED Curve'!$D$19*(BA145/$I$4)^3+'LED Curve'!$D$20*(BA145/$I$4)^2+'LED Curve'!$D$21*(BA145/$I$4)^1+'LED Curve'!$D$22)*$F$4*$I$4))</f>
        <v>544.2324443672818</v>
      </c>
      <c r="EN145">
        <f t="shared" si="299"/>
        <v>2176.9297774691272</v>
      </c>
      <c r="EO145">
        <f t="shared" si="219"/>
        <v>948.61350207583291</v>
      </c>
      <c r="EP145">
        <f t="shared" si="220"/>
        <v>2176.9297774691272</v>
      </c>
      <c r="EQ145">
        <f t="shared" si="221"/>
        <v>851.15161399119143</v>
      </c>
      <c r="ER145">
        <f t="shared" si="300"/>
        <v>2176.9297774691272</v>
      </c>
      <c r="ES145">
        <f t="shared" si="222"/>
        <v>774.82780015805474</v>
      </c>
    </row>
    <row r="146" spans="1:149" x14ac:dyDescent="0.3">
      <c r="A146">
        <v>137</v>
      </c>
      <c r="B146">
        <f t="shared" si="223"/>
        <v>5.3515625000000004E-3</v>
      </c>
      <c r="C146">
        <f t="shared" si="210"/>
        <v>153.21563883859289</v>
      </c>
      <c r="D146">
        <f t="shared" si="211"/>
        <v>167.27160600573771</v>
      </c>
      <c r="E146">
        <f t="shared" si="212"/>
        <v>181.32757317288252</v>
      </c>
      <c r="F146">
        <f>IF(C146&gt;Calculation!$D$72,IF((C146-Calculation!$D$72)/Calculation!$D$58&gt;Calculation!$D$28,Calculation!$D$28,(C146-Calculation!$D$72)/Calculation!$D$58),0)</f>
        <v>26.470588235294116</v>
      </c>
      <c r="G146">
        <f>IF(C146&gt;Calculation!$D$73,IF((C146-Calculation!$D$73)/Calculation!$D$59&gt;Calculation!$D$29,Calculation!$D$29,(C146-Calculation!$D$73)/Calculation!$D$59),0)</f>
        <v>54.411764705882355</v>
      </c>
      <c r="H146">
        <f>IF(C146&gt;Calculation!$D$74,IF((C146-Calculation!$D$74)/Calculation!$D$60&gt;Calculation!$D$30,Calculation!$D$30,(C146-Calculation!$D$74)/Calculation!$D$60),0)</f>
        <v>122.05882352941177</v>
      </c>
      <c r="I146">
        <f>IF(C146&gt;Calculation!$D$75,IF((C146-Calculation!$D$75)/Calculation!$D$61&gt;Calculation!$D$31,Calculation!$D$31,(C146-Calculation!$D$75)/Calculation!$D$61),0)</f>
        <v>135.29411764705884</v>
      </c>
      <c r="J146">
        <f>IF(D146&gt;Calculation!$D$72,IF((D146-Calculation!$D$72)/Calculation!$D$58&gt;Calculation!$D$28,Calculation!$D$28,(D146-Calculation!$D$72)/Calculation!$D$58),0)</f>
        <v>26.470588235294116</v>
      </c>
      <c r="K146">
        <f>IF(D146&gt;Calculation!$D$73,IF((D146-Calculation!$D$73)/Calculation!$D$59&gt;Calculation!$D$29,Calculation!$D$29,(D146-Calculation!$D$73)/Calculation!$D$59),0)</f>
        <v>54.411764705882355</v>
      </c>
      <c r="L146">
        <f>IF(D146&gt;Calculation!$D$74,IF((D146-Calculation!$D$74)/Calculation!$D$60&gt;Calculation!$D$30,Calculation!$D$30,(D146-Calculation!$D$74)/Calculation!$D$60),0)</f>
        <v>122.05882352941177</v>
      </c>
      <c r="M146">
        <f>IF(D146&gt;Calculation!$D$75,IF((D146-Calculation!$D$75)/Calculation!$D$61&gt;Calculation!$D$31,Calculation!$D$31,(D146-Calculation!$D$75)/Calculation!$D$61),0)</f>
        <v>135.29411764705884</v>
      </c>
      <c r="N146">
        <f>IF(E146&gt;Calculation!$D$72,IF((E146-Calculation!$D$72)/Calculation!$D$58&gt;Calculation!$D$28,Calculation!$D$28,(E146-Calculation!$D$72)/Calculation!$D$58),0)</f>
        <v>26.470588235294116</v>
      </c>
      <c r="O146">
        <f>IF(E146&gt;Calculation!$D$73,IF((E146-Calculation!$D$73)/Calculation!$D$59&gt;Calculation!$D$29,Calculation!$D$29,(E146-Calculation!$D$73)/Calculation!$D$59),0)</f>
        <v>54.411764705882355</v>
      </c>
      <c r="P146">
        <f>IF(E146&gt;Calculation!$D$74,IF((E146-Calculation!$D$74)/Calculation!$D$60&gt;Calculation!$D$30,Calculation!$D$30,(E146-Calculation!$D$74)/Calculation!$D$60),0)</f>
        <v>122.05882352941177</v>
      </c>
      <c r="Q146">
        <f>IF(E146&gt;Calculation!$D$75,IF((E146-Calculation!$D$75)/Calculation!$D$61&gt;Calculation!$D$31,Calculation!$D$31,(E146-Calculation!$D$75)/Calculation!$D$61),0)</f>
        <v>135.29411764705884</v>
      </c>
      <c r="R146">
        <f t="shared" si="224"/>
        <v>0</v>
      </c>
      <c r="S146">
        <f t="shared" si="225"/>
        <v>0</v>
      </c>
      <c r="T146">
        <f t="shared" si="226"/>
        <v>0</v>
      </c>
      <c r="U146">
        <f t="shared" si="227"/>
        <v>135.29411764705884</v>
      </c>
      <c r="V146">
        <f t="shared" si="228"/>
        <v>0</v>
      </c>
      <c r="W146">
        <f t="shared" si="229"/>
        <v>0</v>
      </c>
      <c r="X146">
        <f t="shared" si="230"/>
        <v>0</v>
      </c>
      <c r="Y146">
        <f t="shared" si="231"/>
        <v>135.29411764705884</v>
      </c>
      <c r="Z146">
        <f t="shared" si="232"/>
        <v>0</v>
      </c>
      <c r="AA146">
        <f t="shared" si="233"/>
        <v>0</v>
      </c>
      <c r="AB146">
        <f t="shared" si="234"/>
        <v>0</v>
      </c>
      <c r="AC146">
        <f t="shared" si="213"/>
        <v>135.29411764705884</v>
      </c>
      <c r="AD146">
        <f>IF(T146&gt;Calculation!$D$29,1,0)</f>
        <v>0</v>
      </c>
      <c r="AE146">
        <f>IF(X146&gt;Calculation!$D$29,1,0)</f>
        <v>0</v>
      </c>
      <c r="AF146">
        <f>IF(AB146&gt;Calculation!$D$29,1,0)</f>
        <v>0</v>
      </c>
      <c r="AG146">
        <f>IF(U146&gt;Calculation!$D$30,1,0)</f>
        <v>1</v>
      </c>
      <c r="AH146">
        <f>IF(Y146&gt;Calculation!$D$30,1,0)</f>
        <v>1</v>
      </c>
      <c r="AI146">
        <f>IF(AC146&gt;Calculation!$D$30,1,0)</f>
        <v>1</v>
      </c>
      <c r="AJ146">
        <f t="shared" si="214"/>
        <v>135.29411764705884</v>
      </c>
      <c r="AK146">
        <f t="shared" si="235"/>
        <v>135.29411764705884</v>
      </c>
      <c r="AL146">
        <f t="shared" si="236"/>
        <v>135.29411764705884</v>
      </c>
      <c r="AM146">
        <f t="shared" si="237"/>
        <v>18304.498269896198</v>
      </c>
      <c r="AN146">
        <f t="shared" si="238"/>
        <v>18304.498269896198</v>
      </c>
      <c r="AO146">
        <f t="shared" si="239"/>
        <v>18304.498269896198</v>
      </c>
      <c r="AP146">
        <f t="shared" si="215"/>
        <v>135.29411764705884</v>
      </c>
      <c r="AQ146">
        <f t="shared" si="216"/>
        <v>135.29411764705884</v>
      </c>
      <c r="AR146">
        <f t="shared" si="217"/>
        <v>135.29411764705884</v>
      </c>
      <c r="AS146">
        <f t="shared" si="218"/>
        <v>135.29411764705884</v>
      </c>
      <c r="AT146">
        <f t="shared" si="240"/>
        <v>135.29411764705884</v>
      </c>
      <c r="AU146">
        <f t="shared" si="241"/>
        <v>135.29411764705884</v>
      </c>
      <c r="AV146">
        <f t="shared" si="242"/>
        <v>135.29411764705884</v>
      </c>
      <c r="AW146">
        <f t="shared" si="243"/>
        <v>135.29411764705884</v>
      </c>
      <c r="AX146">
        <f t="shared" si="244"/>
        <v>135.29411764705884</v>
      </c>
      <c r="AY146">
        <f t="shared" si="245"/>
        <v>135.29411764705884</v>
      </c>
      <c r="AZ146">
        <f t="shared" si="246"/>
        <v>135.29411764705884</v>
      </c>
      <c r="BA146">
        <f t="shared" si="247"/>
        <v>135.29411764705884</v>
      </c>
      <c r="BB146">
        <f t="shared" si="248"/>
        <v>45.098039215686278</v>
      </c>
      <c r="BC146">
        <f t="shared" si="249"/>
        <v>45.098039215686278</v>
      </c>
      <c r="BD146">
        <f t="shared" si="250"/>
        <v>45.098039215686278</v>
      </c>
      <c r="BE146">
        <f t="shared" si="251"/>
        <v>45.098039215686278</v>
      </c>
      <c r="BF146">
        <f t="shared" si="252"/>
        <v>45.098039215686278</v>
      </c>
      <c r="BG146">
        <f t="shared" si="253"/>
        <v>45.098039215686278</v>
      </c>
      <c r="BH146">
        <f t="shared" si="254"/>
        <v>45.098039215686278</v>
      </c>
      <c r="BI146">
        <f t="shared" si="255"/>
        <v>45.098039215686278</v>
      </c>
      <c r="BJ146">
        <f t="shared" si="256"/>
        <v>45.098039215686278</v>
      </c>
      <c r="BK146">
        <f t="shared" si="257"/>
        <v>45.098039215686278</v>
      </c>
      <c r="BL146">
        <f t="shared" si="258"/>
        <v>45.098039215686278</v>
      </c>
      <c r="BM146">
        <f t="shared" si="259"/>
        <v>45.098039215686278</v>
      </c>
      <c r="BN146">
        <f t="shared" si="260"/>
        <v>2033.8331410995775</v>
      </c>
      <c r="BO146">
        <f t="shared" si="261"/>
        <v>2033.8331410995775</v>
      </c>
      <c r="BP146">
        <f t="shared" si="262"/>
        <v>2033.8331410995775</v>
      </c>
      <c r="BQ146">
        <f t="shared" si="263"/>
        <v>2033.8331410995775</v>
      </c>
      <c r="BR146">
        <f t="shared" si="264"/>
        <v>2033.8331410995775</v>
      </c>
      <c r="BS146">
        <f t="shared" si="265"/>
        <v>2033.8331410995775</v>
      </c>
      <c r="BT146">
        <f t="shared" si="266"/>
        <v>2033.8331410995775</v>
      </c>
      <c r="BU146">
        <f t="shared" si="267"/>
        <v>2033.8331410995775</v>
      </c>
      <c r="BV146">
        <f t="shared" si="268"/>
        <v>2033.8331410995775</v>
      </c>
      <c r="BW146">
        <f t="shared" si="269"/>
        <v>2033.8331410995775</v>
      </c>
      <c r="BX146">
        <f t="shared" si="270"/>
        <v>2033.8331410995775</v>
      </c>
      <c r="BY146">
        <f t="shared" si="271"/>
        <v>2033.8331410995775</v>
      </c>
      <c r="BZ146">
        <f>IF($I$1=0,0,IF(AP146=0,C146,('LED Curve'!$D$14*(AP146/$I$1)^3+'LED Curve'!$D$15*(AP146/$I$1)^2+'LED Curve'!$D$16*(AP146/$I$1)^1+'LED Curve'!$D$17)*$F$1))</f>
        <v>32.123222947868399</v>
      </c>
      <c r="CA146">
        <f>IF($I$2=0,0,IF(AQ146=0,C146-BZ146,('LED Curve'!$D$14*(AQ146/$I$2)^3+'LED Curve'!$D$15*(AQ146/$I$2)^2+'LED Curve'!$D$16*(AQ146/$I$2)^1+'LED Curve'!$D$17)*$F$2))</f>
        <v>32.123222947868399</v>
      </c>
      <c r="CB146">
        <f>IF($I$3=0,0,IF(AR146=0,C146-(BZ146+CA146),('LED Curve'!$D$14*(AR146/$I$3)^3+'LED Curve'!$D$15*(AR146/$I$3)^2+'LED Curve'!$D$16*(AR146/$I$3)^1+'LED Curve'!$D$17)*$F$3))</f>
        <v>32.123222947868399</v>
      </c>
      <c r="CC146">
        <f>IF($I$4=0,0,IF(AS146=0,C146-(BZ146+CA146+CB146),('LED Curve'!$D$14*(AS146/$I$4)^3+'LED Curve'!$D$15*(AS146/$I$4)^2+'LED Curve'!$D$16*(AS146/$I$4)^1+'LED Curve'!$D$17)*$F$4))</f>
        <v>32.123222947868399</v>
      </c>
      <c r="CD146">
        <f>IF($I$1=0,0,IF(AT146=0,D146,('LED Curve'!$D$14*(AT146/$I$1)^3+'LED Curve'!$D$15*(AT146/$I$1)^2+'LED Curve'!$D$16*(AT146/$I$1)^1+'LED Curve'!$D$17)*$F$1))</f>
        <v>32.123222947868399</v>
      </c>
      <c r="CE146">
        <f>IF($I$2=0,0,IF(AU146=0,D146-CD146,('LED Curve'!$D$14*(AU146/$I$2)^3+'LED Curve'!$D$15*(AU146/$I$2)^2+'LED Curve'!$D$16*(AU146/$I$2)^1+'LED Curve'!$D$17)*$F$2))</f>
        <v>32.123222947868399</v>
      </c>
      <c r="CF146">
        <f>IF($I$3=0,0,IF(AV146=0,D146-(CD146+CE146),('LED Curve'!$D$14*(AV146/$I$3)^3+'LED Curve'!$D$15*(AV146/$I$3)^2+'LED Curve'!$D$16*(AV146/$I$3)^1+'LED Curve'!$D$17)*$F$3))</f>
        <v>32.123222947868399</v>
      </c>
      <c r="CG146">
        <f>IF($I$4=0,0,IF(AW146=0,D146-(CD146+CE146+CF146),('LED Curve'!$D$14*(AW146/$I$4)^3+'LED Curve'!$D$15*(AW146/$I$4)^2+'LED Curve'!$D$16*(AW146/$I$4)^1+'LED Curve'!$D$17)*$F$4))</f>
        <v>32.123222947868399</v>
      </c>
      <c r="CH146">
        <f>IF($I$1=0,0,IF(AX146=0,E146,('LED Curve'!$D$14*(AX146/$I$1)^3+'LED Curve'!$D$15*(AX146/$I$1)^2+'LED Curve'!$D$16*(AX146/$I$1)^1+'LED Curve'!$D$17)*$F$1))</f>
        <v>32.123222947868399</v>
      </c>
      <c r="CI146">
        <f>IF($I$2=0,0,IF(AY146=0,E146-CH146,('LED Curve'!$D$14*(AY146/$I$2)^3+'LED Curve'!$D$15*(AY146/$I$2)^2+'LED Curve'!$D$16*(AY146/$I$2)^1+'LED Curve'!$D$17)*$F$2))</f>
        <v>32.123222947868399</v>
      </c>
      <c r="CJ146">
        <f>IF($I$3=0,0,IF(AZ146=0,E146-(CH146+CI146),('LED Curve'!$D$14*(AZ146/$I$3)^3+'LED Curve'!$D$15*(AZ146/$I$3)^2+'LED Curve'!$D$16*(AZ146/$I$3)^1+'LED Curve'!$D$17)*$F$3))</f>
        <v>32.123222947868399</v>
      </c>
      <c r="CK146">
        <f>IF($I$4=0,0,IF(BA146=0,E146-(CH146+CI146+CJ146),('LED Curve'!$D$14*(BA146/$I$4)^3+'LED Curve'!$D$15*(BA146/$I$4)^2+'LED Curve'!$D$16*(BA146/$I$4)^1+'LED Curve'!$D$17)*$F$4))</f>
        <v>32.123222947868399</v>
      </c>
      <c r="CL146">
        <f t="shared" si="272"/>
        <v>121.0924158907245</v>
      </c>
      <c r="CM146">
        <f t="shared" si="273"/>
        <v>88.969192942856097</v>
      </c>
      <c r="CN146">
        <f t="shared" si="274"/>
        <v>56.845969994987698</v>
      </c>
      <c r="CO146">
        <f>IF($C$6=Calculation!$I$5,0,$C146-(BZ146+CA146+CB146+CC146))</f>
        <v>24.722747047119299</v>
      </c>
      <c r="CP146">
        <f t="shared" si="275"/>
        <v>135.1483830578693</v>
      </c>
      <c r="CQ146">
        <f t="shared" si="276"/>
        <v>103.02516011000091</v>
      </c>
      <c r="CR146">
        <f t="shared" si="277"/>
        <v>70.901937162132512</v>
      </c>
      <c r="CS146">
        <f>IF($C$6=Calculation!$I$5,0,$D146-(CD146+CE146+CF146+CG146))</f>
        <v>38.778714214264113</v>
      </c>
      <c r="CT146">
        <f t="shared" si="278"/>
        <v>149.20435022501414</v>
      </c>
      <c r="CU146">
        <f t="shared" si="279"/>
        <v>117.08112727714573</v>
      </c>
      <c r="CV146">
        <f t="shared" si="280"/>
        <v>84.957904329277326</v>
      </c>
      <c r="CW146">
        <f>IF($C$6=Calculation!$I$5,0,$E146-(CH146+CI146+CJ146+CK146))</f>
        <v>52.834681381408927</v>
      </c>
      <c r="CX146">
        <f t="shared" si="281"/>
        <v>62.405083153456999</v>
      </c>
      <c r="CY146">
        <f t="shared" si="282"/>
        <v>70.475907672894422</v>
      </c>
      <c r="CZ146">
        <f t="shared" si="283"/>
        <v>78.216076364759957</v>
      </c>
      <c r="DA146">
        <f t="shared" si="284"/>
        <v>0.67385612276077334</v>
      </c>
      <c r="DB146">
        <f t="shared" si="285"/>
        <v>0.70723278200309736</v>
      </c>
      <c r="DC146">
        <f t="shared" si="286"/>
        <v>0.73359706563521243</v>
      </c>
      <c r="DD146">
        <f t="shared" si="301"/>
        <v>15.215774707568981</v>
      </c>
      <c r="DE146">
        <f t="shared" si="302"/>
        <v>14.798964609358377</v>
      </c>
      <c r="DF146">
        <f t="shared" si="303"/>
        <v>13.607108219610502</v>
      </c>
      <c r="DG146">
        <f t="shared" si="304"/>
        <v>10.36227399733486</v>
      </c>
      <c r="DH146">
        <f t="shared" si="305"/>
        <v>16.00885798718577</v>
      </c>
      <c r="DI146">
        <f t="shared" si="306"/>
        <v>15.628993052645855</v>
      </c>
      <c r="DJ146">
        <f t="shared" si="307"/>
        <v>14.563009426016153</v>
      </c>
      <c r="DK146">
        <f t="shared" si="308"/>
        <v>11.818235632280844</v>
      </c>
      <c r="DL146">
        <f t="shared" si="309"/>
        <v>16.634163966609876</v>
      </c>
      <c r="DM146">
        <f t="shared" si="310"/>
        <v>16.286349954898519</v>
      </c>
      <c r="DN146">
        <f t="shared" si="311"/>
        <v>15.321109789438815</v>
      </c>
      <c r="DO146">
        <f t="shared" si="312"/>
        <v>12.924162924805945</v>
      </c>
      <c r="DP146">
        <f t="shared" si="287"/>
        <v>0.21536561656600375</v>
      </c>
      <c r="DQ146">
        <f t="shared" si="288"/>
        <v>0.5946129283434145</v>
      </c>
      <c r="DR146">
        <f t="shared" si="289"/>
        <v>1.504332759888884</v>
      </c>
      <c r="DS146">
        <f t="shared" si="290"/>
        <v>5.4327941920252423</v>
      </c>
      <c r="DT146">
        <f t="shared" si="291"/>
        <v>0.1957421357474966</v>
      </c>
      <c r="DU146">
        <f t="shared" si="292"/>
        <v>0.52937470169145939</v>
      </c>
      <c r="DV146">
        <f t="shared" si="293"/>
        <v>1.2570381093663101</v>
      </c>
      <c r="DW146">
        <f t="shared" si="294"/>
        <v>9.7674238459575022</v>
      </c>
      <c r="DX146">
        <f t="shared" si="295"/>
        <v>0.17943591579829735</v>
      </c>
      <c r="DY146">
        <f t="shared" si="296"/>
        <v>0.47733610924997627</v>
      </c>
      <c r="DZ146">
        <f t="shared" si="297"/>
        <v>1.0876185638500147</v>
      </c>
      <c r="EA146">
        <f t="shared" si="298"/>
        <v>14.572302074473368</v>
      </c>
      <c r="EB146">
        <f>IF($I$1=0,0,IF(AP146&lt;=0,0,('LED Curve'!$D$19*(AP146/$I$1)^3+'LED Curve'!$D$20*(AP146/$I$1)^2+'LED Curve'!$D$21*(AP146/$I$1)^1+'LED Curve'!$D$22)*$F$1*$I$1))</f>
        <v>544.2324443672818</v>
      </c>
      <c r="EC146">
        <f>IF($I$2=0,0,IF(AQ146&lt;=0,0,('LED Curve'!$D$19*(AQ146/$I$2)^3+'LED Curve'!$D$20*(AQ146/$I$2)^2+'LED Curve'!$D$21*(AQ146/$I$2)^1+'LED Curve'!$D$22)*$F$2*$I$2))</f>
        <v>544.2324443672818</v>
      </c>
      <c r="ED146">
        <f>IF($I$3=0,0,IF(AR146&lt;=0,0,('LED Curve'!$D$19*(AR146/$I$3)^3+'LED Curve'!$D$20*(AR146/$I$3)^2+'LED Curve'!$D$21*(AR146/$I$3)^1+'LED Curve'!$D$22)*$F$3*$I$3))</f>
        <v>544.2324443672818</v>
      </c>
      <c r="EE146">
        <f>IF($I$4=0,0,IF(AS146&lt;=0,0,('LED Curve'!$D$19*(AS146/$I$4)^3+'LED Curve'!$D$20*(AS146/$I$4)^2+'LED Curve'!$D$21*(AS146/$I$4)^1+'LED Curve'!$D$22)*$F$4*$I$4))</f>
        <v>544.2324443672818</v>
      </c>
      <c r="EF146">
        <f>IF($I$1=0,0,IF(AT146&lt;=0,0,('LED Curve'!$D$19*(AT146/$I$1)^3+'LED Curve'!$D$20*(AT146/$I$1)^2+'LED Curve'!$D$21*(AT146/$I$1)^1+'LED Curve'!$D$22)*$F$1*$I$1))</f>
        <v>544.2324443672818</v>
      </c>
      <c r="EG146">
        <f>IF($I$2=0,0,IF(AU146&lt;=0,0,('LED Curve'!$D$19*(AU146/$I$2)^3+'LED Curve'!$D$20*(AU146/$I$2)^2+'LED Curve'!$D$21*(AU146/$I$2)^1+'LED Curve'!$D$22)*$F$2*$I$2))</f>
        <v>544.2324443672818</v>
      </c>
      <c r="EH146">
        <f>IF($I$3=0,0,IF(AV146&lt;=0,0,('LED Curve'!$D$19*(AV146/$I$3)^3+'LED Curve'!$D$20*(AV146/$I$3)^2+'LED Curve'!$D$21*(AV146/$I$3)^1+'LED Curve'!$D$22)*$F$3*$I$3))</f>
        <v>544.2324443672818</v>
      </c>
      <c r="EI146">
        <f>IF($I$4=0,0,IF(AW146&lt;=0,0,('LED Curve'!$D$19*(AW146/$I$4)^3+'LED Curve'!$D$20*(AW146/$I$4)^2+'LED Curve'!$D$21*(AW146/$I$4)^1+'LED Curve'!$D$22)*$F$4*$I$4))</f>
        <v>544.2324443672818</v>
      </c>
      <c r="EJ146">
        <f>IF($I$1=0,0,IF(AX146&lt;=0,0,('LED Curve'!$D$19*(AX146/$I$1)^3+'LED Curve'!$D$20*(AX146/$I$1)^2+'LED Curve'!$D$21*(AX146/$I$1)^1+'LED Curve'!$D$22)*$F$1*$I$1))</f>
        <v>544.2324443672818</v>
      </c>
      <c r="EK146">
        <f>IF($I$2=0,0,IF(AY146&lt;=0,0,('LED Curve'!$D$19*(AY146/$I$2)^3+'LED Curve'!$D$20*(AY146/$I$2)^2+'LED Curve'!$D$21*(AY146/$I$2)^1+'LED Curve'!$D$22)*$F$2*$I$2))</f>
        <v>544.2324443672818</v>
      </c>
      <c r="EL146">
        <f>IF($I$3=0,0,IF(AZ146&lt;=0,0,('LED Curve'!$D$19*(AZ146/$I$3)^3+'LED Curve'!$D$20*(AZ146/$I$3)^2+'LED Curve'!$D$21*(AZ146/$I$3)^1+'LED Curve'!$D$22)*$F$3*$I$3))</f>
        <v>544.2324443672818</v>
      </c>
      <c r="EM146">
        <f>IF($I$4=0,0,IF(BA146&lt;=0,0,('LED Curve'!$D$19*(BA146/$I$4)^3+'LED Curve'!$D$20*(BA146/$I$4)^2+'LED Curve'!$D$21*(BA146/$I$4)^1+'LED Curve'!$D$22)*$F$4*$I$4))</f>
        <v>544.2324443672818</v>
      </c>
      <c r="EN146">
        <f t="shared" si="299"/>
        <v>2176.9297774691272</v>
      </c>
      <c r="EO146">
        <f t="shared" si="219"/>
        <v>948.61350207583291</v>
      </c>
      <c r="EP146">
        <f t="shared" si="220"/>
        <v>2176.9297774691272</v>
      </c>
      <c r="EQ146">
        <f t="shared" si="221"/>
        <v>851.15161399119143</v>
      </c>
      <c r="ER146">
        <f t="shared" si="300"/>
        <v>2176.9297774691272</v>
      </c>
      <c r="ES146">
        <f t="shared" si="222"/>
        <v>774.82780015805474</v>
      </c>
    </row>
    <row r="147" spans="1:149" x14ac:dyDescent="0.3">
      <c r="A147">
        <v>138</v>
      </c>
      <c r="B147">
        <f t="shared" si="223"/>
        <v>5.3906249999999996E-3</v>
      </c>
      <c r="C147">
        <f t="shared" si="210"/>
        <v>152.99358200279565</v>
      </c>
      <c r="D147">
        <f t="shared" si="211"/>
        <v>167.02936218486798</v>
      </c>
      <c r="E147">
        <f t="shared" si="212"/>
        <v>181.06514236694031</v>
      </c>
      <c r="F147">
        <f>IF(C147&gt;Calculation!$D$72,IF((C147-Calculation!$D$72)/Calculation!$D$58&gt;Calculation!$D$28,Calculation!$D$28,(C147-Calculation!$D$72)/Calculation!$D$58),0)</f>
        <v>26.470588235294116</v>
      </c>
      <c r="G147">
        <f>IF(C147&gt;Calculation!$D$73,IF((C147-Calculation!$D$73)/Calculation!$D$59&gt;Calculation!$D$29,Calculation!$D$29,(C147-Calculation!$D$73)/Calculation!$D$59),0)</f>
        <v>54.411764705882355</v>
      </c>
      <c r="H147">
        <f>IF(C147&gt;Calculation!$D$74,IF((C147-Calculation!$D$74)/Calculation!$D$60&gt;Calculation!$D$30,Calculation!$D$30,(C147-Calculation!$D$74)/Calculation!$D$60),0)</f>
        <v>122.05882352941177</v>
      </c>
      <c r="I147">
        <f>IF(C147&gt;Calculation!$D$75,IF((C147-Calculation!$D$75)/Calculation!$D$61&gt;Calculation!$D$31,Calculation!$D$31,(C147-Calculation!$D$75)/Calculation!$D$61),0)</f>
        <v>135.29411764705884</v>
      </c>
      <c r="J147">
        <f>IF(D147&gt;Calculation!$D$72,IF((D147-Calculation!$D$72)/Calculation!$D$58&gt;Calculation!$D$28,Calculation!$D$28,(D147-Calculation!$D$72)/Calculation!$D$58),0)</f>
        <v>26.470588235294116</v>
      </c>
      <c r="K147">
        <f>IF(D147&gt;Calculation!$D$73,IF((D147-Calculation!$D$73)/Calculation!$D$59&gt;Calculation!$D$29,Calculation!$D$29,(D147-Calculation!$D$73)/Calculation!$D$59),0)</f>
        <v>54.411764705882355</v>
      </c>
      <c r="L147">
        <f>IF(D147&gt;Calculation!$D$74,IF((D147-Calculation!$D$74)/Calculation!$D$60&gt;Calculation!$D$30,Calculation!$D$30,(D147-Calculation!$D$74)/Calculation!$D$60),0)</f>
        <v>122.05882352941177</v>
      </c>
      <c r="M147">
        <f>IF(D147&gt;Calculation!$D$75,IF((D147-Calculation!$D$75)/Calculation!$D$61&gt;Calculation!$D$31,Calculation!$D$31,(D147-Calculation!$D$75)/Calculation!$D$61),0)</f>
        <v>135.29411764705884</v>
      </c>
      <c r="N147">
        <f>IF(E147&gt;Calculation!$D$72,IF((E147-Calculation!$D$72)/Calculation!$D$58&gt;Calculation!$D$28,Calculation!$D$28,(E147-Calculation!$D$72)/Calculation!$D$58),0)</f>
        <v>26.470588235294116</v>
      </c>
      <c r="O147">
        <f>IF(E147&gt;Calculation!$D$73,IF((E147-Calculation!$D$73)/Calculation!$D$59&gt;Calculation!$D$29,Calculation!$D$29,(E147-Calculation!$D$73)/Calculation!$D$59),0)</f>
        <v>54.411764705882355</v>
      </c>
      <c r="P147">
        <f>IF(E147&gt;Calculation!$D$74,IF((E147-Calculation!$D$74)/Calculation!$D$60&gt;Calculation!$D$30,Calculation!$D$30,(E147-Calculation!$D$74)/Calculation!$D$60),0)</f>
        <v>122.05882352941177</v>
      </c>
      <c r="Q147">
        <f>IF(E147&gt;Calculation!$D$75,IF((E147-Calculation!$D$75)/Calculation!$D$61&gt;Calculation!$D$31,Calculation!$D$31,(E147-Calculation!$D$75)/Calculation!$D$61),0)</f>
        <v>135.29411764705884</v>
      </c>
      <c r="R147">
        <f t="shared" si="224"/>
        <v>0</v>
      </c>
      <c r="S147">
        <f t="shared" si="225"/>
        <v>0</v>
      </c>
      <c r="T147">
        <f t="shared" si="226"/>
        <v>0</v>
      </c>
      <c r="U147">
        <f t="shared" si="227"/>
        <v>135.29411764705884</v>
      </c>
      <c r="V147">
        <f t="shared" si="228"/>
        <v>0</v>
      </c>
      <c r="W147">
        <f t="shared" si="229"/>
        <v>0</v>
      </c>
      <c r="X147">
        <f t="shared" si="230"/>
        <v>0</v>
      </c>
      <c r="Y147">
        <f t="shared" si="231"/>
        <v>135.29411764705884</v>
      </c>
      <c r="Z147">
        <f t="shared" si="232"/>
        <v>0</v>
      </c>
      <c r="AA147">
        <f t="shared" si="233"/>
        <v>0</v>
      </c>
      <c r="AB147">
        <f t="shared" si="234"/>
        <v>0</v>
      </c>
      <c r="AC147">
        <f t="shared" si="213"/>
        <v>135.29411764705884</v>
      </c>
      <c r="AD147">
        <f>IF(T147&gt;Calculation!$D$29,1,0)</f>
        <v>0</v>
      </c>
      <c r="AE147">
        <f>IF(X147&gt;Calculation!$D$29,1,0)</f>
        <v>0</v>
      </c>
      <c r="AF147">
        <f>IF(AB147&gt;Calculation!$D$29,1,0)</f>
        <v>0</v>
      </c>
      <c r="AG147">
        <f>IF(U147&gt;Calculation!$D$30,1,0)</f>
        <v>1</v>
      </c>
      <c r="AH147">
        <f>IF(Y147&gt;Calculation!$D$30,1,0)</f>
        <v>1</v>
      </c>
      <c r="AI147">
        <f>IF(AC147&gt;Calculation!$D$30,1,0)</f>
        <v>1</v>
      </c>
      <c r="AJ147">
        <f t="shared" si="214"/>
        <v>135.29411764705884</v>
      </c>
      <c r="AK147">
        <f t="shared" si="235"/>
        <v>135.29411764705884</v>
      </c>
      <c r="AL147">
        <f t="shared" si="236"/>
        <v>135.29411764705884</v>
      </c>
      <c r="AM147">
        <f t="shared" si="237"/>
        <v>18304.498269896198</v>
      </c>
      <c r="AN147">
        <f t="shared" si="238"/>
        <v>18304.498269896198</v>
      </c>
      <c r="AO147">
        <f t="shared" si="239"/>
        <v>18304.498269896198</v>
      </c>
      <c r="AP147">
        <f t="shared" si="215"/>
        <v>135.29411764705884</v>
      </c>
      <c r="AQ147">
        <f t="shared" si="216"/>
        <v>135.29411764705884</v>
      </c>
      <c r="AR147">
        <f t="shared" si="217"/>
        <v>135.29411764705884</v>
      </c>
      <c r="AS147">
        <f t="shared" si="218"/>
        <v>135.29411764705884</v>
      </c>
      <c r="AT147">
        <f t="shared" si="240"/>
        <v>135.29411764705884</v>
      </c>
      <c r="AU147">
        <f t="shared" si="241"/>
        <v>135.29411764705884</v>
      </c>
      <c r="AV147">
        <f t="shared" si="242"/>
        <v>135.29411764705884</v>
      </c>
      <c r="AW147">
        <f t="shared" si="243"/>
        <v>135.29411764705884</v>
      </c>
      <c r="AX147">
        <f t="shared" si="244"/>
        <v>135.29411764705884</v>
      </c>
      <c r="AY147">
        <f t="shared" si="245"/>
        <v>135.29411764705884</v>
      </c>
      <c r="AZ147">
        <f t="shared" si="246"/>
        <v>135.29411764705884</v>
      </c>
      <c r="BA147">
        <f t="shared" si="247"/>
        <v>135.29411764705884</v>
      </c>
      <c r="BB147">
        <f t="shared" si="248"/>
        <v>45.098039215686278</v>
      </c>
      <c r="BC147">
        <f t="shared" si="249"/>
        <v>45.098039215686278</v>
      </c>
      <c r="BD147">
        <f t="shared" si="250"/>
        <v>45.098039215686278</v>
      </c>
      <c r="BE147">
        <f t="shared" si="251"/>
        <v>45.098039215686278</v>
      </c>
      <c r="BF147">
        <f t="shared" si="252"/>
        <v>45.098039215686278</v>
      </c>
      <c r="BG147">
        <f t="shared" si="253"/>
        <v>45.098039215686278</v>
      </c>
      <c r="BH147">
        <f t="shared" si="254"/>
        <v>45.098039215686278</v>
      </c>
      <c r="BI147">
        <f t="shared" si="255"/>
        <v>45.098039215686278</v>
      </c>
      <c r="BJ147">
        <f t="shared" si="256"/>
        <v>45.098039215686278</v>
      </c>
      <c r="BK147">
        <f t="shared" si="257"/>
        <v>45.098039215686278</v>
      </c>
      <c r="BL147">
        <f t="shared" si="258"/>
        <v>45.098039215686278</v>
      </c>
      <c r="BM147">
        <f t="shared" si="259"/>
        <v>45.098039215686278</v>
      </c>
      <c r="BN147">
        <f t="shared" si="260"/>
        <v>2033.8331410995775</v>
      </c>
      <c r="BO147">
        <f t="shared" si="261"/>
        <v>2033.8331410995775</v>
      </c>
      <c r="BP147">
        <f t="shared" si="262"/>
        <v>2033.8331410995775</v>
      </c>
      <c r="BQ147">
        <f t="shared" si="263"/>
        <v>2033.8331410995775</v>
      </c>
      <c r="BR147">
        <f t="shared" si="264"/>
        <v>2033.8331410995775</v>
      </c>
      <c r="BS147">
        <f t="shared" si="265"/>
        <v>2033.8331410995775</v>
      </c>
      <c r="BT147">
        <f t="shared" si="266"/>
        <v>2033.8331410995775</v>
      </c>
      <c r="BU147">
        <f t="shared" si="267"/>
        <v>2033.8331410995775</v>
      </c>
      <c r="BV147">
        <f t="shared" si="268"/>
        <v>2033.8331410995775</v>
      </c>
      <c r="BW147">
        <f t="shared" si="269"/>
        <v>2033.8331410995775</v>
      </c>
      <c r="BX147">
        <f t="shared" si="270"/>
        <v>2033.8331410995775</v>
      </c>
      <c r="BY147">
        <f t="shared" si="271"/>
        <v>2033.8331410995775</v>
      </c>
      <c r="BZ147">
        <f>IF($I$1=0,0,IF(AP147=0,C147,('LED Curve'!$D$14*(AP147/$I$1)^3+'LED Curve'!$D$15*(AP147/$I$1)^2+'LED Curve'!$D$16*(AP147/$I$1)^1+'LED Curve'!$D$17)*$F$1))</f>
        <v>32.123222947868399</v>
      </c>
      <c r="CA147">
        <f>IF($I$2=0,0,IF(AQ147=0,C147-BZ147,('LED Curve'!$D$14*(AQ147/$I$2)^3+'LED Curve'!$D$15*(AQ147/$I$2)^2+'LED Curve'!$D$16*(AQ147/$I$2)^1+'LED Curve'!$D$17)*$F$2))</f>
        <v>32.123222947868399</v>
      </c>
      <c r="CB147">
        <f>IF($I$3=0,0,IF(AR147=0,C147-(BZ147+CA147),('LED Curve'!$D$14*(AR147/$I$3)^3+'LED Curve'!$D$15*(AR147/$I$3)^2+'LED Curve'!$D$16*(AR147/$I$3)^1+'LED Curve'!$D$17)*$F$3))</f>
        <v>32.123222947868399</v>
      </c>
      <c r="CC147">
        <f>IF($I$4=0,0,IF(AS147=0,C147-(BZ147+CA147+CB147),('LED Curve'!$D$14*(AS147/$I$4)^3+'LED Curve'!$D$15*(AS147/$I$4)^2+'LED Curve'!$D$16*(AS147/$I$4)^1+'LED Curve'!$D$17)*$F$4))</f>
        <v>32.123222947868399</v>
      </c>
      <c r="CD147">
        <f>IF($I$1=0,0,IF(AT147=0,D147,('LED Curve'!$D$14*(AT147/$I$1)^3+'LED Curve'!$D$15*(AT147/$I$1)^2+'LED Curve'!$D$16*(AT147/$I$1)^1+'LED Curve'!$D$17)*$F$1))</f>
        <v>32.123222947868399</v>
      </c>
      <c r="CE147">
        <f>IF($I$2=0,0,IF(AU147=0,D147-CD147,('LED Curve'!$D$14*(AU147/$I$2)^3+'LED Curve'!$D$15*(AU147/$I$2)^2+'LED Curve'!$D$16*(AU147/$I$2)^1+'LED Curve'!$D$17)*$F$2))</f>
        <v>32.123222947868399</v>
      </c>
      <c r="CF147">
        <f>IF($I$3=0,0,IF(AV147=0,D147-(CD147+CE147),('LED Curve'!$D$14*(AV147/$I$3)^3+'LED Curve'!$D$15*(AV147/$I$3)^2+'LED Curve'!$D$16*(AV147/$I$3)^1+'LED Curve'!$D$17)*$F$3))</f>
        <v>32.123222947868399</v>
      </c>
      <c r="CG147">
        <f>IF($I$4=0,0,IF(AW147=0,D147-(CD147+CE147+CF147),('LED Curve'!$D$14*(AW147/$I$4)^3+'LED Curve'!$D$15*(AW147/$I$4)^2+'LED Curve'!$D$16*(AW147/$I$4)^1+'LED Curve'!$D$17)*$F$4))</f>
        <v>32.123222947868399</v>
      </c>
      <c r="CH147">
        <f>IF($I$1=0,0,IF(AX147=0,E147,('LED Curve'!$D$14*(AX147/$I$1)^3+'LED Curve'!$D$15*(AX147/$I$1)^2+'LED Curve'!$D$16*(AX147/$I$1)^1+'LED Curve'!$D$17)*$F$1))</f>
        <v>32.123222947868399</v>
      </c>
      <c r="CI147">
        <f>IF($I$2=0,0,IF(AY147=0,E147-CH147,('LED Curve'!$D$14*(AY147/$I$2)^3+'LED Curve'!$D$15*(AY147/$I$2)^2+'LED Curve'!$D$16*(AY147/$I$2)^1+'LED Curve'!$D$17)*$F$2))</f>
        <v>32.123222947868399</v>
      </c>
      <c r="CJ147">
        <f>IF($I$3=0,0,IF(AZ147=0,E147-(CH147+CI147),('LED Curve'!$D$14*(AZ147/$I$3)^3+'LED Curve'!$D$15*(AZ147/$I$3)^2+'LED Curve'!$D$16*(AZ147/$I$3)^1+'LED Curve'!$D$17)*$F$3))</f>
        <v>32.123222947868399</v>
      </c>
      <c r="CK147">
        <f>IF($I$4=0,0,IF(BA147=0,E147-(CH147+CI147+CJ147),('LED Curve'!$D$14*(BA147/$I$4)^3+'LED Curve'!$D$15*(BA147/$I$4)^2+'LED Curve'!$D$16*(BA147/$I$4)^1+'LED Curve'!$D$17)*$F$4))</f>
        <v>32.123222947868399</v>
      </c>
      <c r="CL147">
        <f t="shared" si="272"/>
        <v>120.87035905492725</v>
      </c>
      <c r="CM147">
        <f t="shared" si="273"/>
        <v>88.74713610705885</v>
      </c>
      <c r="CN147">
        <f t="shared" si="274"/>
        <v>56.623913159190451</v>
      </c>
      <c r="CO147">
        <f>IF($C$6=Calculation!$I$5,0,$C147-(BZ147+CA147+CB147+CC147))</f>
        <v>24.500690211322052</v>
      </c>
      <c r="CP147">
        <f t="shared" si="275"/>
        <v>134.90613923699959</v>
      </c>
      <c r="CQ147">
        <f t="shared" si="276"/>
        <v>102.78291628913118</v>
      </c>
      <c r="CR147">
        <f t="shared" si="277"/>
        <v>70.659693341262781</v>
      </c>
      <c r="CS147">
        <f>IF($C$6=Calculation!$I$5,0,$D147-(CD147+CE147+CF147+CG147))</f>
        <v>38.536470393394382</v>
      </c>
      <c r="CT147">
        <f t="shared" si="278"/>
        <v>148.94191941907189</v>
      </c>
      <c r="CU147">
        <f t="shared" si="279"/>
        <v>116.81869647120351</v>
      </c>
      <c r="CV147">
        <f t="shared" si="280"/>
        <v>84.69547352333511</v>
      </c>
      <c r="CW147">
        <f>IF($C$6=Calculation!$I$5,0,$E147-(CH147+CI147+CJ147+CK147))</f>
        <v>52.572250575466711</v>
      </c>
      <c r="CX147">
        <f t="shared" si="281"/>
        <v>63.221628658897231</v>
      </c>
      <c r="CY147">
        <f t="shared" si="282"/>
        <v>71.366684587920133</v>
      </c>
      <c r="CZ147">
        <f t="shared" si="283"/>
        <v>79.181084689371147</v>
      </c>
      <c r="DA147">
        <f t="shared" si="284"/>
        <v>0.68125501981959669</v>
      </c>
      <c r="DB147">
        <f t="shared" si="285"/>
        <v>0.71463167906192071</v>
      </c>
      <c r="DC147">
        <f t="shared" si="286"/>
        <v>0.74099596269403578</v>
      </c>
      <c r="DD147">
        <f t="shared" si="301"/>
        <v>15.385543578846775</v>
      </c>
      <c r="DE147">
        <f t="shared" si="302"/>
        <v>14.968733480636171</v>
      </c>
      <c r="DF147">
        <f t="shared" si="303"/>
        <v>13.776877090888297</v>
      </c>
      <c r="DG147">
        <f t="shared" si="304"/>
        <v>10.532042868612654</v>
      </c>
      <c r="DH147">
        <f t="shared" si="305"/>
        <v>16.178626858463563</v>
      </c>
      <c r="DI147">
        <f t="shared" si="306"/>
        <v>15.798761923923649</v>
      </c>
      <c r="DJ147">
        <f t="shared" si="307"/>
        <v>14.732778297293947</v>
      </c>
      <c r="DK147">
        <f t="shared" si="308"/>
        <v>11.988004503558638</v>
      </c>
      <c r="DL147">
        <f t="shared" si="309"/>
        <v>16.803932837887668</v>
      </c>
      <c r="DM147">
        <f t="shared" si="310"/>
        <v>16.456118826176311</v>
      </c>
      <c r="DN147">
        <f t="shared" si="311"/>
        <v>15.490878660716609</v>
      </c>
      <c r="DO147">
        <f t="shared" si="312"/>
        <v>13.093931796083739</v>
      </c>
      <c r="DP147">
        <f t="shared" si="287"/>
        <v>0.21536561656600375</v>
      </c>
      <c r="DQ147">
        <f t="shared" si="288"/>
        <v>0.5946129283434145</v>
      </c>
      <c r="DR147">
        <f t="shared" si="289"/>
        <v>1.504332759888884</v>
      </c>
      <c r="DS147">
        <f t="shared" si="290"/>
        <v>5.5628653152954772</v>
      </c>
      <c r="DT147">
        <f t="shared" si="291"/>
        <v>0.1957421357474966</v>
      </c>
      <c r="DU147">
        <f t="shared" si="292"/>
        <v>0.52937470169145939</v>
      </c>
      <c r="DV147">
        <f t="shared" si="293"/>
        <v>1.2570381093663101</v>
      </c>
      <c r="DW147">
        <f t="shared" si="294"/>
        <v>9.971726378813214</v>
      </c>
      <c r="DX147">
        <f t="shared" si="295"/>
        <v>0.17943591579829735</v>
      </c>
      <c r="DY147">
        <f t="shared" si="296"/>
        <v>0.47733610924997627</v>
      </c>
      <c r="DZ147">
        <f t="shared" si="297"/>
        <v>1.0876185638500147</v>
      </c>
      <c r="EA147">
        <f t="shared" si="298"/>
        <v>14.850836016914554</v>
      </c>
      <c r="EB147">
        <f>IF($I$1=0,0,IF(AP147&lt;=0,0,('LED Curve'!$D$19*(AP147/$I$1)^3+'LED Curve'!$D$20*(AP147/$I$1)^2+'LED Curve'!$D$21*(AP147/$I$1)^1+'LED Curve'!$D$22)*$F$1*$I$1))</f>
        <v>544.2324443672818</v>
      </c>
      <c r="EC147">
        <f>IF($I$2=0,0,IF(AQ147&lt;=0,0,('LED Curve'!$D$19*(AQ147/$I$2)^3+'LED Curve'!$D$20*(AQ147/$I$2)^2+'LED Curve'!$D$21*(AQ147/$I$2)^1+'LED Curve'!$D$22)*$F$2*$I$2))</f>
        <v>544.2324443672818</v>
      </c>
      <c r="ED147">
        <f>IF($I$3=0,0,IF(AR147&lt;=0,0,('LED Curve'!$D$19*(AR147/$I$3)^3+'LED Curve'!$D$20*(AR147/$I$3)^2+'LED Curve'!$D$21*(AR147/$I$3)^1+'LED Curve'!$D$22)*$F$3*$I$3))</f>
        <v>544.2324443672818</v>
      </c>
      <c r="EE147">
        <f>IF($I$4=0,0,IF(AS147&lt;=0,0,('LED Curve'!$D$19*(AS147/$I$4)^3+'LED Curve'!$D$20*(AS147/$I$4)^2+'LED Curve'!$D$21*(AS147/$I$4)^1+'LED Curve'!$D$22)*$F$4*$I$4))</f>
        <v>544.2324443672818</v>
      </c>
      <c r="EF147">
        <f>IF($I$1=0,0,IF(AT147&lt;=0,0,('LED Curve'!$D$19*(AT147/$I$1)^3+'LED Curve'!$D$20*(AT147/$I$1)^2+'LED Curve'!$D$21*(AT147/$I$1)^1+'LED Curve'!$D$22)*$F$1*$I$1))</f>
        <v>544.2324443672818</v>
      </c>
      <c r="EG147">
        <f>IF($I$2=0,0,IF(AU147&lt;=0,0,('LED Curve'!$D$19*(AU147/$I$2)^3+'LED Curve'!$D$20*(AU147/$I$2)^2+'LED Curve'!$D$21*(AU147/$I$2)^1+'LED Curve'!$D$22)*$F$2*$I$2))</f>
        <v>544.2324443672818</v>
      </c>
      <c r="EH147">
        <f>IF($I$3=0,0,IF(AV147&lt;=0,0,('LED Curve'!$D$19*(AV147/$I$3)^3+'LED Curve'!$D$20*(AV147/$I$3)^2+'LED Curve'!$D$21*(AV147/$I$3)^1+'LED Curve'!$D$22)*$F$3*$I$3))</f>
        <v>544.2324443672818</v>
      </c>
      <c r="EI147">
        <f>IF($I$4=0,0,IF(AW147&lt;=0,0,('LED Curve'!$D$19*(AW147/$I$4)^3+'LED Curve'!$D$20*(AW147/$I$4)^2+'LED Curve'!$D$21*(AW147/$I$4)^1+'LED Curve'!$D$22)*$F$4*$I$4))</f>
        <v>544.2324443672818</v>
      </c>
      <c r="EJ147">
        <f>IF($I$1=0,0,IF(AX147&lt;=0,0,('LED Curve'!$D$19*(AX147/$I$1)^3+'LED Curve'!$D$20*(AX147/$I$1)^2+'LED Curve'!$D$21*(AX147/$I$1)^1+'LED Curve'!$D$22)*$F$1*$I$1))</f>
        <v>544.2324443672818</v>
      </c>
      <c r="EK147">
        <f>IF($I$2=0,0,IF(AY147&lt;=0,0,('LED Curve'!$D$19*(AY147/$I$2)^3+'LED Curve'!$D$20*(AY147/$I$2)^2+'LED Curve'!$D$21*(AY147/$I$2)^1+'LED Curve'!$D$22)*$F$2*$I$2))</f>
        <v>544.2324443672818</v>
      </c>
      <c r="EL147">
        <f>IF($I$3=0,0,IF(AZ147&lt;=0,0,('LED Curve'!$D$19*(AZ147/$I$3)^3+'LED Curve'!$D$20*(AZ147/$I$3)^2+'LED Curve'!$D$21*(AZ147/$I$3)^1+'LED Curve'!$D$22)*$F$3*$I$3))</f>
        <v>544.2324443672818</v>
      </c>
      <c r="EM147">
        <f>IF($I$4=0,0,IF(BA147&lt;=0,0,('LED Curve'!$D$19*(BA147/$I$4)^3+'LED Curve'!$D$20*(BA147/$I$4)^2+'LED Curve'!$D$21*(BA147/$I$4)^1+'LED Curve'!$D$22)*$F$4*$I$4))</f>
        <v>544.2324443672818</v>
      </c>
      <c r="EN147">
        <f t="shared" si="299"/>
        <v>2176.9297774691272</v>
      </c>
      <c r="EO147">
        <f t="shared" si="219"/>
        <v>948.61350207583291</v>
      </c>
      <c r="EP147">
        <f t="shared" si="220"/>
        <v>2176.9297774691272</v>
      </c>
      <c r="EQ147">
        <f t="shared" si="221"/>
        <v>851.15161399119143</v>
      </c>
      <c r="ER147">
        <f t="shared" si="300"/>
        <v>2176.9297774691272</v>
      </c>
      <c r="ES147">
        <f t="shared" si="222"/>
        <v>774.82780015805474</v>
      </c>
    </row>
    <row r="148" spans="1:149" x14ac:dyDescent="0.3">
      <c r="A148">
        <v>139</v>
      </c>
      <c r="B148">
        <f t="shared" si="223"/>
        <v>5.4296874999999996E-3</v>
      </c>
      <c r="C148">
        <f t="shared" si="210"/>
        <v>152.748274061453</v>
      </c>
      <c r="D148">
        <f t="shared" si="211"/>
        <v>166.76175352158509</v>
      </c>
      <c r="E148">
        <f t="shared" si="212"/>
        <v>180.77523298171718</v>
      </c>
      <c r="F148">
        <f>IF(C148&gt;Calculation!$D$72,IF((C148-Calculation!$D$72)/Calculation!$D$58&gt;Calculation!$D$28,Calculation!$D$28,(C148-Calculation!$D$72)/Calculation!$D$58),0)</f>
        <v>26.470588235294116</v>
      </c>
      <c r="G148">
        <f>IF(C148&gt;Calculation!$D$73,IF((C148-Calculation!$D$73)/Calculation!$D$59&gt;Calculation!$D$29,Calculation!$D$29,(C148-Calculation!$D$73)/Calculation!$D$59),0)</f>
        <v>54.411764705882355</v>
      </c>
      <c r="H148">
        <f>IF(C148&gt;Calculation!$D$74,IF((C148-Calculation!$D$74)/Calculation!$D$60&gt;Calculation!$D$30,Calculation!$D$30,(C148-Calculation!$D$74)/Calculation!$D$60),0)</f>
        <v>122.05882352941177</v>
      </c>
      <c r="I148">
        <f>IF(C148&gt;Calculation!$D$75,IF((C148-Calculation!$D$75)/Calculation!$D$61&gt;Calculation!$D$31,Calculation!$D$31,(C148-Calculation!$D$75)/Calculation!$D$61),0)</f>
        <v>135.29411764705884</v>
      </c>
      <c r="J148">
        <f>IF(D148&gt;Calculation!$D$72,IF((D148-Calculation!$D$72)/Calculation!$D$58&gt;Calculation!$D$28,Calculation!$D$28,(D148-Calculation!$D$72)/Calculation!$D$58),0)</f>
        <v>26.470588235294116</v>
      </c>
      <c r="K148">
        <f>IF(D148&gt;Calculation!$D$73,IF((D148-Calculation!$D$73)/Calculation!$D$59&gt;Calculation!$D$29,Calculation!$D$29,(D148-Calculation!$D$73)/Calculation!$D$59),0)</f>
        <v>54.411764705882355</v>
      </c>
      <c r="L148">
        <f>IF(D148&gt;Calculation!$D$74,IF((D148-Calculation!$D$74)/Calculation!$D$60&gt;Calculation!$D$30,Calculation!$D$30,(D148-Calculation!$D$74)/Calculation!$D$60),0)</f>
        <v>122.05882352941177</v>
      </c>
      <c r="M148">
        <f>IF(D148&gt;Calculation!$D$75,IF((D148-Calculation!$D$75)/Calculation!$D$61&gt;Calculation!$D$31,Calculation!$D$31,(D148-Calculation!$D$75)/Calculation!$D$61),0)</f>
        <v>135.29411764705884</v>
      </c>
      <c r="N148">
        <f>IF(E148&gt;Calculation!$D$72,IF((E148-Calculation!$D$72)/Calculation!$D$58&gt;Calculation!$D$28,Calculation!$D$28,(E148-Calculation!$D$72)/Calculation!$D$58),0)</f>
        <v>26.470588235294116</v>
      </c>
      <c r="O148">
        <f>IF(E148&gt;Calculation!$D$73,IF((E148-Calculation!$D$73)/Calculation!$D$59&gt;Calculation!$D$29,Calculation!$D$29,(E148-Calculation!$D$73)/Calculation!$D$59),0)</f>
        <v>54.411764705882355</v>
      </c>
      <c r="P148">
        <f>IF(E148&gt;Calculation!$D$74,IF((E148-Calculation!$D$74)/Calculation!$D$60&gt;Calculation!$D$30,Calculation!$D$30,(E148-Calculation!$D$74)/Calculation!$D$60),0)</f>
        <v>122.05882352941177</v>
      </c>
      <c r="Q148">
        <f>IF(E148&gt;Calculation!$D$75,IF((E148-Calculation!$D$75)/Calculation!$D$61&gt;Calculation!$D$31,Calculation!$D$31,(E148-Calculation!$D$75)/Calculation!$D$61),0)</f>
        <v>135.29411764705884</v>
      </c>
      <c r="R148">
        <f t="shared" si="224"/>
        <v>0</v>
      </c>
      <c r="S148">
        <f t="shared" si="225"/>
        <v>0</v>
      </c>
      <c r="T148">
        <f t="shared" si="226"/>
        <v>0</v>
      </c>
      <c r="U148">
        <f t="shared" si="227"/>
        <v>135.29411764705884</v>
      </c>
      <c r="V148">
        <f t="shared" si="228"/>
        <v>0</v>
      </c>
      <c r="W148">
        <f t="shared" si="229"/>
        <v>0</v>
      </c>
      <c r="X148">
        <f t="shared" si="230"/>
        <v>0</v>
      </c>
      <c r="Y148">
        <f t="shared" si="231"/>
        <v>135.29411764705884</v>
      </c>
      <c r="Z148">
        <f t="shared" si="232"/>
        <v>0</v>
      </c>
      <c r="AA148">
        <f t="shared" si="233"/>
        <v>0</v>
      </c>
      <c r="AB148">
        <f t="shared" si="234"/>
        <v>0</v>
      </c>
      <c r="AC148">
        <f t="shared" si="213"/>
        <v>135.29411764705884</v>
      </c>
      <c r="AD148">
        <f>IF(T148&gt;Calculation!$D$29,1,0)</f>
        <v>0</v>
      </c>
      <c r="AE148">
        <f>IF(X148&gt;Calculation!$D$29,1,0)</f>
        <v>0</v>
      </c>
      <c r="AF148">
        <f>IF(AB148&gt;Calculation!$D$29,1,0)</f>
        <v>0</v>
      </c>
      <c r="AG148">
        <f>IF(U148&gt;Calculation!$D$30,1,0)</f>
        <v>1</v>
      </c>
      <c r="AH148">
        <f>IF(Y148&gt;Calculation!$D$30,1,0)</f>
        <v>1</v>
      </c>
      <c r="AI148">
        <f>IF(AC148&gt;Calculation!$D$30,1,0)</f>
        <v>1</v>
      </c>
      <c r="AJ148">
        <f t="shared" si="214"/>
        <v>135.29411764705884</v>
      </c>
      <c r="AK148">
        <f t="shared" si="235"/>
        <v>135.29411764705884</v>
      </c>
      <c r="AL148">
        <f t="shared" si="236"/>
        <v>135.29411764705884</v>
      </c>
      <c r="AM148">
        <f t="shared" si="237"/>
        <v>18304.498269896198</v>
      </c>
      <c r="AN148">
        <f t="shared" si="238"/>
        <v>18304.498269896198</v>
      </c>
      <c r="AO148">
        <f t="shared" si="239"/>
        <v>18304.498269896198</v>
      </c>
      <c r="AP148">
        <f t="shared" si="215"/>
        <v>135.29411764705884</v>
      </c>
      <c r="AQ148">
        <f t="shared" si="216"/>
        <v>135.29411764705884</v>
      </c>
      <c r="AR148">
        <f t="shared" si="217"/>
        <v>135.29411764705884</v>
      </c>
      <c r="AS148">
        <f t="shared" si="218"/>
        <v>135.29411764705884</v>
      </c>
      <c r="AT148">
        <f t="shared" si="240"/>
        <v>135.29411764705884</v>
      </c>
      <c r="AU148">
        <f t="shared" si="241"/>
        <v>135.29411764705884</v>
      </c>
      <c r="AV148">
        <f t="shared" si="242"/>
        <v>135.29411764705884</v>
      </c>
      <c r="AW148">
        <f t="shared" si="243"/>
        <v>135.29411764705884</v>
      </c>
      <c r="AX148">
        <f t="shared" si="244"/>
        <v>135.29411764705884</v>
      </c>
      <c r="AY148">
        <f t="shared" si="245"/>
        <v>135.29411764705884</v>
      </c>
      <c r="AZ148">
        <f t="shared" si="246"/>
        <v>135.29411764705884</v>
      </c>
      <c r="BA148">
        <f t="shared" si="247"/>
        <v>135.29411764705884</v>
      </c>
      <c r="BB148">
        <f t="shared" si="248"/>
        <v>45.098039215686278</v>
      </c>
      <c r="BC148">
        <f t="shared" si="249"/>
        <v>45.098039215686278</v>
      </c>
      <c r="BD148">
        <f t="shared" si="250"/>
        <v>45.098039215686278</v>
      </c>
      <c r="BE148">
        <f t="shared" si="251"/>
        <v>45.098039215686278</v>
      </c>
      <c r="BF148">
        <f t="shared" si="252"/>
        <v>45.098039215686278</v>
      </c>
      <c r="BG148">
        <f t="shared" si="253"/>
        <v>45.098039215686278</v>
      </c>
      <c r="BH148">
        <f t="shared" si="254"/>
        <v>45.098039215686278</v>
      </c>
      <c r="BI148">
        <f t="shared" si="255"/>
        <v>45.098039215686278</v>
      </c>
      <c r="BJ148">
        <f t="shared" si="256"/>
        <v>45.098039215686278</v>
      </c>
      <c r="BK148">
        <f t="shared" si="257"/>
        <v>45.098039215686278</v>
      </c>
      <c r="BL148">
        <f t="shared" si="258"/>
        <v>45.098039215686278</v>
      </c>
      <c r="BM148">
        <f t="shared" si="259"/>
        <v>45.098039215686278</v>
      </c>
      <c r="BN148">
        <f t="shared" si="260"/>
        <v>2033.8331410995775</v>
      </c>
      <c r="BO148">
        <f t="shared" si="261"/>
        <v>2033.8331410995775</v>
      </c>
      <c r="BP148">
        <f t="shared" si="262"/>
        <v>2033.8331410995775</v>
      </c>
      <c r="BQ148">
        <f t="shared" si="263"/>
        <v>2033.8331410995775</v>
      </c>
      <c r="BR148">
        <f t="shared" si="264"/>
        <v>2033.8331410995775</v>
      </c>
      <c r="BS148">
        <f t="shared" si="265"/>
        <v>2033.8331410995775</v>
      </c>
      <c r="BT148">
        <f t="shared" si="266"/>
        <v>2033.8331410995775</v>
      </c>
      <c r="BU148">
        <f t="shared" si="267"/>
        <v>2033.8331410995775</v>
      </c>
      <c r="BV148">
        <f t="shared" si="268"/>
        <v>2033.8331410995775</v>
      </c>
      <c r="BW148">
        <f t="shared" si="269"/>
        <v>2033.8331410995775</v>
      </c>
      <c r="BX148">
        <f t="shared" si="270"/>
        <v>2033.8331410995775</v>
      </c>
      <c r="BY148">
        <f t="shared" si="271"/>
        <v>2033.8331410995775</v>
      </c>
      <c r="BZ148">
        <f>IF($I$1=0,0,IF(AP148=0,C148,('LED Curve'!$D$14*(AP148/$I$1)^3+'LED Curve'!$D$15*(AP148/$I$1)^2+'LED Curve'!$D$16*(AP148/$I$1)^1+'LED Curve'!$D$17)*$F$1))</f>
        <v>32.123222947868399</v>
      </c>
      <c r="CA148">
        <f>IF($I$2=0,0,IF(AQ148=0,C148-BZ148,('LED Curve'!$D$14*(AQ148/$I$2)^3+'LED Curve'!$D$15*(AQ148/$I$2)^2+'LED Curve'!$D$16*(AQ148/$I$2)^1+'LED Curve'!$D$17)*$F$2))</f>
        <v>32.123222947868399</v>
      </c>
      <c r="CB148">
        <f>IF($I$3=0,0,IF(AR148=0,C148-(BZ148+CA148),('LED Curve'!$D$14*(AR148/$I$3)^3+'LED Curve'!$D$15*(AR148/$I$3)^2+'LED Curve'!$D$16*(AR148/$I$3)^1+'LED Curve'!$D$17)*$F$3))</f>
        <v>32.123222947868399</v>
      </c>
      <c r="CC148">
        <f>IF($I$4=0,0,IF(AS148=0,C148-(BZ148+CA148+CB148),('LED Curve'!$D$14*(AS148/$I$4)^3+'LED Curve'!$D$15*(AS148/$I$4)^2+'LED Curve'!$D$16*(AS148/$I$4)^1+'LED Curve'!$D$17)*$F$4))</f>
        <v>32.123222947868399</v>
      </c>
      <c r="CD148">
        <f>IF($I$1=0,0,IF(AT148=0,D148,('LED Curve'!$D$14*(AT148/$I$1)^3+'LED Curve'!$D$15*(AT148/$I$1)^2+'LED Curve'!$D$16*(AT148/$I$1)^1+'LED Curve'!$D$17)*$F$1))</f>
        <v>32.123222947868399</v>
      </c>
      <c r="CE148">
        <f>IF($I$2=0,0,IF(AU148=0,D148-CD148,('LED Curve'!$D$14*(AU148/$I$2)^3+'LED Curve'!$D$15*(AU148/$I$2)^2+'LED Curve'!$D$16*(AU148/$I$2)^1+'LED Curve'!$D$17)*$F$2))</f>
        <v>32.123222947868399</v>
      </c>
      <c r="CF148">
        <f>IF($I$3=0,0,IF(AV148=0,D148-(CD148+CE148),('LED Curve'!$D$14*(AV148/$I$3)^3+'LED Curve'!$D$15*(AV148/$I$3)^2+'LED Curve'!$D$16*(AV148/$I$3)^1+'LED Curve'!$D$17)*$F$3))</f>
        <v>32.123222947868399</v>
      </c>
      <c r="CG148">
        <f>IF($I$4=0,0,IF(AW148=0,D148-(CD148+CE148+CF148),('LED Curve'!$D$14*(AW148/$I$4)^3+'LED Curve'!$D$15*(AW148/$I$4)^2+'LED Curve'!$D$16*(AW148/$I$4)^1+'LED Curve'!$D$17)*$F$4))</f>
        <v>32.123222947868399</v>
      </c>
      <c r="CH148">
        <f>IF($I$1=0,0,IF(AX148=0,E148,('LED Curve'!$D$14*(AX148/$I$1)^3+'LED Curve'!$D$15*(AX148/$I$1)^2+'LED Curve'!$D$16*(AX148/$I$1)^1+'LED Curve'!$D$17)*$F$1))</f>
        <v>32.123222947868399</v>
      </c>
      <c r="CI148">
        <f>IF($I$2=0,0,IF(AY148=0,E148-CH148,('LED Curve'!$D$14*(AY148/$I$2)^3+'LED Curve'!$D$15*(AY148/$I$2)^2+'LED Curve'!$D$16*(AY148/$I$2)^1+'LED Curve'!$D$17)*$F$2))</f>
        <v>32.123222947868399</v>
      </c>
      <c r="CJ148">
        <f>IF($I$3=0,0,IF(AZ148=0,E148-(CH148+CI148),('LED Curve'!$D$14*(AZ148/$I$3)^3+'LED Curve'!$D$15*(AZ148/$I$3)^2+'LED Curve'!$D$16*(AZ148/$I$3)^1+'LED Curve'!$D$17)*$F$3))</f>
        <v>32.123222947868399</v>
      </c>
      <c r="CK148">
        <f>IF($I$4=0,0,IF(BA148=0,E148-(CH148+CI148+CJ148),('LED Curve'!$D$14*(BA148/$I$4)^3+'LED Curve'!$D$15*(BA148/$I$4)^2+'LED Curve'!$D$16*(BA148/$I$4)^1+'LED Curve'!$D$17)*$F$4))</f>
        <v>32.123222947868399</v>
      </c>
      <c r="CL148">
        <f t="shared" si="272"/>
        <v>120.6250511135846</v>
      </c>
      <c r="CM148">
        <f t="shared" si="273"/>
        <v>88.501828165716205</v>
      </c>
      <c r="CN148">
        <f t="shared" si="274"/>
        <v>56.378605217847806</v>
      </c>
      <c r="CO148">
        <f>IF($C$6=Calculation!$I$5,0,$C148-(BZ148+CA148+CB148+CC148))</f>
        <v>24.255382269979407</v>
      </c>
      <c r="CP148">
        <f t="shared" si="275"/>
        <v>134.63853057371671</v>
      </c>
      <c r="CQ148">
        <f t="shared" si="276"/>
        <v>102.51530762584829</v>
      </c>
      <c r="CR148">
        <f t="shared" si="277"/>
        <v>70.392084677979895</v>
      </c>
      <c r="CS148">
        <f>IF($C$6=Calculation!$I$5,0,$D148-(CD148+CE148+CF148+CG148))</f>
        <v>38.268861730111496</v>
      </c>
      <c r="CT148">
        <f t="shared" si="278"/>
        <v>148.6520100338488</v>
      </c>
      <c r="CU148">
        <f t="shared" si="279"/>
        <v>116.52878708598038</v>
      </c>
      <c r="CV148">
        <f t="shared" si="280"/>
        <v>84.405564138111984</v>
      </c>
      <c r="CW148">
        <f>IF($C$6=Calculation!$I$5,0,$E148-(CH148+CI148+CJ148+CK148))</f>
        <v>52.282341190243585</v>
      </c>
      <c r="CX148">
        <f t="shared" si="281"/>
        <v>64.036939170096417</v>
      </c>
      <c r="CY148">
        <f t="shared" si="282"/>
        <v>72.256114236501062</v>
      </c>
      <c r="CZ148">
        <f t="shared" si="283"/>
        <v>80.144633475333819</v>
      </c>
      <c r="DA148">
        <f t="shared" si="284"/>
        <v>0.68865391687842026</v>
      </c>
      <c r="DB148">
        <f t="shared" si="285"/>
        <v>0.72203057612074428</v>
      </c>
      <c r="DC148">
        <f t="shared" si="286"/>
        <v>0.74839485975285935</v>
      </c>
      <c r="DD148">
        <f t="shared" si="301"/>
        <v>15.555312450124573</v>
      </c>
      <c r="DE148">
        <f t="shared" si="302"/>
        <v>15.138502351913969</v>
      </c>
      <c r="DF148">
        <f t="shared" si="303"/>
        <v>13.946645962166095</v>
      </c>
      <c r="DG148">
        <f t="shared" si="304"/>
        <v>10.701811739890452</v>
      </c>
      <c r="DH148">
        <f t="shared" si="305"/>
        <v>16.348395729741359</v>
      </c>
      <c r="DI148">
        <f t="shared" si="306"/>
        <v>15.968530795201447</v>
      </c>
      <c r="DJ148">
        <f t="shared" si="307"/>
        <v>14.902547168571745</v>
      </c>
      <c r="DK148">
        <f t="shared" si="308"/>
        <v>12.157773374836436</v>
      </c>
      <c r="DL148">
        <f t="shared" si="309"/>
        <v>16.973701709165464</v>
      </c>
      <c r="DM148">
        <f t="shared" si="310"/>
        <v>16.625887697454107</v>
      </c>
      <c r="DN148">
        <f t="shared" si="311"/>
        <v>15.660647531994407</v>
      </c>
      <c r="DO148">
        <f t="shared" si="312"/>
        <v>13.263700667361537</v>
      </c>
      <c r="DP148">
        <f t="shared" si="287"/>
        <v>0.21536561656600375</v>
      </c>
      <c r="DQ148">
        <f t="shared" si="288"/>
        <v>0.5946129283434145</v>
      </c>
      <c r="DR148">
        <f t="shared" si="289"/>
        <v>1.504332759888884</v>
      </c>
      <c r="DS148">
        <f t="shared" si="290"/>
        <v>5.6917014443246519</v>
      </c>
      <c r="DT148">
        <f t="shared" si="291"/>
        <v>0.1957421357474966</v>
      </c>
      <c r="DU148">
        <f t="shared" si="292"/>
        <v>0.52937470169145939</v>
      </c>
      <c r="DV148">
        <f t="shared" si="293"/>
        <v>1.2570381093663101</v>
      </c>
      <c r="DW148">
        <f t="shared" si="294"/>
        <v>10.174681645224133</v>
      </c>
      <c r="DX148">
        <f t="shared" si="295"/>
        <v>0.17943591579829735</v>
      </c>
      <c r="DY148">
        <f t="shared" si="296"/>
        <v>0.47733610924997627</v>
      </c>
      <c r="DZ148">
        <f t="shared" si="297"/>
        <v>1.0876185638500147</v>
      </c>
      <c r="EA148">
        <f t="shared" si="298"/>
        <v>15.127910420707217</v>
      </c>
      <c r="EB148">
        <f>IF($I$1=0,0,IF(AP148&lt;=0,0,('LED Curve'!$D$19*(AP148/$I$1)^3+'LED Curve'!$D$20*(AP148/$I$1)^2+'LED Curve'!$D$21*(AP148/$I$1)^1+'LED Curve'!$D$22)*$F$1*$I$1))</f>
        <v>544.2324443672818</v>
      </c>
      <c r="EC148">
        <f>IF($I$2=0,0,IF(AQ148&lt;=0,0,('LED Curve'!$D$19*(AQ148/$I$2)^3+'LED Curve'!$D$20*(AQ148/$I$2)^2+'LED Curve'!$D$21*(AQ148/$I$2)^1+'LED Curve'!$D$22)*$F$2*$I$2))</f>
        <v>544.2324443672818</v>
      </c>
      <c r="ED148">
        <f>IF($I$3=0,0,IF(AR148&lt;=0,0,('LED Curve'!$D$19*(AR148/$I$3)^3+'LED Curve'!$D$20*(AR148/$I$3)^2+'LED Curve'!$D$21*(AR148/$I$3)^1+'LED Curve'!$D$22)*$F$3*$I$3))</f>
        <v>544.2324443672818</v>
      </c>
      <c r="EE148">
        <f>IF($I$4=0,0,IF(AS148&lt;=0,0,('LED Curve'!$D$19*(AS148/$I$4)^3+'LED Curve'!$D$20*(AS148/$I$4)^2+'LED Curve'!$D$21*(AS148/$I$4)^1+'LED Curve'!$D$22)*$F$4*$I$4))</f>
        <v>544.2324443672818</v>
      </c>
      <c r="EF148">
        <f>IF($I$1=0,0,IF(AT148&lt;=0,0,('LED Curve'!$D$19*(AT148/$I$1)^3+'LED Curve'!$D$20*(AT148/$I$1)^2+'LED Curve'!$D$21*(AT148/$I$1)^1+'LED Curve'!$D$22)*$F$1*$I$1))</f>
        <v>544.2324443672818</v>
      </c>
      <c r="EG148">
        <f>IF($I$2=0,0,IF(AU148&lt;=0,0,('LED Curve'!$D$19*(AU148/$I$2)^3+'LED Curve'!$D$20*(AU148/$I$2)^2+'LED Curve'!$D$21*(AU148/$I$2)^1+'LED Curve'!$D$22)*$F$2*$I$2))</f>
        <v>544.2324443672818</v>
      </c>
      <c r="EH148">
        <f>IF($I$3=0,0,IF(AV148&lt;=0,0,('LED Curve'!$D$19*(AV148/$I$3)^3+'LED Curve'!$D$20*(AV148/$I$3)^2+'LED Curve'!$D$21*(AV148/$I$3)^1+'LED Curve'!$D$22)*$F$3*$I$3))</f>
        <v>544.2324443672818</v>
      </c>
      <c r="EI148">
        <f>IF($I$4=0,0,IF(AW148&lt;=0,0,('LED Curve'!$D$19*(AW148/$I$4)^3+'LED Curve'!$D$20*(AW148/$I$4)^2+'LED Curve'!$D$21*(AW148/$I$4)^1+'LED Curve'!$D$22)*$F$4*$I$4))</f>
        <v>544.2324443672818</v>
      </c>
      <c r="EJ148">
        <f>IF($I$1=0,0,IF(AX148&lt;=0,0,('LED Curve'!$D$19*(AX148/$I$1)^3+'LED Curve'!$D$20*(AX148/$I$1)^2+'LED Curve'!$D$21*(AX148/$I$1)^1+'LED Curve'!$D$22)*$F$1*$I$1))</f>
        <v>544.2324443672818</v>
      </c>
      <c r="EK148">
        <f>IF($I$2=0,0,IF(AY148&lt;=0,0,('LED Curve'!$D$19*(AY148/$I$2)^3+'LED Curve'!$D$20*(AY148/$I$2)^2+'LED Curve'!$D$21*(AY148/$I$2)^1+'LED Curve'!$D$22)*$F$2*$I$2))</f>
        <v>544.2324443672818</v>
      </c>
      <c r="EL148">
        <f>IF($I$3=0,0,IF(AZ148&lt;=0,0,('LED Curve'!$D$19*(AZ148/$I$3)^3+'LED Curve'!$D$20*(AZ148/$I$3)^2+'LED Curve'!$D$21*(AZ148/$I$3)^1+'LED Curve'!$D$22)*$F$3*$I$3))</f>
        <v>544.2324443672818</v>
      </c>
      <c r="EM148">
        <f>IF($I$4=0,0,IF(BA148&lt;=0,0,('LED Curve'!$D$19*(BA148/$I$4)^3+'LED Curve'!$D$20*(BA148/$I$4)^2+'LED Curve'!$D$21*(BA148/$I$4)^1+'LED Curve'!$D$22)*$F$4*$I$4))</f>
        <v>544.2324443672818</v>
      </c>
      <c r="EN148">
        <f t="shared" si="299"/>
        <v>2176.9297774691272</v>
      </c>
      <c r="EO148">
        <f t="shared" si="219"/>
        <v>948.61350207583291</v>
      </c>
      <c r="EP148">
        <f t="shared" si="220"/>
        <v>2176.9297774691272</v>
      </c>
      <c r="EQ148">
        <f t="shared" si="221"/>
        <v>851.15161399119143</v>
      </c>
      <c r="ER148">
        <f t="shared" si="300"/>
        <v>2176.9297774691272</v>
      </c>
      <c r="ES148">
        <f t="shared" si="222"/>
        <v>774.82780015805474</v>
      </c>
    </row>
    <row r="149" spans="1:149" x14ac:dyDescent="0.3">
      <c r="A149">
        <v>140</v>
      </c>
      <c r="B149">
        <f t="shared" si="223"/>
        <v>5.4687499999999997E-3</v>
      </c>
      <c r="C149">
        <f t="shared" si="210"/>
        <v>152.47975195703862</v>
      </c>
      <c r="D149">
        <f t="shared" si="211"/>
        <v>166.46882031676941</v>
      </c>
      <c r="E149">
        <f t="shared" si="212"/>
        <v>180.45788867650018</v>
      </c>
      <c r="F149">
        <f>IF(C149&gt;Calculation!$D$72,IF((C149-Calculation!$D$72)/Calculation!$D$58&gt;Calculation!$D$28,Calculation!$D$28,(C149-Calculation!$D$72)/Calculation!$D$58),0)</f>
        <v>26.470588235294116</v>
      </c>
      <c r="G149">
        <f>IF(C149&gt;Calculation!$D$73,IF((C149-Calculation!$D$73)/Calculation!$D$59&gt;Calculation!$D$29,Calculation!$D$29,(C149-Calculation!$D$73)/Calculation!$D$59),0)</f>
        <v>54.411764705882355</v>
      </c>
      <c r="H149">
        <f>IF(C149&gt;Calculation!$D$74,IF((C149-Calculation!$D$74)/Calculation!$D$60&gt;Calculation!$D$30,Calculation!$D$30,(C149-Calculation!$D$74)/Calculation!$D$60),0)</f>
        <v>122.05882352941177</v>
      </c>
      <c r="I149">
        <f>IF(C149&gt;Calculation!$D$75,IF((C149-Calculation!$D$75)/Calculation!$D$61&gt;Calculation!$D$31,Calculation!$D$31,(C149-Calculation!$D$75)/Calculation!$D$61),0)</f>
        <v>135.29411764705884</v>
      </c>
      <c r="J149">
        <f>IF(D149&gt;Calculation!$D$72,IF((D149-Calculation!$D$72)/Calculation!$D$58&gt;Calculation!$D$28,Calculation!$D$28,(D149-Calculation!$D$72)/Calculation!$D$58),0)</f>
        <v>26.470588235294116</v>
      </c>
      <c r="K149">
        <f>IF(D149&gt;Calculation!$D$73,IF((D149-Calculation!$D$73)/Calculation!$D$59&gt;Calculation!$D$29,Calculation!$D$29,(D149-Calculation!$D$73)/Calculation!$D$59),0)</f>
        <v>54.411764705882355</v>
      </c>
      <c r="L149">
        <f>IF(D149&gt;Calculation!$D$74,IF((D149-Calculation!$D$74)/Calculation!$D$60&gt;Calculation!$D$30,Calculation!$D$30,(D149-Calculation!$D$74)/Calculation!$D$60),0)</f>
        <v>122.05882352941177</v>
      </c>
      <c r="M149">
        <f>IF(D149&gt;Calculation!$D$75,IF((D149-Calculation!$D$75)/Calculation!$D$61&gt;Calculation!$D$31,Calculation!$D$31,(D149-Calculation!$D$75)/Calculation!$D$61),0)</f>
        <v>135.29411764705884</v>
      </c>
      <c r="N149">
        <f>IF(E149&gt;Calculation!$D$72,IF((E149-Calculation!$D$72)/Calculation!$D$58&gt;Calculation!$D$28,Calculation!$D$28,(E149-Calculation!$D$72)/Calculation!$D$58),0)</f>
        <v>26.470588235294116</v>
      </c>
      <c r="O149">
        <f>IF(E149&gt;Calculation!$D$73,IF((E149-Calculation!$D$73)/Calculation!$D$59&gt;Calculation!$D$29,Calculation!$D$29,(E149-Calculation!$D$73)/Calculation!$D$59),0)</f>
        <v>54.411764705882355</v>
      </c>
      <c r="P149">
        <f>IF(E149&gt;Calculation!$D$74,IF((E149-Calculation!$D$74)/Calculation!$D$60&gt;Calculation!$D$30,Calculation!$D$30,(E149-Calculation!$D$74)/Calculation!$D$60),0)</f>
        <v>122.05882352941177</v>
      </c>
      <c r="Q149">
        <f>IF(E149&gt;Calculation!$D$75,IF((E149-Calculation!$D$75)/Calculation!$D$61&gt;Calculation!$D$31,Calculation!$D$31,(E149-Calculation!$D$75)/Calculation!$D$61),0)</f>
        <v>135.29411764705884</v>
      </c>
      <c r="R149">
        <f t="shared" si="224"/>
        <v>0</v>
      </c>
      <c r="S149">
        <f t="shared" si="225"/>
        <v>0</v>
      </c>
      <c r="T149">
        <f t="shared" si="226"/>
        <v>0</v>
      </c>
      <c r="U149">
        <f t="shared" si="227"/>
        <v>135.29411764705884</v>
      </c>
      <c r="V149">
        <f t="shared" si="228"/>
        <v>0</v>
      </c>
      <c r="W149">
        <f t="shared" si="229"/>
        <v>0</v>
      </c>
      <c r="X149">
        <f t="shared" si="230"/>
        <v>0</v>
      </c>
      <c r="Y149">
        <f t="shared" si="231"/>
        <v>135.29411764705884</v>
      </c>
      <c r="Z149">
        <f t="shared" si="232"/>
        <v>0</v>
      </c>
      <c r="AA149">
        <f t="shared" si="233"/>
        <v>0</v>
      </c>
      <c r="AB149">
        <f t="shared" si="234"/>
        <v>0</v>
      </c>
      <c r="AC149">
        <f t="shared" si="213"/>
        <v>135.29411764705884</v>
      </c>
      <c r="AD149">
        <f>IF(T149&gt;Calculation!$D$29,1,0)</f>
        <v>0</v>
      </c>
      <c r="AE149">
        <f>IF(X149&gt;Calculation!$D$29,1,0)</f>
        <v>0</v>
      </c>
      <c r="AF149">
        <f>IF(AB149&gt;Calculation!$D$29,1,0)</f>
        <v>0</v>
      </c>
      <c r="AG149">
        <f>IF(U149&gt;Calculation!$D$30,1,0)</f>
        <v>1</v>
      </c>
      <c r="AH149">
        <f>IF(Y149&gt;Calculation!$D$30,1,0)</f>
        <v>1</v>
      </c>
      <c r="AI149">
        <f>IF(AC149&gt;Calculation!$D$30,1,0)</f>
        <v>1</v>
      </c>
      <c r="AJ149">
        <f t="shared" si="214"/>
        <v>135.29411764705884</v>
      </c>
      <c r="AK149">
        <f t="shared" si="235"/>
        <v>135.29411764705884</v>
      </c>
      <c r="AL149">
        <f t="shared" si="236"/>
        <v>135.29411764705884</v>
      </c>
      <c r="AM149">
        <f t="shared" si="237"/>
        <v>18304.498269896198</v>
      </c>
      <c r="AN149">
        <f t="shared" si="238"/>
        <v>18304.498269896198</v>
      </c>
      <c r="AO149">
        <f t="shared" si="239"/>
        <v>18304.498269896198</v>
      </c>
      <c r="AP149">
        <f t="shared" si="215"/>
        <v>135.29411764705884</v>
      </c>
      <c r="AQ149">
        <f t="shared" si="216"/>
        <v>135.29411764705884</v>
      </c>
      <c r="AR149">
        <f t="shared" si="217"/>
        <v>135.29411764705884</v>
      </c>
      <c r="AS149">
        <f t="shared" si="218"/>
        <v>135.29411764705884</v>
      </c>
      <c r="AT149">
        <f t="shared" si="240"/>
        <v>135.29411764705884</v>
      </c>
      <c r="AU149">
        <f t="shared" si="241"/>
        <v>135.29411764705884</v>
      </c>
      <c r="AV149">
        <f t="shared" si="242"/>
        <v>135.29411764705884</v>
      </c>
      <c r="AW149">
        <f t="shared" si="243"/>
        <v>135.29411764705884</v>
      </c>
      <c r="AX149">
        <f t="shared" si="244"/>
        <v>135.29411764705884</v>
      </c>
      <c r="AY149">
        <f t="shared" si="245"/>
        <v>135.29411764705884</v>
      </c>
      <c r="AZ149">
        <f t="shared" si="246"/>
        <v>135.29411764705884</v>
      </c>
      <c r="BA149">
        <f t="shared" si="247"/>
        <v>135.29411764705884</v>
      </c>
      <c r="BB149">
        <f t="shared" si="248"/>
        <v>45.098039215686278</v>
      </c>
      <c r="BC149">
        <f t="shared" si="249"/>
        <v>45.098039215686278</v>
      </c>
      <c r="BD149">
        <f t="shared" si="250"/>
        <v>45.098039215686278</v>
      </c>
      <c r="BE149">
        <f t="shared" si="251"/>
        <v>45.098039215686278</v>
      </c>
      <c r="BF149">
        <f t="shared" si="252"/>
        <v>45.098039215686278</v>
      </c>
      <c r="BG149">
        <f t="shared" si="253"/>
        <v>45.098039215686278</v>
      </c>
      <c r="BH149">
        <f t="shared" si="254"/>
        <v>45.098039215686278</v>
      </c>
      <c r="BI149">
        <f t="shared" si="255"/>
        <v>45.098039215686278</v>
      </c>
      <c r="BJ149">
        <f t="shared" si="256"/>
        <v>45.098039215686278</v>
      </c>
      <c r="BK149">
        <f t="shared" si="257"/>
        <v>45.098039215686278</v>
      </c>
      <c r="BL149">
        <f t="shared" si="258"/>
        <v>45.098039215686278</v>
      </c>
      <c r="BM149">
        <f t="shared" si="259"/>
        <v>45.098039215686278</v>
      </c>
      <c r="BN149">
        <f t="shared" si="260"/>
        <v>2033.8331410995775</v>
      </c>
      <c r="BO149">
        <f t="shared" si="261"/>
        <v>2033.8331410995775</v>
      </c>
      <c r="BP149">
        <f t="shared" si="262"/>
        <v>2033.8331410995775</v>
      </c>
      <c r="BQ149">
        <f t="shared" si="263"/>
        <v>2033.8331410995775</v>
      </c>
      <c r="BR149">
        <f t="shared" si="264"/>
        <v>2033.8331410995775</v>
      </c>
      <c r="BS149">
        <f t="shared" si="265"/>
        <v>2033.8331410995775</v>
      </c>
      <c r="BT149">
        <f t="shared" si="266"/>
        <v>2033.8331410995775</v>
      </c>
      <c r="BU149">
        <f t="shared" si="267"/>
        <v>2033.8331410995775</v>
      </c>
      <c r="BV149">
        <f t="shared" si="268"/>
        <v>2033.8331410995775</v>
      </c>
      <c r="BW149">
        <f t="shared" si="269"/>
        <v>2033.8331410995775</v>
      </c>
      <c r="BX149">
        <f t="shared" si="270"/>
        <v>2033.8331410995775</v>
      </c>
      <c r="BY149">
        <f t="shared" si="271"/>
        <v>2033.8331410995775</v>
      </c>
      <c r="BZ149">
        <f>IF($I$1=0,0,IF(AP149=0,C149,('LED Curve'!$D$14*(AP149/$I$1)^3+'LED Curve'!$D$15*(AP149/$I$1)^2+'LED Curve'!$D$16*(AP149/$I$1)^1+'LED Curve'!$D$17)*$F$1))</f>
        <v>32.123222947868399</v>
      </c>
      <c r="CA149">
        <f>IF($I$2=0,0,IF(AQ149=0,C149-BZ149,('LED Curve'!$D$14*(AQ149/$I$2)^3+'LED Curve'!$D$15*(AQ149/$I$2)^2+'LED Curve'!$D$16*(AQ149/$I$2)^1+'LED Curve'!$D$17)*$F$2))</f>
        <v>32.123222947868399</v>
      </c>
      <c r="CB149">
        <f>IF($I$3=0,0,IF(AR149=0,C149-(BZ149+CA149),('LED Curve'!$D$14*(AR149/$I$3)^3+'LED Curve'!$D$15*(AR149/$I$3)^2+'LED Curve'!$D$16*(AR149/$I$3)^1+'LED Curve'!$D$17)*$F$3))</f>
        <v>32.123222947868399</v>
      </c>
      <c r="CC149">
        <f>IF($I$4=0,0,IF(AS149=0,C149-(BZ149+CA149+CB149),('LED Curve'!$D$14*(AS149/$I$4)^3+'LED Curve'!$D$15*(AS149/$I$4)^2+'LED Curve'!$D$16*(AS149/$I$4)^1+'LED Curve'!$D$17)*$F$4))</f>
        <v>32.123222947868399</v>
      </c>
      <c r="CD149">
        <f>IF($I$1=0,0,IF(AT149=0,D149,('LED Curve'!$D$14*(AT149/$I$1)^3+'LED Curve'!$D$15*(AT149/$I$1)^2+'LED Curve'!$D$16*(AT149/$I$1)^1+'LED Curve'!$D$17)*$F$1))</f>
        <v>32.123222947868399</v>
      </c>
      <c r="CE149">
        <f>IF($I$2=0,0,IF(AU149=0,D149-CD149,('LED Curve'!$D$14*(AU149/$I$2)^3+'LED Curve'!$D$15*(AU149/$I$2)^2+'LED Curve'!$D$16*(AU149/$I$2)^1+'LED Curve'!$D$17)*$F$2))</f>
        <v>32.123222947868399</v>
      </c>
      <c r="CF149">
        <f>IF($I$3=0,0,IF(AV149=0,D149-(CD149+CE149),('LED Curve'!$D$14*(AV149/$I$3)^3+'LED Curve'!$D$15*(AV149/$I$3)^2+'LED Curve'!$D$16*(AV149/$I$3)^1+'LED Curve'!$D$17)*$F$3))</f>
        <v>32.123222947868399</v>
      </c>
      <c r="CG149">
        <f>IF($I$4=0,0,IF(AW149=0,D149-(CD149+CE149+CF149),('LED Curve'!$D$14*(AW149/$I$4)^3+'LED Curve'!$D$15*(AW149/$I$4)^2+'LED Curve'!$D$16*(AW149/$I$4)^1+'LED Curve'!$D$17)*$F$4))</f>
        <v>32.123222947868399</v>
      </c>
      <c r="CH149">
        <f>IF($I$1=0,0,IF(AX149=0,E149,('LED Curve'!$D$14*(AX149/$I$1)^3+'LED Curve'!$D$15*(AX149/$I$1)^2+'LED Curve'!$D$16*(AX149/$I$1)^1+'LED Curve'!$D$17)*$F$1))</f>
        <v>32.123222947868399</v>
      </c>
      <c r="CI149">
        <f>IF($I$2=0,0,IF(AY149=0,E149-CH149,('LED Curve'!$D$14*(AY149/$I$2)^3+'LED Curve'!$D$15*(AY149/$I$2)^2+'LED Curve'!$D$16*(AY149/$I$2)^1+'LED Curve'!$D$17)*$F$2))</f>
        <v>32.123222947868399</v>
      </c>
      <c r="CJ149">
        <f>IF($I$3=0,0,IF(AZ149=0,E149-(CH149+CI149),('LED Curve'!$D$14*(AZ149/$I$3)^3+'LED Curve'!$D$15*(AZ149/$I$3)^2+'LED Curve'!$D$16*(AZ149/$I$3)^1+'LED Curve'!$D$17)*$F$3))</f>
        <v>32.123222947868399</v>
      </c>
      <c r="CK149">
        <f>IF($I$4=0,0,IF(BA149=0,E149-(CH149+CI149+CJ149),('LED Curve'!$D$14*(BA149/$I$4)^3+'LED Curve'!$D$15*(BA149/$I$4)^2+'LED Curve'!$D$16*(BA149/$I$4)^1+'LED Curve'!$D$17)*$F$4))</f>
        <v>32.123222947868399</v>
      </c>
      <c r="CL149">
        <f t="shared" si="272"/>
        <v>120.35652900917022</v>
      </c>
      <c r="CM149">
        <f t="shared" si="273"/>
        <v>88.233306061301818</v>
      </c>
      <c r="CN149">
        <f t="shared" si="274"/>
        <v>56.110083113433419</v>
      </c>
      <c r="CO149">
        <f>IF($C$6=Calculation!$I$5,0,$C149-(BZ149+CA149+CB149+CC149))</f>
        <v>23.98686016556502</v>
      </c>
      <c r="CP149">
        <f t="shared" si="275"/>
        <v>134.345597368901</v>
      </c>
      <c r="CQ149">
        <f t="shared" si="276"/>
        <v>102.22237442103261</v>
      </c>
      <c r="CR149">
        <f t="shared" si="277"/>
        <v>70.099151473164213</v>
      </c>
      <c r="CS149">
        <f>IF($C$6=Calculation!$I$5,0,$D149-(CD149+CE149+CF149+CG149))</f>
        <v>37.975928525295814</v>
      </c>
      <c r="CT149">
        <f t="shared" si="278"/>
        <v>148.33466572863176</v>
      </c>
      <c r="CU149">
        <f t="shared" si="279"/>
        <v>116.21144278076338</v>
      </c>
      <c r="CV149">
        <f t="shared" si="280"/>
        <v>84.088219832894978</v>
      </c>
      <c r="CW149">
        <f>IF($C$6=Calculation!$I$5,0,$E149-(CH149+CI149+CJ149+CK149))</f>
        <v>51.964996885026579</v>
      </c>
      <c r="CX149">
        <f t="shared" si="281"/>
        <v>64.850891904290506</v>
      </c>
      <c r="CY149">
        <f t="shared" si="282"/>
        <v>73.144062673803703</v>
      </c>
      <c r="CZ149">
        <f t="shared" si="283"/>
        <v>81.10657761574501</v>
      </c>
      <c r="DA149">
        <f t="shared" si="284"/>
        <v>0.69605281393724383</v>
      </c>
      <c r="DB149">
        <f t="shared" si="285"/>
        <v>0.72942947317956786</v>
      </c>
      <c r="DC149">
        <f t="shared" si="286"/>
        <v>0.75579375681168293</v>
      </c>
      <c r="DD149">
        <f t="shared" si="301"/>
        <v>15.725081321402371</v>
      </c>
      <c r="DE149">
        <f t="shared" si="302"/>
        <v>15.308271223191767</v>
      </c>
      <c r="DF149">
        <f t="shared" si="303"/>
        <v>14.116414833443892</v>
      </c>
      <c r="DG149">
        <f t="shared" si="304"/>
        <v>10.87158061116825</v>
      </c>
      <c r="DH149">
        <f t="shared" si="305"/>
        <v>16.518164601019155</v>
      </c>
      <c r="DI149">
        <f t="shared" si="306"/>
        <v>16.138299666479245</v>
      </c>
      <c r="DJ149">
        <f t="shared" si="307"/>
        <v>15.072316039849543</v>
      </c>
      <c r="DK149">
        <f t="shared" si="308"/>
        <v>12.327542246114234</v>
      </c>
      <c r="DL149">
        <f t="shared" si="309"/>
        <v>17.14347058044326</v>
      </c>
      <c r="DM149">
        <f t="shared" si="310"/>
        <v>16.795656568731903</v>
      </c>
      <c r="DN149">
        <f t="shared" si="311"/>
        <v>15.830416403272205</v>
      </c>
      <c r="DO149">
        <f t="shared" si="312"/>
        <v>13.433469538639335</v>
      </c>
      <c r="DP149">
        <f t="shared" si="287"/>
        <v>0.21536561656600375</v>
      </c>
      <c r="DQ149">
        <f t="shared" si="288"/>
        <v>0.5946129283434145</v>
      </c>
      <c r="DR149">
        <f t="shared" si="289"/>
        <v>1.504332759888884</v>
      </c>
      <c r="DS149">
        <f t="shared" si="290"/>
        <v>5.819179796348724</v>
      </c>
      <c r="DT149">
        <f t="shared" si="291"/>
        <v>0.1957421357474966</v>
      </c>
      <c r="DU149">
        <f t="shared" si="292"/>
        <v>0.52937470169145939</v>
      </c>
      <c r="DV149">
        <f t="shared" si="293"/>
        <v>1.2570381093663101</v>
      </c>
      <c r="DW149">
        <f t="shared" si="294"/>
        <v>10.376155700356758</v>
      </c>
      <c r="DX149">
        <f t="shared" si="295"/>
        <v>0.17943591579829735</v>
      </c>
      <c r="DY149">
        <f t="shared" si="296"/>
        <v>0.47733610924997627</v>
      </c>
      <c r="DZ149">
        <f t="shared" si="297"/>
        <v>1.0876185638500147</v>
      </c>
      <c r="EA149">
        <f t="shared" si="298"/>
        <v>15.403380178948394</v>
      </c>
      <c r="EB149">
        <f>IF($I$1=0,0,IF(AP149&lt;=0,0,('LED Curve'!$D$19*(AP149/$I$1)^3+'LED Curve'!$D$20*(AP149/$I$1)^2+'LED Curve'!$D$21*(AP149/$I$1)^1+'LED Curve'!$D$22)*$F$1*$I$1))</f>
        <v>544.2324443672818</v>
      </c>
      <c r="EC149">
        <f>IF($I$2=0,0,IF(AQ149&lt;=0,0,('LED Curve'!$D$19*(AQ149/$I$2)^3+'LED Curve'!$D$20*(AQ149/$I$2)^2+'LED Curve'!$D$21*(AQ149/$I$2)^1+'LED Curve'!$D$22)*$F$2*$I$2))</f>
        <v>544.2324443672818</v>
      </c>
      <c r="ED149">
        <f>IF($I$3=0,0,IF(AR149&lt;=0,0,('LED Curve'!$D$19*(AR149/$I$3)^3+'LED Curve'!$D$20*(AR149/$I$3)^2+'LED Curve'!$D$21*(AR149/$I$3)^1+'LED Curve'!$D$22)*$F$3*$I$3))</f>
        <v>544.2324443672818</v>
      </c>
      <c r="EE149">
        <f>IF($I$4=0,0,IF(AS149&lt;=0,0,('LED Curve'!$D$19*(AS149/$I$4)^3+'LED Curve'!$D$20*(AS149/$I$4)^2+'LED Curve'!$D$21*(AS149/$I$4)^1+'LED Curve'!$D$22)*$F$4*$I$4))</f>
        <v>544.2324443672818</v>
      </c>
      <c r="EF149">
        <f>IF($I$1=0,0,IF(AT149&lt;=0,0,('LED Curve'!$D$19*(AT149/$I$1)^3+'LED Curve'!$D$20*(AT149/$I$1)^2+'LED Curve'!$D$21*(AT149/$I$1)^1+'LED Curve'!$D$22)*$F$1*$I$1))</f>
        <v>544.2324443672818</v>
      </c>
      <c r="EG149">
        <f>IF($I$2=0,0,IF(AU149&lt;=0,0,('LED Curve'!$D$19*(AU149/$I$2)^3+'LED Curve'!$D$20*(AU149/$I$2)^2+'LED Curve'!$D$21*(AU149/$I$2)^1+'LED Curve'!$D$22)*$F$2*$I$2))</f>
        <v>544.2324443672818</v>
      </c>
      <c r="EH149">
        <f>IF($I$3=0,0,IF(AV149&lt;=0,0,('LED Curve'!$D$19*(AV149/$I$3)^3+'LED Curve'!$D$20*(AV149/$I$3)^2+'LED Curve'!$D$21*(AV149/$I$3)^1+'LED Curve'!$D$22)*$F$3*$I$3))</f>
        <v>544.2324443672818</v>
      </c>
      <c r="EI149">
        <f>IF($I$4=0,0,IF(AW149&lt;=0,0,('LED Curve'!$D$19*(AW149/$I$4)^3+'LED Curve'!$D$20*(AW149/$I$4)^2+'LED Curve'!$D$21*(AW149/$I$4)^1+'LED Curve'!$D$22)*$F$4*$I$4))</f>
        <v>544.2324443672818</v>
      </c>
      <c r="EJ149">
        <f>IF($I$1=0,0,IF(AX149&lt;=0,0,('LED Curve'!$D$19*(AX149/$I$1)^3+'LED Curve'!$D$20*(AX149/$I$1)^2+'LED Curve'!$D$21*(AX149/$I$1)^1+'LED Curve'!$D$22)*$F$1*$I$1))</f>
        <v>544.2324443672818</v>
      </c>
      <c r="EK149">
        <f>IF($I$2=0,0,IF(AY149&lt;=0,0,('LED Curve'!$D$19*(AY149/$I$2)^3+'LED Curve'!$D$20*(AY149/$I$2)^2+'LED Curve'!$D$21*(AY149/$I$2)^1+'LED Curve'!$D$22)*$F$2*$I$2))</f>
        <v>544.2324443672818</v>
      </c>
      <c r="EL149">
        <f>IF($I$3=0,0,IF(AZ149&lt;=0,0,('LED Curve'!$D$19*(AZ149/$I$3)^3+'LED Curve'!$D$20*(AZ149/$I$3)^2+'LED Curve'!$D$21*(AZ149/$I$3)^1+'LED Curve'!$D$22)*$F$3*$I$3))</f>
        <v>544.2324443672818</v>
      </c>
      <c r="EM149">
        <f>IF($I$4=0,0,IF(BA149&lt;=0,0,('LED Curve'!$D$19*(BA149/$I$4)^3+'LED Curve'!$D$20*(BA149/$I$4)^2+'LED Curve'!$D$21*(BA149/$I$4)^1+'LED Curve'!$D$22)*$F$4*$I$4))</f>
        <v>544.2324443672818</v>
      </c>
      <c r="EN149">
        <f t="shared" si="299"/>
        <v>2176.9297774691272</v>
      </c>
      <c r="EO149">
        <f t="shared" si="219"/>
        <v>948.61350207583291</v>
      </c>
      <c r="EP149">
        <f t="shared" si="220"/>
        <v>2176.9297774691272</v>
      </c>
      <c r="EQ149">
        <f t="shared" si="221"/>
        <v>851.15161399119143</v>
      </c>
      <c r="ER149">
        <f t="shared" si="300"/>
        <v>2176.9297774691272</v>
      </c>
      <c r="ES149">
        <f t="shared" si="222"/>
        <v>774.82780015805474</v>
      </c>
    </row>
    <row r="150" spans="1:149" x14ac:dyDescent="0.3">
      <c r="A150">
        <v>141</v>
      </c>
      <c r="B150">
        <f t="shared" si="223"/>
        <v>5.5078124999999997E-3</v>
      </c>
      <c r="C150">
        <f t="shared" si="210"/>
        <v>152.18805612799372</v>
      </c>
      <c r="D150">
        <f t="shared" si="211"/>
        <v>166.15060668508406</v>
      </c>
      <c r="E150">
        <f t="shared" si="212"/>
        <v>180.1131572421744</v>
      </c>
      <c r="F150">
        <f>IF(C150&gt;Calculation!$D$72,IF((C150-Calculation!$D$72)/Calculation!$D$58&gt;Calculation!$D$28,Calculation!$D$28,(C150-Calculation!$D$72)/Calculation!$D$58),0)</f>
        <v>26.470588235294116</v>
      </c>
      <c r="G150">
        <f>IF(C150&gt;Calculation!$D$73,IF((C150-Calculation!$D$73)/Calculation!$D$59&gt;Calculation!$D$29,Calculation!$D$29,(C150-Calculation!$D$73)/Calculation!$D$59),0)</f>
        <v>54.411764705882355</v>
      </c>
      <c r="H150">
        <f>IF(C150&gt;Calculation!$D$74,IF((C150-Calculation!$D$74)/Calculation!$D$60&gt;Calculation!$D$30,Calculation!$D$30,(C150-Calculation!$D$74)/Calculation!$D$60),0)</f>
        <v>122.05882352941177</v>
      </c>
      <c r="I150">
        <f>IF(C150&gt;Calculation!$D$75,IF((C150-Calculation!$D$75)/Calculation!$D$61&gt;Calculation!$D$31,Calculation!$D$31,(C150-Calculation!$D$75)/Calculation!$D$61),0)</f>
        <v>135.29411764705884</v>
      </c>
      <c r="J150">
        <f>IF(D150&gt;Calculation!$D$72,IF((D150-Calculation!$D$72)/Calculation!$D$58&gt;Calculation!$D$28,Calculation!$D$28,(D150-Calculation!$D$72)/Calculation!$D$58),0)</f>
        <v>26.470588235294116</v>
      </c>
      <c r="K150">
        <f>IF(D150&gt;Calculation!$D$73,IF((D150-Calculation!$D$73)/Calculation!$D$59&gt;Calculation!$D$29,Calculation!$D$29,(D150-Calculation!$D$73)/Calculation!$D$59),0)</f>
        <v>54.411764705882355</v>
      </c>
      <c r="L150">
        <f>IF(D150&gt;Calculation!$D$74,IF((D150-Calculation!$D$74)/Calculation!$D$60&gt;Calculation!$D$30,Calculation!$D$30,(D150-Calculation!$D$74)/Calculation!$D$60),0)</f>
        <v>122.05882352941177</v>
      </c>
      <c r="M150">
        <f>IF(D150&gt;Calculation!$D$75,IF((D150-Calculation!$D$75)/Calculation!$D$61&gt;Calculation!$D$31,Calculation!$D$31,(D150-Calculation!$D$75)/Calculation!$D$61),0)</f>
        <v>135.29411764705884</v>
      </c>
      <c r="N150">
        <f>IF(E150&gt;Calculation!$D$72,IF((E150-Calculation!$D$72)/Calculation!$D$58&gt;Calculation!$D$28,Calculation!$D$28,(E150-Calculation!$D$72)/Calculation!$D$58),0)</f>
        <v>26.470588235294116</v>
      </c>
      <c r="O150">
        <f>IF(E150&gt;Calculation!$D$73,IF((E150-Calculation!$D$73)/Calculation!$D$59&gt;Calculation!$D$29,Calculation!$D$29,(E150-Calculation!$D$73)/Calculation!$D$59),0)</f>
        <v>54.411764705882355</v>
      </c>
      <c r="P150">
        <f>IF(E150&gt;Calculation!$D$74,IF((E150-Calculation!$D$74)/Calculation!$D$60&gt;Calculation!$D$30,Calculation!$D$30,(E150-Calculation!$D$74)/Calculation!$D$60),0)</f>
        <v>122.05882352941177</v>
      </c>
      <c r="Q150">
        <f>IF(E150&gt;Calculation!$D$75,IF((E150-Calculation!$D$75)/Calculation!$D$61&gt;Calculation!$D$31,Calculation!$D$31,(E150-Calculation!$D$75)/Calculation!$D$61),0)</f>
        <v>135.29411764705884</v>
      </c>
      <c r="R150">
        <f t="shared" si="224"/>
        <v>0</v>
      </c>
      <c r="S150">
        <f t="shared" si="225"/>
        <v>0</v>
      </c>
      <c r="T150">
        <f t="shared" si="226"/>
        <v>0</v>
      </c>
      <c r="U150">
        <f t="shared" si="227"/>
        <v>135.29411764705884</v>
      </c>
      <c r="V150">
        <f t="shared" si="228"/>
        <v>0</v>
      </c>
      <c r="W150">
        <f t="shared" si="229"/>
        <v>0</v>
      </c>
      <c r="X150">
        <f t="shared" si="230"/>
        <v>0</v>
      </c>
      <c r="Y150">
        <f t="shared" si="231"/>
        <v>135.29411764705884</v>
      </c>
      <c r="Z150">
        <f t="shared" si="232"/>
        <v>0</v>
      </c>
      <c r="AA150">
        <f t="shared" si="233"/>
        <v>0</v>
      </c>
      <c r="AB150">
        <f t="shared" si="234"/>
        <v>0</v>
      </c>
      <c r="AC150">
        <f t="shared" si="213"/>
        <v>135.29411764705884</v>
      </c>
      <c r="AD150">
        <f>IF(T150&gt;Calculation!$D$29,1,0)</f>
        <v>0</v>
      </c>
      <c r="AE150">
        <f>IF(X150&gt;Calculation!$D$29,1,0)</f>
        <v>0</v>
      </c>
      <c r="AF150">
        <f>IF(AB150&gt;Calculation!$D$29,1,0)</f>
        <v>0</v>
      </c>
      <c r="AG150">
        <f>IF(U150&gt;Calculation!$D$30,1,0)</f>
        <v>1</v>
      </c>
      <c r="AH150">
        <f>IF(Y150&gt;Calculation!$D$30,1,0)</f>
        <v>1</v>
      </c>
      <c r="AI150">
        <f>IF(AC150&gt;Calculation!$D$30,1,0)</f>
        <v>1</v>
      </c>
      <c r="AJ150">
        <f t="shared" si="214"/>
        <v>135.29411764705884</v>
      </c>
      <c r="AK150">
        <f t="shared" si="235"/>
        <v>135.29411764705884</v>
      </c>
      <c r="AL150">
        <f t="shared" si="236"/>
        <v>135.29411764705884</v>
      </c>
      <c r="AM150">
        <f t="shared" si="237"/>
        <v>18304.498269896198</v>
      </c>
      <c r="AN150">
        <f t="shared" si="238"/>
        <v>18304.498269896198</v>
      </c>
      <c r="AO150">
        <f t="shared" si="239"/>
        <v>18304.498269896198</v>
      </c>
      <c r="AP150">
        <f t="shared" si="215"/>
        <v>135.29411764705884</v>
      </c>
      <c r="AQ150">
        <f t="shared" si="216"/>
        <v>135.29411764705884</v>
      </c>
      <c r="AR150">
        <f t="shared" si="217"/>
        <v>135.29411764705884</v>
      </c>
      <c r="AS150">
        <f t="shared" si="218"/>
        <v>135.29411764705884</v>
      </c>
      <c r="AT150">
        <f t="shared" si="240"/>
        <v>135.29411764705884</v>
      </c>
      <c r="AU150">
        <f t="shared" si="241"/>
        <v>135.29411764705884</v>
      </c>
      <c r="AV150">
        <f t="shared" si="242"/>
        <v>135.29411764705884</v>
      </c>
      <c r="AW150">
        <f t="shared" si="243"/>
        <v>135.29411764705884</v>
      </c>
      <c r="AX150">
        <f t="shared" si="244"/>
        <v>135.29411764705884</v>
      </c>
      <c r="AY150">
        <f t="shared" si="245"/>
        <v>135.29411764705884</v>
      </c>
      <c r="AZ150">
        <f t="shared" si="246"/>
        <v>135.29411764705884</v>
      </c>
      <c r="BA150">
        <f t="shared" si="247"/>
        <v>135.29411764705884</v>
      </c>
      <c r="BB150">
        <f t="shared" si="248"/>
        <v>45.098039215686278</v>
      </c>
      <c r="BC150">
        <f t="shared" si="249"/>
        <v>45.098039215686278</v>
      </c>
      <c r="BD150">
        <f t="shared" si="250"/>
        <v>45.098039215686278</v>
      </c>
      <c r="BE150">
        <f t="shared" si="251"/>
        <v>45.098039215686278</v>
      </c>
      <c r="BF150">
        <f t="shared" si="252"/>
        <v>45.098039215686278</v>
      </c>
      <c r="BG150">
        <f t="shared" si="253"/>
        <v>45.098039215686278</v>
      </c>
      <c r="BH150">
        <f t="shared" si="254"/>
        <v>45.098039215686278</v>
      </c>
      <c r="BI150">
        <f t="shared" si="255"/>
        <v>45.098039215686278</v>
      </c>
      <c r="BJ150">
        <f t="shared" si="256"/>
        <v>45.098039215686278</v>
      </c>
      <c r="BK150">
        <f t="shared" si="257"/>
        <v>45.098039215686278</v>
      </c>
      <c r="BL150">
        <f t="shared" si="258"/>
        <v>45.098039215686278</v>
      </c>
      <c r="BM150">
        <f t="shared" si="259"/>
        <v>45.098039215686278</v>
      </c>
      <c r="BN150">
        <f t="shared" si="260"/>
        <v>2033.8331410995775</v>
      </c>
      <c r="BO150">
        <f t="shared" si="261"/>
        <v>2033.8331410995775</v>
      </c>
      <c r="BP150">
        <f t="shared" si="262"/>
        <v>2033.8331410995775</v>
      </c>
      <c r="BQ150">
        <f t="shared" si="263"/>
        <v>2033.8331410995775</v>
      </c>
      <c r="BR150">
        <f t="shared" si="264"/>
        <v>2033.8331410995775</v>
      </c>
      <c r="BS150">
        <f t="shared" si="265"/>
        <v>2033.8331410995775</v>
      </c>
      <c r="BT150">
        <f t="shared" si="266"/>
        <v>2033.8331410995775</v>
      </c>
      <c r="BU150">
        <f t="shared" si="267"/>
        <v>2033.8331410995775</v>
      </c>
      <c r="BV150">
        <f t="shared" si="268"/>
        <v>2033.8331410995775</v>
      </c>
      <c r="BW150">
        <f t="shared" si="269"/>
        <v>2033.8331410995775</v>
      </c>
      <c r="BX150">
        <f t="shared" si="270"/>
        <v>2033.8331410995775</v>
      </c>
      <c r="BY150">
        <f t="shared" si="271"/>
        <v>2033.8331410995775</v>
      </c>
      <c r="BZ150">
        <f>IF($I$1=0,0,IF(AP150=0,C150,('LED Curve'!$D$14*(AP150/$I$1)^3+'LED Curve'!$D$15*(AP150/$I$1)^2+'LED Curve'!$D$16*(AP150/$I$1)^1+'LED Curve'!$D$17)*$F$1))</f>
        <v>32.123222947868399</v>
      </c>
      <c r="CA150">
        <f>IF($I$2=0,0,IF(AQ150=0,C150-BZ150,('LED Curve'!$D$14*(AQ150/$I$2)^3+'LED Curve'!$D$15*(AQ150/$I$2)^2+'LED Curve'!$D$16*(AQ150/$I$2)^1+'LED Curve'!$D$17)*$F$2))</f>
        <v>32.123222947868399</v>
      </c>
      <c r="CB150">
        <f>IF($I$3=0,0,IF(AR150=0,C150-(BZ150+CA150),('LED Curve'!$D$14*(AR150/$I$3)^3+'LED Curve'!$D$15*(AR150/$I$3)^2+'LED Curve'!$D$16*(AR150/$I$3)^1+'LED Curve'!$D$17)*$F$3))</f>
        <v>32.123222947868399</v>
      </c>
      <c r="CC150">
        <f>IF($I$4=0,0,IF(AS150=0,C150-(BZ150+CA150+CB150),('LED Curve'!$D$14*(AS150/$I$4)^3+'LED Curve'!$D$15*(AS150/$I$4)^2+'LED Curve'!$D$16*(AS150/$I$4)^1+'LED Curve'!$D$17)*$F$4))</f>
        <v>32.123222947868399</v>
      </c>
      <c r="CD150">
        <f>IF($I$1=0,0,IF(AT150=0,D150,('LED Curve'!$D$14*(AT150/$I$1)^3+'LED Curve'!$D$15*(AT150/$I$1)^2+'LED Curve'!$D$16*(AT150/$I$1)^1+'LED Curve'!$D$17)*$F$1))</f>
        <v>32.123222947868399</v>
      </c>
      <c r="CE150">
        <f>IF($I$2=0,0,IF(AU150=0,D150-CD150,('LED Curve'!$D$14*(AU150/$I$2)^3+'LED Curve'!$D$15*(AU150/$I$2)^2+'LED Curve'!$D$16*(AU150/$I$2)^1+'LED Curve'!$D$17)*$F$2))</f>
        <v>32.123222947868399</v>
      </c>
      <c r="CF150">
        <f>IF($I$3=0,0,IF(AV150=0,D150-(CD150+CE150),('LED Curve'!$D$14*(AV150/$I$3)^3+'LED Curve'!$D$15*(AV150/$I$3)^2+'LED Curve'!$D$16*(AV150/$I$3)^1+'LED Curve'!$D$17)*$F$3))</f>
        <v>32.123222947868399</v>
      </c>
      <c r="CG150">
        <f>IF($I$4=0,0,IF(AW150=0,D150-(CD150+CE150+CF150),('LED Curve'!$D$14*(AW150/$I$4)^3+'LED Curve'!$D$15*(AW150/$I$4)^2+'LED Curve'!$D$16*(AW150/$I$4)^1+'LED Curve'!$D$17)*$F$4))</f>
        <v>32.123222947868399</v>
      </c>
      <c r="CH150">
        <f>IF($I$1=0,0,IF(AX150=0,E150,('LED Curve'!$D$14*(AX150/$I$1)^3+'LED Curve'!$D$15*(AX150/$I$1)^2+'LED Curve'!$D$16*(AX150/$I$1)^1+'LED Curve'!$D$17)*$F$1))</f>
        <v>32.123222947868399</v>
      </c>
      <c r="CI150">
        <f>IF($I$2=0,0,IF(AY150=0,E150-CH150,('LED Curve'!$D$14*(AY150/$I$2)^3+'LED Curve'!$D$15*(AY150/$I$2)^2+'LED Curve'!$D$16*(AY150/$I$2)^1+'LED Curve'!$D$17)*$F$2))</f>
        <v>32.123222947868399</v>
      </c>
      <c r="CJ150">
        <f>IF($I$3=0,0,IF(AZ150=0,E150-(CH150+CI150),('LED Curve'!$D$14*(AZ150/$I$3)^3+'LED Curve'!$D$15*(AZ150/$I$3)^2+'LED Curve'!$D$16*(AZ150/$I$3)^1+'LED Curve'!$D$17)*$F$3))</f>
        <v>32.123222947868399</v>
      </c>
      <c r="CK150">
        <f>IF($I$4=0,0,IF(BA150=0,E150-(CH150+CI150+CJ150),('LED Curve'!$D$14*(BA150/$I$4)^3+'LED Curve'!$D$15*(BA150/$I$4)^2+'LED Curve'!$D$16*(BA150/$I$4)^1+'LED Curve'!$D$17)*$F$4))</f>
        <v>32.123222947868399</v>
      </c>
      <c r="CL150">
        <f t="shared" si="272"/>
        <v>120.06483318012532</v>
      </c>
      <c r="CM150">
        <f t="shared" si="273"/>
        <v>87.94161023225692</v>
      </c>
      <c r="CN150">
        <f t="shared" si="274"/>
        <v>55.818387284388521</v>
      </c>
      <c r="CO150">
        <f>IF($C$6=Calculation!$I$5,0,$C150-(BZ150+CA150+CB150+CC150))</f>
        <v>23.695164336520122</v>
      </c>
      <c r="CP150">
        <f t="shared" si="275"/>
        <v>134.02738373721564</v>
      </c>
      <c r="CQ150">
        <f t="shared" si="276"/>
        <v>101.90416078934726</v>
      </c>
      <c r="CR150">
        <f t="shared" si="277"/>
        <v>69.78093784147886</v>
      </c>
      <c r="CS150">
        <f>IF($C$6=Calculation!$I$5,0,$D150-(CD150+CE150+CF150+CG150))</f>
        <v>37.657714893610461</v>
      </c>
      <c r="CT150">
        <f t="shared" si="278"/>
        <v>147.98993429430601</v>
      </c>
      <c r="CU150">
        <f t="shared" si="279"/>
        <v>115.8667113464376</v>
      </c>
      <c r="CV150">
        <f t="shared" si="280"/>
        <v>83.743488398569198</v>
      </c>
      <c r="CW150">
        <f>IF($C$6=Calculation!$I$5,0,$E150-(CH150+CI150+CJ150+CK150))</f>
        <v>51.620265450700799</v>
      </c>
      <c r="CX150">
        <f t="shared" si="281"/>
        <v>65.663364283191669</v>
      </c>
      <c r="CY150">
        <f t="shared" si="282"/>
        <v>74.030396178059519</v>
      </c>
      <c r="CZ150">
        <f t="shared" si="283"/>
        <v>82.06677224535548</v>
      </c>
      <c r="DA150">
        <f t="shared" si="284"/>
        <v>0.7034517109960674</v>
      </c>
      <c r="DB150">
        <f t="shared" si="285"/>
        <v>0.73682837023839143</v>
      </c>
      <c r="DC150">
        <f t="shared" si="286"/>
        <v>0.7631926538705065</v>
      </c>
      <c r="DD150">
        <f t="shared" si="301"/>
        <v>15.894850192680169</v>
      </c>
      <c r="DE150">
        <f t="shared" si="302"/>
        <v>15.478040094469565</v>
      </c>
      <c r="DF150">
        <f t="shared" si="303"/>
        <v>14.28618370472169</v>
      </c>
      <c r="DG150">
        <f t="shared" si="304"/>
        <v>11.041349482446048</v>
      </c>
      <c r="DH150">
        <f t="shared" si="305"/>
        <v>16.687933472296951</v>
      </c>
      <c r="DI150">
        <f t="shared" si="306"/>
        <v>16.308068537757041</v>
      </c>
      <c r="DJ150">
        <f t="shared" si="307"/>
        <v>15.242084911127341</v>
      </c>
      <c r="DK150">
        <f t="shared" si="308"/>
        <v>12.497311117392032</v>
      </c>
      <c r="DL150">
        <f t="shared" si="309"/>
        <v>17.313239451721056</v>
      </c>
      <c r="DM150">
        <f t="shared" si="310"/>
        <v>16.9654254400097</v>
      </c>
      <c r="DN150">
        <f t="shared" si="311"/>
        <v>16.000185274550002</v>
      </c>
      <c r="DO150">
        <f t="shared" si="312"/>
        <v>13.603238409917132</v>
      </c>
      <c r="DP150">
        <f t="shared" si="287"/>
        <v>0.21536561656600375</v>
      </c>
      <c r="DQ150">
        <f t="shared" si="288"/>
        <v>0.5946129283434145</v>
      </c>
      <c r="DR150">
        <f t="shared" si="289"/>
        <v>1.504332759888884</v>
      </c>
      <c r="DS150">
        <f t="shared" si="290"/>
        <v>5.9451777930798775</v>
      </c>
      <c r="DT150">
        <f t="shared" si="291"/>
        <v>0.1957421357474966</v>
      </c>
      <c r="DU150">
        <f t="shared" si="292"/>
        <v>0.52937470169145939</v>
      </c>
      <c r="DV150">
        <f t="shared" si="293"/>
        <v>1.2570381093663101</v>
      </c>
      <c r="DW150">
        <f t="shared" si="294"/>
        <v>10.576014822442563</v>
      </c>
      <c r="DX150">
        <f t="shared" si="295"/>
        <v>0.17943591579829735</v>
      </c>
      <c r="DY150">
        <f t="shared" si="296"/>
        <v>0.47733610924997627</v>
      </c>
      <c r="DZ150">
        <f t="shared" si="297"/>
        <v>1.0876185638500147</v>
      </c>
      <c r="EA150">
        <f t="shared" si="298"/>
        <v>15.677100426388851</v>
      </c>
      <c r="EB150">
        <f>IF($I$1=0,0,IF(AP150&lt;=0,0,('LED Curve'!$D$19*(AP150/$I$1)^3+'LED Curve'!$D$20*(AP150/$I$1)^2+'LED Curve'!$D$21*(AP150/$I$1)^1+'LED Curve'!$D$22)*$F$1*$I$1))</f>
        <v>544.2324443672818</v>
      </c>
      <c r="EC150">
        <f>IF($I$2=0,0,IF(AQ150&lt;=0,0,('LED Curve'!$D$19*(AQ150/$I$2)^3+'LED Curve'!$D$20*(AQ150/$I$2)^2+'LED Curve'!$D$21*(AQ150/$I$2)^1+'LED Curve'!$D$22)*$F$2*$I$2))</f>
        <v>544.2324443672818</v>
      </c>
      <c r="ED150">
        <f>IF($I$3=0,0,IF(AR150&lt;=0,0,('LED Curve'!$D$19*(AR150/$I$3)^3+'LED Curve'!$D$20*(AR150/$I$3)^2+'LED Curve'!$D$21*(AR150/$I$3)^1+'LED Curve'!$D$22)*$F$3*$I$3))</f>
        <v>544.2324443672818</v>
      </c>
      <c r="EE150">
        <f>IF($I$4=0,0,IF(AS150&lt;=0,0,('LED Curve'!$D$19*(AS150/$I$4)^3+'LED Curve'!$D$20*(AS150/$I$4)^2+'LED Curve'!$D$21*(AS150/$I$4)^1+'LED Curve'!$D$22)*$F$4*$I$4))</f>
        <v>544.2324443672818</v>
      </c>
      <c r="EF150">
        <f>IF($I$1=0,0,IF(AT150&lt;=0,0,('LED Curve'!$D$19*(AT150/$I$1)^3+'LED Curve'!$D$20*(AT150/$I$1)^2+'LED Curve'!$D$21*(AT150/$I$1)^1+'LED Curve'!$D$22)*$F$1*$I$1))</f>
        <v>544.2324443672818</v>
      </c>
      <c r="EG150">
        <f>IF($I$2=0,0,IF(AU150&lt;=0,0,('LED Curve'!$D$19*(AU150/$I$2)^3+'LED Curve'!$D$20*(AU150/$I$2)^2+'LED Curve'!$D$21*(AU150/$I$2)^1+'LED Curve'!$D$22)*$F$2*$I$2))</f>
        <v>544.2324443672818</v>
      </c>
      <c r="EH150">
        <f>IF($I$3=0,0,IF(AV150&lt;=0,0,('LED Curve'!$D$19*(AV150/$I$3)^3+'LED Curve'!$D$20*(AV150/$I$3)^2+'LED Curve'!$D$21*(AV150/$I$3)^1+'LED Curve'!$D$22)*$F$3*$I$3))</f>
        <v>544.2324443672818</v>
      </c>
      <c r="EI150">
        <f>IF($I$4=0,0,IF(AW150&lt;=0,0,('LED Curve'!$D$19*(AW150/$I$4)^3+'LED Curve'!$D$20*(AW150/$I$4)^2+'LED Curve'!$D$21*(AW150/$I$4)^1+'LED Curve'!$D$22)*$F$4*$I$4))</f>
        <v>544.2324443672818</v>
      </c>
      <c r="EJ150">
        <f>IF($I$1=0,0,IF(AX150&lt;=0,0,('LED Curve'!$D$19*(AX150/$I$1)^3+'LED Curve'!$D$20*(AX150/$I$1)^2+'LED Curve'!$D$21*(AX150/$I$1)^1+'LED Curve'!$D$22)*$F$1*$I$1))</f>
        <v>544.2324443672818</v>
      </c>
      <c r="EK150">
        <f>IF($I$2=0,0,IF(AY150&lt;=0,0,('LED Curve'!$D$19*(AY150/$I$2)^3+'LED Curve'!$D$20*(AY150/$I$2)^2+'LED Curve'!$D$21*(AY150/$I$2)^1+'LED Curve'!$D$22)*$F$2*$I$2))</f>
        <v>544.2324443672818</v>
      </c>
      <c r="EL150">
        <f>IF($I$3=0,0,IF(AZ150&lt;=0,0,('LED Curve'!$D$19*(AZ150/$I$3)^3+'LED Curve'!$D$20*(AZ150/$I$3)^2+'LED Curve'!$D$21*(AZ150/$I$3)^1+'LED Curve'!$D$22)*$F$3*$I$3))</f>
        <v>544.2324443672818</v>
      </c>
      <c r="EM150">
        <f>IF($I$4=0,0,IF(BA150&lt;=0,0,('LED Curve'!$D$19*(BA150/$I$4)^3+'LED Curve'!$D$20*(BA150/$I$4)^2+'LED Curve'!$D$21*(BA150/$I$4)^1+'LED Curve'!$D$22)*$F$4*$I$4))</f>
        <v>544.2324443672818</v>
      </c>
      <c r="EN150">
        <f t="shared" si="299"/>
        <v>2176.9297774691272</v>
      </c>
      <c r="EO150">
        <f t="shared" si="219"/>
        <v>948.61350207583291</v>
      </c>
      <c r="EP150">
        <f t="shared" si="220"/>
        <v>2176.9297774691272</v>
      </c>
      <c r="EQ150">
        <f t="shared" si="221"/>
        <v>851.15161399119143</v>
      </c>
      <c r="ER150">
        <f t="shared" si="300"/>
        <v>2176.9297774691272</v>
      </c>
      <c r="ES150">
        <f t="shared" si="222"/>
        <v>774.82780015805474</v>
      </c>
    </row>
    <row r="151" spans="1:149" x14ac:dyDescent="0.3">
      <c r="A151">
        <v>142</v>
      </c>
      <c r="B151">
        <f t="shared" si="223"/>
        <v>5.5468749999999997E-3</v>
      </c>
      <c r="C151">
        <f t="shared" si="210"/>
        <v>151.8732305026372</v>
      </c>
      <c r="D151">
        <f t="shared" si="211"/>
        <v>165.80716054833147</v>
      </c>
      <c r="E151">
        <f t="shared" si="212"/>
        <v>179.74109059402576</v>
      </c>
      <c r="F151">
        <f>IF(C151&gt;Calculation!$D$72,IF((C151-Calculation!$D$72)/Calculation!$D$58&gt;Calculation!$D$28,Calculation!$D$28,(C151-Calculation!$D$72)/Calculation!$D$58),0)</f>
        <v>26.470588235294116</v>
      </c>
      <c r="G151">
        <f>IF(C151&gt;Calculation!$D$73,IF((C151-Calculation!$D$73)/Calculation!$D$59&gt;Calculation!$D$29,Calculation!$D$29,(C151-Calculation!$D$73)/Calculation!$D$59),0)</f>
        <v>54.411764705882355</v>
      </c>
      <c r="H151">
        <f>IF(C151&gt;Calculation!$D$74,IF((C151-Calculation!$D$74)/Calculation!$D$60&gt;Calculation!$D$30,Calculation!$D$30,(C151-Calculation!$D$74)/Calculation!$D$60),0)</f>
        <v>122.05882352941177</v>
      </c>
      <c r="I151">
        <f>IF(C151&gt;Calculation!$D$75,IF((C151-Calculation!$D$75)/Calculation!$D$61&gt;Calculation!$D$31,Calculation!$D$31,(C151-Calculation!$D$75)/Calculation!$D$61),0)</f>
        <v>135.29411764705884</v>
      </c>
      <c r="J151">
        <f>IF(D151&gt;Calculation!$D$72,IF((D151-Calculation!$D$72)/Calculation!$D$58&gt;Calculation!$D$28,Calculation!$D$28,(D151-Calculation!$D$72)/Calculation!$D$58),0)</f>
        <v>26.470588235294116</v>
      </c>
      <c r="K151">
        <f>IF(D151&gt;Calculation!$D$73,IF((D151-Calculation!$D$73)/Calculation!$D$59&gt;Calculation!$D$29,Calculation!$D$29,(D151-Calculation!$D$73)/Calculation!$D$59),0)</f>
        <v>54.411764705882355</v>
      </c>
      <c r="L151">
        <f>IF(D151&gt;Calculation!$D$74,IF((D151-Calculation!$D$74)/Calculation!$D$60&gt;Calculation!$D$30,Calculation!$D$30,(D151-Calculation!$D$74)/Calculation!$D$60),0)</f>
        <v>122.05882352941177</v>
      </c>
      <c r="M151">
        <f>IF(D151&gt;Calculation!$D$75,IF((D151-Calculation!$D$75)/Calculation!$D$61&gt;Calculation!$D$31,Calculation!$D$31,(D151-Calculation!$D$75)/Calculation!$D$61),0)</f>
        <v>135.29411764705884</v>
      </c>
      <c r="N151">
        <f>IF(E151&gt;Calculation!$D$72,IF((E151-Calculation!$D$72)/Calculation!$D$58&gt;Calculation!$D$28,Calculation!$D$28,(E151-Calculation!$D$72)/Calculation!$D$58),0)</f>
        <v>26.470588235294116</v>
      </c>
      <c r="O151">
        <f>IF(E151&gt;Calculation!$D$73,IF((E151-Calculation!$D$73)/Calculation!$D$59&gt;Calculation!$D$29,Calculation!$D$29,(E151-Calculation!$D$73)/Calculation!$D$59),0)</f>
        <v>54.411764705882355</v>
      </c>
      <c r="P151">
        <f>IF(E151&gt;Calculation!$D$74,IF((E151-Calculation!$D$74)/Calculation!$D$60&gt;Calculation!$D$30,Calculation!$D$30,(E151-Calculation!$D$74)/Calculation!$D$60),0)</f>
        <v>122.05882352941177</v>
      </c>
      <c r="Q151">
        <f>IF(E151&gt;Calculation!$D$75,IF((E151-Calculation!$D$75)/Calculation!$D$61&gt;Calculation!$D$31,Calculation!$D$31,(E151-Calculation!$D$75)/Calculation!$D$61),0)</f>
        <v>135.29411764705884</v>
      </c>
      <c r="R151">
        <f t="shared" si="224"/>
        <v>0</v>
      </c>
      <c r="S151">
        <f t="shared" si="225"/>
        <v>0</v>
      </c>
      <c r="T151">
        <f t="shared" si="226"/>
        <v>0</v>
      </c>
      <c r="U151">
        <f t="shared" si="227"/>
        <v>135.29411764705884</v>
      </c>
      <c r="V151">
        <f t="shared" si="228"/>
        <v>0</v>
      </c>
      <c r="W151">
        <f t="shared" si="229"/>
        <v>0</v>
      </c>
      <c r="X151">
        <f t="shared" si="230"/>
        <v>0</v>
      </c>
      <c r="Y151">
        <f t="shared" si="231"/>
        <v>135.29411764705884</v>
      </c>
      <c r="Z151">
        <f t="shared" si="232"/>
        <v>0</v>
      </c>
      <c r="AA151">
        <f t="shared" si="233"/>
        <v>0</v>
      </c>
      <c r="AB151">
        <f t="shared" si="234"/>
        <v>0</v>
      </c>
      <c r="AC151">
        <f t="shared" si="213"/>
        <v>135.29411764705884</v>
      </c>
      <c r="AD151">
        <f>IF(T151&gt;Calculation!$D$29,1,0)</f>
        <v>0</v>
      </c>
      <c r="AE151">
        <f>IF(X151&gt;Calculation!$D$29,1,0)</f>
        <v>0</v>
      </c>
      <c r="AF151">
        <f>IF(AB151&gt;Calculation!$D$29,1,0)</f>
        <v>0</v>
      </c>
      <c r="AG151">
        <f>IF(U151&gt;Calculation!$D$30,1,0)</f>
        <v>1</v>
      </c>
      <c r="AH151">
        <f>IF(Y151&gt;Calculation!$D$30,1,0)</f>
        <v>1</v>
      </c>
      <c r="AI151">
        <f>IF(AC151&gt;Calculation!$D$30,1,0)</f>
        <v>1</v>
      </c>
      <c r="AJ151">
        <f t="shared" si="214"/>
        <v>135.29411764705884</v>
      </c>
      <c r="AK151">
        <f t="shared" si="235"/>
        <v>135.29411764705884</v>
      </c>
      <c r="AL151">
        <f t="shared" si="236"/>
        <v>135.29411764705884</v>
      </c>
      <c r="AM151">
        <f t="shared" si="237"/>
        <v>18304.498269896198</v>
      </c>
      <c r="AN151">
        <f t="shared" si="238"/>
        <v>18304.498269896198</v>
      </c>
      <c r="AO151">
        <f t="shared" si="239"/>
        <v>18304.498269896198</v>
      </c>
      <c r="AP151">
        <f t="shared" si="215"/>
        <v>135.29411764705884</v>
      </c>
      <c r="AQ151">
        <f t="shared" si="216"/>
        <v>135.29411764705884</v>
      </c>
      <c r="AR151">
        <f t="shared" si="217"/>
        <v>135.29411764705884</v>
      </c>
      <c r="AS151">
        <f t="shared" si="218"/>
        <v>135.29411764705884</v>
      </c>
      <c r="AT151">
        <f t="shared" si="240"/>
        <v>135.29411764705884</v>
      </c>
      <c r="AU151">
        <f t="shared" si="241"/>
        <v>135.29411764705884</v>
      </c>
      <c r="AV151">
        <f t="shared" si="242"/>
        <v>135.29411764705884</v>
      </c>
      <c r="AW151">
        <f t="shared" si="243"/>
        <v>135.29411764705884</v>
      </c>
      <c r="AX151">
        <f t="shared" si="244"/>
        <v>135.29411764705884</v>
      </c>
      <c r="AY151">
        <f t="shared" si="245"/>
        <v>135.29411764705884</v>
      </c>
      <c r="AZ151">
        <f t="shared" si="246"/>
        <v>135.29411764705884</v>
      </c>
      <c r="BA151">
        <f t="shared" si="247"/>
        <v>135.29411764705884</v>
      </c>
      <c r="BB151">
        <f t="shared" si="248"/>
        <v>45.098039215686278</v>
      </c>
      <c r="BC151">
        <f t="shared" si="249"/>
        <v>45.098039215686278</v>
      </c>
      <c r="BD151">
        <f t="shared" si="250"/>
        <v>45.098039215686278</v>
      </c>
      <c r="BE151">
        <f t="shared" si="251"/>
        <v>45.098039215686278</v>
      </c>
      <c r="BF151">
        <f t="shared" si="252"/>
        <v>45.098039215686278</v>
      </c>
      <c r="BG151">
        <f t="shared" si="253"/>
        <v>45.098039215686278</v>
      </c>
      <c r="BH151">
        <f t="shared" si="254"/>
        <v>45.098039215686278</v>
      </c>
      <c r="BI151">
        <f t="shared" si="255"/>
        <v>45.098039215686278</v>
      </c>
      <c r="BJ151">
        <f t="shared" si="256"/>
        <v>45.098039215686278</v>
      </c>
      <c r="BK151">
        <f t="shared" si="257"/>
        <v>45.098039215686278</v>
      </c>
      <c r="BL151">
        <f t="shared" si="258"/>
        <v>45.098039215686278</v>
      </c>
      <c r="BM151">
        <f t="shared" si="259"/>
        <v>45.098039215686278</v>
      </c>
      <c r="BN151">
        <f t="shared" si="260"/>
        <v>2033.8331410995775</v>
      </c>
      <c r="BO151">
        <f t="shared" si="261"/>
        <v>2033.8331410995775</v>
      </c>
      <c r="BP151">
        <f t="shared" si="262"/>
        <v>2033.8331410995775</v>
      </c>
      <c r="BQ151">
        <f t="shared" si="263"/>
        <v>2033.8331410995775</v>
      </c>
      <c r="BR151">
        <f t="shared" si="264"/>
        <v>2033.8331410995775</v>
      </c>
      <c r="BS151">
        <f t="shared" si="265"/>
        <v>2033.8331410995775</v>
      </c>
      <c r="BT151">
        <f t="shared" si="266"/>
        <v>2033.8331410995775</v>
      </c>
      <c r="BU151">
        <f t="shared" si="267"/>
        <v>2033.8331410995775</v>
      </c>
      <c r="BV151">
        <f t="shared" si="268"/>
        <v>2033.8331410995775</v>
      </c>
      <c r="BW151">
        <f t="shared" si="269"/>
        <v>2033.8331410995775</v>
      </c>
      <c r="BX151">
        <f t="shared" si="270"/>
        <v>2033.8331410995775</v>
      </c>
      <c r="BY151">
        <f t="shared" si="271"/>
        <v>2033.8331410995775</v>
      </c>
      <c r="BZ151">
        <f>IF($I$1=0,0,IF(AP151=0,C151,('LED Curve'!$D$14*(AP151/$I$1)^3+'LED Curve'!$D$15*(AP151/$I$1)^2+'LED Curve'!$D$16*(AP151/$I$1)^1+'LED Curve'!$D$17)*$F$1))</f>
        <v>32.123222947868399</v>
      </c>
      <c r="CA151">
        <f>IF($I$2=0,0,IF(AQ151=0,C151-BZ151,('LED Curve'!$D$14*(AQ151/$I$2)^3+'LED Curve'!$D$15*(AQ151/$I$2)^2+'LED Curve'!$D$16*(AQ151/$I$2)^1+'LED Curve'!$D$17)*$F$2))</f>
        <v>32.123222947868399</v>
      </c>
      <c r="CB151">
        <f>IF($I$3=0,0,IF(AR151=0,C151-(BZ151+CA151),('LED Curve'!$D$14*(AR151/$I$3)^3+'LED Curve'!$D$15*(AR151/$I$3)^2+'LED Curve'!$D$16*(AR151/$I$3)^1+'LED Curve'!$D$17)*$F$3))</f>
        <v>32.123222947868399</v>
      </c>
      <c r="CC151">
        <f>IF($I$4=0,0,IF(AS151=0,C151-(BZ151+CA151+CB151),('LED Curve'!$D$14*(AS151/$I$4)^3+'LED Curve'!$D$15*(AS151/$I$4)^2+'LED Curve'!$D$16*(AS151/$I$4)^1+'LED Curve'!$D$17)*$F$4))</f>
        <v>32.123222947868399</v>
      </c>
      <c r="CD151">
        <f>IF($I$1=0,0,IF(AT151=0,D151,('LED Curve'!$D$14*(AT151/$I$1)^3+'LED Curve'!$D$15*(AT151/$I$1)^2+'LED Curve'!$D$16*(AT151/$I$1)^1+'LED Curve'!$D$17)*$F$1))</f>
        <v>32.123222947868399</v>
      </c>
      <c r="CE151">
        <f>IF($I$2=0,0,IF(AU151=0,D151-CD151,('LED Curve'!$D$14*(AU151/$I$2)^3+'LED Curve'!$D$15*(AU151/$I$2)^2+'LED Curve'!$D$16*(AU151/$I$2)^1+'LED Curve'!$D$17)*$F$2))</f>
        <v>32.123222947868399</v>
      </c>
      <c r="CF151">
        <f>IF($I$3=0,0,IF(AV151=0,D151-(CD151+CE151),('LED Curve'!$D$14*(AV151/$I$3)^3+'LED Curve'!$D$15*(AV151/$I$3)^2+'LED Curve'!$D$16*(AV151/$I$3)^1+'LED Curve'!$D$17)*$F$3))</f>
        <v>32.123222947868399</v>
      </c>
      <c r="CG151">
        <f>IF($I$4=0,0,IF(AW151=0,D151-(CD151+CE151+CF151),('LED Curve'!$D$14*(AW151/$I$4)^3+'LED Curve'!$D$15*(AW151/$I$4)^2+'LED Curve'!$D$16*(AW151/$I$4)^1+'LED Curve'!$D$17)*$F$4))</f>
        <v>32.123222947868399</v>
      </c>
      <c r="CH151">
        <f>IF($I$1=0,0,IF(AX151=0,E151,('LED Curve'!$D$14*(AX151/$I$1)^3+'LED Curve'!$D$15*(AX151/$I$1)^2+'LED Curve'!$D$16*(AX151/$I$1)^1+'LED Curve'!$D$17)*$F$1))</f>
        <v>32.123222947868399</v>
      </c>
      <c r="CI151">
        <f>IF($I$2=0,0,IF(AY151=0,E151-CH151,('LED Curve'!$D$14*(AY151/$I$2)^3+'LED Curve'!$D$15*(AY151/$I$2)^2+'LED Curve'!$D$16*(AY151/$I$2)^1+'LED Curve'!$D$17)*$F$2))</f>
        <v>32.123222947868399</v>
      </c>
      <c r="CJ151">
        <f>IF($I$3=0,0,IF(AZ151=0,E151-(CH151+CI151),('LED Curve'!$D$14*(AZ151/$I$3)^3+'LED Curve'!$D$15*(AZ151/$I$3)^2+'LED Curve'!$D$16*(AZ151/$I$3)^1+'LED Curve'!$D$17)*$F$3))</f>
        <v>32.123222947868399</v>
      </c>
      <c r="CK151">
        <f>IF($I$4=0,0,IF(BA151=0,E151-(CH151+CI151+CJ151),('LED Curve'!$D$14*(BA151/$I$4)^3+'LED Curve'!$D$15*(BA151/$I$4)^2+'LED Curve'!$D$16*(BA151/$I$4)^1+'LED Curve'!$D$17)*$F$4))</f>
        <v>32.123222947868399</v>
      </c>
      <c r="CL151">
        <f t="shared" si="272"/>
        <v>119.7500075547688</v>
      </c>
      <c r="CM151">
        <f t="shared" si="273"/>
        <v>87.626784606900401</v>
      </c>
      <c r="CN151">
        <f t="shared" si="274"/>
        <v>55.503561659032002</v>
      </c>
      <c r="CO151">
        <f>IF($C$6=Calculation!$I$5,0,$C151-(BZ151+CA151+CB151+CC151))</f>
        <v>23.380338711163603</v>
      </c>
      <c r="CP151">
        <f t="shared" si="275"/>
        <v>133.68393760046308</v>
      </c>
      <c r="CQ151">
        <f t="shared" si="276"/>
        <v>101.56071465259467</v>
      </c>
      <c r="CR151">
        <f t="shared" si="277"/>
        <v>69.43749170472627</v>
      </c>
      <c r="CS151">
        <f>IF($C$6=Calculation!$I$5,0,$D151-(CD151+CE151+CF151+CG151))</f>
        <v>37.314268756857871</v>
      </c>
      <c r="CT151">
        <f t="shared" si="278"/>
        <v>147.61786764615738</v>
      </c>
      <c r="CU151">
        <f t="shared" si="279"/>
        <v>115.49464469828897</v>
      </c>
      <c r="CV151">
        <f t="shared" si="280"/>
        <v>83.371421750420566</v>
      </c>
      <c r="CW151">
        <f>IF($C$6=Calculation!$I$5,0,$E151-(CH151+CI151+CJ151+CK151))</f>
        <v>51.248198802552167</v>
      </c>
      <c r="CX151">
        <f t="shared" si="281"/>
        <v>66.474233951448156</v>
      </c>
      <c r="CY151">
        <f t="shared" si="282"/>
        <v>74.914981270702967</v>
      </c>
      <c r="CZ151">
        <f t="shared" si="283"/>
        <v>83.025072762385875</v>
      </c>
      <c r="DA151">
        <f t="shared" si="284"/>
        <v>0.71085060805489098</v>
      </c>
      <c r="DB151">
        <f t="shared" si="285"/>
        <v>0.744227267297215</v>
      </c>
      <c r="DC151">
        <f t="shared" si="286"/>
        <v>0.77059155092933007</v>
      </c>
      <c r="DD151">
        <f t="shared" si="301"/>
        <v>16.064619063957966</v>
      </c>
      <c r="DE151">
        <f t="shared" si="302"/>
        <v>15.647808965747362</v>
      </c>
      <c r="DF151">
        <f t="shared" si="303"/>
        <v>14.455952575999488</v>
      </c>
      <c r="DG151">
        <f t="shared" si="304"/>
        <v>11.211118353723846</v>
      </c>
      <c r="DH151">
        <f t="shared" si="305"/>
        <v>16.857702343574747</v>
      </c>
      <c r="DI151">
        <f t="shared" si="306"/>
        <v>16.477837409034837</v>
      </c>
      <c r="DJ151">
        <f t="shared" si="307"/>
        <v>15.411853782405139</v>
      </c>
      <c r="DK151">
        <f t="shared" si="308"/>
        <v>12.66707998866983</v>
      </c>
      <c r="DL151">
        <f t="shared" si="309"/>
        <v>17.483008322998852</v>
      </c>
      <c r="DM151">
        <f t="shared" si="310"/>
        <v>17.135194311287496</v>
      </c>
      <c r="DN151">
        <f t="shared" si="311"/>
        <v>16.169954145827798</v>
      </c>
      <c r="DO151">
        <f t="shared" si="312"/>
        <v>13.77300728119493</v>
      </c>
      <c r="DP151">
        <f t="shared" si="287"/>
        <v>0.21536561656600375</v>
      </c>
      <c r="DQ151">
        <f t="shared" si="288"/>
        <v>0.5946129283434145</v>
      </c>
      <c r="DR151">
        <f t="shared" si="289"/>
        <v>1.504332759888884</v>
      </c>
      <c r="DS151">
        <f t="shared" si="290"/>
        <v>6.069573079166358</v>
      </c>
      <c r="DT151">
        <f t="shared" si="291"/>
        <v>0.1957421357474966</v>
      </c>
      <c r="DU151">
        <f t="shared" si="292"/>
        <v>0.52937470169145939</v>
      </c>
      <c r="DV151">
        <f t="shared" si="293"/>
        <v>1.2570381093663101</v>
      </c>
      <c r="DW151">
        <f t="shared" si="294"/>
        <v>10.774125532915997</v>
      </c>
      <c r="DX151">
        <f t="shared" si="295"/>
        <v>0.17943591579829735</v>
      </c>
      <c r="DY151">
        <f t="shared" si="296"/>
        <v>0.47733610924997627</v>
      </c>
      <c r="DZ151">
        <f t="shared" si="297"/>
        <v>1.0876185638500147</v>
      </c>
      <c r="EA151">
        <f t="shared" si="298"/>
        <v>15.948926561249239</v>
      </c>
      <c r="EB151">
        <f>IF($I$1=0,0,IF(AP151&lt;=0,0,('LED Curve'!$D$19*(AP151/$I$1)^3+'LED Curve'!$D$20*(AP151/$I$1)^2+'LED Curve'!$D$21*(AP151/$I$1)^1+'LED Curve'!$D$22)*$F$1*$I$1))</f>
        <v>544.2324443672818</v>
      </c>
      <c r="EC151">
        <f>IF($I$2=0,0,IF(AQ151&lt;=0,0,('LED Curve'!$D$19*(AQ151/$I$2)^3+'LED Curve'!$D$20*(AQ151/$I$2)^2+'LED Curve'!$D$21*(AQ151/$I$2)^1+'LED Curve'!$D$22)*$F$2*$I$2))</f>
        <v>544.2324443672818</v>
      </c>
      <c r="ED151">
        <f>IF($I$3=0,0,IF(AR151&lt;=0,0,('LED Curve'!$D$19*(AR151/$I$3)^3+'LED Curve'!$D$20*(AR151/$I$3)^2+'LED Curve'!$D$21*(AR151/$I$3)^1+'LED Curve'!$D$22)*$F$3*$I$3))</f>
        <v>544.2324443672818</v>
      </c>
      <c r="EE151">
        <f>IF($I$4=0,0,IF(AS151&lt;=0,0,('LED Curve'!$D$19*(AS151/$I$4)^3+'LED Curve'!$D$20*(AS151/$I$4)^2+'LED Curve'!$D$21*(AS151/$I$4)^1+'LED Curve'!$D$22)*$F$4*$I$4))</f>
        <v>544.2324443672818</v>
      </c>
      <c r="EF151">
        <f>IF($I$1=0,0,IF(AT151&lt;=0,0,('LED Curve'!$D$19*(AT151/$I$1)^3+'LED Curve'!$D$20*(AT151/$I$1)^2+'LED Curve'!$D$21*(AT151/$I$1)^1+'LED Curve'!$D$22)*$F$1*$I$1))</f>
        <v>544.2324443672818</v>
      </c>
      <c r="EG151">
        <f>IF($I$2=0,0,IF(AU151&lt;=0,0,('LED Curve'!$D$19*(AU151/$I$2)^3+'LED Curve'!$D$20*(AU151/$I$2)^2+'LED Curve'!$D$21*(AU151/$I$2)^1+'LED Curve'!$D$22)*$F$2*$I$2))</f>
        <v>544.2324443672818</v>
      </c>
      <c r="EH151">
        <f>IF($I$3=0,0,IF(AV151&lt;=0,0,('LED Curve'!$D$19*(AV151/$I$3)^3+'LED Curve'!$D$20*(AV151/$I$3)^2+'LED Curve'!$D$21*(AV151/$I$3)^1+'LED Curve'!$D$22)*$F$3*$I$3))</f>
        <v>544.2324443672818</v>
      </c>
      <c r="EI151">
        <f>IF($I$4=0,0,IF(AW151&lt;=0,0,('LED Curve'!$D$19*(AW151/$I$4)^3+'LED Curve'!$D$20*(AW151/$I$4)^2+'LED Curve'!$D$21*(AW151/$I$4)^1+'LED Curve'!$D$22)*$F$4*$I$4))</f>
        <v>544.2324443672818</v>
      </c>
      <c r="EJ151">
        <f>IF($I$1=0,0,IF(AX151&lt;=0,0,('LED Curve'!$D$19*(AX151/$I$1)^3+'LED Curve'!$D$20*(AX151/$I$1)^2+'LED Curve'!$D$21*(AX151/$I$1)^1+'LED Curve'!$D$22)*$F$1*$I$1))</f>
        <v>544.2324443672818</v>
      </c>
      <c r="EK151">
        <f>IF($I$2=0,0,IF(AY151&lt;=0,0,('LED Curve'!$D$19*(AY151/$I$2)^3+'LED Curve'!$D$20*(AY151/$I$2)^2+'LED Curve'!$D$21*(AY151/$I$2)^1+'LED Curve'!$D$22)*$F$2*$I$2))</f>
        <v>544.2324443672818</v>
      </c>
      <c r="EL151">
        <f>IF($I$3=0,0,IF(AZ151&lt;=0,0,('LED Curve'!$D$19*(AZ151/$I$3)^3+'LED Curve'!$D$20*(AZ151/$I$3)^2+'LED Curve'!$D$21*(AZ151/$I$3)^1+'LED Curve'!$D$22)*$F$3*$I$3))</f>
        <v>544.2324443672818</v>
      </c>
      <c r="EM151">
        <f>IF($I$4=0,0,IF(BA151&lt;=0,0,('LED Curve'!$D$19*(BA151/$I$4)^3+'LED Curve'!$D$20*(BA151/$I$4)^2+'LED Curve'!$D$21*(BA151/$I$4)^1+'LED Curve'!$D$22)*$F$4*$I$4))</f>
        <v>544.2324443672818</v>
      </c>
      <c r="EN151">
        <f t="shared" si="299"/>
        <v>2176.9297774691272</v>
      </c>
      <c r="EO151">
        <f t="shared" si="219"/>
        <v>948.61350207583291</v>
      </c>
      <c r="EP151">
        <f t="shared" si="220"/>
        <v>2176.9297774691272</v>
      </c>
      <c r="EQ151">
        <f t="shared" si="221"/>
        <v>851.15161399119143</v>
      </c>
      <c r="ER151">
        <f t="shared" si="300"/>
        <v>2176.9297774691272</v>
      </c>
      <c r="ES151">
        <f t="shared" si="222"/>
        <v>774.82780015805474</v>
      </c>
    </row>
    <row r="152" spans="1:149" x14ac:dyDescent="0.3">
      <c r="A152">
        <v>143</v>
      </c>
      <c r="B152">
        <f t="shared" si="223"/>
        <v>5.5859374999999998E-3</v>
      </c>
      <c r="C152">
        <f t="shared" si="210"/>
        <v>151.53532249255022</v>
      </c>
      <c r="D152">
        <f t="shared" si="211"/>
        <v>165.4385336282366</v>
      </c>
      <c r="E152">
        <f t="shared" si="212"/>
        <v>179.341744763923</v>
      </c>
      <c r="F152">
        <f>IF(C152&gt;Calculation!$D$72,IF((C152-Calculation!$D$72)/Calculation!$D$58&gt;Calculation!$D$28,Calculation!$D$28,(C152-Calculation!$D$72)/Calculation!$D$58),0)</f>
        <v>26.470588235294116</v>
      </c>
      <c r="G152">
        <f>IF(C152&gt;Calculation!$D$73,IF((C152-Calculation!$D$73)/Calculation!$D$59&gt;Calculation!$D$29,Calculation!$D$29,(C152-Calculation!$D$73)/Calculation!$D$59),0)</f>
        <v>54.411764705882355</v>
      </c>
      <c r="H152">
        <f>IF(C152&gt;Calculation!$D$74,IF((C152-Calculation!$D$74)/Calculation!$D$60&gt;Calculation!$D$30,Calculation!$D$30,(C152-Calculation!$D$74)/Calculation!$D$60),0)</f>
        <v>122.05882352941177</v>
      </c>
      <c r="I152">
        <f>IF(C152&gt;Calculation!$D$75,IF((C152-Calculation!$D$75)/Calculation!$D$61&gt;Calculation!$D$31,Calculation!$D$31,(C152-Calculation!$D$75)/Calculation!$D$61),0)</f>
        <v>135.29411764705884</v>
      </c>
      <c r="J152">
        <f>IF(D152&gt;Calculation!$D$72,IF((D152-Calculation!$D$72)/Calculation!$D$58&gt;Calculation!$D$28,Calculation!$D$28,(D152-Calculation!$D$72)/Calculation!$D$58),0)</f>
        <v>26.470588235294116</v>
      </c>
      <c r="K152">
        <f>IF(D152&gt;Calculation!$D$73,IF((D152-Calculation!$D$73)/Calculation!$D$59&gt;Calculation!$D$29,Calculation!$D$29,(D152-Calculation!$D$73)/Calculation!$D$59),0)</f>
        <v>54.411764705882355</v>
      </c>
      <c r="L152">
        <f>IF(D152&gt;Calculation!$D$74,IF((D152-Calculation!$D$74)/Calculation!$D$60&gt;Calculation!$D$30,Calculation!$D$30,(D152-Calculation!$D$74)/Calculation!$D$60),0)</f>
        <v>122.05882352941177</v>
      </c>
      <c r="M152">
        <f>IF(D152&gt;Calculation!$D$75,IF((D152-Calculation!$D$75)/Calculation!$D$61&gt;Calculation!$D$31,Calculation!$D$31,(D152-Calculation!$D$75)/Calculation!$D$61),0)</f>
        <v>135.29411764705884</v>
      </c>
      <c r="N152">
        <f>IF(E152&gt;Calculation!$D$72,IF((E152-Calculation!$D$72)/Calculation!$D$58&gt;Calculation!$D$28,Calculation!$D$28,(E152-Calculation!$D$72)/Calculation!$D$58),0)</f>
        <v>26.470588235294116</v>
      </c>
      <c r="O152">
        <f>IF(E152&gt;Calculation!$D$73,IF((E152-Calculation!$D$73)/Calculation!$D$59&gt;Calculation!$D$29,Calculation!$D$29,(E152-Calculation!$D$73)/Calculation!$D$59),0)</f>
        <v>54.411764705882355</v>
      </c>
      <c r="P152">
        <f>IF(E152&gt;Calculation!$D$74,IF((E152-Calculation!$D$74)/Calculation!$D$60&gt;Calculation!$D$30,Calculation!$D$30,(E152-Calculation!$D$74)/Calculation!$D$60),0)</f>
        <v>122.05882352941177</v>
      </c>
      <c r="Q152">
        <f>IF(E152&gt;Calculation!$D$75,IF((E152-Calculation!$D$75)/Calculation!$D$61&gt;Calculation!$D$31,Calculation!$D$31,(E152-Calculation!$D$75)/Calculation!$D$61),0)</f>
        <v>135.29411764705884</v>
      </c>
      <c r="R152">
        <f t="shared" si="224"/>
        <v>0</v>
      </c>
      <c r="S152">
        <f t="shared" si="225"/>
        <v>0</v>
      </c>
      <c r="T152">
        <f t="shared" si="226"/>
        <v>0</v>
      </c>
      <c r="U152">
        <f t="shared" si="227"/>
        <v>135.29411764705884</v>
      </c>
      <c r="V152">
        <f t="shared" si="228"/>
        <v>0</v>
      </c>
      <c r="W152">
        <f t="shared" si="229"/>
        <v>0</v>
      </c>
      <c r="X152">
        <f t="shared" si="230"/>
        <v>0</v>
      </c>
      <c r="Y152">
        <f t="shared" si="231"/>
        <v>135.29411764705884</v>
      </c>
      <c r="Z152">
        <f t="shared" si="232"/>
        <v>0</v>
      </c>
      <c r="AA152">
        <f t="shared" si="233"/>
        <v>0</v>
      </c>
      <c r="AB152">
        <f t="shared" si="234"/>
        <v>0</v>
      </c>
      <c r="AC152">
        <f t="shared" si="213"/>
        <v>135.29411764705884</v>
      </c>
      <c r="AD152">
        <f>IF(T152&gt;Calculation!$D$29,1,0)</f>
        <v>0</v>
      </c>
      <c r="AE152">
        <f>IF(X152&gt;Calculation!$D$29,1,0)</f>
        <v>0</v>
      </c>
      <c r="AF152">
        <f>IF(AB152&gt;Calculation!$D$29,1,0)</f>
        <v>0</v>
      </c>
      <c r="AG152">
        <f>IF(U152&gt;Calculation!$D$30,1,0)</f>
        <v>1</v>
      </c>
      <c r="AH152">
        <f>IF(Y152&gt;Calculation!$D$30,1,0)</f>
        <v>1</v>
      </c>
      <c r="AI152">
        <f>IF(AC152&gt;Calculation!$D$30,1,0)</f>
        <v>1</v>
      </c>
      <c r="AJ152">
        <f t="shared" si="214"/>
        <v>135.29411764705884</v>
      </c>
      <c r="AK152">
        <f t="shared" si="235"/>
        <v>135.29411764705884</v>
      </c>
      <c r="AL152">
        <f t="shared" si="236"/>
        <v>135.29411764705884</v>
      </c>
      <c r="AM152">
        <f t="shared" si="237"/>
        <v>18304.498269896198</v>
      </c>
      <c r="AN152">
        <f t="shared" si="238"/>
        <v>18304.498269896198</v>
      </c>
      <c r="AO152">
        <f t="shared" si="239"/>
        <v>18304.498269896198</v>
      </c>
      <c r="AP152">
        <f t="shared" si="215"/>
        <v>135.29411764705884</v>
      </c>
      <c r="AQ152">
        <f t="shared" si="216"/>
        <v>135.29411764705884</v>
      </c>
      <c r="AR152">
        <f t="shared" si="217"/>
        <v>135.29411764705884</v>
      </c>
      <c r="AS152">
        <f t="shared" si="218"/>
        <v>135.29411764705884</v>
      </c>
      <c r="AT152">
        <f t="shared" si="240"/>
        <v>135.29411764705884</v>
      </c>
      <c r="AU152">
        <f t="shared" si="241"/>
        <v>135.29411764705884</v>
      </c>
      <c r="AV152">
        <f t="shared" si="242"/>
        <v>135.29411764705884</v>
      </c>
      <c r="AW152">
        <f t="shared" si="243"/>
        <v>135.29411764705884</v>
      </c>
      <c r="AX152">
        <f t="shared" si="244"/>
        <v>135.29411764705884</v>
      </c>
      <c r="AY152">
        <f t="shared" si="245"/>
        <v>135.29411764705884</v>
      </c>
      <c r="AZ152">
        <f t="shared" si="246"/>
        <v>135.29411764705884</v>
      </c>
      <c r="BA152">
        <f t="shared" si="247"/>
        <v>135.29411764705884</v>
      </c>
      <c r="BB152">
        <f t="shared" si="248"/>
        <v>45.098039215686278</v>
      </c>
      <c r="BC152">
        <f t="shared" si="249"/>
        <v>45.098039215686278</v>
      </c>
      <c r="BD152">
        <f t="shared" si="250"/>
        <v>45.098039215686278</v>
      </c>
      <c r="BE152">
        <f t="shared" si="251"/>
        <v>45.098039215686278</v>
      </c>
      <c r="BF152">
        <f t="shared" si="252"/>
        <v>45.098039215686278</v>
      </c>
      <c r="BG152">
        <f t="shared" si="253"/>
        <v>45.098039215686278</v>
      </c>
      <c r="BH152">
        <f t="shared" si="254"/>
        <v>45.098039215686278</v>
      </c>
      <c r="BI152">
        <f t="shared" si="255"/>
        <v>45.098039215686278</v>
      </c>
      <c r="BJ152">
        <f t="shared" si="256"/>
        <v>45.098039215686278</v>
      </c>
      <c r="BK152">
        <f t="shared" si="257"/>
        <v>45.098039215686278</v>
      </c>
      <c r="BL152">
        <f t="shared" si="258"/>
        <v>45.098039215686278</v>
      </c>
      <c r="BM152">
        <f t="shared" si="259"/>
        <v>45.098039215686278</v>
      </c>
      <c r="BN152">
        <f t="shared" si="260"/>
        <v>2033.8331410995775</v>
      </c>
      <c r="BO152">
        <f t="shared" si="261"/>
        <v>2033.8331410995775</v>
      </c>
      <c r="BP152">
        <f t="shared" si="262"/>
        <v>2033.8331410995775</v>
      </c>
      <c r="BQ152">
        <f t="shared" si="263"/>
        <v>2033.8331410995775</v>
      </c>
      <c r="BR152">
        <f t="shared" si="264"/>
        <v>2033.8331410995775</v>
      </c>
      <c r="BS152">
        <f t="shared" si="265"/>
        <v>2033.8331410995775</v>
      </c>
      <c r="BT152">
        <f t="shared" si="266"/>
        <v>2033.8331410995775</v>
      </c>
      <c r="BU152">
        <f t="shared" si="267"/>
        <v>2033.8331410995775</v>
      </c>
      <c r="BV152">
        <f t="shared" si="268"/>
        <v>2033.8331410995775</v>
      </c>
      <c r="BW152">
        <f t="shared" si="269"/>
        <v>2033.8331410995775</v>
      </c>
      <c r="BX152">
        <f t="shared" si="270"/>
        <v>2033.8331410995775</v>
      </c>
      <c r="BY152">
        <f t="shared" si="271"/>
        <v>2033.8331410995775</v>
      </c>
      <c r="BZ152">
        <f>IF($I$1=0,0,IF(AP152=0,C152,('LED Curve'!$D$14*(AP152/$I$1)^3+'LED Curve'!$D$15*(AP152/$I$1)^2+'LED Curve'!$D$16*(AP152/$I$1)^1+'LED Curve'!$D$17)*$F$1))</f>
        <v>32.123222947868399</v>
      </c>
      <c r="CA152">
        <f>IF($I$2=0,0,IF(AQ152=0,C152-BZ152,('LED Curve'!$D$14*(AQ152/$I$2)^3+'LED Curve'!$D$15*(AQ152/$I$2)^2+'LED Curve'!$D$16*(AQ152/$I$2)^1+'LED Curve'!$D$17)*$F$2))</f>
        <v>32.123222947868399</v>
      </c>
      <c r="CB152">
        <f>IF($I$3=0,0,IF(AR152=0,C152-(BZ152+CA152),('LED Curve'!$D$14*(AR152/$I$3)^3+'LED Curve'!$D$15*(AR152/$I$3)^2+'LED Curve'!$D$16*(AR152/$I$3)^1+'LED Curve'!$D$17)*$F$3))</f>
        <v>32.123222947868399</v>
      </c>
      <c r="CC152">
        <f>IF($I$4=0,0,IF(AS152=0,C152-(BZ152+CA152+CB152),('LED Curve'!$D$14*(AS152/$I$4)^3+'LED Curve'!$D$15*(AS152/$I$4)^2+'LED Curve'!$D$16*(AS152/$I$4)^1+'LED Curve'!$D$17)*$F$4))</f>
        <v>32.123222947868399</v>
      </c>
      <c r="CD152">
        <f>IF($I$1=0,0,IF(AT152=0,D152,('LED Curve'!$D$14*(AT152/$I$1)^3+'LED Curve'!$D$15*(AT152/$I$1)^2+'LED Curve'!$D$16*(AT152/$I$1)^1+'LED Curve'!$D$17)*$F$1))</f>
        <v>32.123222947868399</v>
      </c>
      <c r="CE152">
        <f>IF($I$2=0,0,IF(AU152=0,D152-CD152,('LED Curve'!$D$14*(AU152/$I$2)^3+'LED Curve'!$D$15*(AU152/$I$2)^2+'LED Curve'!$D$16*(AU152/$I$2)^1+'LED Curve'!$D$17)*$F$2))</f>
        <v>32.123222947868399</v>
      </c>
      <c r="CF152">
        <f>IF($I$3=0,0,IF(AV152=0,D152-(CD152+CE152),('LED Curve'!$D$14*(AV152/$I$3)^3+'LED Curve'!$D$15*(AV152/$I$3)^2+'LED Curve'!$D$16*(AV152/$I$3)^1+'LED Curve'!$D$17)*$F$3))</f>
        <v>32.123222947868399</v>
      </c>
      <c r="CG152">
        <f>IF($I$4=0,0,IF(AW152=0,D152-(CD152+CE152+CF152),('LED Curve'!$D$14*(AW152/$I$4)^3+'LED Curve'!$D$15*(AW152/$I$4)^2+'LED Curve'!$D$16*(AW152/$I$4)^1+'LED Curve'!$D$17)*$F$4))</f>
        <v>32.123222947868399</v>
      </c>
      <c r="CH152">
        <f>IF($I$1=0,0,IF(AX152=0,E152,('LED Curve'!$D$14*(AX152/$I$1)^3+'LED Curve'!$D$15*(AX152/$I$1)^2+'LED Curve'!$D$16*(AX152/$I$1)^1+'LED Curve'!$D$17)*$F$1))</f>
        <v>32.123222947868399</v>
      </c>
      <c r="CI152">
        <f>IF($I$2=0,0,IF(AY152=0,E152-CH152,('LED Curve'!$D$14*(AY152/$I$2)^3+'LED Curve'!$D$15*(AY152/$I$2)^2+'LED Curve'!$D$16*(AY152/$I$2)^1+'LED Curve'!$D$17)*$F$2))</f>
        <v>32.123222947868399</v>
      </c>
      <c r="CJ152">
        <f>IF($I$3=0,0,IF(AZ152=0,E152-(CH152+CI152),('LED Curve'!$D$14*(AZ152/$I$3)^3+'LED Curve'!$D$15*(AZ152/$I$3)^2+'LED Curve'!$D$16*(AZ152/$I$3)^1+'LED Curve'!$D$17)*$F$3))</f>
        <v>32.123222947868399</v>
      </c>
      <c r="CK152">
        <f>IF($I$4=0,0,IF(BA152=0,E152-(CH152+CI152+CJ152),('LED Curve'!$D$14*(BA152/$I$4)^3+'LED Curve'!$D$15*(BA152/$I$4)^2+'LED Curve'!$D$16*(BA152/$I$4)^1+'LED Curve'!$D$17)*$F$4))</f>
        <v>32.123222947868399</v>
      </c>
      <c r="CL152">
        <f t="shared" si="272"/>
        <v>119.41209954468182</v>
      </c>
      <c r="CM152">
        <f t="shared" si="273"/>
        <v>87.288876596813424</v>
      </c>
      <c r="CN152">
        <f t="shared" si="274"/>
        <v>55.165653648945025</v>
      </c>
      <c r="CO152">
        <f>IF($C$6=Calculation!$I$5,0,$C152-(BZ152+CA152+CB152+CC152))</f>
        <v>23.042430701076626</v>
      </c>
      <c r="CP152">
        <f t="shared" si="275"/>
        <v>133.31531068036821</v>
      </c>
      <c r="CQ152">
        <f t="shared" si="276"/>
        <v>101.1920877324998</v>
      </c>
      <c r="CR152">
        <f t="shared" si="277"/>
        <v>69.068864784631401</v>
      </c>
      <c r="CS152">
        <f>IF($C$6=Calculation!$I$5,0,$D152-(CD152+CE152+CF152+CG152))</f>
        <v>36.945641836763002</v>
      </c>
      <c r="CT152">
        <f t="shared" si="278"/>
        <v>147.21852181605459</v>
      </c>
      <c r="CU152">
        <f t="shared" si="279"/>
        <v>115.09529886818621</v>
      </c>
      <c r="CV152">
        <f t="shared" si="280"/>
        <v>82.972075920317806</v>
      </c>
      <c r="CW152">
        <f>IF($C$6=Calculation!$I$5,0,$E152-(CH152+CI152+CJ152+CK152))</f>
        <v>50.848852972449407</v>
      </c>
      <c r="CX152">
        <f t="shared" si="281"/>
        <v>67.283378795070547</v>
      </c>
      <c r="CY152">
        <f t="shared" si="282"/>
        <v>75.797684736472846</v>
      </c>
      <c r="CZ152">
        <f t="shared" si="283"/>
        <v>83.981334850303256</v>
      </c>
      <c r="DA152">
        <f t="shared" si="284"/>
        <v>0.71824950511371455</v>
      </c>
      <c r="DB152">
        <f t="shared" si="285"/>
        <v>0.75162616435603857</v>
      </c>
      <c r="DC152">
        <f t="shared" si="286"/>
        <v>0.77799044798815364</v>
      </c>
      <c r="DD152">
        <f t="shared" si="301"/>
        <v>16.234387935235763</v>
      </c>
      <c r="DE152">
        <f t="shared" si="302"/>
        <v>15.81757783702516</v>
      </c>
      <c r="DF152">
        <f t="shared" si="303"/>
        <v>14.625721447277286</v>
      </c>
      <c r="DG152">
        <f t="shared" si="304"/>
        <v>11.380887225001644</v>
      </c>
      <c r="DH152">
        <f t="shared" si="305"/>
        <v>17.027471214852543</v>
      </c>
      <c r="DI152">
        <f t="shared" si="306"/>
        <v>16.647606280312633</v>
      </c>
      <c r="DJ152">
        <f t="shared" si="307"/>
        <v>15.581622653682937</v>
      </c>
      <c r="DK152">
        <f t="shared" si="308"/>
        <v>12.836848859947628</v>
      </c>
      <c r="DL152">
        <f t="shared" si="309"/>
        <v>17.652777194276648</v>
      </c>
      <c r="DM152">
        <f t="shared" si="310"/>
        <v>17.304963182565292</v>
      </c>
      <c r="DN152">
        <f t="shared" si="311"/>
        <v>16.339723017105594</v>
      </c>
      <c r="DO152">
        <f t="shared" si="312"/>
        <v>13.942776152472728</v>
      </c>
      <c r="DP152">
        <f t="shared" si="287"/>
        <v>0.21536561656600375</v>
      </c>
      <c r="DQ152">
        <f t="shared" si="288"/>
        <v>0.5946129283434145</v>
      </c>
      <c r="DR152">
        <f t="shared" si="289"/>
        <v>1.504332759888884</v>
      </c>
      <c r="DS152">
        <f t="shared" si="290"/>
        <v>6.1922435406187395</v>
      </c>
      <c r="DT152">
        <f t="shared" si="291"/>
        <v>0.1957421357474966</v>
      </c>
      <c r="DU152">
        <f t="shared" si="292"/>
        <v>0.52937470169145939</v>
      </c>
      <c r="DV152">
        <f t="shared" si="293"/>
        <v>1.2570381093663101</v>
      </c>
      <c r="DW152">
        <f t="shared" si="294"/>
        <v>10.970354616515868</v>
      </c>
      <c r="DX152">
        <f t="shared" si="295"/>
        <v>0.17943591579829735</v>
      </c>
      <c r="DY152">
        <f t="shared" si="296"/>
        <v>0.47733610924997627</v>
      </c>
      <c r="DZ152">
        <f t="shared" si="297"/>
        <v>1.0876185638500147</v>
      </c>
      <c r="EA152">
        <f t="shared" si="298"/>
        <v>16.218714266996603</v>
      </c>
      <c r="EB152">
        <f>IF($I$1=0,0,IF(AP152&lt;=0,0,('LED Curve'!$D$19*(AP152/$I$1)^3+'LED Curve'!$D$20*(AP152/$I$1)^2+'LED Curve'!$D$21*(AP152/$I$1)^1+'LED Curve'!$D$22)*$F$1*$I$1))</f>
        <v>544.2324443672818</v>
      </c>
      <c r="EC152">
        <f>IF($I$2=0,0,IF(AQ152&lt;=0,0,('LED Curve'!$D$19*(AQ152/$I$2)^3+'LED Curve'!$D$20*(AQ152/$I$2)^2+'LED Curve'!$D$21*(AQ152/$I$2)^1+'LED Curve'!$D$22)*$F$2*$I$2))</f>
        <v>544.2324443672818</v>
      </c>
      <c r="ED152">
        <f>IF($I$3=0,0,IF(AR152&lt;=0,0,('LED Curve'!$D$19*(AR152/$I$3)^3+'LED Curve'!$D$20*(AR152/$I$3)^2+'LED Curve'!$D$21*(AR152/$I$3)^1+'LED Curve'!$D$22)*$F$3*$I$3))</f>
        <v>544.2324443672818</v>
      </c>
      <c r="EE152">
        <f>IF($I$4=0,0,IF(AS152&lt;=0,0,('LED Curve'!$D$19*(AS152/$I$4)^3+'LED Curve'!$D$20*(AS152/$I$4)^2+'LED Curve'!$D$21*(AS152/$I$4)^1+'LED Curve'!$D$22)*$F$4*$I$4))</f>
        <v>544.2324443672818</v>
      </c>
      <c r="EF152">
        <f>IF($I$1=0,0,IF(AT152&lt;=0,0,('LED Curve'!$D$19*(AT152/$I$1)^3+'LED Curve'!$D$20*(AT152/$I$1)^2+'LED Curve'!$D$21*(AT152/$I$1)^1+'LED Curve'!$D$22)*$F$1*$I$1))</f>
        <v>544.2324443672818</v>
      </c>
      <c r="EG152">
        <f>IF($I$2=0,0,IF(AU152&lt;=0,0,('LED Curve'!$D$19*(AU152/$I$2)^3+'LED Curve'!$D$20*(AU152/$I$2)^2+'LED Curve'!$D$21*(AU152/$I$2)^1+'LED Curve'!$D$22)*$F$2*$I$2))</f>
        <v>544.2324443672818</v>
      </c>
      <c r="EH152">
        <f>IF($I$3=0,0,IF(AV152&lt;=0,0,('LED Curve'!$D$19*(AV152/$I$3)^3+'LED Curve'!$D$20*(AV152/$I$3)^2+'LED Curve'!$D$21*(AV152/$I$3)^1+'LED Curve'!$D$22)*$F$3*$I$3))</f>
        <v>544.2324443672818</v>
      </c>
      <c r="EI152">
        <f>IF($I$4=0,0,IF(AW152&lt;=0,0,('LED Curve'!$D$19*(AW152/$I$4)^3+'LED Curve'!$D$20*(AW152/$I$4)^2+'LED Curve'!$D$21*(AW152/$I$4)^1+'LED Curve'!$D$22)*$F$4*$I$4))</f>
        <v>544.2324443672818</v>
      </c>
      <c r="EJ152">
        <f>IF($I$1=0,0,IF(AX152&lt;=0,0,('LED Curve'!$D$19*(AX152/$I$1)^3+'LED Curve'!$D$20*(AX152/$I$1)^2+'LED Curve'!$D$21*(AX152/$I$1)^1+'LED Curve'!$D$22)*$F$1*$I$1))</f>
        <v>544.2324443672818</v>
      </c>
      <c r="EK152">
        <f>IF($I$2=0,0,IF(AY152&lt;=0,0,('LED Curve'!$D$19*(AY152/$I$2)^3+'LED Curve'!$D$20*(AY152/$I$2)^2+'LED Curve'!$D$21*(AY152/$I$2)^1+'LED Curve'!$D$22)*$F$2*$I$2))</f>
        <v>544.2324443672818</v>
      </c>
      <c r="EL152">
        <f>IF($I$3=0,0,IF(AZ152&lt;=0,0,('LED Curve'!$D$19*(AZ152/$I$3)^3+'LED Curve'!$D$20*(AZ152/$I$3)^2+'LED Curve'!$D$21*(AZ152/$I$3)^1+'LED Curve'!$D$22)*$F$3*$I$3))</f>
        <v>544.2324443672818</v>
      </c>
      <c r="EM152">
        <f>IF($I$4=0,0,IF(BA152&lt;=0,0,('LED Curve'!$D$19*(BA152/$I$4)^3+'LED Curve'!$D$20*(BA152/$I$4)^2+'LED Curve'!$D$21*(BA152/$I$4)^1+'LED Curve'!$D$22)*$F$4*$I$4))</f>
        <v>544.2324443672818</v>
      </c>
      <c r="EN152">
        <f t="shared" si="299"/>
        <v>2176.9297774691272</v>
      </c>
      <c r="EO152">
        <f t="shared" si="219"/>
        <v>948.61350207583291</v>
      </c>
      <c r="EP152">
        <f t="shared" si="220"/>
        <v>2176.9297774691272</v>
      </c>
      <c r="EQ152">
        <f t="shared" si="221"/>
        <v>851.15161399119143</v>
      </c>
      <c r="ER152">
        <f t="shared" si="300"/>
        <v>2176.9297774691272</v>
      </c>
      <c r="ES152">
        <f t="shared" si="222"/>
        <v>774.82780015805474</v>
      </c>
    </row>
    <row r="153" spans="1:149" x14ac:dyDescent="0.3">
      <c r="A153">
        <v>144</v>
      </c>
      <c r="B153">
        <f t="shared" si="223"/>
        <v>5.6249999999999998E-3</v>
      </c>
      <c r="C153">
        <f t="shared" si="210"/>
        <v>151.17438298543621</v>
      </c>
      <c r="D153">
        <f t="shared" si="211"/>
        <v>165.04478143865768</v>
      </c>
      <c r="E153">
        <f t="shared" si="212"/>
        <v>178.91517989187918</v>
      </c>
      <c r="F153">
        <f>IF(C153&gt;Calculation!$D$72,IF((C153-Calculation!$D$72)/Calculation!$D$58&gt;Calculation!$D$28,Calculation!$D$28,(C153-Calculation!$D$72)/Calculation!$D$58),0)</f>
        <v>26.470588235294116</v>
      </c>
      <c r="G153">
        <f>IF(C153&gt;Calculation!$D$73,IF((C153-Calculation!$D$73)/Calculation!$D$59&gt;Calculation!$D$29,Calculation!$D$29,(C153-Calculation!$D$73)/Calculation!$D$59),0)</f>
        <v>54.411764705882355</v>
      </c>
      <c r="H153">
        <f>IF(C153&gt;Calculation!$D$74,IF((C153-Calculation!$D$74)/Calculation!$D$60&gt;Calculation!$D$30,Calculation!$D$30,(C153-Calculation!$D$74)/Calculation!$D$60),0)</f>
        <v>122.05882352941177</v>
      </c>
      <c r="I153">
        <f>IF(C153&gt;Calculation!$D$75,IF((C153-Calculation!$D$75)/Calculation!$D$61&gt;Calculation!$D$31,Calculation!$D$31,(C153-Calculation!$D$75)/Calculation!$D$61),0)</f>
        <v>135.29411764705884</v>
      </c>
      <c r="J153">
        <f>IF(D153&gt;Calculation!$D$72,IF((D153-Calculation!$D$72)/Calculation!$D$58&gt;Calculation!$D$28,Calculation!$D$28,(D153-Calculation!$D$72)/Calculation!$D$58),0)</f>
        <v>26.470588235294116</v>
      </c>
      <c r="K153">
        <f>IF(D153&gt;Calculation!$D$73,IF((D153-Calculation!$D$73)/Calculation!$D$59&gt;Calculation!$D$29,Calculation!$D$29,(D153-Calculation!$D$73)/Calculation!$D$59),0)</f>
        <v>54.411764705882355</v>
      </c>
      <c r="L153">
        <f>IF(D153&gt;Calculation!$D$74,IF((D153-Calculation!$D$74)/Calculation!$D$60&gt;Calculation!$D$30,Calculation!$D$30,(D153-Calculation!$D$74)/Calculation!$D$60),0)</f>
        <v>122.05882352941177</v>
      </c>
      <c r="M153">
        <f>IF(D153&gt;Calculation!$D$75,IF((D153-Calculation!$D$75)/Calculation!$D$61&gt;Calculation!$D$31,Calculation!$D$31,(D153-Calculation!$D$75)/Calculation!$D$61),0)</f>
        <v>135.29411764705884</v>
      </c>
      <c r="N153">
        <f>IF(E153&gt;Calculation!$D$72,IF((E153-Calculation!$D$72)/Calculation!$D$58&gt;Calculation!$D$28,Calculation!$D$28,(E153-Calculation!$D$72)/Calculation!$D$58),0)</f>
        <v>26.470588235294116</v>
      </c>
      <c r="O153">
        <f>IF(E153&gt;Calculation!$D$73,IF((E153-Calculation!$D$73)/Calculation!$D$59&gt;Calculation!$D$29,Calculation!$D$29,(E153-Calculation!$D$73)/Calculation!$D$59),0)</f>
        <v>54.411764705882355</v>
      </c>
      <c r="P153">
        <f>IF(E153&gt;Calculation!$D$74,IF((E153-Calculation!$D$74)/Calculation!$D$60&gt;Calculation!$D$30,Calculation!$D$30,(E153-Calculation!$D$74)/Calculation!$D$60),0)</f>
        <v>122.05882352941177</v>
      </c>
      <c r="Q153">
        <f>IF(E153&gt;Calculation!$D$75,IF((E153-Calculation!$D$75)/Calculation!$D$61&gt;Calculation!$D$31,Calculation!$D$31,(E153-Calculation!$D$75)/Calculation!$D$61),0)</f>
        <v>135.29411764705884</v>
      </c>
      <c r="R153">
        <f t="shared" si="224"/>
        <v>0</v>
      </c>
      <c r="S153">
        <f t="shared" si="225"/>
        <v>0</v>
      </c>
      <c r="T153">
        <f t="shared" si="226"/>
        <v>0</v>
      </c>
      <c r="U153">
        <f t="shared" si="227"/>
        <v>135.29411764705884</v>
      </c>
      <c r="V153">
        <f t="shared" si="228"/>
        <v>0</v>
      </c>
      <c r="W153">
        <f t="shared" si="229"/>
        <v>0</v>
      </c>
      <c r="X153">
        <f t="shared" si="230"/>
        <v>0</v>
      </c>
      <c r="Y153">
        <f t="shared" si="231"/>
        <v>135.29411764705884</v>
      </c>
      <c r="Z153">
        <f t="shared" si="232"/>
        <v>0</v>
      </c>
      <c r="AA153">
        <f t="shared" si="233"/>
        <v>0</v>
      </c>
      <c r="AB153">
        <f t="shared" si="234"/>
        <v>0</v>
      </c>
      <c r="AC153">
        <f t="shared" si="213"/>
        <v>135.29411764705884</v>
      </c>
      <c r="AD153">
        <f>IF(T153&gt;Calculation!$D$29,1,0)</f>
        <v>0</v>
      </c>
      <c r="AE153">
        <f>IF(X153&gt;Calculation!$D$29,1,0)</f>
        <v>0</v>
      </c>
      <c r="AF153">
        <f>IF(AB153&gt;Calculation!$D$29,1,0)</f>
        <v>0</v>
      </c>
      <c r="AG153">
        <f>IF(U153&gt;Calculation!$D$30,1,0)</f>
        <v>1</v>
      </c>
      <c r="AH153">
        <f>IF(Y153&gt;Calculation!$D$30,1,0)</f>
        <v>1</v>
      </c>
      <c r="AI153">
        <f>IF(AC153&gt;Calculation!$D$30,1,0)</f>
        <v>1</v>
      </c>
      <c r="AJ153">
        <f t="shared" si="214"/>
        <v>135.29411764705884</v>
      </c>
      <c r="AK153">
        <f t="shared" si="235"/>
        <v>135.29411764705884</v>
      </c>
      <c r="AL153">
        <f t="shared" si="236"/>
        <v>135.29411764705884</v>
      </c>
      <c r="AM153">
        <f t="shared" si="237"/>
        <v>18304.498269896198</v>
      </c>
      <c r="AN153">
        <f t="shared" si="238"/>
        <v>18304.498269896198</v>
      </c>
      <c r="AO153">
        <f t="shared" si="239"/>
        <v>18304.498269896198</v>
      </c>
      <c r="AP153">
        <f t="shared" si="215"/>
        <v>135.29411764705884</v>
      </c>
      <c r="AQ153">
        <f t="shared" si="216"/>
        <v>135.29411764705884</v>
      </c>
      <c r="AR153">
        <f t="shared" si="217"/>
        <v>135.29411764705884</v>
      </c>
      <c r="AS153">
        <f t="shared" si="218"/>
        <v>135.29411764705884</v>
      </c>
      <c r="AT153">
        <f t="shared" si="240"/>
        <v>135.29411764705884</v>
      </c>
      <c r="AU153">
        <f t="shared" si="241"/>
        <v>135.29411764705884</v>
      </c>
      <c r="AV153">
        <f t="shared" si="242"/>
        <v>135.29411764705884</v>
      </c>
      <c r="AW153">
        <f t="shared" si="243"/>
        <v>135.29411764705884</v>
      </c>
      <c r="AX153">
        <f t="shared" si="244"/>
        <v>135.29411764705884</v>
      </c>
      <c r="AY153">
        <f t="shared" si="245"/>
        <v>135.29411764705884</v>
      </c>
      <c r="AZ153">
        <f t="shared" si="246"/>
        <v>135.29411764705884</v>
      </c>
      <c r="BA153">
        <f t="shared" si="247"/>
        <v>135.29411764705884</v>
      </c>
      <c r="BB153">
        <f t="shared" si="248"/>
        <v>45.098039215686278</v>
      </c>
      <c r="BC153">
        <f t="shared" si="249"/>
        <v>45.098039215686278</v>
      </c>
      <c r="BD153">
        <f t="shared" si="250"/>
        <v>45.098039215686278</v>
      </c>
      <c r="BE153">
        <f t="shared" si="251"/>
        <v>45.098039215686278</v>
      </c>
      <c r="BF153">
        <f t="shared" si="252"/>
        <v>45.098039215686278</v>
      </c>
      <c r="BG153">
        <f t="shared" si="253"/>
        <v>45.098039215686278</v>
      </c>
      <c r="BH153">
        <f t="shared" si="254"/>
        <v>45.098039215686278</v>
      </c>
      <c r="BI153">
        <f t="shared" si="255"/>
        <v>45.098039215686278</v>
      </c>
      <c r="BJ153">
        <f t="shared" si="256"/>
        <v>45.098039215686278</v>
      </c>
      <c r="BK153">
        <f t="shared" si="257"/>
        <v>45.098039215686278</v>
      </c>
      <c r="BL153">
        <f t="shared" si="258"/>
        <v>45.098039215686278</v>
      </c>
      <c r="BM153">
        <f t="shared" si="259"/>
        <v>45.098039215686278</v>
      </c>
      <c r="BN153">
        <f t="shared" si="260"/>
        <v>2033.8331410995775</v>
      </c>
      <c r="BO153">
        <f t="shared" si="261"/>
        <v>2033.8331410995775</v>
      </c>
      <c r="BP153">
        <f t="shared" si="262"/>
        <v>2033.8331410995775</v>
      </c>
      <c r="BQ153">
        <f t="shared" si="263"/>
        <v>2033.8331410995775</v>
      </c>
      <c r="BR153">
        <f t="shared" si="264"/>
        <v>2033.8331410995775</v>
      </c>
      <c r="BS153">
        <f t="shared" si="265"/>
        <v>2033.8331410995775</v>
      </c>
      <c r="BT153">
        <f t="shared" si="266"/>
        <v>2033.8331410995775</v>
      </c>
      <c r="BU153">
        <f t="shared" si="267"/>
        <v>2033.8331410995775</v>
      </c>
      <c r="BV153">
        <f t="shared" si="268"/>
        <v>2033.8331410995775</v>
      </c>
      <c r="BW153">
        <f t="shared" si="269"/>
        <v>2033.8331410995775</v>
      </c>
      <c r="BX153">
        <f t="shared" si="270"/>
        <v>2033.8331410995775</v>
      </c>
      <c r="BY153">
        <f t="shared" si="271"/>
        <v>2033.8331410995775</v>
      </c>
      <c r="BZ153">
        <f>IF($I$1=0,0,IF(AP153=0,C153,('LED Curve'!$D$14*(AP153/$I$1)^3+'LED Curve'!$D$15*(AP153/$I$1)^2+'LED Curve'!$D$16*(AP153/$I$1)^1+'LED Curve'!$D$17)*$F$1))</f>
        <v>32.123222947868399</v>
      </c>
      <c r="CA153">
        <f>IF($I$2=0,0,IF(AQ153=0,C153-BZ153,('LED Curve'!$D$14*(AQ153/$I$2)^3+'LED Curve'!$D$15*(AQ153/$I$2)^2+'LED Curve'!$D$16*(AQ153/$I$2)^1+'LED Curve'!$D$17)*$F$2))</f>
        <v>32.123222947868399</v>
      </c>
      <c r="CB153">
        <f>IF($I$3=0,0,IF(AR153=0,C153-(BZ153+CA153),('LED Curve'!$D$14*(AR153/$I$3)^3+'LED Curve'!$D$15*(AR153/$I$3)^2+'LED Curve'!$D$16*(AR153/$I$3)^1+'LED Curve'!$D$17)*$F$3))</f>
        <v>32.123222947868399</v>
      </c>
      <c r="CC153">
        <f>IF($I$4=0,0,IF(AS153=0,C153-(BZ153+CA153+CB153),('LED Curve'!$D$14*(AS153/$I$4)^3+'LED Curve'!$D$15*(AS153/$I$4)^2+'LED Curve'!$D$16*(AS153/$I$4)^1+'LED Curve'!$D$17)*$F$4))</f>
        <v>32.123222947868399</v>
      </c>
      <c r="CD153">
        <f>IF($I$1=0,0,IF(AT153=0,D153,('LED Curve'!$D$14*(AT153/$I$1)^3+'LED Curve'!$D$15*(AT153/$I$1)^2+'LED Curve'!$D$16*(AT153/$I$1)^1+'LED Curve'!$D$17)*$F$1))</f>
        <v>32.123222947868399</v>
      </c>
      <c r="CE153">
        <f>IF($I$2=0,0,IF(AU153=0,D153-CD153,('LED Curve'!$D$14*(AU153/$I$2)^3+'LED Curve'!$D$15*(AU153/$I$2)^2+'LED Curve'!$D$16*(AU153/$I$2)^1+'LED Curve'!$D$17)*$F$2))</f>
        <v>32.123222947868399</v>
      </c>
      <c r="CF153">
        <f>IF($I$3=0,0,IF(AV153=0,D153-(CD153+CE153),('LED Curve'!$D$14*(AV153/$I$3)^3+'LED Curve'!$D$15*(AV153/$I$3)^2+'LED Curve'!$D$16*(AV153/$I$3)^1+'LED Curve'!$D$17)*$F$3))</f>
        <v>32.123222947868399</v>
      </c>
      <c r="CG153">
        <f>IF($I$4=0,0,IF(AW153=0,D153-(CD153+CE153+CF153),('LED Curve'!$D$14*(AW153/$I$4)^3+'LED Curve'!$D$15*(AW153/$I$4)^2+'LED Curve'!$D$16*(AW153/$I$4)^1+'LED Curve'!$D$17)*$F$4))</f>
        <v>32.123222947868399</v>
      </c>
      <c r="CH153">
        <f>IF($I$1=0,0,IF(AX153=0,E153,('LED Curve'!$D$14*(AX153/$I$1)^3+'LED Curve'!$D$15*(AX153/$I$1)^2+'LED Curve'!$D$16*(AX153/$I$1)^1+'LED Curve'!$D$17)*$F$1))</f>
        <v>32.123222947868399</v>
      </c>
      <c r="CI153">
        <f>IF($I$2=0,0,IF(AY153=0,E153-CH153,('LED Curve'!$D$14*(AY153/$I$2)^3+'LED Curve'!$D$15*(AY153/$I$2)^2+'LED Curve'!$D$16*(AY153/$I$2)^1+'LED Curve'!$D$17)*$F$2))</f>
        <v>32.123222947868399</v>
      </c>
      <c r="CJ153">
        <f>IF($I$3=0,0,IF(AZ153=0,E153-(CH153+CI153),('LED Curve'!$D$14*(AZ153/$I$3)^3+'LED Curve'!$D$15*(AZ153/$I$3)^2+'LED Curve'!$D$16*(AZ153/$I$3)^1+'LED Curve'!$D$17)*$F$3))</f>
        <v>32.123222947868399</v>
      </c>
      <c r="CK153">
        <f>IF($I$4=0,0,IF(BA153=0,E153-(CH153+CI153+CJ153),('LED Curve'!$D$14*(BA153/$I$4)^3+'LED Curve'!$D$15*(BA153/$I$4)^2+'LED Curve'!$D$16*(BA153/$I$4)^1+'LED Curve'!$D$17)*$F$4))</f>
        <v>32.123222947868399</v>
      </c>
      <c r="CL153">
        <f t="shared" si="272"/>
        <v>119.05116003756781</v>
      </c>
      <c r="CM153">
        <f t="shared" si="273"/>
        <v>86.927937089699412</v>
      </c>
      <c r="CN153">
        <f t="shared" si="274"/>
        <v>54.804714141831013</v>
      </c>
      <c r="CO153">
        <f>IF($C$6=Calculation!$I$5,0,$C153-(BZ153+CA153+CB153+CC153))</f>
        <v>22.681491193962614</v>
      </c>
      <c r="CP153">
        <f t="shared" si="275"/>
        <v>132.92155849078927</v>
      </c>
      <c r="CQ153">
        <f t="shared" si="276"/>
        <v>100.79833554292088</v>
      </c>
      <c r="CR153">
        <f t="shared" si="277"/>
        <v>68.675112595052482</v>
      </c>
      <c r="CS153">
        <f>IF($C$6=Calculation!$I$5,0,$D153-(CD153+CE153+CF153+CG153))</f>
        <v>36.551889647184083</v>
      </c>
      <c r="CT153">
        <f t="shared" si="278"/>
        <v>146.79195694401079</v>
      </c>
      <c r="CU153">
        <f t="shared" si="279"/>
        <v>114.66873399614238</v>
      </c>
      <c r="CV153">
        <f t="shared" si="280"/>
        <v>82.54551104827398</v>
      </c>
      <c r="CW153">
        <f>IF($C$6=Calculation!$I$5,0,$E153-(CH153+CI153+CJ153+CK153))</f>
        <v>50.422288100405581</v>
      </c>
      <c r="CX153">
        <f t="shared" si="281"/>
        <v>68.090676959821664</v>
      </c>
      <c r="CY153">
        <f t="shared" si="282"/>
        <v>76.67837364347406</v>
      </c>
      <c r="CZ153">
        <f t="shared" si="283"/>
        <v>84.935414499554568</v>
      </c>
      <c r="DA153">
        <f t="shared" si="284"/>
        <v>0.72564840217253812</v>
      </c>
      <c r="DB153">
        <f t="shared" si="285"/>
        <v>0.75902506141486215</v>
      </c>
      <c r="DC153">
        <f t="shared" si="286"/>
        <v>0.78538934504697722</v>
      </c>
      <c r="DD153">
        <f t="shared" si="301"/>
        <v>16.404156806513559</v>
      </c>
      <c r="DE153">
        <f t="shared" si="302"/>
        <v>15.987346708302958</v>
      </c>
      <c r="DF153">
        <f t="shared" si="303"/>
        <v>14.795490318555084</v>
      </c>
      <c r="DG153">
        <f t="shared" si="304"/>
        <v>11.550656096279441</v>
      </c>
      <c r="DH153">
        <f t="shared" si="305"/>
        <v>17.197240086130339</v>
      </c>
      <c r="DI153">
        <f t="shared" si="306"/>
        <v>16.817375151590429</v>
      </c>
      <c r="DJ153">
        <f t="shared" si="307"/>
        <v>15.751391524960734</v>
      </c>
      <c r="DK153">
        <f t="shared" si="308"/>
        <v>13.006617731225425</v>
      </c>
      <c r="DL153">
        <f t="shared" si="309"/>
        <v>17.822546065554445</v>
      </c>
      <c r="DM153">
        <f t="shared" si="310"/>
        <v>17.474732053843088</v>
      </c>
      <c r="DN153">
        <f t="shared" si="311"/>
        <v>16.509491888383391</v>
      </c>
      <c r="DO153">
        <f t="shared" si="312"/>
        <v>14.112545023750526</v>
      </c>
      <c r="DP153">
        <f t="shared" si="287"/>
        <v>0.21536561656600375</v>
      </c>
      <c r="DQ153">
        <f t="shared" si="288"/>
        <v>0.5946129283434145</v>
      </c>
      <c r="DR153">
        <f t="shared" si="289"/>
        <v>1.504332759888884</v>
      </c>
      <c r="DS153">
        <f t="shared" si="290"/>
        <v>6.3130673231998404</v>
      </c>
      <c r="DT153">
        <f t="shared" si="291"/>
        <v>0.1957421357474966</v>
      </c>
      <c r="DU153">
        <f t="shared" si="292"/>
        <v>0.52937470169145939</v>
      </c>
      <c r="DV153">
        <f t="shared" si="293"/>
        <v>1.2570381093663101</v>
      </c>
      <c r="DW153">
        <f t="shared" si="294"/>
        <v>11.164569141347071</v>
      </c>
      <c r="DX153">
        <f t="shared" si="295"/>
        <v>0.17943591579829735</v>
      </c>
      <c r="DY153">
        <f t="shared" si="296"/>
        <v>0.47733610924997627</v>
      </c>
      <c r="DZ153">
        <f t="shared" si="297"/>
        <v>1.0876185638500147</v>
      </c>
      <c r="EA153">
        <f t="shared" si="298"/>
        <v>16.486319534077907</v>
      </c>
      <c r="EB153">
        <f>IF($I$1=0,0,IF(AP153&lt;=0,0,('LED Curve'!$D$19*(AP153/$I$1)^3+'LED Curve'!$D$20*(AP153/$I$1)^2+'LED Curve'!$D$21*(AP153/$I$1)^1+'LED Curve'!$D$22)*$F$1*$I$1))</f>
        <v>544.2324443672818</v>
      </c>
      <c r="EC153">
        <f>IF($I$2=0,0,IF(AQ153&lt;=0,0,('LED Curve'!$D$19*(AQ153/$I$2)^3+'LED Curve'!$D$20*(AQ153/$I$2)^2+'LED Curve'!$D$21*(AQ153/$I$2)^1+'LED Curve'!$D$22)*$F$2*$I$2))</f>
        <v>544.2324443672818</v>
      </c>
      <c r="ED153">
        <f>IF($I$3=0,0,IF(AR153&lt;=0,0,('LED Curve'!$D$19*(AR153/$I$3)^3+'LED Curve'!$D$20*(AR153/$I$3)^2+'LED Curve'!$D$21*(AR153/$I$3)^1+'LED Curve'!$D$22)*$F$3*$I$3))</f>
        <v>544.2324443672818</v>
      </c>
      <c r="EE153">
        <f>IF($I$4=0,0,IF(AS153&lt;=0,0,('LED Curve'!$D$19*(AS153/$I$4)^3+'LED Curve'!$D$20*(AS153/$I$4)^2+'LED Curve'!$D$21*(AS153/$I$4)^1+'LED Curve'!$D$22)*$F$4*$I$4))</f>
        <v>544.2324443672818</v>
      </c>
      <c r="EF153">
        <f>IF($I$1=0,0,IF(AT153&lt;=0,0,('LED Curve'!$D$19*(AT153/$I$1)^3+'LED Curve'!$D$20*(AT153/$I$1)^2+'LED Curve'!$D$21*(AT153/$I$1)^1+'LED Curve'!$D$22)*$F$1*$I$1))</f>
        <v>544.2324443672818</v>
      </c>
      <c r="EG153">
        <f>IF($I$2=0,0,IF(AU153&lt;=0,0,('LED Curve'!$D$19*(AU153/$I$2)^3+'LED Curve'!$D$20*(AU153/$I$2)^2+'LED Curve'!$D$21*(AU153/$I$2)^1+'LED Curve'!$D$22)*$F$2*$I$2))</f>
        <v>544.2324443672818</v>
      </c>
      <c r="EH153">
        <f>IF($I$3=0,0,IF(AV153&lt;=0,0,('LED Curve'!$D$19*(AV153/$I$3)^3+'LED Curve'!$D$20*(AV153/$I$3)^2+'LED Curve'!$D$21*(AV153/$I$3)^1+'LED Curve'!$D$22)*$F$3*$I$3))</f>
        <v>544.2324443672818</v>
      </c>
      <c r="EI153">
        <f>IF($I$4=0,0,IF(AW153&lt;=0,0,('LED Curve'!$D$19*(AW153/$I$4)^3+'LED Curve'!$D$20*(AW153/$I$4)^2+'LED Curve'!$D$21*(AW153/$I$4)^1+'LED Curve'!$D$22)*$F$4*$I$4))</f>
        <v>544.2324443672818</v>
      </c>
      <c r="EJ153">
        <f>IF($I$1=0,0,IF(AX153&lt;=0,0,('LED Curve'!$D$19*(AX153/$I$1)^3+'LED Curve'!$D$20*(AX153/$I$1)^2+'LED Curve'!$D$21*(AX153/$I$1)^1+'LED Curve'!$D$22)*$F$1*$I$1))</f>
        <v>544.2324443672818</v>
      </c>
      <c r="EK153">
        <f>IF($I$2=0,0,IF(AY153&lt;=0,0,('LED Curve'!$D$19*(AY153/$I$2)^3+'LED Curve'!$D$20*(AY153/$I$2)^2+'LED Curve'!$D$21*(AY153/$I$2)^1+'LED Curve'!$D$22)*$F$2*$I$2))</f>
        <v>544.2324443672818</v>
      </c>
      <c r="EL153">
        <f>IF($I$3=0,0,IF(AZ153&lt;=0,0,('LED Curve'!$D$19*(AZ153/$I$3)^3+'LED Curve'!$D$20*(AZ153/$I$3)^2+'LED Curve'!$D$21*(AZ153/$I$3)^1+'LED Curve'!$D$22)*$F$3*$I$3))</f>
        <v>544.2324443672818</v>
      </c>
      <c r="EM153">
        <f>IF($I$4=0,0,IF(BA153&lt;=0,0,('LED Curve'!$D$19*(BA153/$I$4)^3+'LED Curve'!$D$20*(BA153/$I$4)^2+'LED Curve'!$D$21*(BA153/$I$4)^1+'LED Curve'!$D$22)*$F$4*$I$4))</f>
        <v>544.2324443672818</v>
      </c>
      <c r="EN153">
        <f t="shared" si="299"/>
        <v>2176.9297774691272</v>
      </c>
      <c r="EO153">
        <f t="shared" si="219"/>
        <v>948.61350207583291</v>
      </c>
      <c r="EP153">
        <f t="shared" si="220"/>
        <v>2176.9297774691272</v>
      </c>
      <c r="EQ153">
        <f t="shared" si="221"/>
        <v>851.15161399119143</v>
      </c>
      <c r="ER153">
        <f t="shared" si="300"/>
        <v>2176.9297774691272</v>
      </c>
      <c r="ES153">
        <f t="shared" si="222"/>
        <v>774.82780015805474</v>
      </c>
    </row>
    <row r="154" spans="1:149" x14ac:dyDescent="0.3">
      <c r="A154">
        <v>145</v>
      </c>
      <c r="B154">
        <f t="shared" si="223"/>
        <v>5.6640624999999998E-3</v>
      </c>
      <c r="C154">
        <f t="shared" si="210"/>
        <v>150.7904663374573</v>
      </c>
      <c r="D154">
        <f t="shared" si="211"/>
        <v>164.62596327722613</v>
      </c>
      <c r="E154">
        <f t="shared" si="212"/>
        <v>178.46146021699499</v>
      </c>
      <c r="F154">
        <f>IF(C154&gt;Calculation!$D$72,IF((C154-Calculation!$D$72)/Calculation!$D$58&gt;Calculation!$D$28,Calculation!$D$28,(C154-Calculation!$D$72)/Calculation!$D$58),0)</f>
        <v>26.470588235294116</v>
      </c>
      <c r="G154">
        <f>IF(C154&gt;Calculation!$D$73,IF((C154-Calculation!$D$73)/Calculation!$D$59&gt;Calculation!$D$29,Calculation!$D$29,(C154-Calculation!$D$73)/Calculation!$D$59),0)</f>
        <v>54.411764705882355</v>
      </c>
      <c r="H154">
        <f>IF(C154&gt;Calculation!$D$74,IF((C154-Calculation!$D$74)/Calculation!$D$60&gt;Calculation!$D$30,Calculation!$D$30,(C154-Calculation!$D$74)/Calculation!$D$60),0)</f>
        <v>122.05882352941177</v>
      </c>
      <c r="I154">
        <f>IF(C154&gt;Calculation!$D$75,IF((C154-Calculation!$D$75)/Calculation!$D$61&gt;Calculation!$D$31,Calculation!$D$31,(C154-Calculation!$D$75)/Calculation!$D$61),0)</f>
        <v>135.29411764705884</v>
      </c>
      <c r="J154">
        <f>IF(D154&gt;Calculation!$D$72,IF((D154-Calculation!$D$72)/Calculation!$D$58&gt;Calculation!$D$28,Calculation!$D$28,(D154-Calculation!$D$72)/Calculation!$D$58),0)</f>
        <v>26.470588235294116</v>
      </c>
      <c r="K154">
        <f>IF(D154&gt;Calculation!$D$73,IF((D154-Calculation!$D$73)/Calculation!$D$59&gt;Calculation!$D$29,Calculation!$D$29,(D154-Calculation!$D$73)/Calculation!$D$59),0)</f>
        <v>54.411764705882355</v>
      </c>
      <c r="L154">
        <f>IF(D154&gt;Calculation!$D$74,IF((D154-Calculation!$D$74)/Calculation!$D$60&gt;Calculation!$D$30,Calculation!$D$30,(D154-Calculation!$D$74)/Calculation!$D$60),0)</f>
        <v>122.05882352941177</v>
      </c>
      <c r="M154">
        <f>IF(D154&gt;Calculation!$D$75,IF((D154-Calculation!$D$75)/Calculation!$D$61&gt;Calculation!$D$31,Calculation!$D$31,(D154-Calculation!$D$75)/Calculation!$D$61),0)</f>
        <v>135.29411764705884</v>
      </c>
      <c r="N154">
        <f>IF(E154&gt;Calculation!$D$72,IF((E154-Calculation!$D$72)/Calculation!$D$58&gt;Calculation!$D$28,Calculation!$D$28,(E154-Calculation!$D$72)/Calculation!$D$58),0)</f>
        <v>26.470588235294116</v>
      </c>
      <c r="O154">
        <f>IF(E154&gt;Calculation!$D$73,IF((E154-Calculation!$D$73)/Calculation!$D$59&gt;Calculation!$D$29,Calculation!$D$29,(E154-Calculation!$D$73)/Calculation!$D$59),0)</f>
        <v>54.411764705882355</v>
      </c>
      <c r="P154">
        <f>IF(E154&gt;Calculation!$D$74,IF((E154-Calculation!$D$74)/Calculation!$D$60&gt;Calculation!$D$30,Calculation!$D$30,(E154-Calculation!$D$74)/Calculation!$D$60),0)</f>
        <v>122.05882352941177</v>
      </c>
      <c r="Q154">
        <f>IF(E154&gt;Calculation!$D$75,IF((E154-Calculation!$D$75)/Calculation!$D$61&gt;Calculation!$D$31,Calculation!$D$31,(E154-Calculation!$D$75)/Calculation!$D$61),0)</f>
        <v>135.29411764705884</v>
      </c>
      <c r="R154">
        <f t="shared" si="224"/>
        <v>0</v>
      </c>
      <c r="S154">
        <f t="shared" si="225"/>
        <v>0</v>
      </c>
      <c r="T154">
        <f t="shared" si="226"/>
        <v>0</v>
      </c>
      <c r="U154">
        <f t="shared" si="227"/>
        <v>135.29411764705884</v>
      </c>
      <c r="V154">
        <f t="shared" si="228"/>
        <v>0</v>
      </c>
      <c r="W154">
        <f t="shared" si="229"/>
        <v>0</v>
      </c>
      <c r="X154">
        <f t="shared" si="230"/>
        <v>0</v>
      </c>
      <c r="Y154">
        <f t="shared" si="231"/>
        <v>135.29411764705884</v>
      </c>
      <c r="Z154">
        <f t="shared" si="232"/>
        <v>0</v>
      </c>
      <c r="AA154">
        <f t="shared" si="233"/>
        <v>0</v>
      </c>
      <c r="AB154">
        <f t="shared" si="234"/>
        <v>0</v>
      </c>
      <c r="AC154">
        <f t="shared" si="213"/>
        <v>135.29411764705884</v>
      </c>
      <c r="AD154">
        <f>IF(T154&gt;Calculation!$D$29,1,0)</f>
        <v>0</v>
      </c>
      <c r="AE154">
        <f>IF(X154&gt;Calculation!$D$29,1,0)</f>
        <v>0</v>
      </c>
      <c r="AF154">
        <f>IF(AB154&gt;Calculation!$D$29,1,0)</f>
        <v>0</v>
      </c>
      <c r="AG154">
        <f>IF(U154&gt;Calculation!$D$30,1,0)</f>
        <v>1</v>
      </c>
      <c r="AH154">
        <f>IF(Y154&gt;Calculation!$D$30,1,0)</f>
        <v>1</v>
      </c>
      <c r="AI154">
        <f>IF(AC154&gt;Calculation!$D$30,1,0)</f>
        <v>1</v>
      </c>
      <c r="AJ154">
        <f t="shared" si="214"/>
        <v>135.29411764705884</v>
      </c>
      <c r="AK154">
        <f t="shared" si="235"/>
        <v>135.29411764705884</v>
      </c>
      <c r="AL154">
        <f t="shared" si="236"/>
        <v>135.29411764705884</v>
      </c>
      <c r="AM154">
        <f t="shared" si="237"/>
        <v>18304.498269896198</v>
      </c>
      <c r="AN154">
        <f t="shared" si="238"/>
        <v>18304.498269896198</v>
      </c>
      <c r="AO154">
        <f t="shared" si="239"/>
        <v>18304.498269896198</v>
      </c>
      <c r="AP154">
        <f t="shared" si="215"/>
        <v>135.29411764705884</v>
      </c>
      <c r="AQ154">
        <f t="shared" si="216"/>
        <v>135.29411764705884</v>
      </c>
      <c r="AR154">
        <f t="shared" si="217"/>
        <v>135.29411764705884</v>
      </c>
      <c r="AS154">
        <f t="shared" si="218"/>
        <v>135.29411764705884</v>
      </c>
      <c r="AT154">
        <f t="shared" si="240"/>
        <v>135.29411764705884</v>
      </c>
      <c r="AU154">
        <f t="shared" si="241"/>
        <v>135.29411764705884</v>
      </c>
      <c r="AV154">
        <f t="shared" si="242"/>
        <v>135.29411764705884</v>
      </c>
      <c r="AW154">
        <f t="shared" si="243"/>
        <v>135.29411764705884</v>
      </c>
      <c r="AX154">
        <f t="shared" si="244"/>
        <v>135.29411764705884</v>
      </c>
      <c r="AY154">
        <f t="shared" si="245"/>
        <v>135.29411764705884</v>
      </c>
      <c r="AZ154">
        <f t="shared" si="246"/>
        <v>135.29411764705884</v>
      </c>
      <c r="BA154">
        <f t="shared" si="247"/>
        <v>135.29411764705884</v>
      </c>
      <c r="BB154">
        <f t="shared" si="248"/>
        <v>45.098039215686278</v>
      </c>
      <c r="BC154">
        <f t="shared" si="249"/>
        <v>45.098039215686278</v>
      </c>
      <c r="BD154">
        <f t="shared" si="250"/>
        <v>45.098039215686278</v>
      </c>
      <c r="BE154">
        <f t="shared" si="251"/>
        <v>45.098039215686278</v>
      </c>
      <c r="BF154">
        <f t="shared" si="252"/>
        <v>45.098039215686278</v>
      </c>
      <c r="BG154">
        <f t="shared" si="253"/>
        <v>45.098039215686278</v>
      </c>
      <c r="BH154">
        <f t="shared" si="254"/>
        <v>45.098039215686278</v>
      </c>
      <c r="BI154">
        <f t="shared" si="255"/>
        <v>45.098039215686278</v>
      </c>
      <c r="BJ154">
        <f t="shared" si="256"/>
        <v>45.098039215686278</v>
      </c>
      <c r="BK154">
        <f t="shared" si="257"/>
        <v>45.098039215686278</v>
      </c>
      <c r="BL154">
        <f t="shared" si="258"/>
        <v>45.098039215686278</v>
      </c>
      <c r="BM154">
        <f t="shared" si="259"/>
        <v>45.098039215686278</v>
      </c>
      <c r="BN154">
        <f t="shared" si="260"/>
        <v>2033.8331410995775</v>
      </c>
      <c r="BO154">
        <f t="shared" si="261"/>
        <v>2033.8331410995775</v>
      </c>
      <c r="BP154">
        <f t="shared" si="262"/>
        <v>2033.8331410995775</v>
      </c>
      <c r="BQ154">
        <f t="shared" si="263"/>
        <v>2033.8331410995775</v>
      </c>
      <c r="BR154">
        <f t="shared" si="264"/>
        <v>2033.8331410995775</v>
      </c>
      <c r="BS154">
        <f t="shared" si="265"/>
        <v>2033.8331410995775</v>
      </c>
      <c r="BT154">
        <f t="shared" si="266"/>
        <v>2033.8331410995775</v>
      </c>
      <c r="BU154">
        <f t="shared" si="267"/>
        <v>2033.8331410995775</v>
      </c>
      <c r="BV154">
        <f t="shared" si="268"/>
        <v>2033.8331410995775</v>
      </c>
      <c r="BW154">
        <f t="shared" si="269"/>
        <v>2033.8331410995775</v>
      </c>
      <c r="BX154">
        <f t="shared" si="270"/>
        <v>2033.8331410995775</v>
      </c>
      <c r="BY154">
        <f t="shared" si="271"/>
        <v>2033.8331410995775</v>
      </c>
      <c r="BZ154">
        <f>IF($I$1=0,0,IF(AP154=0,C154,('LED Curve'!$D$14*(AP154/$I$1)^3+'LED Curve'!$D$15*(AP154/$I$1)^2+'LED Curve'!$D$16*(AP154/$I$1)^1+'LED Curve'!$D$17)*$F$1))</f>
        <v>32.123222947868399</v>
      </c>
      <c r="CA154">
        <f>IF($I$2=0,0,IF(AQ154=0,C154-BZ154,('LED Curve'!$D$14*(AQ154/$I$2)^3+'LED Curve'!$D$15*(AQ154/$I$2)^2+'LED Curve'!$D$16*(AQ154/$I$2)^1+'LED Curve'!$D$17)*$F$2))</f>
        <v>32.123222947868399</v>
      </c>
      <c r="CB154">
        <f>IF($I$3=0,0,IF(AR154=0,C154-(BZ154+CA154),('LED Curve'!$D$14*(AR154/$I$3)^3+'LED Curve'!$D$15*(AR154/$I$3)^2+'LED Curve'!$D$16*(AR154/$I$3)^1+'LED Curve'!$D$17)*$F$3))</f>
        <v>32.123222947868399</v>
      </c>
      <c r="CC154">
        <f>IF($I$4=0,0,IF(AS154=0,C154-(BZ154+CA154+CB154),('LED Curve'!$D$14*(AS154/$I$4)^3+'LED Curve'!$D$15*(AS154/$I$4)^2+'LED Curve'!$D$16*(AS154/$I$4)^1+'LED Curve'!$D$17)*$F$4))</f>
        <v>32.123222947868399</v>
      </c>
      <c r="CD154">
        <f>IF($I$1=0,0,IF(AT154=0,D154,('LED Curve'!$D$14*(AT154/$I$1)^3+'LED Curve'!$D$15*(AT154/$I$1)^2+'LED Curve'!$D$16*(AT154/$I$1)^1+'LED Curve'!$D$17)*$F$1))</f>
        <v>32.123222947868399</v>
      </c>
      <c r="CE154">
        <f>IF($I$2=0,0,IF(AU154=0,D154-CD154,('LED Curve'!$D$14*(AU154/$I$2)^3+'LED Curve'!$D$15*(AU154/$I$2)^2+'LED Curve'!$D$16*(AU154/$I$2)^1+'LED Curve'!$D$17)*$F$2))</f>
        <v>32.123222947868399</v>
      </c>
      <c r="CF154">
        <f>IF($I$3=0,0,IF(AV154=0,D154-(CD154+CE154),('LED Curve'!$D$14*(AV154/$I$3)^3+'LED Curve'!$D$15*(AV154/$I$3)^2+'LED Curve'!$D$16*(AV154/$I$3)^1+'LED Curve'!$D$17)*$F$3))</f>
        <v>32.123222947868399</v>
      </c>
      <c r="CG154">
        <f>IF($I$4=0,0,IF(AW154=0,D154-(CD154+CE154+CF154),('LED Curve'!$D$14*(AW154/$I$4)^3+'LED Curve'!$D$15*(AW154/$I$4)^2+'LED Curve'!$D$16*(AW154/$I$4)^1+'LED Curve'!$D$17)*$F$4))</f>
        <v>32.123222947868399</v>
      </c>
      <c r="CH154">
        <f>IF($I$1=0,0,IF(AX154=0,E154,('LED Curve'!$D$14*(AX154/$I$1)^3+'LED Curve'!$D$15*(AX154/$I$1)^2+'LED Curve'!$D$16*(AX154/$I$1)^1+'LED Curve'!$D$17)*$F$1))</f>
        <v>32.123222947868399</v>
      </c>
      <c r="CI154">
        <f>IF($I$2=0,0,IF(AY154=0,E154-CH154,('LED Curve'!$D$14*(AY154/$I$2)^3+'LED Curve'!$D$15*(AY154/$I$2)^2+'LED Curve'!$D$16*(AY154/$I$2)^1+'LED Curve'!$D$17)*$F$2))</f>
        <v>32.123222947868399</v>
      </c>
      <c r="CJ154">
        <f>IF($I$3=0,0,IF(AZ154=0,E154-(CH154+CI154),('LED Curve'!$D$14*(AZ154/$I$3)^3+'LED Curve'!$D$15*(AZ154/$I$3)^2+'LED Curve'!$D$16*(AZ154/$I$3)^1+'LED Curve'!$D$17)*$F$3))</f>
        <v>32.123222947868399</v>
      </c>
      <c r="CK154">
        <f>IF($I$4=0,0,IF(BA154=0,E154-(CH154+CI154+CJ154),('LED Curve'!$D$14*(BA154/$I$4)^3+'LED Curve'!$D$15*(BA154/$I$4)^2+'LED Curve'!$D$16*(BA154/$I$4)^1+'LED Curve'!$D$17)*$F$4))</f>
        <v>32.123222947868399</v>
      </c>
      <c r="CL154">
        <f t="shared" si="272"/>
        <v>118.6672433895889</v>
      </c>
      <c r="CM154">
        <f t="shared" si="273"/>
        <v>86.544020441720505</v>
      </c>
      <c r="CN154">
        <f t="shared" si="274"/>
        <v>54.420797493852106</v>
      </c>
      <c r="CO154">
        <f>IF($C$6=Calculation!$I$5,0,$C154-(BZ154+CA154+CB154+CC154))</f>
        <v>22.297574545983707</v>
      </c>
      <c r="CP154">
        <f t="shared" si="275"/>
        <v>132.50274032935772</v>
      </c>
      <c r="CQ154">
        <f t="shared" si="276"/>
        <v>100.37951738148934</v>
      </c>
      <c r="CR154">
        <f t="shared" si="277"/>
        <v>68.256294433620937</v>
      </c>
      <c r="CS154">
        <f>IF($C$6=Calculation!$I$5,0,$D154-(CD154+CE154+CF154+CG154))</f>
        <v>36.133071485752538</v>
      </c>
      <c r="CT154">
        <f t="shared" si="278"/>
        <v>146.33823726912658</v>
      </c>
      <c r="CU154">
        <f t="shared" si="279"/>
        <v>114.2150143212582</v>
      </c>
      <c r="CV154">
        <f t="shared" si="280"/>
        <v>82.091791373389796</v>
      </c>
      <c r="CW154">
        <f>IF($C$6=Calculation!$I$5,0,$E154-(CH154+CI154+CJ154+CK154))</f>
        <v>49.968568425521397</v>
      </c>
      <c r="CX154">
        <f t="shared" si="281"/>
        <v>68.896006869567358</v>
      </c>
      <c r="CY154">
        <f t="shared" si="282"/>
        <v>77.556915363196637</v>
      </c>
      <c r="CZ154">
        <f t="shared" si="283"/>
        <v>85.887168029254028</v>
      </c>
      <c r="DA154">
        <f t="shared" si="284"/>
        <v>0.73304729923136169</v>
      </c>
      <c r="DB154">
        <f t="shared" si="285"/>
        <v>0.76642395847368572</v>
      </c>
      <c r="DC154">
        <f t="shared" si="286"/>
        <v>0.79278824210580079</v>
      </c>
      <c r="DD154">
        <f t="shared" si="301"/>
        <v>16.573925677791355</v>
      </c>
      <c r="DE154">
        <f t="shared" si="302"/>
        <v>16.157115579580754</v>
      </c>
      <c r="DF154">
        <f t="shared" si="303"/>
        <v>14.965259189832882</v>
      </c>
      <c r="DG154">
        <f t="shared" si="304"/>
        <v>11.720424967557239</v>
      </c>
      <c r="DH154">
        <f t="shared" si="305"/>
        <v>17.367008957408135</v>
      </c>
      <c r="DI154">
        <f t="shared" si="306"/>
        <v>16.987144022868225</v>
      </c>
      <c r="DJ154">
        <f t="shared" si="307"/>
        <v>15.921160396238532</v>
      </c>
      <c r="DK154">
        <f t="shared" si="308"/>
        <v>13.176386602503223</v>
      </c>
      <c r="DL154">
        <f t="shared" si="309"/>
        <v>17.992314936832241</v>
      </c>
      <c r="DM154">
        <f t="shared" si="310"/>
        <v>17.644500925120884</v>
      </c>
      <c r="DN154">
        <f t="shared" si="311"/>
        <v>16.679260759661187</v>
      </c>
      <c r="DO154">
        <f t="shared" si="312"/>
        <v>14.282313895028324</v>
      </c>
      <c r="DP154">
        <f t="shared" si="287"/>
        <v>0.21536561656600375</v>
      </c>
      <c r="DQ154">
        <f t="shared" si="288"/>
        <v>0.5946129283434145</v>
      </c>
      <c r="DR154">
        <f t="shared" si="289"/>
        <v>1.504332759888884</v>
      </c>
      <c r="DS154">
        <f t="shared" si="290"/>
        <v>6.4319228507755257</v>
      </c>
      <c r="DT154">
        <f t="shared" si="291"/>
        <v>0.1957421357474966</v>
      </c>
      <c r="DU154">
        <f t="shared" si="292"/>
        <v>0.52937470169145939</v>
      </c>
      <c r="DV154">
        <f t="shared" si="293"/>
        <v>1.2570381093663101</v>
      </c>
      <c r="DW154">
        <f t="shared" si="294"/>
        <v>11.356636478899638</v>
      </c>
      <c r="DX154">
        <f t="shared" si="295"/>
        <v>0.17943591579829735</v>
      </c>
      <c r="DY154">
        <f t="shared" si="296"/>
        <v>0.47733610924997627</v>
      </c>
      <c r="DZ154">
        <f t="shared" si="297"/>
        <v>1.0876185638500147</v>
      </c>
      <c r="EA154">
        <f t="shared" si="298"/>
        <v>16.751598681607355</v>
      </c>
      <c r="EB154">
        <f>IF($I$1=0,0,IF(AP154&lt;=0,0,('LED Curve'!$D$19*(AP154/$I$1)^3+'LED Curve'!$D$20*(AP154/$I$1)^2+'LED Curve'!$D$21*(AP154/$I$1)^1+'LED Curve'!$D$22)*$F$1*$I$1))</f>
        <v>544.2324443672818</v>
      </c>
      <c r="EC154">
        <f>IF($I$2=0,0,IF(AQ154&lt;=0,0,('LED Curve'!$D$19*(AQ154/$I$2)^3+'LED Curve'!$D$20*(AQ154/$I$2)^2+'LED Curve'!$D$21*(AQ154/$I$2)^1+'LED Curve'!$D$22)*$F$2*$I$2))</f>
        <v>544.2324443672818</v>
      </c>
      <c r="ED154">
        <f>IF($I$3=0,0,IF(AR154&lt;=0,0,('LED Curve'!$D$19*(AR154/$I$3)^3+'LED Curve'!$D$20*(AR154/$I$3)^2+'LED Curve'!$D$21*(AR154/$I$3)^1+'LED Curve'!$D$22)*$F$3*$I$3))</f>
        <v>544.2324443672818</v>
      </c>
      <c r="EE154">
        <f>IF($I$4=0,0,IF(AS154&lt;=0,0,('LED Curve'!$D$19*(AS154/$I$4)^3+'LED Curve'!$D$20*(AS154/$I$4)^2+'LED Curve'!$D$21*(AS154/$I$4)^1+'LED Curve'!$D$22)*$F$4*$I$4))</f>
        <v>544.2324443672818</v>
      </c>
      <c r="EF154">
        <f>IF($I$1=0,0,IF(AT154&lt;=0,0,('LED Curve'!$D$19*(AT154/$I$1)^3+'LED Curve'!$D$20*(AT154/$I$1)^2+'LED Curve'!$D$21*(AT154/$I$1)^1+'LED Curve'!$D$22)*$F$1*$I$1))</f>
        <v>544.2324443672818</v>
      </c>
      <c r="EG154">
        <f>IF($I$2=0,0,IF(AU154&lt;=0,0,('LED Curve'!$D$19*(AU154/$I$2)^3+'LED Curve'!$D$20*(AU154/$I$2)^2+'LED Curve'!$D$21*(AU154/$I$2)^1+'LED Curve'!$D$22)*$F$2*$I$2))</f>
        <v>544.2324443672818</v>
      </c>
      <c r="EH154">
        <f>IF($I$3=0,0,IF(AV154&lt;=0,0,('LED Curve'!$D$19*(AV154/$I$3)^3+'LED Curve'!$D$20*(AV154/$I$3)^2+'LED Curve'!$D$21*(AV154/$I$3)^1+'LED Curve'!$D$22)*$F$3*$I$3))</f>
        <v>544.2324443672818</v>
      </c>
      <c r="EI154">
        <f>IF($I$4=0,0,IF(AW154&lt;=0,0,('LED Curve'!$D$19*(AW154/$I$4)^3+'LED Curve'!$D$20*(AW154/$I$4)^2+'LED Curve'!$D$21*(AW154/$I$4)^1+'LED Curve'!$D$22)*$F$4*$I$4))</f>
        <v>544.2324443672818</v>
      </c>
      <c r="EJ154">
        <f>IF($I$1=0,0,IF(AX154&lt;=0,0,('LED Curve'!$D$19*(AX154/$I$1)^3+'LED Curve'!$D$20*(AX154/$I$1)^2+'LED Curve'!$D$21*(AX154/$I$1)^1+'LED Curve'!$D$22)*$F$1*$I$1))</f>
        <v>544.2324443672818</v>
      </c>
      <c r="EK154">
        <f>IF($I$2=0,0,IF(AY154&lt;=0,0,('LED Curve'!$D$19*(AY154/$I$2)^3+'LED Curve'!$D$20*(AY154/$I$2)^2+'LED Curve'!$D$21*(AY154/$I$2)^1+'LED Curve'!$D$22)*$F$2*$I$2))</f>
        <v>544.2324443672818</v>
      </c>
      <c r="EL154">
        <f>IF($I$3=0,0,IF(AZ154&lt;=0,0,('LED Curve'!$D$19*(AZ154/$I$3)^3+'LED Curve'!$D$20*(AZ154/$I$3)^2+'LED Curve'!$D$21*(AZ154/$I$3)^1+'LED Curve'!$D$22)*$F$3*$I$3))</f>
        <v>544.2324443672818</v>
      </c>
      <c r="EM154">
        <f>IF($I$4=0,0,IF(BA154&lt;=0,0,('LED Curve'!$D$19*(BA154/$I$4)^3+'LED Curve'!$D$20*(BA154/$I$4)^2+'LED Curve'!$D$21*(BA154/$I$4)^1+'LED Curve'!$D$22)*$F$4*$I$4))</f>
        <v>544.2324443672818</v>
      </c>
      <c r="EN154">
        <f t="shared" si="299"/>
        <v>2176.9297774691272</v>
      </c>
      <c r="EO154">
        <f t="shared" si="219"/>
        <v>948.61350207583291</v>
      </c>
      <c r="EP154">
        <f t="shared" si="220"/>
        <v>2176.9297774691272</v>
      </c>
      <c r="EQ154">
        <f t="shared" si="221"/>
        <v>851.15161399119143</v>
      </c>
      <c r="ER154">
        <f t="shared" si="300"/>
        <v>2176.9297774691272</v>
      </c>
      <c r="ES154">
        <f t="shared" si="222"/>
        <v>774.82780015805474</v>
      </c>
    </row>
    <row r="155" spans="1:149" x14ac:dyDescent="0.3">
      <c r="A155">
        <v>146</v>
      </c>
      <c r="B155">
        <f t="shared" si="223"/>
        <v>5.7031249999999999E-3</v>
      </c>
      <c r="C155">
        <f t="shared" si="210"/>
        <v>150.38363036504848</v>
      </c>
      <c r="D155">
        <f t="shared" si="211"/>
        <v>164.18214221641651</v>
      </c>
      <c r="E155">
        <f t="shared" si="212"/>
        <v>177.98065406778457</v>
      </c>
      <c r="F155">
        <f>IF(C155&gt;Calculation!$D$72,IF((C155-Calculation!$D$72)/Calculation!$D$58&gt;Calculation!$D$28,Calculation!$D$28,(C155-Calculation!$D$72)/Calculation!$D$58),0)</f>
        <v>26.470588235294116</v>
      </c>
      <c r="G155">
        <f>IF(C155&gt;Calculation!$D$73,IF((C155-Calculation!$D$73)/Calculation!$D$59&gt;Calculation!$D$29,Calculation!$D$29,(C155-Calculation!$D$73)/Calculation!$D$59),0)</f>
        <v>54.411764705882355</v>
      </c>
      <c r="H155">
        <f>IF(C155&gt;Calculation!$D$74,IF((C155-Calculation!$D$74)/Calculation!$D$60&gt;Calculation!$D$30,Calculation!$D$30,(C155-Calculation!$D$74)/Calculation!$D$60),0)</f>
        <v>122.05882352941177</v>
      </c>
      <c r="I155">
        <f>IF(C155&gt;Calculation!$D$75,IF((C155-Calculation!$D$75)/Calculation!$D$61&gt;Calculation!$D$31,Calculation!$D$31,(C155-Calculation!$D$75)/Calculation!$D$61),0)</f>
        <v>135.29411764705884</v>
      </c>
      <c r="J155">
        <f>IF(D155&gt;Calculation!$D$72,IF((D155-Calculation!$D$72)/Calculation!$D$58&gt;Calculation!$D$28,Calculation!$D$28,(D155-Calculation!$D$72)/Calculation!$D$58),0)</f>
        <v>26.470588235294116</v>
      </c>
      <c r="K155">
        <f>IF(D155&gt;Calculation!$D$73,IF((D155-Calculation!$D$73)/Calculation!$D$59&gt;Calculation!$D$29,Calculation!$D$29,(D155-Calculation!$D$73)/Calculation!$D$59),0)</f>
        <v>54.411764705882355</v>
      </c>
      <c r="L155">
        <f>IF(D155&gt;Calculation!$D$74,IF((D155-Calculation!$D$74)/Calculation!$D$60&gt;Calculation!$D$30,Calculation!$D$30,(D155-Calculation!$D$74)/Calculation!$D$60),0)</f>
        <v>122.05882352941177</v>
      </c>
      <c r="M155">
        <f>IF(D155&gt;Calculation!$D$75,IF((D155-Calculation!$D$75)/Calculation!$D$61&gt;Calculation!$D$31,Calculation!$D$31,(D155-Calculation!$D$75)/Calculation!$D$61),0)</f>
        <v>135.29411764705884</v>
      </c>
      <c r="N155">
        <f>IF(E155&gt;Calculation!$D$72,IF((E155-Calculation!$D$72)/Calculation!$D$58&gt;Calculation!$D$28,Calculation!$D$28,(E155-Calculation!$D$72)/Calculation!$D$58),0)</f>
        <v>26.470588235294116</v>
      </c>
      <c r="O155">
        <f>IF(E155&gt;Calculation!$D$73,IF((E155-Calculation!$D$73)/Calculation!$D$59&gt;Calculation!$D$29,Calculation!$D$29,(E155-Calculation!$D$73)/Calculation!$D$59),0)</f>
        <v>54.411764705882355</v>
      </c>
      <c r="P155">
        <f>IF(E155&gt;Calculation!$D$74,IF((E155-Calculation!$D$74)/Calculation!$D$60&gt;Calculation!$D$30,Calculation!$D$30,(E155-Calculation!$D$74)/Calculation!$D$60),0)</f>
        <v>122.05882352941177</v>
      </c>
      <c r="Q155">
        <f>IF(E155&gt;Calculation!$D$75,IF((E155-Calculation!$D$75)/Calculation!$D$61&gt;Calculation!$D$31,Calculation!$D$31,(E155-Calculation!$D$75)/Calculation!$D$61),0)</f>
        <v>135.29411764705884</v>
      </c>
      <c r="R155">
        <f t="shared" si="224"/>
        <v>0</v>
      </c>
      <c r="S155">
        <f t="shared" si="225"/>
        <v>0</v>
      </c>
      <c r="T155">
        <f t="shared" si="226"/>
        <v>0</v>
      </c>
      <c r="U155">
        <f t="shared" si="227"/>
        <v>135.29411764705884</v>
      </c>
      <c r="V155">
        <f t="shared" si="228"/>
        <v>0</v>
      </c>
      <c r="W155">
        <f t="shared" si="229"/>
        <v>0</v>
      </c>
      <c r="X155">
        <f t="shared" si="230"/>
        <v>0</v>
      </c>
      <c r="Y155">
        <f t="shared" si="231"/>
        <v>135.29411764705884</v>
      </c>
      <c r="Z155">
        <f t="shared" si="232"/>
        <v>0</v>
      </c>
      <c r="AA155">
        <f t="shared" si="233"/>
        <v>0</v>
      </c>
      <c r="AB155">
        <f t="shared" si="234"/>
        <v>0</v>
      </c>
      <c r="AC155">
        <f t="shared" si="213"/>
        <v>135.29411764705884</v>
      </c>
      <c r="AD155">
        <f>IF(T155&gt;Calculation!$D$29,1,0)</f>
        <v>0</v>
      </c>
      <c r="AE155">
        <f>IF(X155&gt;Calculation!$D$29,1,0)</f>
        <v>0</v>
      </c>
      <c r="AF155">
        <f>IF(AB155&gt;Calculation!$D$29,1,0)</f>
        <v>0</v>
      </c>
      <c r="AG155">
        <f>IF(U155&gt;Calculation!$D$30,1,0)</f>
        <v>1</v>
      </c>
      <c r="AH155">
        <f>IF(Y155&gt;Calculation!$D$30,1,0)</f>
        <v>1</v>
      </c>
      <c r="AI155">
        <f>IF(AC155&gt;Calculation!$D$30,1,0)</f>
        <v>1</v>
      </c>
      <c r="AJ155">
        <f t="shared" si="214"/>
        <v>135.29411764705884</v>
      </c>
      <c r="AK155">
        <f t="shared" si="235"/>
        <v>135.29411764705884</v>
      </c>
      <c r="AL155">
        <f t="shared" si="236"/>
        <v>135.29411764705884</v>
      </c>
      <c r="AM155">
        <f t="shared" si="237"/>
        <v>18304.498269896198</v>
      </c>
      <c r="AN155">
        <f t="shared" si="238"/>
        <v>18304.498269896198</v>
      </c>
      <c r="AO155">
        <f t="shared" si="239"/>
        <v>18304.498269896198</v>
      </c>
      <c r="AP155">
        <f t="shared" si="215"/>
        <v>135.29411764705884</v>
      </c>
      <c r="AQ155">
        <f t="shared" si="216"/>
        <v>135.29411764705884</v>
      </c>
      <c r="AR155">
        <f t="shared" si="217"/>
        <v>135.29411764705884</v>
      </c>
      <c r="AS155">
        <f t="shared" si="218"/>
        <v>135.29411764705884</v>
      </c>
      <c r="AT155">
        <f t="shared" si="240"/>
        <v>135.29411764705884</v>
      </c>
      <c r="AU155">
        <f t="shared" si="241"/>
        <v>135.29411764705884</v>
      </c>
      <c r="AV155">
        <f t="shared" si="242"/>
        <v>135.29411764705884</v>
      </c>
      <c r="AW155">
        <f t="shared" si="243"/>
        <v>135.29411764705884</v>
      </c>
      <c r="AX155">
        <f t="shared" si="244"/>
        <v>135.29411764705884</v>
      </c>
      <c r="AY155">
        <f t="shared" si="245"/>
        <v>135.29411764705884</v>
      </c>
      <c r="AZ155">
        <f t="shared" si="246"/>
        <v>135.29411764705884</v>
      </c>
      <c r="BA155">
        <f t="shared" si="247"/>
        <v>135.29411764705884</v>
      </c>
      <c r="BB155">
        <f t="shared" si="248"/>
        <v>45.098039215686278</v>
      </c>
      <c r="BC155">
        <f t="shared" si="249"/>
        <v>45.098039215686278</v>
      </c>
      <c r="BD155">
        <f t="shared" si="250"/>
        <v>45.098039215686278</v>
      </c>
      <c r="BE155">
        <f t="shared" si="251"/>
        <v>45.098039215686278</v>
      </c>
      <c r="BF155">
        <f t="shared" si="252"/>
        <v>45.098039215686278</v>
      </c>
      <c r="BG155">
        <f t="shared" si="253"/>
        <v>45.098039215686278</v>
      </c>
      <c r="BH155">
        <f t="shared" si="254"/>
        <v>45.098039215686278</v>
      </c>
      <c r="BI155">
        <f t="shared" si="255"/>
        <v>45.098039215686278</v>
      </c>
      <c r="BJ155">
        <f t="shared" si="256"/>
        <v>45.098039215686278</v>
      </c>
      <c r="BK155">
        <f t="shared" si="257"/>
        <v>45.098039215686278</v>
      </c>
      <c r="BL155">
        <f t="shared" si="258"/>
        <v>45.098039215686278</v>
      </c>
      <c r="BM155">
        <f t="shared" si="259"/>
        <v>45.098039215686278</v>
      </c>
      <c r="BN155">
        <f t="shared" si="260"/>
        <v>2033.8331410995775</v>
      </c>
      <c r="BO155">
        <f t="shared" si="261"/>
        <v>2033.8331410995775</v>
      </c>
      <c r="BP155">
        <f t="shared" si="262"/>
        <v>2033.8331410995775</v>
      </c>
      <c r="BQ155">
        <f t="shared" si="263"/>
        <v>2033.8331410995775</v>
      </c>
      <c r="BR155">
        <f t="shared" si="264"/>
        <v>2033.8331410995775</v>
      </c>
      <c r="BS155">
        <f t="shared" si="265"/>
        <v>2033.8331410995775</v>
      </c>
      <c r="BT155">
        <f t="shared" si="266"/>
        <v>2033.8331410995775</v>
      </c>
      <c r="BU155">
        <f t="shared" si="267"/>
        <v>2033.8331410995775</v>
      </c>
      <c r="BV155">
        <f t="shared" si="268"/>
        <v>2033.8331410995775</v>
      </c>
      <c r="BW155">
        <f t="shared" si="269"/>
        <v>2033.8331410995775</v>
      </c>
      <c r="BX155">
        <f t="shared" si="270"/>
        <v>2033.8331410995775</v>
      </c>
      <c r="BY155">
        <f t="shared" si="271"/>
        <v>2033.8331410995775</v>
      </c>
      <c r="BZ155">
        <f>IF($I$1=0,0,IF(AP155=0,C155,('LED Curve'!$D$14*(AP155/$I$1)^3+'LED Curve'!$D$15*(AP155/$I$1)^2+'LED Curve'!$D$16*(AP155/$I$1)^1+'LED Curve'!$D$17)*$F$1))</f>
        <v>32.123222947868399</v>
      </c>
      <c r="CA155">
        <f>IF($I$2=0,0,IF(AQ155=0,C155-BZ155,('LED Curve'!$D$14*(AQ155/$I$2)^3+'LED Curve'!$D$15*(AQ155/$I$2)^2+'LED Curve'!$D$16*(AQ155/$I$2)^1+'LED Curve'!$D$17)*$F$2))</f>
        <v>32.123222947868399</v>
      </c>
      <c r="CB155">
        <f>IF($I$3=0,0,IF(AR155=0,C155-(BZ155+CA155),('LED Curve'!$D$14*(AR155/$I$3)^3+'LED Curve'!$D$15*(AR155/$I$3)^2+'LED Curve'!$D$16*(AR155/$I$3)^1+'LED Curve'!$D$17)*$F$3))</f>
        <v>32.123222947868399</v>
      </c>
      <c r="CC155">
        <f>IF($I$4=0,0,IF(AS155=0,C155-(BZ155+CA155+CB155),('LED Curve'!$D$14*(AS155/$I$4)^3+'LED Curve'!$D$15*(AS155/$I$4)^2+'LED Curve'!$D$16*(AS155/$I$4)^1+'LED Curve'!$D$17)*$F$4))</f>
        <v>32.123222947868399</v>
      </c>
      <c r="CD155">
        <f>IF($I$1=0,0,IF(AT155=0,D155,('LED Curve'!$D$14*(AT155/$I$1)^3+'LED Curve'!$D$15*(AT155/$I$1)^2+'LED Curve'!$D$16*(AT155/$I$1)^1+'LED Curve'!$D$17)*$F$1))</f>
        <v>32.123222947868399</v>
      </c>
      <c r="CE155">
        <f>IF($I$2=0,0,IF(AU155=0,D155-CD155,('LED Curve'!$D$14*(AU155/$I$2)^3+'LED Curve'!$D$15*(AU155/$I$2)^2+'LED Curve'!$D$16*(AU155/$I$2)^1+'LED Curve'!$D$17)*$F$2))</f>
        <v>32.123222947868399</v>
      </c>
      <c r="CF155">
        <f>IF($I$3=0,0,IF(AV155=0,D155-(CD155+CE155),('LED Curve'!$D$14*(AV155/$I$3)^3+'LED Curve'!$D$15*(AV155/$I$3)^2+'LED Curve'!$D$16*(AV155/$I$3)^1+'LED Curve'!$D$17)*$F$3))</f>
        <v>32.123222947868399</v>
      </c>
      <c r="CG155">
        <f>IF($I$4=0,0,IF(AW155=0,D155-(CD155+CE155+CF155),('LED Curve'!$D$14*(AW155/$I$4)^3+'LED Curve'!$D$15*(AW155/$I$4)^2+'LED Curve'!$D$16*(AW155/$I$4)^1+'LED Curve'!$D$17)*$F$4))</f>
        <v>32.123222947868399</v>
      </c>
      <c r="CH155">
        <f>IF($I$1=0,0,IF(AX155=0,E155,('LED Curve'!$D$14*(AX155/$I$1)^3+'LED Curve'!$D$15*(AX155/$I$1)^2+'LED Curve'!$D$16*(AX155/$I$1)^1+'LED Curve'!$D$17)*$F$1))</f>
        <v>32.123222947868399</v>
      </c>
      <c r="CI155">
        <f>IF($I$2=0,0,IF(AY155=0,E155-CH155,('LED Curve'!$D$14*(AY155/$I$2)^3+'LED Curve'!$D$15*(AY155/$I$2)^2+'LED Curve'!$D$16*(AY155/$I$2)^1+'LED Curve'!$D$17)*$F$2))</f>
        <v>32.123222947868399</v>
      </c>
      <c r="CJ155">
        <f>IF($I$3=0,0,IF(AZ155=0,E155-(CH155+CI155),('LED Curve'!$D$14*(AZ155/$I$3)^3+'LED Curve'!$D$15*(AZ155/$I$3)^2+'LED Curve'!$D$16*(AZ155/$I$3)^1+'LED Curve'!$D$17)*$F$3))</f>
        <v>32.123222947868399</v>
      </c>
      <c r="CK155">
        <f>IF($I$4=0,0,IF(BA155=0,E155-(CH155+CI155+CJ155),('LED Curve'!$D$14*(BA155/$I$4)^3+'LED Curve'!$D$15*(BA155/$I$4)^2+'LED Curve'!$D$16*(BA155/$I$4)^1+'LED Curve'!$D$17)*$F$4))</f>
        <v>32.123222947868399</v>
      </c>
      <c r="CL155">
        <f t="shared" si="272"/>
        <v>118.26040741718008</v>
      </c>
      <c r="CM155">
        <f t="shared" si="273"/>
        <v>86.137184469311677</v>
      </c>
      <c r="CN155">
        <f t="shared" si="274"/>
        <v>54.013961521443278</v>
      </c>
      <c r="CO155">
        <f>IF($C$6=Calculation!$I$5,0,$C155-(BZ155+CA155+CB155+CC155))</f>
        <v>21.890738573574879</v>
      </c>
      <c r="CP155">
        <f t="shared" si="275"/>
        <v>132.0589192685481</v>
      </c>
      <c r="CQ155">
        <f t="shared" si="276"/>
        <v>99.93569632067971</v>
      </c>
      <c r="CR155">
        <f t="shared" si="277"/>
        <v>67.812473372811311</v>
      </c>
      <c r="CS155">
        <f>IF($C$6=Calculation!$I$5,0,$D155-(CD155+CE155+CF155+CG155))</f>
        <v>35.689250424942912</v>
      </c>
      <c r="CT155">
        <f t="shared" si="278"/>
        <v>145.85743111991616</v>
      </c>
      <c r="CU155">
        <f t="shared" si="279"/>
        <v>113.73420817204777</v>
      </c>
      <c r="CV155">
        <f t="shared" si="280"/>
        <v>81.610985224179373</v>
      </c>
      <c r="CW155">
        <f>IF($C$6=Calculation!$I$5,0,$E155-(CH155+CI155+CJ155+CK155))</f>
        <v>49.487762276310974</v>
      </c>
      <c r="CX155">
        <f t="shared" si="281"/>
        <v>69.699247244585465</v>
      </c>
      <c r="CY155">
        <f t="shared" si="282"/>
        <v>78.433177590489123</v>
      </c>
      <c r="CZ155">
        <f t="shared" si="283"/>
        <v>86.836452108820893</v>
      </c>
      <c r="DA155">
        <f t="shared" si="284"/>
        <v>0.74044619629018527</v>
      </c>
      <c r="DB155">
        <f t="shared" si="285"/>
        <v>0.77382285553250929</v>
      </c>
      <c r="DC155">
        <f t="shared" si="286"/>
        <v>0.80018713916462436</v>
      </c>
      <c r="DD155">
        <f t="shared" si="301"/>
        <v>16.743694549069151</v>
      </c>
      <c r="DE155">
        <f t="shared" si="302"/>
        <v>16.32688445085855</v>
      </c>
      <c r="DF155">
        <f t="shared" si="303"/>
        <v>15.135028061110679</v>
      </c>
      <c r="DG155">
        <f t="shared" si="304"/>
        <v>11.890193838835037</v>
      </c>
      <c r="DH155">
        <f t="shared" si="305"/>
        <v>17.536777828685931</v>
      </c>
      <c r="DI155">
        <f t="shared" si="306"/>
        <v>17.156912894146021</v>
      </c>
      <c r="DJ155">
        <f t="shared" si="307"/>
        <v>16.09092926751633</v>
      </c>
      <c r="DK155">
        <f t="shared" si="308"/>
        <v>13.346155473781021</v>
      </c>
      <c r="DL155">
        <f t="shared" si="309"/>
        <v>18.162083808110037</v>
      </c>
      <c r="DM155">
        <f t="shared" si="310"/>
        <v>17.81426979639868</v>
      </c>
      <c r="DN155">
        <f t="shared" si="311"/>
        <v>16.849029630938983</v>
      </c>
      <c r="DO155">
        <f t="shared" si="312"/>
        <v>14.452082766306122</v>
      </c>
      <c r="DP155">
        <f t="shared" si="287"/>
        <v>0.21536561656600375</v>
      </c>
      <c r="DQ155">
        <f t="shared" si="288"/>
        <v>0.5946129283434145</v>
      </c>
      <c r="DR155">
        <f t="shared" si="289"/>
        <v>1.504332759888884</v>
      </c>
      <c r="DS155">
        <f t="shared" si="290"/>
        <v>6.5486888436236246</v>
      </c>
      <c r="DT155">
        <f t="shared" si="291"/>
        <v>0.1957421357474966</v>
      </c>
      <c r="DU155">
        <f t="shared" si="292"/>
        <v>0.52937470169145939</v>
      </c>
      <c r="DV155">
        <f t="shared" si="293"/>
        <v>1.2570381093663101</v>
      </c>
      <c r="DW155">
        <f t="shared" si="294"/>
        <v>11.54642432402211</v>
      </c>
      <c r="DX155">
        <f t="shared" si="295"/>
        <v>0.17943591579829735</v>
      </c>
      <c r="DY155">
        <f t="shared" si="296"/>
        <v>0.47733610924997627</v>
      </c>
      <c r="DZ155">
        <f t="shared" si="297"/>
        <v>1.0876185638500147</v>
      </c>
      <c r="EA155">
        <f t="shared" si="298"/>
        <v>17.014408379004202</v>
      </c>
      <c r="EB155">
        <f>IF($I$1=0,0,IF(AP155&lt;=0,0,('LED Curve'!$D$19*(AP155/$I$1)^3+'LED Curve'!$D$20*(AP155/$I$1)^2+'LED Curve'!$D$21*(AP155/$I$1)^1+'LED Curve'!$D$22)*$F$1*$I$1))</f>
        <v>544.2324443672818</v>
      </c>
      <c r="EC155">
        <f>IF($I$2=0,0,IF(AQ155&lt;=0,0,('LED Curve'!$D$19*(AQ155/$I$2)^3+'LED Curve'!$D$20*(AQ155/$I$2)^2+'LED Curve'!$D$21*(AQ155/$I$2)^1+'LED Curve'!$D$22)*$F$2*$I$2))</f>
        <v>544.2324443672818</v>
      </c>
      <c r="ED155">
        <f>IF($I$3=0,0,IF(AR155&lt;=0,0,('LED Curve'!$D$19*(AR155/$I$3)^3+'LED Curve'!$D$20*(AR155/$I$3)^2+'LED Curve'!$D$21*(AR155/$I$3)^1+'LED Curve'!$D$22)*$F$3*$I$3))</f>
        <v>544.2324443672818</v>
      </c>
      <c r="EE155">
        <f>IF($I$4=0,0,IF(AS155&lt;=0,0,('LED Curve'!$D$19*(AS155/$I$4)^3+'LED Curve'!$D$20*(AS155/$I$4)^2+'LED Curve'!$D$21*(AS155/$I$4)^1+'LED Curve'!$D$22)*$F$4*$I$4))</f>
        <v>544.2324443672818</v>
      </c>
      <c r="EF155">
        <f>IF($I$1=0,0,IF(AT155&lt;=0,0,('LED Curve'!$D$19*(AT155/$I$1)^3+'LED Curve'!$D$20*(AT155/$I$1)^2+'LED Curve'!$D$21*(AT155/$I$1)^1+'LED Curve'!$D$22)*$F$1*$I$1))</f>
        <v>544.2324443672818</v>
      </c>
      <c r="EG155">
        <f>IF($I$2=0,0,IF(AU155&lt;=0,0,('LED Curve'!$D$19*(AU155/$I$2)^3+'LED Curve'!$D$20*(AU155/$I$2)^2+'LED Curve'!$D$21*(AU155/$I$2)^1+'LED Curve'!$D$22)*$F$2*$I$2))</f>
        <v>544.2324443672818</v>
      </c>
      <c r="EH155">
        <f>IF($I$3=0,0,IF(AV155&lt;=0,0,('LED Curve'!$D$19*(AV155/$I$3)^3+'LED Curve'!$D$20*(AV155/$I$3)^2+'LED Curve'!$D$21*(AV155/$I$3)^1+'LED Curve'!$D$22)*$F$3*$I$3))</f>
        <v>544.2324443672818</v>
      </c>
      <c r="EI155">
        <f>IF($I$4=0,0,IF(AW155&lt;=0,0,('LED Curve'!$D$19*(AW155/$I$4)^3+'LED Curve'!$D$20*(AW155/$I$4)^2+'LED Curve'!$D$21*(AW155/$I$4)^1+'LED Curve'!$D$22)*$F$4*$I$4))</f>
        <v>544.2324443672818</v>
      </c>
      <c r="EJ155">
        <f>IF($I$1=0,0,IF(AX155&lt;=0,0,('LED Curve'!$D$19*(AX155/$I$1)^3+'LED Curve'!$D$20*(AX155/$I$1)^2+'LED Curve'!$D$21*(AX155/$I$1)^1+'LED Curve'!$D$22)*$F$1*$I$1))</f>
        <v>544.2324443672818</v>
      </c>
      <c r="EK155">
        <f>IF($I$2=0,0,IF(AY155&lt;=0,0,('LED Curve'!$D$19*(AY155/$I$2)^3+'LED Curve'!$D$20*(AY155/$I$2)^2+'LED Curve'!$D$21*(AY155/$I$2)^1+'LED Curve'!$D$22)*$F$2*$I$2))</f>
        <v>544.2324443672818</v>
      </c>
      <c r="EL155">
        <f>IF($I$3=0,0,IF(AZ155&lt;=0,0,('LED Curve'!$D$19*(AZ155/$I$3)^3+'LED Curve'!$D$20*(AZ155/$I$3)^2+'LED Curve'!$D$21*(AZ155/$I$3)^1+'LED Curve'!$D$22)*$F$3*$I$3))</f>
        <v>544.2324443672818</v>
      </c>
      <c r="EM155">
        <f>IF($I$4=0,0,IF(BA155&lt;=0,0,('LED Curve'!$D$19*(BA155/$I$4)^3+'LED Curve'!$D$20*(BA155/$I$4)^2+'LED Curve'!$D$21*(BA155/$I$4)^1+'LED Curve'!$D$22)*$F$4*$I$4))</f>
        <v>544.2324443672818</v>
      </c>
      <c r="EN155">
        <f t="shared" si="299"/>
        <v>2176.9297774691272</v>
      </c>
      <c r="EO155">
        <f t="shared" si="219"/>
        <v>948.61350207583291</v>
      </c>
      <c r="EP155">
        <f t="shared" si="220"/>
        <v>2176.9297774691272</v>
      </c>
      <c r="EQ155">
        <f t="shared" si="221"/>
        <v>851.15161399119143</v>
      </c>
      <c r="ER155">
        <f t="shared" si="300"/>
        <v>2176.9297774691272</v>
      </c>
      <c r="ES155">
        <f t="shared" si="222"/>
        <v>774.82780015805474</v>
      </c>
    </row>
    <row r="156" spans="1:149" x14ac:dyDescent="0.3">
      <c r="A156">
        <v>147</v>
      </c>
      <c r="B156">
        <f t="shared" si="223"/>
        <v>5.7421874999999999E-3</v>
      </c>
      <c r="C156">
        <f t="shared" si="210"/>
        <v>149.95393633621075</v>
      </c>
      <c r="D156">
        <f t="shared" si="211"/>
        <v>163.71338509404808</v>
      </c>
      <c r="E156">
        <f t="shared" si="212"/>
        <v>177.47283385188544</v>
      </c>
      <c r="F156">
        <f>IF(C156&gt;Calculation!$D$72,IF((C156-Calculation!$D$72)/Calculation!$D$58&gt;Calculation!$D$28,Calculation!$D$28,(C156-Calculation!$D$72)/Calculation!$D$58),0)</f>
        <v>26.470588235294116</v>
      </c>
      <c r="G156">
        <f>IF(C156&gt;Calculation!$D$73,IF((C156-Calculation!$D$73)/Calculation!$D$59&gt;Calculation!$D$29,Calculation!$D$29,(C156-Calculation!$D$73)/Calculation!$D$59),0)</f>
        <v>54.411764705882355</v>
      </c>
      <c r="H156">
        <f>IF(C156&gt;Calculation!$D$74,IF((C156-Calculation!$D$74)/Calculation!$D$60&gt;Calculation!$D$30,Calculation!$D$30,(C156-Calculation!$D$74)/Calculation!$D$60),0)</f>
        <v>122.05882352941177</v>
      </c>
      <c r="I156">
        <f>IF(C156&gt;Calculation!$D$75,IF((C156-Calculation!$D$75)/Calculation!$D$61&gt;Calculation!$D$31,Calculation!$D$31,(C156-Calculation!$D$75)/Calculation!$D$61),0)</f>
        <v>135.29411764705884</v>
      </c>
      <c r="J156">
        <f>IF(D156&gt;Calculation!$D$72,IF((D156-Calculation!$D$72)/Calculation!$D$58&gt;Calculation!$D$28,Calculation!$D$28,(D156-Calculation!$D$72)/Calculation!$D$58),0)</f>
        <v>26.470588235294116</v>
      </c>
      <c r="K156">
        <f>IF(D156&gt;Calculation!$D$73,IF((D156-Calculation!$D$73)/Calculation!$D$59&gt;Calculation!$D$29,Calculation!$D$29,(D156-Calculation!$D$73)/Calculation!$D$59),0)</f>
        <v>54.411764705882355</v>
      </c>
      <c r="L156">
        <f>IF(D156&gt;Calculation!$D$74,IF((D156-Calculation!$D$74)/Calculation!$D$60&gt;Calculation!$D$30,Calculation!$D$30,(D156-Calculation!$D$74)/Calculation!$D$60),0)</f>
        <v>122.05882352941177</v>
      </c>
      <c r="M156">
        <f>IF(D156&gt;Calculation!$D$75,IF((D156-Calculation!$D$75)/Calculation!$D$61&gt;Calculation!$D$31,Calculation!$D$31,(D156-Calculation!$D$75)/Calculation!$D$61),0)</f>
        <v>135.29411764705884</v>
      </c>
      <c r="N156">
        <f>IF(E156&gt;Calculation!$D$72,IF((E156-Calculation!$D$72)/Calculation!$D$58&gt;Calculation!$D$28,Calculation!$D$28,(E156-Calculation!$D$72)/Calculation!$D$58),0)</f>
        <v>26.470588235294116</v>
      </c>
      <c r="O156">
        <f>IF(E156&gt;Calculation!$D$73,IF((E156-Calculation!$D$73)/Calculation!$D$59&gt;Calculation!$D$29,Calculation!$D$29,(E156-Calculation!$D$73)/Calculation!$D$59),0)</f>
        <v>54.411764705882355</v>
      </c>
      <c r="P156">
        <f>IF(E156&gt;Calculation!$D$74,IF((E156-Calculation!$D$74)/Calculation!$D$60&gt;Calculation!$D$30,Calculation!$D$30,(E156-Calculation!$D$74)/Calculation!$D$60),0)</f>
        <v>122.05882352941177</v>
      </c>
      <c r="Q156">
        <f>IF(E156&gt;Calculation!$D$75,IF((E156-Calculation!$D$75)/Calculation!$D$61&gt;Calculation!$D$31,Calculation!$D$31,(E156-Calculation!$D$75)/Calculation!$D$61),0)</f>
        <v>135.29411764705884</v>
      </c>
      <c r="R156">
        <f t="shared" si="224"/>
        <v>0</v>
      </c>
      <c r="S156">
        <f t="shared" si="225"/>
        <v>0</v>
      </c>
      <c r="T156">
        <f t="shared" si="226"/>
        <v>0</v>
      </c>
      <c r="U156">
        <f t="shared" si="227"/>
        <v>135.29411764705884</v>
      </c>
      <c r="V156">
        <f t="shared" si="228"/>
        <v>0</v>
      </c>
      <c r="W156">
        <f t="shared" si="229"/>
        <v>0</v>
      </c>
      <c r="X156">
        <f t="shared" si="230"/>
        <v>0</v>
      </c>
      <c r="Y156">
        <f t="shared" si="231"/>
        <v>135.29411764705884</v>
      </c>
      <c r="Z156">
        <f t="shared" si="232"/>
        <v>0</v>
      </c>
      <c r="AA156">
        <f t="shared" si="233"/>
        <v>0</v>
      </c>
      <c r="AB156">
        <f t="shared" si="234"/>
        <v>0</v>
      </c>
      <c r="AC156">
        <f t="shared" si="213"/>
        <v>135.29411764705884</v>
      </c>
      <c r="AD156">
        <f>IF(T156&gt;Calculation!$D$29,1,0)</f>
        <v>0</v>
      </c>
      <c r="AE156">
        <f>IF(X156&gt;Calculation!$D$29,1,0)</f>
        <v>0</v>
      </c>
      <c r="AF156">
        <f>IF(AB156&gt;Calculation!$D$29,1,0)</f>
        <v>0</v>
      </c>
      <c r="AG156">
        <f>IF(U156&gt;Calculation!$D$30,1,0)</f>
        <v>1</v>
      </c>
      <c r="AH156">
        <f>IF(Y156&gt;Calculation!$D$30,1,0)</f>
        <v>1</v>
      </c>
      <c r="AI156">
        <f>IF(AC156&gt;Calculation!$D$30,1,0)</f>
        <v>1</v>
      </c>
      <c r="AJ156">
        <f t="shared" si="214"/>
        <v>135.29411764705884</v>
      </c>
      <c r="AK156">
        <f t="shared" si="235"/>
        <v>135.29411764705884</v>
      </c>
      <c r="AL156">
        <f t="shared" si="236"/>
        <v>135.29411764705884</v>
      </c>
      <c r="AM156">
        <f t="shared" si="237"/>
        <v>18304.498269896198</v>
      </c>
      <c r="AN156">
        <f t="shared" si="238"/>
        <v>18304.498269896198</v>
      </c>
      <c r="AO156">
        <f t="shared" si="239"/>
        <v>18304.498269896198</v>
      </c>
      <c r="AP156">
        <f t="shared" si="215"/>
        <v>135.29411764705884</v>
      </c>
      <c r="AQ156">
        <f t="shared" si="216"/>
        <v>135.29411764705884</v>
      </c>
      <c r="AR156">
        <f t="shared" si="217"/>
        <v>135.29411764705884</v>
      </c>
      <c r="AS156">
        <f t="shared" si="218"/>
        <v>135.29411764705884</v>
      </c>
      <c r="AT156">
        <f t="shared" si="240"/>
        <v>135.29411764705884</v>
      </c>
      <c r="AU156">
        <f t="shared" si="241"/>
        <v>135.29411764705884</v>
      </c>
      <c r="AV156">
        <f t="shared" si="242"/>
        <v>135.29411764705884</v>
      </c>
      <c r="AW156">
        <f t="shared" si="243"/>
        <v>135.29411764705884</v>
      </c>
      <c r="AX156">
        <f t="shared" si="244"/>
        <v>135.29411764705884</v>
      </c>
      <c r="AY156">
        <f t="shared" si="245"/>
        <v>135.29411764705884</v>
      </c>
      <c r="AZ156">
        <f t="shared" si="246"/>
        <v>135.29411764705884</v>
      </c>
      <c r="BA156">
        <f t="shared" si="247"/>
        <v>135.29411764705884</v>
      </c>
      <c r="BB156">
        <f t="shared" si="248"/>
        <v>45.098039215686278</v>
      </c>
      <c r="BC156">
        <f t="shared" si="249"/>
        <v>45.098039215686278</v>
      </c>
      <c r="BD156">
        <f t="shared" si="250"/>
        <v>45.098039215686278</v>
      </c>
      <c r="BE156">
        <f t="shared" si="251"/>
        <v>45.098039215686278</v>
      </c>
      <c r="BF156">
        <f t="shared" si="252"/>
        <v>45.098039215686278</v>
      </c>
      <c r="BG156">
        <f t="shared" si="253"/>
        <v>45.098039215686278</v>
      </c>
      <c r="BH156">
        <f t="shared" si="254"/>
        <v>45.098039215686278</v>
      </c>
      <c r="BI156">
        <f t="shared" si="255"/>
        <v>45.098039215686278</v>
      </c>
      <c r="BJ156">
        <f t="shared" si="256"/>
        <v>45.098039215686278</v>
      </c>
      <c r="BK156">
        <f t="shared" si="257"/>
        <v>45.098039215686278</v>
      </c>
      <c r="BL156">
        <f t="shared" si="258"/>
        <v>45.098039215686278</v>
      </c>
      <c r="BM156">
        <f t="shared" si="259"/>
        <v>45.098039215686278</v>
      </c>
      <c r="BN156">
        <f t="shared" si="260"/>
        <v>2033.8331410995775</v>
      </c>
      <c r="BO156">
        <f t="shared" si="261"/>
        <v>2033.8331410995775</v>
      </c>
      <c r="BP156">
        <f t="shared" si="262"/>
        <v>2033.8331410995775</v>
      </c>
      <c r="BQ156">
        <f t="shared" si="263"/>
        <v>2033.8331410995775</v>
      </c>
      <c r="BR156">
        <f t="shared" si="264"/>
        <v>2033.8331410995775</v>
      </c>
      <c r="BS156">
        <f t="shared" si="265"/>
        <v>2033.8331410995775</v>
      </c>
      <c r="BT156">
        <f t="shared" si="266"/>
        <v>2033.8331410995775</v>
      </c>
      <c r="BU156">
        <f t="shared" si="267"/>
        <v>2033.8331410995775</v>
      </c>
      <c r="BV156">
        <f t="shared" si="268"/>
        <v>2033.8331410995775</v>
      </c>
      <c r="BW156">
        <f t="shared" si="269"/>
        <v>2033.8331410995775</v>
      </c>
      <c r="BX156">
        <f t="shared" si="270"/>
        <v>2033.8331410995775</v>
      </c>
      <c r="BY156">
        <f t="shared" si="271"/>
        <v>2033.8331410995775</v>
      </c>
      <c r="BZ156">
        <f>IF($I$1=0,0,IF(AP156=0,C156,('LED Curve'!$D$14*(AP156/$I$1)^3+'LED Curve'!$D$15*(AP156/$I$1)^2+'LED Curve'!$D$16*(AP156/$I$1)^1+'LED Curve'!$D$17)*$F$1))</f>
        <v>32.123222947868399</v>
      </c>
      <c r="CA156">
        <f>IF($I$2=0,0,IF(AQ156=0,C156-BZ156,('LED Curve'!$D$14*(AQ156/$I$2)^3+'LED Curve'!$D$15*(AQ156/$I$2)^2+'LED Curve'!$D$16*(AQ156/$I$2)^1+'LED Curve'!$D$17)*$F$2))</f>
        <v>32.123222947868399</v>
      </c>
      <c r="CB156">
        <f>IF($I$3=0,0,IF(AR156=0,C156-(BZ156+CA156),('LED Curve'!$D$14*(AR156/$I$3)^3+'LED Curve'!$D$15*(AR156/$I$3)^2+'LED Curve'!$D$16*(AR156/$I$3)^1+'LED Curve'!$D$17)*$F$3))</f>
        <v>32.123222947868399</v>
      </c>
      <c r="CC156">
        <f>IF($I$4=0,0,IF(AS156=0,C156-(BZ156+CA156+CB156),('LED Curve'!$D$14*(AS156/$I$4)^3+'LED Curve'!$D$15*(AS156/$I$4)^2+'LED Curve'!$D$16*(AS156/$I$4)^1+'LED Curve'!$D$17)*$F$4))</f>
        <v>32.123222947868399</v>
      </c>
      <c r="CD156">
        <f>IF($I$1=0,0,IF(AT156=0,D156,('LED Curve'!$D$14*(AT156/$I$1)^3+'LED Curve'!$D$15*(AT156/$I$1)^2+'LED Curve'!$D$16*(AT156/$I$1)^1+'LED Curve'!$D$17)*$F$1))</f>
        <v>32.123222947868399</v>
      </c>
      <c r="CE156">
        <f>IF($I$2=0,0,IF(AU156=0,D156-CD156,('LED Curve'!$D$14*(AU156/$I$2)^3+'LED Curve'!$D$15*(AU156/$I$2)^2+'LED Curve'!$D$16*(AU156/$I$2)^1+'LED Curve'!$D$17)*$F$2))</f>
        <v>32.123222947868399</v>
      </c>
      <c r="CF156">
        <f>IF($I$3=0,0,IF(AV156=0,D156-(CD156+CE156),('LED Curve'!$D$14*(AV156/$I$3)^3+'LED Curve'!$D$15*(AV156/$I$3)^2+'LED Curve'!$D$16*(AV156/$I$3)^1+'LED Curve'!$D$17)*$F$3))</f>
        <v>32.123222947868399</v>
      </c>
      <c r="CG156">
        <f>IF($I$4=0,0,IF(AW156=0,D156-(CD156+CE156+CF156),('LED Curve'!$D$14*(AW156/$I$4)^3+'LED Curve'!$D$15*(AW156/$I$4)^2+'LED Curve'!$D$16*(AW156/$I$4)^1+'LED Curve'!$D$17)*$F$4))</f>
        <v>32.123222947868399</v>
      </c>
      <c r="CH156">
        <f>IF($I$1=0,0,IF(AX156=0,E156,('LED Curve'!$D$14*(AX156/$I$1)^3+'LED Curve'!$D$15*(AX156/$I$1)^2+'LED Curve'!$D$16*(AX156/$I$1)^1+'LED Curve'!$D$17)*$F$1))</f>
        <v>32.123222947868399</v>
      </c>
      <c r="CI156">
        <f>IF($I$2=0,0,IF(AY156=0,E156-CH156,('LED Curve'!$D$14*(AY156/$I$2)^3+'LED Curve'!$D$15*(AY156/$I$2)^2+'LED Curve'!$D$16*(AY156/$I$2)^1+'LED Curve'!$D$17)*$F$2))</f>
        <v>32.123222947868399</v>
      </c>
      <c r="CJ156">
        <f>IF($I$3=0,0,IF(AZ156=0,E156-(CH156+CI156),('LED Curve'!$D$14*(AZ156/$I$3)^3+'LED Curve'!$D$15*(AZ156/$I$3)^2+'LED Curve'!$D$16*(AZ156/$I$3)^1+'LED Curve'!$D$17)*$F$3))</f>
        <v>32.123222947868399</v>
      </c>
      <c r="CK156">
        <f>IF($I$4=0,0,IF(BA156=0,E156-(CH156+CI156+CJ156),('LED Curve'!$D$14*(BA156/$I$4)^3+'LED Curve'!$D$15*(BA156/$I$4)^2+'LED Curve'!$D$16*(BA156/$I$4)^1+'LED Curve'!$D$17)*$F$4))</f>
        <v>32.123222947868399</v>
      </c>
      <c r="CL156">
        <f t="shared" si="272"/>
        <v>117.83071338834235</v>
      </c>
      <c r="CM156">
        <f t="shared" si="273"/>
        <v>85.707490440473947</v>
      </c>
      <c r="CN156">
        <f t="shared" si="274"/>
        <v>53.584267492605548</v>
      </c>
      <c r="CO156">
        <f>IF($C$6=Calculation!$I$5,0,$C156-(BZ156+CA156+CB156+CC156))</f>
        <v>21.461044544737149</v>
      </c>
      <c r="CP156">
        <f t="shared" si="275"/>
        <v>131.59016214617969</v>
      </c>
      <c r="CQ156">
        <f t="shared" si="276"/>
        <v>99.46693919831128</v>
      </c>
      <c r="CR156">
        <f t="shared" si="277"/>
        <v>67.343716250442881</v>
      </c>
      <c r="CS156">
        <f>IF($C$6=Calculation!$I$5,0,$D156-(CD156+CE156+CF156+CG156))</f>
        <v>35.220493302574482</v>
      </c>
      <c r="CT156">
        <f t="shared" si="278"/>
        <v>145.34961090401703</v>
      </c>
      <c r="CU156">
        <f t="shared" si="279"/>
        <v>113.22638795614864</v>
      </c>
      <c r="CV156">
        <f t="shared" si="280"/>
        <v>81.103165008280243</v>
      </c>
      <c r="CW156">
        <f>IF($C$6=Calculation!$I$5,0,$E156-(CH156+CI156+CJ156+CK156))</f>
        <v>48.979942060411844</v>
      </c>
      <c r="CX156">
        <f t="shared" si="281"/>
        <v>70.500277119830059</v>
      </c>
      <c r="CY156">
        <f t="shared" si="282"/>
        <v>79.307028363483226</v>
      </c>
      <c r="CZ156">
        <f t="shared" si="283"/>
        <v>87.783123779564505</v>
      </c>
      <c r="DA156">
        <f t="shared" si="284"/>
        <v>0.74784509334900884</v>
      </c>
      <c r="DB156">
        <f t="shared" si="285"/>
        <v>0.78122175259133286</v>
      </c>
      <c r="DC156">
        <f t="shared" si="286"/>
        <v>0.80758603622344793</v>
      </c>
      <c r="DD156">
        <f t="shared" si="301"/>
        <v>16.913463420346947</v>
      </c>
      <c r="DE156">
        <f t="shared" si="302"/>
        <v>16.496653322136346</v>
      </c>
      <c r="DF156">
        <f t="shared" si="303"/>
        <v>15.304796932388477</v>
      </c>
      <c r="DG156">
        <f t="shared" si="304"/>
        <v>12.059962710112835</v>
      </c>
      <c r="DH156">
        <f t="shared" si="305"/>
        <v>17.706546699963727</v>
      </c>
      <c r="DI156">
        <f t="shared" si="306"/>
        <v>17.326681765423817</v>
      </c>
      <c r="DJ156">
        <f t="shared" si="307"/>
        <v>16.260698138794126</v>
      </c>
      <c r="DK156">
        <f t="shared" si="308"/>
        <v>13.515924345058819</v>
      </c>
      <c r="DL156">
        <f t="shared" si="309"/>
        <v>18.331852679387833</v>
      </c>
      <c r="DM156">
        <f t="shared" si="310"/>
        <v>17.984038667676476</v>
      </c>
      <c r="DN156">
        <f t="shared" si="311"/>
        <v>17.018798502216779</v>
      </c>
      <c r="DO156">
        <f t="shared" si="312"/>
        <v>14.621851637583919</v>
      </c>
      <c r="DP156">
        <f t="shared" si="287"/>
        <v>0.21536561656600375</v>
      </c>
      <c r="DQ156">
        <f t="shared" si="288"/>
        <v>0.5946129283434145</v>
      </c>
      <c r="DR156">
        <f t="shared" si="289"/>
        <v>1.504332759888884</v>
      </c>
      <c r="DS156">
        <f t="shared" si="290"/>
        <v>6.6632443366982086</v>
      </c>
      <c r="DT156">
        <f t="shared" si="291"/>
        <v>0.1957421357474966</v>
      </c>
      <c r="DU156">
        <f t="shared" si="292"/>
        <v>0.52937470169145939</v>
      </c>
      <c r="DV156">
        <f t="shared" si="293"/>
        <v>1.2570381093663101</v>
      </c>
      <c r="DW156">
        <f t="shared" si="294"/>
        <v>11.733800714846202</v>
      </c>
      <c r="DX156">
        <f t="shared" si="295"/>
        <v>0.17943591579829735</v>
      </c>
      <c r="DY156">
        <f t="shared" si="296"/>
        <v>0.47733610924997627</v>
      </c>
      <c r="DZ156">
        <f t="shared" si="297"/>
        <v>1.0876185638500147</v>
      </c>
      <c r="EA156">
        <f t="shared" si="298"/>
        <v>17.274605667577802</v>
      </c>
      <c r="EB156">
        <f>IF($I$1=0,0,IF(AP156&lt;=0,0,('LED Curve'!$D$19*(AP156/$I$1)^3+'LED Curve'!$D$20*(AP156/$I$1)^2+'LED Curve'!$D$21*(AP156/$I$1)^1+'LED Curve'!$D$22)*$F$1*$I$1))</f>
        <v>544.2324443672818</v>
      </c>
      <c r="EC156">
        <f>IF($I$2=0,0,IF(AQ156&lt;=0,0,('LED Curve'!$D$19*(AQ156/$I$2)^3+'LED Curve'!$D$20*(AQ156/$I$2)^2+'LED Curve'!$D$21*(AQ156/$I$2)^1+'LED Curve'!$D$22)*$F$2*$I$2))</f>
        <v>544.2324443672818</v>
      </c>
      <c r="ED156">
        <f>IF($I$3=0,0,IF(AR156&lt;=0,0,('LED Curve'!$D$19*(AR156/$I$3)^3+'LED Curve'!$D$20*(AR156/$I$3)^2+'LED Curve'!$D$21*(AR156/$I$3)^1+'LED Curve'!$D$22)*$F$3*$I$3))</f>
        <v>544.2324443672818</v>
      </c>
      <c r="EE156">
        <f>IF($I$4=0,0,IF(AS156&lt;=0,0,('LED Curve'!$D$19*(AS156/$I$4)^3+'LED Curve'!$D$20*(AS156/$I$4)^2+'LED Curve'!$D$21*(AS156/$I$4)^1+'LED Curve'!$D$22)*$F$4*$I$4))</f>
        <v>544.2324443672818</v>
      </c>
      <c r="EF156">
        <f>IF($I$1=0,0,IF(AT156&lt;=0,0,('LED Curve'!$D$19*(AT156/$I$1)^3+'LED Curve'!$D$20*(AT156/$I$1)^2+'LED Curve'!$D$21*(AT156/$I$1)^1+'LED Curve'!$D$22)*$F$1*$I$1))</f>
        <v>544.2324443672818</v>
      </c>
      <c r="EG156">
        <f>IF($I$2=0,0,IF(AU156&lt;=0,0,('LED Curve'!$D$19*(AU156/$I$2)^3+'LED Curve'!$D$20*(AU156/$I$2)^2+'LED Curve'!$D$21*(AU156/$I$2)^1+'LED Curve'!$D$22)*$F$2*$I$2))</f>
        <v>544.2324443672818</v>
      </c>
      <c r="EH156">
        <f>IF($I$3=0,0,IF(AV156&lt;=0,0,('LED Curve'!$D$19*(AV156/$I$3)^3+'LED Curve'!$D$20*(AV156/$I$3)^2+'LED Curve'!$D$21*(AV156/$I$3)^1+'LED Curve'!$D$22)*$F$3*$I$3))</f>
        <v>544.2324443672818</v>
      </c>
      <c r="EI156">
        <f>IF($I$4=0,0,IF(AW156&lt;=0,0,('LED Curve'!$D$19*(AW156/$I$4)^3+'LED Curve'!$D$20*(AW156/$I$4)^2+'LED Curve'!$D$21*(AW156/$I$4)^1+'LED Curve'!$D$22)*$F$4*$I$4))</f>
        <v>544.2324443672818</v>
      </c>
      <c r="EJ156">
        <f>IF($I$1=0,0,IF(AX156&lt;=0,0,('LED Curve'!$D$19*(AX156/$I$1)^3+'LED Curve'!$D$20*(AX156/$I$1)^2+'LED Curve'!$D$21*(AX156/$I$1)^1+'LED Curve'!$D$22)*$F$1*$I$1))</f>
        <v>544.2324443672818</v>
      </c>
      <c r="EK156">
        <f>IF($I$2=0,0,IF(AY156&lt;=0,0,('LED Curve'!$D$19*(AY156/$I$2)^3+'LED Curve'!$D$20*(AY156/$I$2)^2+'LED Curve'!$D$21*(AY156/$I$2)^1+'LED Curve'!$D$22)*$F$2*$I$2))</f>
        <v>544.2324443672818</v>
      </c>
      <c r="EL156">
        <f>IF($I$3=0,0,IF(AZ156&lt;=0,0,('LED Curve'!$D$19*(AZ156/$I$3)^3+'LED Curve'!$D$20*(AZ156/$I$3)^2+'LED Curve'!$D$21*(AZ156/$I$3)^1+'LED Curve'!$D$22)*$F$3*$I$3))</f>
        <v>544.2324443672818</v>
      </c>
      <c r="EM156">
        <f>IF($I$4=0,0,IF(BA156&lt;=0,0,('LED Curve'!$D$19*(BA156/$I$4)^3+'LED Curve'!$D$20*(BA156/$I$4)^2+'LED Curve'!$D$21*(BA156/$I$4)^1+'LED Curve'!$D$22)*$F$4*$I$4))</f>
        <v>544.2324443672818</v>
      </c>
      <c r="EN156">
        <f t="shared" si="299"/>
        <v>2176.9297774691272</v>
      </c>
      <c r="EO156">
        <f t="shared" si="219"/>
        <v>948.61350207583291</v>
      </c>
      <c r="EP156">
        <f t="shared" si="220"/>
        <v>2176.9297774691272</v>
      </c>
      <c r="EQ156">
        <f t="shared" si="221"/>
        <v>851.15161399119143</v>
      </c>
      <c r="ER156">
        <f t="shared" si="300"/>
        <v>2176.9297774691272</v>
      </c>
      <c r="ES156">
        <f t="shared" si="222"/>
        <v>774.82780015805474</v>
      </c>
    </row>
    <row r="157" spans="1:149" x14ac:dyDescent="0.3">
      <c r="A157">
        <v>148</v>
      </c>
      <c r="B157">
        <f t="shared" si="223"/>
        <v>5.7812499999999999E-3</v>
      </c>
      <c r="C157">
        <f t="shared" si="210"/>
        <v>149.50144896128432</v>
      </c>
      <c r="D157">
        <f t="shared" si="211"/>
        <v>163.21976250321924</v>
      </c>
      <c r="E157">
        <f t="shared" si="212"/>
        <v>176.93807604515419</v>
      </c>
      <c r="F157">
        <f>IF(C157&gt;Calculation!$D$72,IF((C157-Calculation!$D$72)/Calculation!$D$58&gt;Calculation!$D$28,Calculation!$D$28,(C157-Calculation!$D$72)/Calculation!$D$58),0)</f>
        <v>26.470588235294116</v>
      </c>
      <c r="G157">
        <f>IF(C157&gt;Calculation!$D$73,IF((C157-Calculation!$D$73)/Calculation!$D$59&gt;Calculation!$D$29,Calculation!$D$29,(C157-Calculation!$D$73)/Calculation!$D$59),0)</f>
        <v>54.411764705882355</v>
      </c>
      <c r="H157">
        <f>IF(C157&gt;Calculation!$D$74,IF((C157-Calculation!$D$74)/Calculation!$D$60&gt;Calculation!$D$30,Calculation!$D$30,(C157-Calculation!$D$74)/Calculation!$D$60),0)</f>
        <v>122.05882352941177</v>
      </c>
      <c r="I157">
        <f>IF(C157&gt;Calculation!$D$75,IF((C157-Calculation!$D$75)/Calculation!$D$61&gt;Calculation!$D$31,Calculation!$D$31,(C157-Calculation!$D$75)/Calculation!$D$61),0)</f>
        <v>135.29411764705884</v>
      </c>
      <c r="J157">
        <f>IF(D157&gt;Calculation!$D$72,IF((D157-Calculation!$D$72)/Calculation!$D$58&gt;Calculation!$D$28,Calculation!$D$28,(D157-Calculation!$D$72)/Calculation!$D$58),0)</f>
        <v>26.470588235294116</v>
      </c>
      <c r="K157">
        <f>IF(D157&gt;Calculation!$D$73,IF((D157-Calculation!$D$73)/Calculation!$D$59&gt;Calculation!$D$29,Calculation!$D$29,(D157-Calculation!$D$73)/Calculation!$D$59),0)</f>
        <v>54.411764705882355</v>
      </c>
      <c r="L157">
        <f>IF(D157&gt;Calculation!$D$74,IF((D157-Calculation!$D$74)/Calculation!$D$60&gt;Calculation!$D$30,Calculation!$D$30,(D157-Calculation!$D$74)/Calculation!$D$60),0)</f>
        <v>122.05882352941177</v>
      </c>
      <c r="M157">
        <f>IF(D157&gt;Calculation!$D$75,IF((D157-Calculation!$D$75)/Calculation!$D$61&gt;Calculation!$D$31,Calculation!$D$31,(D157-Calculation!$D$75)/Calculation!$D$61),0)</f>
        <v>135.29411764705884</v>
      </c>
      <c r="N157">
        <f>IF(E157&gt;Calculation!$D$72,IF((E157-Calculation!$D$72)/Calculation!$D$58&gt;Calculation!$D$28,Calculation!$D$28,(E157-Calculation!$D$72)/Calculation!$D$58),0)</f>
        <v>26.470588235294116</v>
      </c>
      <c r="O157">
        <f>IF(E157&gt;Calculation!$D$73,IF((E157-Calculation!$D$73)/Calculation!$D$59&gt;Calculation!$D$29,Calculation!$D$29,(E157-Calculation!$D$73)/Calculation!$D$59),0)</f>
        <v>54.411764705882355</v>
      </c>
      <c r="P157">
        <f>IF(E157&gt;Calculation!$D$74,IF((E157-Calculation!$D$74)/Calculation!$D$60&gt;Calculation!$D$30,Calculation!$D$30,(E157-Calculation!$D$74)/Calculation!$D$60),0)</f>
        <v>122.05882352941177</v>
      </c>
      <c r="Q157">
        <f>IF(E157&gt;Calculation!$D$75,IF((E157-Calculation!$D$75)/Calculation!$D$61&gt;Calculation!$D$31,Calculation!$D$31,(E157-Calculation!$D$75)/Calculation!$D$61),0)</f>
        <v>135.29411764705884</v>
      </c>
      <c r="R157">
        <f t="shared" si="224"/>
        <v>0</v>
      </c>
      <c r="S157">
        <f t="shared" si="225"/>
        <v>0</v>
      </c>
      <c r="T157">
        <f t="shared" si="226"/>
        <v>0</v>
      </c>
      <c r="U157">
        <f t="shared" si="227"/>
        <v>135.29411764705884</v>
      </c>
      <c r="V157">
        <f t="shared" si="228"/>
        <v>0</v>
      </c>
      <c r="W157">
        <f t="shared" si="229"/>
        <v>0</v>
      </c>
      <c r="X157">
        <f t="shared" si="230"/>
        <v>0</v>
      </c>
      <c r="Y157">
        <f t="shared" si="231"/>
        <v>135.29411764705884</v>
      </c>
      <c r="Z157">
        <f t="shared" si="232"/>
        <v>0</v>
      </c>
      <c r="AA157">
        <f t="shared" si="233"/>
        <v>0</v>
      </c>
      <c r="AB157">
        <f t="shared" si="234"/>
        <v>0</v>
      </c>
      <c r="AC157">
        <f t="shared" si="213"/>
        <v>135.29411764705884</v>
      </c>
      <c r="AD157">
        <f>IF(T157&gt;Calculation!$D$29,1,0)</f>
        <v>0</v>
      </c>
      <c r="AE157">
        <f>IF(X157&gt;Calculation!$D$29,1,0)</f>
        <v>0</v>
      </c>
      <c r="AF157">
        <f>IF(AB157&gt;Calculation!$D$29,1,0)</f>
        <v>0</v>
      </c>
      <c r="AG157">
        <f>IF(U157&gt;Calculation!$D$30,1,0)</f>
        <v>1</v>
      </c>
      <c r="AH157">
        <f>IF(Y157&gt;Calculation!$D$30,1,0)</f>
        <v>1</v>
      </c>
      <c r="AI157">
        <f>IF(AC157&gt;Calculation!$D$30,1,0)</f>
        <v>1</v>
      </c>
      <c r="AJ157">
        <f t="shared" si="214"/>
        <v>135.29411764705884</v>
      </c>
      <c r="AK157">
        <f t="shared" si="235"/>
        <v>135.29411764705884</v>
      </c>
      <c r="AL157">
        <f t="shared" si="236"/>
        <v>135.29411764705884</v>
      </c>
      <c r="AM157">
        <f t="shared" si="237"/>
        <v>18304.498269896198</v>
      </c>
      <c r="AN157">
        <f t="shared" si="238"/>
        <v>18304.498269896198</v>
      </c>
      <c r="AO157">
        <f t="shared" si="239"/>
        <v>18304.498269896198</v>
      </c>
      <c r="AP157">
        <f t="shared" si="215"/>
        <v>135.29411764705884</v>
      </c>
      <c r="AQ157">
        <f t="shared" si="216"/>
        <v>135.29411764705884</v>
      </c>
      <c r="AR157">
        <f t="shared" si="217"/>
        <v>135.29411764705884</v>
      </c>
      <c r="AS157">
        <f t="shared" si="218"/>
        <v>135.29411764705884</v>
      </c>
      <c r="AT157">
        <f t="shared" si="240"/>
        <v>135.29411764705884</v>
      </c>
      <c r="AU157">
        <f t="shared" si="241"/>
        <v>135.29411764705884</v>
      </c>
      <c r="AV157">
        <f t="shared" si="242"/>
        <v>135.29411764705884</v>
      </c>
      <c r="AW157">
        <f t="shared" si="243"/>
        <v>135.29411764705884</v>
      </c>
      <c r="AX157">
        <f t="shared" si="244"/>
        <v>135.29411764705884</v>
      </c>
      <c r="AY157">
        <f t="shared" si="245"/>
        <v>135.29411764705884</v>
      </c>
      <c r="AZ157">
        <f t="shared" si="246"/>
        <v>135.29411764705884</v>
      </c>
      <c r="BA157">
        <f t="shared" si="247"/>
        <v>135.29411764705884</v>
      </c>
      <c r="BB157">
        <f t="shared" si="248"/>
        <v>45.098039215686278</v>
      </c>
      <c r="BC157">
        <f t="shared" si="249"/>
        <v>45.098039215686278</v>
      </c>
      <c r="BD157">
        <f t="shared" si="250"/>
        <v>45.098039215686278</v>
      </c>
      <c r="BE157">
        <f t="shared" si="251"/>
        <v>45.098039215686278</v>
      </c>
      <c r="BF157">
        <f t="shared" si="252"/>
        <v>45.098039215686278</v>
      </c>
      <c r="BG157">
        <f t="shared" si="253"/>
        <v>45.098039215686278</v>
      </c>
      <c r="BH157">
        <f t="shared" si="254"/>
        <v>45.098039215686278</v>
      </c>
      <c r="BI157">
        <f t="shared" si="255"/>
        <v>45.098039215686278</v>
      </c>
      <c r="BJ157">
        <f t="shared" si="256"/>
        <v>45.098039215686278</v>
      </c>
      <c r="BK157">
        <f t="shared" si="257"/>
        <v>45.098039215686278</v>
      </c>
      <c r="BL157">
        <f t="shared" si="258"/>
        <v>45.098039215686278</v>
      </c>
      <c r="BM157">
        <f t="shared" si="259"/>
        <v>45.098039215686278</v>
      </c>
      <c r="BN157">
        <f t="shared" si="260"/>
        <v>2033.8331410995775</v>
      </c>
      <c r="BO157">
        <f t="shared" si="261"/>
        <v>2033.8331410995775</v>
      </c>
      <c r="BP157">
        <f t="shared" si="262"/>
        <v>2033.8331410995775</v>
      </c>
      <c r="BQ157">
        <f t="shared" si="263"/>
        <v>2033.8331410995775</v>
      </c>
      <c r="BR157">
        <f t="shared" si="264"/>
        <v>2033.8331410995775</v>
      </c>
      <c r="BS157">
        <f t="shared" si="265"/>
        <v>2033.8331410995775</v>
      </c>
      <c r="BT157">
        <f t="shared" si="266"/>
        <v>2033.8331410995775</v>
      </c>
      <c r="BU157">
        <f t="shared" si="267"/>
        <v>2033.8331410995775</v>
      </c>
      <c r="BV157">
        <f t="shared" si="268"/>
        <v>2033.8331410995775</v>
      </c>
      <c r="BW157">
        <f t="shared" si="269"/>
        <v>2033.8331410995775</v>
      </c>
      <c r="BX157">
        <f t="shared" si="270"/>
        <v>2033.8331410995775</v>
      </c>
      <c r="BY157">
        <f t="shared" si="271"/>
        <v>2033.8331410995775</v>
      </c>
      <c r="BZ157">
        <f>IF($I$1=0,0,IF(AP157=0,C157,('LED Curve'!$D$14*(AP157/$I$1)^3+'LED Curve'!$D$15*(AP157/$I$1)^2+'LED Curve'!$D$16*(AP157/$I$1)^1+'LED Curve'!$D$17)*$F$1))</f>
        <v>32.123222947868399</v>
      </c>
      <c r="CA157">
        <f>IF($I$2=0,0,IF(AQ157=0,C157-BZ157,('LED Curve'!$D$14*(AQ157/$I$2)^3+'LED Curve'!$D$15*(AQ157/$I$2)^2+'LED Curve'!$D$16*(AQ157/$I$2)^1+'LED Curve'!$D$17)*$F$2))</f>
        <v>32.123222947868399</v>
      </c>
      <c r="CB157">
        <f>IF($I$3=0,0,IF(AR157=0,C157-(BZ157+CA157),('LED Curve'!$D$14*(AR157/$I$3)^3+'LED Curve'!$D$15*(AR157/$I$3)^2+'LED Curve'!$D$16*(AR157/$I$3)^1+'LED Curve'!$D$17)*$F$3))</f>
        <v>32.123222947868399</v>
      </c>
      <c r="CC157">
        <f>IF($I$4=0,0,IF(AS157=0,C157-(BZ157+CA157+CB157),('LED Curve'!$D$14*(AS157/$I$4)^3+'LED Curve'!$D$15*(AS157/$I$4)^2+'LED Curve'!$D$16*(AS157/$I$4)^1+'LED Curve'!$D$17)*$F$4))</f>
        <v>32.123222947868399</v>
      </c>
      <c r="CD157">
        <f>IF($I$1=0,0,IF(AT157=0,D157,('LED Curve'!$D$14*(AT157/$I$1)^3+'LED Curve'!$D$15*(AT157/$I$1)^2+'LED Curve'!$D$16*(AT157/$I$1)^1+'LED Curve'!$D$17)*$F$1))</f>
        <v>32.123222947868399</v>
      </c>
      <c r="CE157">
        <f>IF($I$2=0,0,IF(AU157=0,D157-CD157,('LED Curve'!$D$14*(AU157/$I$2)^3+'LED Curve'!$D$15*(AU157/$I$2)^2+'LED Curve'!$D$16*(AU157/$I$2)^1+'LED Curve'!$D$17)*$F$2))</f>
        <v>32.123222947868399</v>
      </c>
      <c r="CF157">
        <f>IF($I$3=0,0,IF(AV157=0,D157-(CD157+CE157),('LED Curve'!$D$14*(AV157/$I$3)^3+'LED Curve'!$D$15*(AV157/$I$3)^2+'LED Curve'!$D$16*(AV157/$I$3)^1+'LED Curve'!$D$17)*$F$3))</f>
        <v>32.123222947868399</v>
      </c>
      <c r="CG157">
        <f>IF($I$4=0,0,IF(AW157=0,D157-(CD157+CE157+CF157),('LED Curve'!$D$14*(AW157/$I$4)^3+'LED Curve'!$D$15*(AW157/$I$4)^2+'LED Curve'!$D$16*(AW157/$I$4)^1+'LED Curve'!$D$17)*$F$4))</f>
        <v>32.123222947868399</v>
      </c>
      <c r="CH157">
        <f>IF($I$1=0,0,IF(AX157=0,E157,('LED Curve'!$D$14*(AX157/$I$1)^3+'LED Curve'!$D$15*(AX157/$I$1)^2+'LED Curve'!$D$16*(AX157/$I$1)^1+'LED Curve'!$D$17)*$F$1))</f>
        <v>32.123222947868399</v>
      </c>
      <c r="CI157">
        <f>IF($I$2=0,0,IF(AY157=0,E157-CH157,('LED Curve'!$D$14*(AY157/$I$2)^3+'LED Curve'!$D$15*(AY157/$I$2)^2+'LED Curve'!$D$16*(AY157/$I$2)^1+'LED Curve'!$D$17)*$F$2))</f>
        <v>32.123222947868399</v>
      </c>
      <c r="CJ157">
        <f>IF($I$3=0,0,IF(AZ157=0,E157-(CH157+CI157),('LED Curve'!$D$14*(AZ157/$I$3)^3+'LED Curve'!$D$15*(AZ157/$I$3)^2+'LED Curve'!$D$16*(AZ157/$I$3)^1+'LED Curve'!$D$17)*$F$3))</f>
        <v>32.123222947868399</v>
      </c>
      <c r="CK157">
        <f>IF($I$4=0,0,IF(BA157=0,E157-(CH157+CI157+CJ157),('LED Curve'!$D$14*(BA157/$I$4)^3+'LED Curve'!$D$15*(BA157/$I$4)^2+'LED Curve'!$D$16*(BA157/$I$4)^1+'LED Curve'!$D$17)*$F$4))</f>
        <v>32.123222947868399</v>
      </c>
      <c r="CL157">
        <f t="shared" si="272"/>
        <v>117.37822601341593</v>
      </c>
      <c r="CM157">
        <f t="shared" si="273"/>
        <v>85.255003065547527</v>
      </c>
      <c r="CN157">
        <f t="shared" si="274"/>
        <v>53.131780117679128</v>
      </c>
      <c r="CO157">
        <f>IF($C$6=Calculation!$I$5,0,$C157-(BZ157+CA157+CB157+CC157))</f>
        <v>21.008557169810729</v>
      </c>
      <c r="CP157">
        <f t="shared" si="275"/>
        <v>131.09653955535083</v>
      </c>
      <c r="CQ157">
        <f t="shared" si="276"/>
        <v>98.973316607482445</v>
      </c>
      <c r="CR157">
        <f t="shared" si="277"/>
        <v>66.850093659614046</v>
      </c>
      <c r="CS157">
        <f>IF($C$6=Calculation!$I$5,0,$D157-(CD157+CE157+CF157+CG157))</f>
        <v>34.726870711745647</v>
      </c>
      <c r="CT157">
        <f t="shared" si="278"/>
        <v>144.81485309728578</v>
      </c>
      <c r="CU157">
        <f t="shared" si="279"/>
        <v>112.69163014941739</v>
      </c>
      <c r="CV157">
        <f t="shared" si="280"/>
        <v>80.568407201548993</v>
      </c>
      <c r="CW157">
        <f>IF($C$6=Calculation!$I$5,0,$E157-(CH157+CI157+CJ157+CK157))</f>
        <v>48.445184253680594</v>
      </c>
      <c r="CX157">
        <f t="shared" si="281"/>
        <v>71.298975863148343</v>
      </c>
      <c r="CY157">
        <f t="shared" si="282"/>
        <v>80.178336083466817</v>
      </c>
      <c r="CZ157">
        <f t="shared" si="283"/>
        <v>88.727040476213389</v>
      </c>
      <c r="DA157">
        <f t="shared" si="284"/>
        <v>0.75524399040783241</v>
      </c>
      <c r="DB157">
        <f t="shared" si="285"/>
        <v>0.78862064965015644</v>
      </c>
      <c r="DC157">
        <f t="shared" si="286"/>
        <v>0.81498493328227151</v>
      </c>
      <c r="DD157">
        <f t="shared" si="301"/>
        <v>17.083232291624743</v>
      </c>
      <c r="DE157">
        <f t="shared" si="302"/>
        <v>16.666422193414142</v>
      </c>
      <c r="DF157">
        <f t="shared" si="303"/>
        <v>15.474565803666275</v>
      </c>
      <c r="DG157">
        <f t="shared" si="304"/>
        <v>12.229731581390633</v>
      </c>
      <c r="DH157">
        <f t="shared" si="305"/>
        <v>17.876315571241523</v>
      </c>
      <c r="DI157">
        <f t="shared" si="306"/>
        <v>17.496450636701613</v>
      </c>
      <c r="DJ157">
        <f t="shared" si="307"/>
        <v>16.430467010071922</v>
      </c>
      <c r="DK157">
        <f t="shared" si="308"/>
        <v>13.685693216336617</v>
      </c>
      <c r="DL157">
        <f t="shared" si="309"/>
        <v>18.501621550665629</v>
      </c>
      <c r="DM157">
        <f t="shared" si="310"/>
        <v>18.153807538954272</v>
      </c>
      <c r="DN157">
        <f t="shared" si="311"/>
        <v>17.188567373494575</v>
      </c>
      <c r="DO157">
        <f t="shared" si="312"/>
        <v>14.791620508861717</v>
      </c>
      <c r="DP157">
        <f t="shared" si="287"/>
        <v>0.21536561656600375</v>
      </c>
      <c r="DQ157">
        <f t="shared" si="288"/>
        <v>0.5946129283434145</v>
      </c>
      <c r="DR157">
        <f t="shared" si="289"/>
        <v>1.504332759888884</v>
      </c>
      <c r="DS157">
        <f t="shared" si="290"/>
        <v>6.7754686978464855</v>
      </c>
      <c r="DT157">
        <f t="shared" si="291"/>
        <v>0.1957421357474966</v>
      </c>
      <c r="DU157">
        <f t="shared" si="292"/>
        <v>0.52937470169145939</v>
      </c>
      <c r="DV157">
        <f t="shared" si="293"/>
        <v>1.2570381093663101</v>
      </c>
      <c r="DW157">
        <f t="shared" si="294"/>
        <v>11.918634052659778</v>
      </c>
      <c r="DX157">
        <f t="shared" si="295"/>
        <v>0.17943591579829735</v>
      </c>
      <c r="DY157">
        <f t="shared" si="296"/>
        <v>0.47733610924997627</v>
      </c>
      <c r="DZ157">
        <f t="shared" si="297"/>
        <v>1.0876185638500147</v>
      </c>
      <c r="EA157">
        <f t="shared" si="298"/>
        <v>17.532047982056678</v>
      </c>
      <c r="EB157">
        <f>IF($I$1=0,0,IF(AP157&lt;=0,0,('LED Curve'!$D$19*(AP157/$I$1)^3+'LED Curve'!$D$20*(AP157/$I$1)^2+'LED Curve'!$D$21*(AP157/$I$1)^1+'LED Curve'!$D$22)*$F$1*$I$1))</f>
        <v>544.2324443672818</v>
      </c>
      <c r="EC157">
        <f>IF($I$2=0,0,IF(AQ157&lt;=0,0,('LED Curve'!$D$19*(AQ157/$I$2)^3+'LED Curve'!$D$20*(AQ157/$I$2)^2+'LED Curve'!$D$21*(AQ157/$I$2)^1+'LED Curve'!$D$22)*$F$2*$I$2))</f>
        <v>544.2324443672818</v>
      </c>
      <c r="ED157">
        <f>IF($I$3=0,0,IF(AR157&lt;=0,0,('LED Curve'!$D$19*(AR157/$I$3)^3+'LED Curve'!$D$20*(AR157/$I$3)^2+'LED Curve'!$D$21*(AR157/$I$3)^1+'LED Curve'!$D$22)*$F$3*$I$3))</f>
        <v>544.2324443672818</v>
      </c>
      <c r="EE157">
        <f>IF($I$4=0,0,IF(AS157&lt;=0,0,('LED Curve'!$D$19*(AS157/$I$4)^3+'LED Curve'!$D$20*(AS157/$I$4)^2+'LED Curve'!$D$21*(AS157/$I$4)^1+'LED Curve'!$D$22)*$F$4*$I$4))</f>
        <v>544.2324443672818</v>
      </c>
      <c r="EF157">
        <f>IF($I$1=0,0,IF(AT157&lt;=0,0,('LED Curve'!$D$19*(AT157/$I$1)^3+'LED Curve'!$D$20*(AT157/$I$1)^2+'LED Curve'!$D$21*(AT157/$I$1)^1+'LED Curve'!$D$22)*$F$1*$I$1))</f>
        <v>544.2324443672818</v>
      </c>
      <c r="EG157">
        <f>IF($I$2=0,0,IF(AU157&lt;=0,0,('LED Curve'!$D$19*(AU157/$I$2)^3+'LED Curve'!$D$20*(AU157/$I$2)^2+'LED Curve'!$D$21*(AU157/$I$2)^1+'LED Curve'!$D$22)*$F$2*$I$2))</f>
        <v>544.2324443672818</v>
      </c>
      <c r="EH157">
        <f>IF($I$3=0,0,IF(AV157&lt;=0,0,('LED Curve'!$D$19*(AV157/$I$3)^3+'LED Curve'!$D$20*(AV157/$I$3)^2+'LED Curve'!$D$21*(AV157/$I$3)^1+'LED Curve'!$D$22)*$F$3*$I$3))</f>
        <v>544.2324443672818</v>
      </c>
      <c r="EI157">
        <f>IF($I$4=0,0,IF(AW157&lt;=0,0,('LED Curve'!$D$19*(AW157/$I$4)^3+'LED Curve'!$D$20*(AW157/$I$4)^2+'LED Curve'!$D$21*(AW157/$I$4)^1+'LED Curve'!$D$22)*$F$4*$I$4))</f>
        <v>544.2324443672818</v>
      </c>
      <c r="EJ157">
        <f>IF($I$1=0,0,IF(AX157&lt;=0,0,('LED Curve'!$D$19*(AX157/$I$1)^3+'LED Curve'!$D$20*(AX157/$I$1)^2+'LED Curve'!$D$21*(AX157/$I$1)^1+'LED Curve'!$D$22)*$F$1*$I$1))</f>
        <v>544.2324443672818</v>
      </c>
      <c r="EK157">
        <f>IF($I$2=0,0,IF(AY157&lt;=0,0,('LED Curve'!$D$19*(AY157/$I$2)^3+'LED Curve'!$D$20*(AY157/$I$2)^2+'LED Curve'!$D$21*(AY157/$I$2)^1+'LED Curve'!$D$22)*$F$2*$I$2))</f>
        <v>544.2324443672818</v>
      </c>
      <c r="EL157">
        <f>IF($I$3=0,0,IF(AZ157&lt;=0,0,('LED Curve'!$D$19*(AZ157/$I$3)^3+'LED Curve'!$D$20*(AZ157/$I$3)^2+'LED Curve'!$D$21*(AZ157/$I$3)^1+'LED Curve'!$D$22)*$F$3*$I$3))</f>
        <v>544.2324443672818</v>
      </c>
      <c r="EM157">
        <f>IF($I$4=0,0,IF(BA157&lt;=0,0,('LED Curve'!$D$19*(BA157/$I$4)^3+'LED Curve'!$D$20*(BA157/$I$4)^2+'LED Curve'!$D$21*(BA157/$I$4)^1+'LED Curve'!$D$22)*$F$4*$I$4))</f>
        <v>544.2324443672818</v>
      </c>
      <c r="EN157">
        <f t="shared" si="299"/>
        <v>2176.9297774691272</v>
      </c>
      <c r="EO157">
        <f t="shared" si="219"/>
        <v>948.61350207583291</v>
      </c>
      <c r="EP157">
        <f t="shared" si="220"/>
        <v>2176.9297774691272</v>
      </c>
      <c r="EQ157">
        <f t="shared" si="221"/>
        <v>851.15161399119143</v>
      </c>
      <c r="ER157">
        <f t="shared" si="300"/>
        <v>2176.9297774691272</v>
      </c>
      <c r="ES157">
        <f t="shared" si="222"/>
        <v>774.82780015805474</v>
      </c>
    </row>
    <row r="158" spans="1:149" x14ac:dyDescent="0.3">
      <c r="A158">
        <v>149</v>
      </c>
      <c r="B158">
        <f t="shared" si="223"/>
        <v>5.8203125E-3</v>
      </c>
      <c r="C158">
        <f t="shared" si="210"/>
        <v>149.02623638320347</v>
      </c>
      <c r="D158">
        <f t="shared" si="211"/>
        <v>162.7013487816765</v>
      </c>
      <c r="E158">
        <f t="shared" si="212"/>
        <v>176.37646118014956</v>
      </c>
      <c r="F158">
        <f>IF(C158&gt;Calculation!$D$72,IF((C158-Calculation!$D$72)/Calculation!$D$58&gt;Calculation!$D$28,Calculation!$D$28,(C158-Calculation!$D$72)/Calculation!$D$58),0)</f>
        <v>26.470588235294116</v>
      </c>
      <c r="G158">
        <f>IF(C158&gt;Calculation!$D$73,IF((C158-Calculation!$D$73)/Calculation!$D$59&gt;Calculation!$D$29,Calculation!$D$29,(C158-Calculation!$D$73)/Calculation!$D$59),0)</f>
        <v>54.411764705882355</v>
      </c>
      <c r="H158">
        <f>IF(C158&gt;Calculation!$D$74,IF((C158-Calculation!$D$74)/Calculation!$D$60&gt;Calculation!$D$30,Calculation!$D$30,(C158-Calculation!$D$74)/Calculation!$D$60),0)</f>
        <v>122.05882352941177</v>
      </c>
      <c r="I158">
        <f>IF(C158&gt;Calculation!$D$75,IF((C158-Calculation!$D$75)/Calculation!$D$61&gt;Calculation!$D$31,Calculation!$D$31,(C158-Calculation!$D$75)/Calculation!$D$61),0)</f>
        <v>135.29411764705884</v>
      </c>
      <c r="J158">
        <f>IF(D158&gt;Calculation!$D$72,IF((D158-Calculation!$D$72)/Calculation!$D$58&gt;Calculation!$D$28,Calculation!$D$28,(D158-Calculation!$D$72)/Calculation!$D$58),0)</f>
        <v>26.470588235294116</v>
      </c>
      <c r="K158">
        <f>IF(D158&gt;Calculation!$D$73,IF((D158-Calculation!$D$73)/Calculation!$D$59&gt;Calculation!$D$29,Calculation!$D$29,(D158-Calculation!$D$73)/Calculation!$D$59),0)</f>
        <v>54.411764705882355</v>
      </c>
      <c r="L158">
        <f>IF(D158&gt;Calculation!$D$74,IF((D158-Calculation!$D$74)/Calculation!$D$60&gt;Calculation!$D$30,Calculation!$D$30,(D158-Calculation!$D$74)/Calculation!$D$60),0)</f>
        <v>122.05882352941177</v>
      </c>
      <c r="M158">
        <f>IF(D158&gt;Calculation!$D$75,IF((D158-Calculation!$D$75)/Calculation!$D$61&gt;Calculation!$D$31,Calculation!$D$31,(D158-Calculation!$D$75)/Calculation!$D$61),0)</f>
        <v>135.29411764705884</v>
      </c>
      <c r="N158">
        <f>IF(E158&gt;Calculation!$D$72,IF((E158-Calculation!$D$72)/Calculation!$D$58&gt;Calculation!$D$28,Calculation!$D$28,(E158-Calculation!$D$72)/Calculation!$D$58),0)</f>
        <v>26.470588235294116</v>
      </c>
      <c r="O158">
        <f>IF(E158&gt;Calculation!$D$73,IF((E158-Calculation!$D$73)/Calculation!$D$59&gt;Calculation!$D$29,Calculation!$D$29,(E158-Calculation!$D$73)/Calculation!$D$59),0)</f>
        <v>54.411764705882355</v>
      </c>
      <c r="P158">
        <f>IF(E158&gt;Calculation!$D$74,IF((E158-Calculation!$D$74)/Calculation!$D$60&gt;Calculation!$D$30,Calculation!$D$30,(E158-Calculation!$D$74)/Calculation!$D$60),0)</f>
        <v>122.05882352941177</v>
      </c>
      <c r="Q158">
        <f>IF(E158&gt;Calculation!$D$75,IF((E158-Calculation!$D$75)/Calculation!$D$61&gt;Calculation!$D$31,Calculation!$D$31,(E158-Calculation!$D$75)/Calculation!$D$61),0)</f>
        <v>135.29411764705884</v>
      </c>
      <c r="R158">
        <f t="shared" si="224"/>
        <v>0</v>
      </c>
      <c r="S158">
        <f t="shared" si="225"/>
        <v>0</v>
      </c>
      <c r="T158">
        <f t="shared" si="226"/>
        <v>0</v>
      </c>
      <c r="U158">
        <f t="shared" si="227"/>
        <v>135.29411764705884</v>
      </c>
      <c r="V158">
        <f t="shared" si="228"/>
        <v>0</v>
      </c>
      <c r="W158">
        <f t="shared" si="229"/>
        <v>0</v>
      </c>
      <c r="X158">
        <f t="shared" si="230"/>
        <v>0</v>
      </c>
      <c r="Y158">
        <f t="shared" si="231"/>
        <v>135.29411764705884</v>
      </c>
      <c r="Z158">
        <f t="shared" si="232"/>
        <v>0</v>
      </c>
      <c r="AA158">
        <f t="shared" si="233"/>
        <v>0</v>
      </c>
      <c r="AB158">
        <f t="shared" si="234"/>
        <v>0</v>
      </c>
      <c r="AC158">
        <f t="shared" si="213"/>
        <v>135.29411764705884</v>
      </c>
      <c r="AD158">
        <f>IF(T158&gt;Calculation!$D$29,1,0)</f>
        <v>0</v>
      </c>
      <c r="AE158">
        <f>IF(X158&gt;Calculation!$D$29,1,0)</f>
        <v>0</v>
      </c>
      <c r="AF158">
        <f>IF(AB158&gt;Calculation!$D$29,1,0)</f>
        <v>0</v>
      </c>
      <c r="AG158">
        <f>IF(U158&gt;Calculation!$D$30,1,0)</f>
        <v>1</v>
      </c>
      <c r="AH158">
        <f>IF(Y158&gt;Calculation!$D$30,1,0)</f>
        <v>1</v>
      </c>
      <c r="AI158">
        <f>IF(AC158&gt;Calculation!$D$30,1,0)</f>
        <v>1</v>
      </c>
      <c r="AJ158">
        <f t="shared" si="214"/>
        <v>135.29411764705884</v>
      </c>
      <c r="AK158">
        <f t="shared" si="235"/>
        <v>135.29411764705884</v>
      </c>
      <c r="AL158">
        <f t="shared" si="236"/>
        <v>135.29411764705884</v>
      </c>
      <c r="AM158">
        <f t="shared" si="237"/>
        <v>18304.498269896198</v>
      </c>
      <c r="AN158">
        <f t="shared" si="238"/>
        <v>18304.498269896198</v>
      </c>
      <c r="AO158">
        <f t="shared" si="239"/>
        <v>18304.498269896198</v>
      </c>
      <c r="AP158">
        <f t="shared" si="215"/>
        <v>135.29411764705884</v>
      </c>
      <c r="AQ158">
        <f t="shared" si="216"/>
        <v>135.29411764705884</v>
      </c>
      <c r="AR158">
        <f t="shared" si="217"/>
        <v>135.29411764705884</v>
      </c>
      <c r="AS158">
        <f t="shared" si="218"/>
        <v>135.29411764705884</v>
      </c>
      <c r="AT158">
        <f t="shared" si="240"/>
        <v>135.29411764705884</v>
      </c>
      <c r="AU158">
        <f t="shared" si="241"/>
        <v>135.29411764705884</v>
      </c>
      <c r="AV158">
        <f t="shared" si="242"/>
        <v>135.29411764705884</v>
      </c>
      <c r="AW158">
        <f t="shared" si="243"/>
        <v>135.29411764705884</v>
      </c>
      <c r="AX158">
        <f t="shared" si="244"/>
        <v>135.29411764705884</v>
      </c>
      <c r="AY158">
        <f t="shared" si="245"/>
        <v>135.29411764705884</v>
      </c>
      <c r="AZ158">
        <f t="shared" si="246"/>
        <v>135.29411764705884</v>
      </c>
      <c r="BA158">
        <f t="shared" si="247"/>
        <v>135.29411764705884</v>
      </c>
      <c r="BB158">
        <f t="shared" si="248"/>
        <v>45.098039215686278</v>
      </c>
      <c r="BC158">
        <f t="shared" si="249"/>
        <v>45.098039215686278</v>
      </c>
      <c r="BD158">
        <f t="shared" si="250"/>
        <v>45.098039215686278</v>
      </c>
      <c r="BE158">
        <f t="shared" si="251"/>
        <v>45.098039215686278</v>
      </c>
      <c r="BF158">
        <f t="shared" si="252"/>
        <v>45.098039215686278</v>
      </c>
      <c r="BG158">
        <f t="shared" si="253"/>
        <v>45.098039215686278</v>
      </c>
      <c r="BH158">
        <f t="shared" si="254"/>
        <v>45.098039215686278</v>
      </c>
      <c r="BI158">
        <f t="shared" si="255"/>
        <v>45.098039215686278</v>
      </c>
      <c r="BJ158">
        <f t="shared" si="256"/>
        <v>45.098039215686278</v>
      </c>
      <c r="BK158">
        <f t="shared" si="257"/>
        <v>45.098039215686278</v>
      </c>
      <c r="BL158">
        <f t="shared" si="258"/>
        <v>45.098039215686278</v>
      </c>
      <c r="BM158">
        <f t="shared" si="259"/>
        <v>45.098039215686278</v>
      </c>
      <c r="BN158">
        <f t="shared" si="260"/>
        <v>2033.8331410995775</v>
      </c>
      <c r="BO158">
        <f t="shared" si="261"/>
        <v>2033.8331410995775</v>
      </c>
      <c r="BP158">
        <f t="shared" si="262"/>
        <v>2033.8331410995775</v>
      </c>
      <c r="BQ158">
        <f t="shared" si="263"/>
        <v>2033.8331410995775</v>
      </c>
      <c r="BR158">
        <f t="shared" si="264"/>
        <v>2033.8331410995775</v>
      </c>
      <c r="BS158">
        <f t="shared" si="265"/>
        <v>2033.8331410995775</v>
      </c>
      <c r="BT158">
        <f t="shared" si="266"/>
        <v>2033.8331410995775</v>
      </c>
      <c r="BU158">
        <f t="shared" si="267"/>
        <v>2033.8331410995775</v>
      </c>
      <c r="BV158">
        <f t="shared" si="268"/>
        <v>2033.8331410995775</v>
      </c>
      <c r="BW158">
        <f t="shared" si="269"/>
        <v>2033.8331410995775</v>
      </c>
      <c r="BX158">
        <f t="shared" si="270"/>
        <v>2033.8331410995775</v>
      </c>
      <c r="BY158">
        <f t="shared" si="271"/>
        <v>2033.8331410995775</v>
      </c>
      <c r="BZ158">
        <f>IF($I$1=0,0,IF(AP158=0,C158,('LED Curve'!$D$14*(AP158/$I$1)^3+'LED Curve'!$D$15*(AP158/$I$1)^2+'LED Curve'!$D$16*(AP158/$I$1)^1+'LED Curve'!$D$17)*$F$1))</f>
        <v>32.123222947868399</v>
      </c>
      <c r="CA158">
        <f>IF($I$2=0,0,IF(AQ158=0,C158-BZ158,('LED Curve'!$D$14*(AQ158/$I$2)^3+'LED Curve'!$D$15*(AQ158/$I$2)^2+'LED Curve'!$D$16*(AQ158/$I$2)^1+'LED Curve'!$D$17)*$F$2))</f>
        <v>32.123222947868399</v>
      </c>
      <c r="CB158">
        <f>IF($I$3=0,0,IF(AR158=0,C158-(BZ158+CA158),('LED Curve'!$D$14*(AR158/$I$3)^3+'LED Curve'!$D$15*(AR158/$I$3)^2+'LED Curve'!$D$16*(AR158/$I$3)^1+'LED Curve'!$D$17)*$F$3))</f>
        <v>32.123222947868399</v>
      </c>
      <c r="CC158">
        <f>IF($I$4=0,0,IF(AS158=0,C158-(BZ158+CA158+CB158),('LED Curve'!$D$14*(AS158/$I$4)^3+'LED Curve'!$D$15*(AS158/$I$4)^2+'LED Curve'!$D$16*(AS158/$I$4)^1+'LED Curve'!$D$17)*$F$4))</f>
        <v>32.123222947868399</v>
      </c>
      <c r="CD158">
        <f>IF($I$1=0,0,IF(AT158=0,D158,('LED Curve'!$D$14*(AT158/$I$1)^3+'LED Curve'!$D$15*(AT158/$I$1)^2+'LED Curve'!$D$16*(AT158/$I$1)^1+'LED Curve'!$D$17)*$F$1))</f>
        <v>32.123222947868399</v>
      </c>
      <c r="CE158">
        <f>IF($I$2=0,0,IF(AU158=0,D158-CD158,('LED Curve'!$D$14*(AU158/$I$2)^3+'LED Curve'!$D$15*(AU158/$I$2)^2+'LED Curve'!$D$16*(AU158/$I$2)^1+'LED Curve'!$D$17)*$F$2))</f>
        <v>32.123222947868399</v>
      </c>
      <c r="CF158">
        <f>IF($I$3=0,0,IF(AV158=0,D158-(CD158+CE158),('LED Curve'!$D$14*(AV158/$I$3)^3+'LED Curve'!$D$15*(AV158/$I$3)^2+'LED Curve'!$D$16*(AV158/$I$3)^1+'LED Curve'!$D$17)*$F$3))</f>
        <v>32.123222947868399</v>
      </c>
      <c r="CG158">
        <f>IF($I$4=0,0,IF(AW158=0,D158-(CD158+CE158+CF158),('LED Curve'!$D$14*(AW158/$I$4)^3+'LED Curve'!$D$15*(AW158/$I$4)^2+'LED Curve'!$D$16*(AW158/$I$4)^1+'LED Curve'!$D$17)*$F$4))</f>
        <v>32.123222947868399</v>
      </c>
      <c r="CH158">
        <f>IF($I$1=0,0,IF(AX158=0,E158,('LED Curve'!$D$14*(AX158/$I$1)^3+'LED Curve'!$D$15*(AX158/$I$1)^2+'LED Curve'!$D$16*(AX158/$I$1)^1+'LED Curve'!$D$17)*$F$1))</f>
        <v>32.123222947868399</v>
      </c>
      <c r="CI158">
        <f>IF($I$2=0,0,IF(AY158=0,E158-CH158,('LED Curve'!$D$14*(AY158/$I$2)^3+'LED Curve'!$D$15*(AY158/$I$2)^2+'LED Curve'!$D$16*(AY158/$I$2)^1+'LED Curve'!$D$17)*$F$2))</f>
        <v>32.123222947868399</v>
      </c>
      <c r="CJ158">
        <f>IF($I$3=0,0,IF(AZ158=0,E158-(CH158+CI158),('LED Curve'!$D$14*(AZ158/$I$3)^3+'LED Curve'!$D$15*(AZ158/$I$3)^2+'LED Curve'!$D$16*(AZ158/$I$3)^1+'LED Curve'!$D$17)*$F$3))</f>
        <v>32.123222947868399</v>
      </c>
      <c r="CK158">
        <f>IF($I$4=0,0,IF(BA158=0,E158-(CH158+CI158+CJ158),('LED Curve'!$D$14*(BA158/$I$4)^3+'LED Curve'!$D$15*(BA158/$I$4)^2+'LED Curve'!$D$16*(BA158/$I$4)^1+'LED Curve'!$D$17)*$F$4))</f>
        <v>32.123222947868399</v>
      </c>
      <c r="CL158">
        <f t="shared" si="272"/>
        <v>116.90301343533507</v>
      </c>
      <c r="CM158">
        <f t="shared" si="273"/>
        <v>84.77979048746667</v>
      </c>
      <c r="CN158">
        <f t="shared" si="274"/>
        <v>52.656567539598271</v>
      </c>
      <c r="CO158">
        <f>IF($C$6=Calculation!$I$5,0,$C158-(BZ158+CA158+CB158+CC158))</f>
        <v>20.533344591729872</v>
      </c>
      <c r="CP158">
        <f t="shared" si="275"/>
        <v>130.57812583380809</v>
      </c>
      <c r="CQ158">
        <f t="shared" si="276"/>
        <v>98.454902885939703</v>
      </c>
      <c r="CR158">
        <f t="shared" si="277"/>
        <v>66.331679938071304</v>
      </c>
      <c r="CS158">
        <f>IF($C$6=Calculation!$I$5,0,$D158-(CD158+CE158+CF158+CG158))</f>
        <v>34.208456990202905</v>
      </c>
      <c r="CT158">
        <f t="shared" si="278"/>
        <v>144.25323823228115</v>
      </c>
      <c r="CU158">
        <f t="shared" si="279"/>
        <v>112.13001528441276</v>
      </c>
      <c r="CV158">
        <f t="shared" si="280"/>
        <v>80.006792336544365</v>
      </c>
      <c r="CW158">
        <f>IF($C$6=Calculation!$I$5,0,$E158-(CH158+CI158+CJ158+CK158))</f>
        <v>47.883569388675966</v>
      </c>
      <c r="CX158">
        <f t="shared" si="281"/>
        <v>72.095223193447424</v>
      </c>
      <c r="CY158">
        <f t="shared" si="282"/>
        <v>81.046969534702185</v>
      </c>
      <c r="CZ158">
        <f t="shared" si="283"/>
        <v>89.66806004838503</v>
      </c>
      <c r="DA158">
        <f t="shared" si="284"/>
        <v>0.76264288746665598</v>
      </c>
      <c r="DB158">
        <f t="shared" si="285"/>
        <v>0.79601954670898001</v>
      </c>
      <c r="DC158">
        <f t="shared" si="286"/>
        <v>0.82238383034109508</v>
      </c>
      <c r="DD158">
        <f t="shared" si="301"/>
        <v>17.253001162902539</v>
      </c>
      <c r="DE158">
        <f t="shared" si="302"/>
        <v>16.836191064691938</v>
      </c>
      <c r="DF158">
        <f t="shared" si="303"/>
        <v>15.644334674944073</v>
      </c>
      <c r="DG158">
        <f t="shared" si="304"/>
        <v>12.39950045266843</v>
      </c>
      <c r="DH158">
        <f t="shared" si="305"/>
        <v>18.046084442519319</v>
      </c>
      <c r="DI158">
        <f t="shared" si="306"/>
        <v>17.66621950797941</v>
      </c>
      <c r="DJ158">
        <f t="shared" si="307"/>
        <v>16.600235881349718</v>
      </c>
      <c r="DK158">
        <f t="shared" si="308"/>
        <v>13.855462087614415</v>
      </c>
      <c r="DL158">
        <f t="shared" si="309"/>
        <v>18.671390421943425</v>
      </c>
      <c r="DM158">
        <f t="shared" si="310"/>
        <v>18.323576410232068</v>
      </c>
      <c r="DN158">
        <f t="shared" si="311"/>
        <v>17.358336244772371</v>
      </c>
      <c r="DO158">
        <f t="shared" si="312"/>
        <v>14.961389380139515</v>
      </c>
      <c r="DP158">
        <f t="shared" si="287"/>
        <v>0.21536561656600375</v>
      </c>
      <c r="DQ158">
        <f t="shared" si="288"/>
        <v>0.5946129283434145</v>
      </c>
      <c r="DR158">
        <f t="shared" si="289"/>
        <v>1.504332759888884</v>
      </c>
      <c r="DS158">
        <f t="shared" si="290"/>
        <v>6.8852416459755563</v>
      </c>
      <c r="DT158">
        <f t="shared" si="291"/>
        <v>0.1957421357474966</v>
      </c>
      <c r="DU158">
        <f t="shared" si="292"/>
        <v>0.52937470169145939</v>
      </c>
      <c r="DV158">
        <f t="shared" si="293"/>
        <v>1.2570381093663101</v>
      </c>
      <c r="DW158">
        <f t="shared" si="294"/>
        <v>12.100793121725129</v>
      </c>
      <c r="DX158">
        <f t="shared" si="295"/>
        <v>0.17943591579829735</v>
      </c>
      <c r="DY158">
        <f t="shared" si="296"/>
        <v>0.47733610924997627</v>
      </c>
      <c r="DZ158">
        <f t="shared" si="297"/>
        <v>1.0876185638500147</v>
      </c>
      <c r="EA158">
        <f t="shared" si="298"/>
        <v>17.786593172058311</v>
      </c>
      <c r="EB158">
        <f>IF($I$1=0,0,IF(AP158&lt;=0,0,('LED Curve'!$D$19*(AP158/$I$1)^3+'LED Curve'!$D$20*(AP158/$I$1)^2+'LED Curve'!$D$21*(AP158/$I$1)^1+'LED Curve'!$D$22)*$F$1*$I$1))</f>
        <v>544.2324443672818</v>
      </c>
      <c r="EC158">
        <f>IF($I$2=0,0,IF(AQ158&lt;=0,0,('LED Curve'!$D$19*(AQ158/$I$2)^3+'LED Curve'!$D$20*(AQ158/$I$2)^2+'LED Curve'!$D$21*(AQ158/$I$2)^1+'LED Curve'!$D$22)*$F$2*$I$2))</f>
        <v>544.2324443672818</v>
      </c>
      <c r="ED158">
        <f>IF($I$3=0,0,IF(AR158&lt;=0,0,('LED Curve'!$D$19*(AR158/$I$3)^3+'LED Curve'!$D$20*(AR158/$I$3)^2+'LED Curve'!$D$21*(AR158/$I$3)^1+'LED Curve'!$D$22)*$F$3*$I$3))</f>
        <v>544.2324443672818</v>
      </c>
      <c r="EE158">
        <f>IF($I$4=0,0,IF(AS158&lt;=0,0,('LED Curve'!$D$19*(AS158/$I$4)^3+'LED Curve'!$D$20*(AS158/$I$4)^2+'LED Curve'!$D$21*(AS158/$I$4)^1+'LED Curve'!$D$22)*$F$4*$I$4))</f>
        <v>544.2324443672818</v>
      </c>
      <c r="EF158">
        <f>IF($I$1=0,0,IF(AT158&lt;=0,0,('LED Curve'!$D$19*(AT158/$I$1)^3+'LED Curve'!$D$20*(AT158/$I$1)^2+'LED Curve'!$D$21*(AT158/$I$1)^1+'LED Curve'!$D$22)*$F$1*$I$1))</f>
        <v>544.2324443672818</v>
      </c>
      <c r="EG158">
        <f>IF($I$2=0,0,IF(AU158&lt;=0,0,('LED Curve'!$D$19*(AU158/$I$2)^3+'LED Curve'!$D$20*(AU158/$I$2)^2+'LED Curve'!$D$21*(AU158/$I$2)^1+'LED Curve'!$D$22)*$F$2*$I$2))</f>
        <v>544.2324443672818</v>
      </c>
      <c r="EH158">
        <f>IF($I$3=0,0,IF(AV158&lt;=0,0,('LED Curve'!$D$19*(AV158/$I$3)^3+'LED Curve'!$D$20*(AV158/$I$3)^2+'LED Curve'!$D$21*(AV158/$I$3)^1+'LED Curve'!$D$22)*$F$3*$I$3))</f>
        <v>544.2324443672818</v>
      </c>
      <c r="EI158">
        <f>IF($I$4=0,0,IF(AW158&lt;=0,0,('LED Curve'!$D$19*(AW158/$I$4)^3+'LED Curve'!$D$20*(AW158/$I$4)^2+'LED Curve'!$D$21*(AW158/$I$4)^1+'LED Curve'!$D$22)*$F$4*$I$4))</f>
        <v>544.2324443672818</v>
      </c>
      <c r="EJ158">
        <f>IF($I$1=0,0,IF(AX158&lt;=0,0,('LED Curve'!$D$19*(AX158/$I$1)^3+'LED Curve'!$D$20*(AX158/$I$1)^2+'LED Curve'!$D$21*(AX158/$I$1)^1+'LED Curve'!$D$22)*$F$1*$I$1))</f>
        <v>544.2324443672818</v>
      </c>
      <c r="EK158">
        <f>IF($I$2=0,0,IF(AY158&lt;=0,0,('LED Curve'!$D$19*(AY158/$I$2)^3+'LED Curve'!$D$20*(AY158/$I$2)^2+'LED Curve'!$D$21*(AY158/$I$2)^1+'LED Curve'!$D$22)*$F$2*$I$2))</f>
        <v>544.2324443672818</v>
      </c>
      <c r="EL158">
        <f>IF($I$3=0,0,IF(AZ158&lt;=0,0,('LED Curve'!$D$19*(AZ158/$I$3)^3+'LED Curve'!$D$20*(AZ158/$I$3)^2+'LED Curve'!$D$21*(AZ158/$I$3)^1+'LED Curve'!$D$22)*$F$3*$I$3))</f>
        <v>544.2324443672818</v>
      </c>
      <c r="EM158">
        <f>IF($I$4=0,0,IF(BA158&lt;=0,0,('LED Curve'!$D$19*(BA158/$I$4)^3+'LED Curve'!$D$20*(BA158/$I$4)^2+'LED Curve'!$D$21*(BA158/$I$4)^1+'LED Curve'!$D$22)*$F$4*$I$4))</f>
        <v>544.2324443672818</v>
      </c>
      <c r="EN158">
        <f t="shared" si="299"/>
        <v>2176.9297774691272</v>
      </c>
      <c r="EO158">
        <f t="shared" si="219"/>
        <v>948.61350207583291</v>
      </c>
      <c r="EP158">
        <f t="shared" si="220"/>
        <v>2176.9297774691272</v>
      </c>
      <c r="EQ158">
        <f t="shared" si="221"/>
        <v>851.15161399119143</v>
      </c>
      <c r="ER158">
        <f t="shared" si="300"/>
        <v>2176.9297774691272</v>
      </c>
      <c r="ES158">
        <f t="shared" si="222"/>
        <v>774.82780015805474</v>
      </c>
    </row>
    <row r="159" spans="1:149" x14ac:dyDescent="0.3">
      <c r="A159">
        <v>150</v>
      </c>
      <c r="B159">
        <f t="shared" si="223"/>
        <v>5.859375E-3</v>
      </c>
      <c r="C159">
        <f t="shared" si="210"/>
        <v>148.5283701672345</v>
      </c>
      <c r="D159">
        <f t="shared" si="211"/>
        <v>162.15822200061945</v>
      </c>
      <c r="E159">
        <f t="shared" si="212"/>
        <v>175.78807383400439</v>
      </c>
      <c r="F159">
        <f>IF(C159&gt;Calculation!$D$72,IF((C159-Calculation!$D$72)/Calculation!$D$58&gt;Calculation!$D$28,Calculation!$D$28,(C159-Calculation!$D$72)/Calculation!$D$58),0)</f>
        <v>26.470588235294116</v>
      </c>
      <c r="G159">
        <f>IF(C159&gt;Calculation!$D$73,IF((C159-Calculation!$D$73)/Calculation!$D$59&gt;Calculation!$D$29,Calculation!$D$29,(C159-Calculation!$D$73)/Calculation!$D$59),0)</f>
        <v>54.411764705882355</v>
      </c>
      <c r="H159">
        <f>IF(C159&gt;Calculation!$D$74,IF((C159-Calculation!$D$74)/Calculation!$D$60&gt;Calculation!$D$30,Calculation!$D$30,(C159-Calculation!$D$74)/Calculation!$D$60),0)</f>
        <v>122.05882352941177</v>
      </c>
      <c r="I159">
        <f>IF(C159&gt;Calculation!$D$75,IF((C159-Calculation!$D$75)/Calculation!$D$61&gt;Calculation!$D$31,Calculation!$D$31,(C159-Calculation!$D$75)/Calculation!$D$61),0)</f>
        <v>135.29411764705884</v>
      </c>
      <c r="J159">
        <f>IF(D159&gt;Calculation!$D$72,IF((D159-Calculation!$D$72)/Calculation!$D$58&gt;Calculation!$D$28,Calculation!$D$28,(D159-Calculation!$D$72)/Calculation!$D$58),0)</f>
        <v>26.470588235294116</v>
      </c>
      <c r="K159">
        <f>IF(D159&gt;Calculation!$D$73,IF((D159-Calculation!$D$73)/Calculation!$D$59&gt;Calculation!$D$29,Calculation!$D$29,(D159-Calculation!$D$73)/Calculation!$D$59),0)</f>
        <v>54.411764705882355</v>
      </c>
      <c r="L159">
        <f>IF(D159&gt;Calculation!$D$74,IF((D159-Calculation!$D$74)/Calculation!$D$60&gt;Calculation!$D$30,Calculation!$D$30,(D159-Calculation!$D$74)/Calculation!$D$60),0)</f>
        <v>122.05882352941177</v>
      </c>
      <c r="M159">
        <f>IF(D159&gt;Calculation!$D$75,IF((D159-Calculation!$D$75)/Calculation!$D$61&gt;Calculation!$D$31,Calculation!$D$31,(D159-Calculation!$D$75)/Calculation!$D$61),0)</f>
        <v>135.29411764705884</v>
      </c>
      <c r="N159">
        <f>IF(E159&gt;Calculation!$D$72,IF((E159-Calculation!$D$72)/Calculation!$D$58&gt;Calculation!$D$28,Calculation!$D$28,(E159-Calculation!$D$72)/Calculation!$D$58),0)</f>
        <v>26.470588235294116</v>
      </c>
      <c r="O159">
        <f>IF(E159&gt;Calculation!$D$73,IF((E159-Calculation!$D$73)/Calculation!$D$59&gt;Calculation!$D$29,Calculation!$D$29,(E159-Calculation!$D$73)/Calculation!$D$59),0)</f>
        <v>54.411764705882355</v>
      </c>
      <c r="P159">
        <f>IF(E159&gt;Calculation!$D$74,IF((E159-Calculation!$D$74)/Calculation!$D$60&gt;Calculation!$D$30,Calculation!$D$30,(E159-Calculation!$D$74)/Calculation!$D$60),0)</f>
        <v>122.05882352941177</v>
      </c>
      <c r="Q159">
        <f>IF(E159&gt;Calculation!$D$75,IF((E159-Calculation!$D$75)/Calculation!$D$61&gt;Calculation!$D$31,Calculation!$D$31,(E159-Calculation!$D$75)/Calculation!$D$61),0)</f>
        <v>135.29411764705884</v>
      </c>
      <c r="R159">
        <f t="shared" si="224"/>
        <v>0</v>
      </c>
      <c r="S159">
        <f t="shared" si="225"/>
        <v>0</v>
      </c>
      <c r="T159">
        <f t="shared" si="226"/>
        <v>0</v>
      </c>
      <c r="U159">
        <f t="shared" si="227"/>
        <v>135.29411764705884</v>
      </c>
      <c r="V159">
        <f t="shared" si="228"/>
        <v>0</v>
      </c>
      <c r="W159">
        <f t="shared" si="229"/>
        <v>0</v>
      </c>
      <c r="X159">
        <f t="shared" si="230"/>
        <v>0</v>
      </c>
      <c r="Y159">
        <f t="shared" si="231"/>
        <v>135.29411764705884</v>
      </c>
      <c r="Z159">
        <f t="shared" si="232"/>
        <v>0</v>
      </c>
      <c r="AA159">
        <f t="shared" si="233"/>
        <v>0</v>
      </c>
      <c r="AB159">
        <f t="shared" si="234"/>
        <v>0</v>
      </c>
      <c r="AC159">
        <f t="shared" si="213"/>
        <v>135.29411764705884</v>
      </c>
      <c r="AD159">
        <f>IF(T159&gt;Calculation!$D$29,1,0)</f>
        <v>0</v>
      </c>
      <c r="AE159">
        <f>IF(X159&gt;Calculation!$D$29,1,0)</f>
        <v>0</v>
      </c>
      <c r="AF159">
        <f>IF(AB159&gt;Calculation!$D$29,1,0)</f>
        <v>0</v>
      </c>
      <c r="AG159">
        <f>IF(U159&gt;Calculation!$D$30,1,0)</f>
        <v>1</v>
      </c>
      <c r="AH159">
        <f>IF(Y159&gt;Calculation!$D$30,1,0)</f>
        <v>1</v>
      </c>
      <c r="AI159">
        <f>IF(AC159&gt;Calculation!$D$30,1,0)</f>
        <v>1</v>
      </c>
      <c r="AJ159">
        <f t="shared" si="214"/>
        <v>135.29411764705884</v>
      </c>
      <c r="AK159">
        <f t="shared" si="235"/>
        <v>135.29411764705884</v>
      </c>
      <c r="AL159">
        <f t="shared" si="236"/>
        <v>135.29411764705884</v>
      </c>
      <c r="AM159">
        <f t="shared" si="237"/>
        <v>18304.498269896198</v>
      </c>
      <c r="AN159">
        <f t="shared" si="238"/>
        <v>18304.498269896198</v>
      </c>
      <c r="AO159">
        <f t="shared" si="239"/>
        <v>18304.498269896198</v>
      </c>
      <c r="AP159">
        <f t="shared" si="215"/>
        <v>135.29411764705884</v>
      </c>
      <c r="AQ159">
        <f t="shared" si="216"/>
        <v>135.29411764705884</v>
      </c>
      <c r="AR159">
        <f t="shared" si="217"/>
        <v>135.29411764705884</v>
      </c>
      <c r="AS159">
        <f t="shared" si="218"/>
        <v>135.29411764705884</v>
      </c>
      <c r="AT159">
        <f t="shared" si="240"/>
        <v>135.29411764705884</v>
      </c>
      <c r="AU159">
        <f t="shared" si="241"/>
        <v>135.29411764705884</v>
      </c>
      <c r="AV159">
        <f t="shared" si="242"/>
        <v>135.29411764705884</v>
      </c>
      <c r="AW159">
        <f t="shared" si="243"/>
        <v>135.29411764705884</v>
      </c>
      <c r="AX159">
        <f t="shared" si="244"/>
        <v>135.29411764705884</v>
      </c>
      <c r="AY159">
        <f t="shared" si="245"/>
        <v>135.29411764705884</v>
      </c>
      <c r="AZ159">
        <f t="shared" si="246"/>
        <v>135.29411764705884</v>
      </c>
      <c r="BA159">
        <f t="shared" si="247"/>
        <v>135.29411764705884</v>
      </c>
      <c r="BB159">
        <f t="shared" si="248"/>
        <v>45.098039215686278</v>
      </c>
      <c r="BC159">
        <f t="shared" si="249"/>
        <v>45.098039215686278</v>
      </c>
      <c r="BD159">
        <f t="shared" si="250"/>
        <v>45.098039215686278</v>
      </c>
      <c r="BE159">
        <f t="shared" si="251"/>
        <v>45.098039215686278</v>
      </c>
      <c r="BF159">
        <f t="shared" si="252"/>
        <v>45.098039215686278</v>
      </c>
      <c r="BG159">
        <f t="shared" si="253"/>
        <v>45.098039215686278</v>
      </c>
      <c r="BH159">
        <f t="shared" si="254"/>
        <v>45.098039215686278</v>
      </c>
      <c r="BI159">
        <f t="shared" si="255"/>
        <v>45.098039215686278</v>
      </c>
      <c r="BJ159">
        <f t="shared" si="256"/>
        <v>45.098039215686278</v>
      </c>
      <c r="BK159">
        <f t="shared" si="257"/>
        <v>45.098039215686278</v>
      </c>
      <c r="BL159">
        <f t="shared" si="258"/>
        <v>45.098039215686278</v>
      </c>
      <c r="BM159">
        <f t="shared" si="259"/>
        <v>45.098039215686278</v>
      </c>
      <c r="BN159">
        <f t="shared" si="260"/>
        <v>2033.8331410995775</v>
      </c>
      <c r="BO159">
        <f t="shared" si="261"/>
        <v>2033.8331410995775</v>
      </c>
      <c r="BP159">
        <f t="shared" si="262"/>
        <v>2033.8331410995775</v>
      </c>
      <c r="BQ159">
        <f t="shared" si="263"/>
        <v>2033.8331410995775</v>
      </c>
      <c r="BR159">
        <f t="shared" si="264"/>
        <v>2033.8331410995775</v>
      </c>
      <c r="BS159">
        <f t="shared" si="265"/>
        <v>2033.8331410995775</v>
      </c>
      <c r="BT159">
        <f t="shared" si="266"/>
        <v>2033.8331410995775</v>
      </c>
      <c r="BU159">
        <f t="shared" si="267"/>
        <v>2033.8331410995775</v>
      </c>
      <c r="BV159">
        <f t="shared" si="268"/>
        <v>2033.8331410995775</v>
      </c>
      <c r="BW159">
        <f t="shared" si="269"/>
        <v>2033.8331410995775</v>
      </c>
      <c r="BX159">
        <f t="shared" si="270"/>
        <v>2033.8331410995775</v>
      </c>
      <c r="BY159">
        <f t="shared" si="271"/>
        <v>2033.8331410995775</v>
      </c>
      <c r="BZ159">
        <f>IF($I$1=0,0,IF(AP159=0,C159,('LED Curve'!$D$14*(AP159/$I$1)^3+'LED Curve'!$D$15*(AP159/$I$1)^2+'LED Curve'!$D$16*(AP159/$I$1)^1+'LED Curve'!$D$17)*$F$1))</f>
        <v>32.123222947868399</v>
      </c>
      <c r="CA159">
        <f>IF($I$2=0,0,IF(AQ159=0,C159-BZ159,('LED Curve'!$D$14*(AQ159/$I$2)^3+'LED Curve'!$D$15*(AQ159/$I$2)^2+'LED Curve'!$D$16*(AQ159/$I$2)^1+'LED Curve'!$D$17)*$F$2))</f>
        <v>32.123222947868399</v>
      </c>
      <c r="CB159">
        <f>IF($I$3=0,0,IF(AR159=0,C159-(BZ159+CA159),('LED Curve'!$D$14*(AR159/$I$3)^3+'LED Curve'!$D$15*(AR159/$I$3)^2+'LED Curve'!$D$16*(AR159/$I$3)^1+'LED Curve'!$D$17)*$F$3))</f>
        <v>32.123222947868399</v>
      </c>
      <c r="CC159">
        <f>IF($I$4=0,0,IF(AS159=0,C159-(BZ159+CA159+CB159),('LED Curve'!$D$14*(AS159/$I$4)^3+'LED Curve'!$D$15*(AS159/$I$4)^2+'LED Curve'!$D$16*(AS159/$I$4)^1+'LED Curve'!$D$17)*$F$4))</f>
        <v>32.123222947868399</v>
      </c>
      <c r="CD159">
        <f>IF($I$1=0,0,IF(AT159=0,D159,('LED Curve'!$D$14*(AT159/$I$1)^3+'LED Curve'!$D$15*(AT159/$I$1)^2+'LED Curve'!$D$16*(AT159/$I$1)^1+'LED Curve'!$D$17)*$F$1))</f>
        <v>32.123222947868399</v>
      </c>
      <c r="CE159">
        <f>IF($I$2=0,0,IF(AU159=0,D159-CD159,('LED Curve'!$D$14*(AU159/$I$2)^3+'LED Curve'!$D$15*(AU159/$I$2)^2+'LED Curve'!$D$16*(AU159/$I$2)^1+'LED Curve'!$D$17)*$F$2))</f>
        <v>32.123222947868399</v>
      </c>
      <c r="CF159">
        <f>IF($I$3=0,0,IF(AV159=0,D159-(CD159+CE159),('LED Curve'!$D$14*(AV159/$I$3)^3+'LED Curve'!$D$15*(AV159/$I$3)^2+'LED Curve'!$D$16*(AV159/$I$3)^1+'LED Curve'!$D$17)*$F$3))</f>
        <v>32.123222947868399</v>
      </c>
      <c r="CG159">
        <f>IF($I$4=0,0,IF(AW159=0,D159-(CD159+CE159+CF159),('LED Curve'!$D$14*(AW159/$I$4)^3+'LED Curve'!$D$15*(AW159/$I$4)^2+'LED Curve'!$D$16*(AW159/$I$4)^1+'LED Curve'!$D$17)*$F$4))</f>
        <v>32.123222947868399</v>
      </c>
      <c r="CH159">
        <f>IF($I$1=0,0,IF(AX159=0,E159,('LED Curve'!$D$14*(AX159/$I$1)^3+'LED Curve'!$D$15*(AX159/$I$1)^2+'LED Curve'!$D$16*(AX159/$I$1)^1+'LED Curve'!$D$17)*$F$1))</f>
        <v>32.123222947868399</v>
      </c>
      <c r="CI159">
        <f>IF($I$2=0,0,IF(AY159=0,E159-CH159,('LED Curve'!$D$14*(AY159/$I$2)^3+'LED Curve'!$D$15*(AY159/$I$2)^2+'LED Curve'!$D$16*(AY159/$I$2)^1+'LED Curve'!$D$17)*$F$2))</f>
        <v>32.123222947868399</v>
      </c>
      <c r="CJ159">
        <f>IF($I$3=0,0,IF(AZ159=0,E159-(CH159+CI159),('LED Curve'!$D$14*(AZ159/$I$3)^3+'LED Curve'!$D$15*(AZ159/$I$3)^2+'LED Curve'!$D$16*(AZ159/$I$3)^1+'LED Curve'!$D$17)*$F$3))</f>
        <v>32.123222947868399</v>
      </c>
      <c r="CK159">
        <f>IF($I$4=0,0,IF(BA159=0,E159-(CH159+CI159+CJ159),('LED Curve'!$D$14*(BA159/$I$4)^3+'LED Curve'!$D$15*(BA159/$I$4)^2+'LED Curve'!$D$16*(BA159/$I$4)^1+'LED Curve'!$D$17)*$F$4))</f>
        <v>32.123222947868399</v>
      </c>
      <c r="CL159">
        <f t="shared" si="272"/>
        <v>116.4051472193661</v>
      </c>
      <c r="CM159">
        <f t="shared" si="273"/>
        <v>84.281924271497701</v>
      </c>
      <c r="CN159">
        <f t="shared" si="274"/>
        <v>52.158701323629302</v>
      </c>
      <c r="CO159">
        <f>IF($C$6=Calculation!$I$5,0,$C159-(BZ159+CA159+CB159+CC159))</f>
        <v>20.035478375760903</v>
      </c>
      <c r="CP159">
        <f t="shared" si="275"/>
        <v>130.03499905275106</v>
      </c>
      <c r="CQ159">
        <f t="shared" si="276"/>
        <v>97.911776104882648</v>
      </c>
      <c r="CR159">
        <f t="shared" si="277"/>
        <v>65.788553157014249</v>
      </c>
      <c r="CS159">
        <f>IF($C$6=Calculation!$I$5,0,$D159-(CD159+CE159+CF159+CG159))</f>
        <v>33.66533020914585</v>
      </c>
      <c r="CT159">
        <f t="shared" si="278"/>
        <v>143.66485088613598</v>
      </c>
      <c r="CU159">
        <f t="shared" si="279"/>
        <v>111.5416279382676</v>
      </c>
      <c r="CV159">
        <f t="shared" si="280"/>
        <v>79.418404990399196</v>
      </c>
      <c r="CW159">
        <f>IF($C$6=Calculation!$I$5,0,$E159-(CH159+CI159+CJ159+CK159))</f>
        <v>47.295182042530797</v>
      </c>
      <c r="CX159">
        <f t="shared" si="281"/>
        <v>72.88889919880819</v>
      </c>
      <c r="CY159">
        <f t="shared" si="282"/>
        <v>81.912797904186661</v>
      </c>
      <c r="CZ159">
        <f t="shared" si="283"/>
        <v>90.606040781993201</v>
      </c>
      <c r="DA159">
        <f t="shared" si="284"/>
        <v>0.77004178452547956</v>
      </c>
      <c r="DB159">
        <f t="shared" si="285"/>
        <v>0.80341844376780358</v>
      </c>
      <c r="DC159">
        <f t="shared" si="286"/>
        <v>0.82978272739991865</v>
      </c>
      <c r="DD159">
        <f t="shared" si="301"/>
        <v>17.422770034180335</v>
      </c>
      <c r="DE159">
        <f t="shared" si="302"/>
        <v>17.005959935969734</v>
      </c>
      <c r="DF159">
        <f t="shared" si="303"/>
        <v>15.814103546221871</v>
      </c>
      <c r="DG159">
        <f t="shared" si="304"/>
        <v>12.569269323946228</v>
      </c>
      <c r="DH159">
        <f t="shared" si="305"/>
        <v>18.215853313797115</v>
      </c>
      <c r="DI159">
        <f t="shared" si="306"/>
        <v>17.835988379257206</v>
      </c>
      <c r="DJ159">
        <f t="shared" si="307"/>
        <v>16.770004752627514</v>
      </c>
      <c r="DK159">
        <f t="shared" si="308"/>
        <v>14.025230958892212</v>
      </c>
      <c r="DL159">
        <f t="shared" si="309"/>
        <v>18.841159293221221</v>
      </c>
      <c r="DM159">
        <f t="shared" si="310"/>
        <v>18.493345281509864</v>
      </c>
      <c r="DN159">
        <f t="shared" si="311"/>
        <v>17.528105116050167</v>
      </c>
      <c r="DO159">
        <f t="shared" si="312"/>
        <v>15.131158251417313</v>
      </c>
      <c r="DP159">
        <f t="shared" si="287"/>
        <v>0.21536561656600375</v>
      </c>
      <c r="DQ159">
        <f t="shared" si="288"/>
        <v>0.5946129283434145</v>
      </c>
      <c r="DR159">
        <f t="shared" si="289"/>
        <v>1.504332759888884</v>
      </c>
      <c r="DS159">
        <f t="shared" si="290"/>
        <v>6.9924432691663068</v>
      </c>
      <c r="DT159">
        <f t="shared" si="291"/>
        <v>0.1957421357474966</v>
      </c>
      <c r="DU159">
        <f t="shared" si="292"/>
        <v>0.52937470169145939</v>
      </c>
      <c r="DV159">
        <f t="shared" si="293"/>
        <v>1.2570381093663101</v>
      </c>
      <c r="DW159">
        <f t="shared" si="294"/>
        <v>12.280147109039584</v>
      </c>
      <c r="DX159">
        <f t="shared" si="295"/>
        <v>0.17943591579829735</v>
      </c>
      <c r="DY159">
        <f t="shared" si="296"/>
        <v>0.47733610924997627</v>
      </c>
      <c r="DZ159">
        <f t="shared" si="297"/>
        <v>1.0876185638500147</v>
      </c>
      <c r="EA159">
        <f t="shared" si="298"/>
        <v>18.038099523496474</v>
      </c>
      <c r="EB159">
        <f>IF($I$1=0,0,IF(AP159&lt;=0,0,('LED Curve'!$D$19*(AP159/$I$1)^3+'LED Curve'!$D$20*(AP159/$I$1)^2+'LED Curve'!$D$21*(AP159/$I$1)^1+'LED Curve'!$D$22)*$F$1*$I$1))</f>
        <v>544.2324443672818</v>
      </c>
      <c r="EC159">
        <f>IF($I$2=0,0,IF(AQ159&lt;=0,0,('LED Curve'!$D$19*(AQ159/$I$2)^3+'LED Curve'!$D$20*(AQ159/$I$2)^2+'LED Curve'!$D$21*(AQ159/$I$2)^1+'LED Curve'!$D$22)*$F$2*$I$2))</f>
        <v>544.2324443672818</v>
      </c>
      <c r="ED159">
        <f>IF($I$3=0,0,IF(AR159&lt;=0,0,('LED Curve'!$D$19*(AR159/$I$3)^3+'LED Curve'!$D$20*(AR159/$I$3)^2+'LED Curve'!$D$21*(AR159/$I$3)^1+'LED Curve'!$D$22)*$F$3*$I$3))</f>
        <v>544.2324443672818</v>
      </c>
      <c r="EE159">
        <f>IF($I$4=0,0,IF(AS159&lt;=0,0,('LED Curve'!$D$19*(AS159/$I$4)^3+'LED Curve'!$D$20*(AS159/$I$4)^2+'LED Curve'!$D$21*(AS159/$I$4)^1+'LED Curve'!$D$22)*$F$4*$I$4))</f>
        <v>544.2324443672818</v>
      </c>
      <c r="EF159">
        <f>IF($I$1=0,0,IF(AT159&lt;=0,0,('LED Curve'!$D$19*(AT159/$I$1)^3+'LED Curve'!$D$20*(AT159/$I$1)^2+'LED Curve'!$D$21*(AT159/$I$1)^1+'LED Curve'!$D$22)*$F$1*$I$1))</f>
        <v>544.2324443672818</v>
      </c>
      <c r="EG159">
        <f>IF($I$2=0,0,IF(AU159&lt;=0,0,('LED Curve'!$D$19*(AU159/$I$2)^3+'LED Curve'!$D$20*(AU159/$I$2)^2+'LED Curve'!$D$21*(AU159/$I$2)^1+'LED Curve'!$D$22)*$F$2*$I$2))</f>
        <v>544.2324443672818</v>
      </c>
      <c r="EH159">
        <f>IF($I$3=0,0,IF(AV159&lt;=0,0,('LED Curve'!$D$19*(AV159/$I$3)^3+'LED Curve'!$D$20*(AV159/$I$3)^2+'LED Curve'!$D$21*(AV159/$I$3)^1+'LED Curve'!$D$22)*$F$3*$I$3))</f>
        <v>544.2324443672818</v>
      </c>
      <c r="EI159">
        <f>IF($I$4=0,0,IF(AW159&lt;=0,0,('LED Curve'!$D$19*(AW159/$I$4)^3+'LED Curve'!$D$20*(AW159/$I$4)^2+'LED Curve'!$D$21*(AW159/$I$4)^1+'LED Curve'!$D$22)*$F$4*$I$4))</f>
        <v>544.2324443672818</v>
      </c>
      <c r="EJ159">
        <f>IF($I$1=0,0,IF(AX159&lt;=0,0,('LED Curve'!$D$19*(AX159/$I$1)^3+'LED Curve'!$D$20*(AX159/$I$1)^2+'LED Curve'!$D$21*(AX159/$I$1)^1+'LED Curve'!$D$22)*$F$1*$I$1))</f>
        <v>544.2324443672818</v>
      </c>
      <c r="EK159">
        <f>IF($I$2=0,0,IF(AY159&lt;=0,0,('LED Curve'!$D$19*(AY159/$I$2)^3+'LED Curve'!$D$20*(AY159/$I$2)^2+'LED Curve'!$D$21*(AY159/$I$2)^1+'LED Curve'!$D$22)*$F$2*$I$2))</f>
        <v>544.2324443672818</v>
      </c>
      <c r="EL159">
        <f>IF($I$3=0,0,IF(AZ159&lt;=0,0,('LED Curve'!$D$19*(AZ159/$I$3)^3+'LED Curve'!$D$20*(AZ159/$I$3)^2+'LED Curve'!$D$21*(AZ159/$I$3)^1+'LED Curve'!$D$22)*$F$3*$I$3))</f>
        <v>544.2324443672818</v>
      </c>
      <c r="EM159">
        <f>IF($I$4=0,0,IF(BA159&lt;=0,0,('LED Curve'!$D$19*(BA159/$I$4)^3+'LED Curve'!$D$20*(BA159/$I$4)^2+'LED Curve'!$D$21*(BA159/$I$4)^1+'LED Curve'!$D$22)*$F$4*$I$4))</f>
        <v>544.2324443672818</v>
      </c>
      <c r="EN159">
        <f t="shared" si="299"/>
        <v>2176.9297774691272</v>
      </c>
      <c r="EO159">
        <f t="shared" si="219"/>
        <v>948.61350207583291</v>
      </c>
      <c r="EP159">
        <f t="shared" si="220"/>
        <v>2176.9297774691272</v>
      </c>
      <c r="EQ159">
        <f t="shared" si="221"/>
        <v>851.15161399119143</v>
      </c>
      <c r="ER159">
        <f t="shared" si="300"/>
        <v>2176.9297774691272</v>
      </c>
      <c r="ES159">
        <f t="shared" si="222"/>
        <v>774.82780015805474</v>
      </c>
    </row>
    <row r="160" spans="1:149" x14ac:dyDescent="0.3">
      <c r="A160">
        <v>151</v>
      </c>
      <c r="B160">
        <f t="shared" si="223"/>
        <v>5.8984375E-3</v>
      </c>
      <c r="C160">
        <f t="shared" si="210"/>
        <v>148.00792529019822</v>
      </c>
      <c r="D160">
        <f t="shared" si="211"/>
        <v>161.59046395294351</v>
      </c>
      <c r="E160">
        <f t="shared" si="212"/>
        <v>175.1730026156888</v>
      </c>
      <c r="F160">
        <f>IF(C160&gt;Calculation!$D$72,IF((C160-Calculation!$D$72)/Calculation!$D$58&gt;Calculation!$D$28,Calculation!$D$28,(C160-Calculation!$D$72)/Calculation!$D$58),0)</f>
        <v>26.470588235294116</v>
      </c>
      <c r="G160">
        <f>IF(C160&gt;Calculation!$D$73,IF((C160-Calculation!$D$73)/Calculation!$D$59&gt;Calculation!$D$29,Calculation!$D$29,(C160-Calculation!$D$73)/Calculation!$D$59),0)</f>
        <v>54.411764705882355</v>
      </c>
      <c r="H160">
        <f>IF(C160&gt;Calculation!$D$74,IF((C160-Calculation!$D$74)/Calculation!$D$60&gt;Calculation!$D$30,Calculation!$D$30,(C160-Calculation!$D$74)/Calculation!$D$60),0)</f>
        <v>122.05882352941177</v>
      </c>
      <c r="I160">
        <f>IF(C160&gt;Calculation!$D$75,IF((C160-Calculation!$D$75)/Calculation!$D$61&gt;Calculation!$D$31,Calculation!$D$31,(C160-Calculation!$D$75)/Calculation!$D$61),0)</f>
        <v>135.29411764705884</v>
      </c>
      <c r="J160">
        <f>IF(D160&gt;Calculation!$D$72,IF((D160-Calculation!$D$72)/Calculation!$D$58&gt;Calculation!$D$28,Calculation!$D$28,(D160-Calculation!$D$72)/Calculation!$D$58),0)</f>
        <v>26.470588235294116</v>
      </c>
      <c r="K160">
        <f>IF(D160&gt;Calculation!$D$73,IF((D160-Calculation!$D$73)/Calculation!$D$59&gt;Calculation!$D$29,Calculation!$D$29,(D160-Calculation!$D$73)/Calculation!$D$59),0)</f>
        <v>54.411764705882355</v>
      </c>
      <c r="L160">
        <f>IF(D160&gt;Calculation!$D$74,IF((D160-Calculation!$D$74)/Calculation!$D$60&gt;Calculation!$D$30,Calculation!$D$30,(D160-Calculation!$D$74)/Calculation!$D$60),0)</f>
        <v>122.05882352941177</v>
      </c>
      <c r="M160">
        <f>IF(D160&gt;Calculation!$D$75,IF((D160-Calculation!$D$75)/Calculation!$D$61&gt;Calculation!$D$31,Calculation!$D$31,(D160-Calculation!$D$75)/Calculation!$D$61),0)</f>
        <v>135.29411764705884</v>
      </c>
      <c r="N160">
        <f>IF(E160&gt;Calculation!$D$72,IF((E160-Calculation!$D$72)/Calculation!$D$58&gt;Calculation!$D$28,Calculation!$D$28,(E160-Calculation!$D$72)/Calculation!$D$58),0)</f>
        <v>26.470588235294116</v>
      </c>
      <c r="O160">
        <f>IF(E160&gt;Calculation!$D$73,IF((E160-Calculation!$D$73)/Calculation!$D$59&gt;Calculation!$D$29,Calculation!$D$29,(E160-Calculation!$D$73)/Calculation!$D$59),0)</f>
        <v>54.411764705882355</v>
      </c>
      <c r="P160">
        <f>IF(E160&gt;Calculation!$D$74,IF((E160-Calculation!$D$74)/Calculation!$D$60&gt;Calculation!$D$30,Calculation!$D$30,(E160-Calculation!$D$74)/Calculation!$D$60),0)</f>
        <v>122.05882352941177</v>
      </c>
      <c r="Q160">
        <f>IF(E160&gt;Calculation!$D$75,IF((E160-Calculation!$D$75)/Calculation!$D$61&gt;Calculation!$D$31,Calculation!$D$31,(E160-Calculation!$D$75)/Calculation!$D$61),0)</f>
        <v>135.29411764705884</v>
      </c>
      <c r="R160">
        <f t="shared" si="224"/>
        <v>0</v>
      </c>
      <c r="S160">
        <f t="shared" si="225"/>
        <v>0</v>
      </c>
      <c r="T160">
        <f t="shared" si="226"/>
        <v>0</v>
      </c>
      <c r="U160">
        <f t="shared" si="227"/>
        <v>135.29411764705884</v>
      </c>
      <c r="V160">
        <f t="shared" si="228"/>
        <v>0</v>
      </c>
      <c r="W160">
        <f t="shared" si="229"/>
        <v>0</v>
      </c>
      <c r="X160">
        <f t="shared" si="230"/>
        <v>0</v>
      </c>
      <c r="Y160">
        <f t="shared" si="231"/>
        <v>135.29411764705884</v>
      </c>
      <c r="Z160">
        <f t="shared" si="232"/>
        <v>0</v>
      </c>
      <c r="AA160">
        <f t="shared" si="233"/>
        <v>0</v>
      </c>
      <c r="AB160">
        <f t="shared" si="234"/>
        <v>0</v>
      </c>
      <c r="AC160">
        <f t="shared" si="213"/>
        <v>135.29411764705884</v>
      </c>
      <c r="AD160">
        <f>IF(T160&gt;Calculation!$D$29,1,0)</f>
        <v>0</v>
      </c>
      <c r="AE160">
        <f>IF(X160&gt;Calculation!$D$29,1,0)</f>
        <v>0</v>
      </c>
      <c r="AF160">
        <f>IF(AB160&gt;Calculation!$D$29,1,0)</f>
        <v>0</v>
      </c>
      <c r="AG160">
        <f>IF(U160&gt;Calculation!$D$30,1,0)</f>
        <v>1</v>
      </c>
      <c r="AH160">
        <f>IF(Y160&gt;Calculation!$D$30,1,0)</f>
        <v>1</v>
      </c>
      <c r="AI160">
        <f>IF(AC160&gt;Calculation!$D$30,1,0)</f>
        <v>1</v>
      </c>
      <c r="AJ160">
        <f t="shared" si="214"/>
        <v>135.29411764705884</v>
      </c>
      <c r="AK160">
        <f t="shared" si="235"/>
        <v>135.29411764705884</v>
      </c>
      <c r="AL160">
        <f t="shared" si="236"/>
        <v>135.29411764705884</v>
      </c>
      <c r="AM160">
        <f t="shared" si="237"/>
        <v>18304.498269896198</v>
      </c>
      <c r="AN160">
        <f t="shared" si="238"/>
        <v>18304.498269896198</v>
      </c>
      <c r="AO160">
        <f t="shared" si="239"/>
        <v>18304.498269896198</v>
      </c>
      <c r="AP160">
        <f t="shared" si="215"/>
        <v>135.29411764705884</v>
      </c>
      <c r="AQ160">
        <f t="shared" si="216"/>
        <v>135.29411764705884</v>
      </c>
      <c r="AR160">
        <f t="shared" si="217"/>
        <v>135.29411764705884</v>
      </c>
      <c r="AS160">
        <f t="shared" si="218"/>
        <v>135.29411764705884</v>
      </c>
      <c r="AT160">
        <f t="shared" si="240"/>
        <v>135.29411764705884</v>
      </c>
      <c r="AU160">
        <f t="shared" si="241"/>
        <v>135.29411764705884</v>
      </c>
      <c r="AV160">
        <f t="shared" si="242"/>
        <v>135.29411764705884</v>
      </c>
      <c r="AW160">
        <f t="shared" si="243"/>
        <v>135.29411764705884</v>
      </c>
      <c r="AX160">
        <f t="shared" si="244"/>
        <v>135.29411764705884</v>
      </c>
      <c r="AY160">
        <f t="shared" si="245"/>
        <v>135.29411764705884</v>
      </c>
      <c r="AZ160">
        <f t="shared" si="246"/>
        <v>135.29411764705884</v>
      </c>
      <c r="BA160">
        <f t="shared" si="247"/>
        <v>135.29411764705884</v>
      </c>
      <c r="BB160">
        <f t="shared" si="248"/>
        <v>45.098039215686278</v>
      </c>
      <c r="BC160">
        <f t="shared" si="249"/>
        <v>45.098039215686278</v>
      </c>
      <c r="BD160">
        <f t="shared" si="250"/>
        <v>45.098039215686278</v>
      </c>
      <c r="BE160">
        <f t="shared" si="251"/>
        <v>45.098039215686278</v>
      </c>
      <c r="BF160">
        <f t="shared" si="252"/>
        <v>45.098039215686278</v>
      </c>
      <c r="BG160">
        <f t="shared" si="253"/>
        <v>45.098039215686278</v>
      </c>
      <c r="BH160">
        <f t="shared" si="254"/>
        <v>45.098039215686278</v>
      </c>
      <c r="BI160">
        <f t="shared" si="255"/>
        <v>45.098039215686278</v>
      </c>
      <c r="BJ160">
        <f t="shared" si="256"/>
        <v>45.098039215686278</v>
      </c>
      <c r="BK160">
        <f t="shared" si="257"/>
        <v>45.098039215686278</v>
      </c>
      <c r="BL160">
        <f t="shared" si="258"/>
        <v>45.098039215686278</v>
      </c>
      <c r="BM160">
        <f t="shared" si="259"/>
        <v>45.098039215686278</v>
      </c>
      <c r="BN160">
        <f t="shared" si="260"/>
        <v>2033.8331410995775</v>
      </c>
      <c r="BO160">
        <f t="shared" si="261"/>
        <v>2033.8331410995775</v>
      </c>
      <c r="BP160">
        <f t="shared" si="262"/>
        <v>2033.8331410995775</v>
      </c>
      <c r="BQ160">
        <f t="shared" si="263"/>
        <v>2033.8331410995775</v>
      </c>
      <c r="BR160">
        <f t="shared" si="264"/>
        <v>2033.8331410995775</v>
      </c>
      <c r="BS160">
        <f t="shared" si="265"/>
        <v>2033.8331410995775</v>
      </c>
      <c r="BT160">
        <f t="shared" si="266"/>
        <v>2033.8331410995775</v>
      </c>
      <c r="BU160">
        <f t="shared" si="267"/>
        <v>2033.8331410995775</v>
      </c>
      <c r="BV160">
        <f t="shared" si="268"/>
        <v>2033.8331410995775</v>
      </c>
      <c r="BW160">
        <f t="shared" si="269"/>
        <v>2033.8331410995775</v>
      </c>
      <c r="BX160">
        <f t="shared" si="270"/>
        <v>2033.8331410995775</v>
      </c>
      <c r="BY160">
        <f t="shared" si="271"/>
        <v>2033.8331410995775</v>
      </c>
      <c r="BZ160">
        <f>IF($I$1=0,0,IF(AP160=0,C160,('LED Curve'!$D$14*(AP160/$I$1)^3+'LED Curve'!$D$15*(AP160/$I$1)^2+'LED Curve'!$D$16*(AP160/$I$1)^1+'LED Curve'!$D$17)*$F$1))</f>
        <v>32.123222947868399</v>
      </c>
      <c r="CA160">
        <f>IF($I$2=0,0,IF(AQ160=0,C160-BZ160,('LED Curve'!$D$14*(AQ160/$I$2)^3+'LED Curve'!$D$15*(AQ160/$I$2)^2+'LED Curve'!$D$16*(AQ160/$I$2)^1+'LED Curve'!$D$17)*$F$2))</f>
        <v>32.123222947868399</v>
      </c>
      <c r="CB160">
        <f>IF($I$3=0,0,IF(AR160=0,C160-(BZ160+CA160),('LED Curve'!$D$14*(AR160/$I$3)^3+'LED Curve'!$D$15*(AR160/$I$3)^2+'LED Curve'!$D$16*(AR160/$I$3)^1+'LED Curve'!$D$17)*$F$3))</f>
        <v>32.123222947868399</v>
      </c>
      <c r="CC160">
        <f>IF($I$4=0,0,IF(AS160=0,C160-(BZ160+CA160+CB160),('LED Curve'!$D$14*(AS160/$I$4)^3+'LED Curve'!$D$15*(AS160/$I$4)^2+'LED Curve'!$D$16*(AS160/$I$4)^1+'LED Curve'!$D$17)*$F$4))</f>
        <v>32.123222947868399</v>
      </c>
      <c r="CD160">
        <f>IF($I$1=0,0,IF(AT160=0,D160,('LED Curve'!$D$14*(AT160/$I$1)^3+'LED Curve'!$D$15*(AT160/$I$1)^2+'LED Curve'!$D$16*(AT160/$I$1)^1+'LED Curve'!$D$17)*$F$1))</f>
        <v>32.123222947868399</v>
      </c>
      <c r="CE160">
        <f>IF($I$2=0,0,IF(AU160=0,D160-CD160,('LED Curve'!$D$14*(AU160/$I$2)^3+'LED Curve'!$D$15*(AU160/$I$2)^2+'LED Curve'!$D$16*(AU160/$I$2)^1+'LED Curve'!$D$17)*$F$2))</f>
        <v>32.123222947868399</v>
      </c>
      <c r="CF160">
        <f>IF($I$3=0,0,IF(AV160=0,D160-(CD160+CE160),('LED Curve'!$D$14*(AV160/$I$3)^3+'LED Curve'!$D$15*(AV160/$I$3)^2+'LED Curve'!$D$16*(AV160/$I$3)^1+'LED Curve'!$D$17)*$F$3))</f>
        <v>32.123222947868399</v>
      </c>
      <c r="CG160">
        <f>IF($I$4=0,0,IF(AW160=0,D160-(CD160+CE160+CF160),('LED Curve'!$D$14*(AW160/$I$4)^3+'LED Curve'!$D$15*(AW160/$I$4)^2+'LED Curve'!$D$16*(AW160/$I$4)^1+'LED Curve'!$D$17)*$F$4))</f>
        <v>32.123222947868399</v>
      </c>
      <c r="CH160">
        <f>IF($I$1=0,0,IF(AX160=0,E160,('LED Curve'!$D$14*(AX160/$I$1)^3+'LED Curve'!$D$15*(AX160/$I$1)^2+'LED Curve'!$D$16*(AX160/$I$1)^1+'LED Curve'!$D$17)*$F$1))</f>
        <v>32.123222947868399</v>
      </c>
      <c r="CI160">
        <f>IF($I$2=0,0,IF(AY160=0,E160-CH160,('LED Curve'!$D$14*(AY160/$I$2)^3+'LED Curve'!$D$15*(AY160/$I$2)^2+'LED Curve'!$D$16*(AY160/$I$2)^1+'LED Curve'!$D$17)*$F$2))</f>
        <v>32.123222947868399</v>
      </c>
      <c r="CJ160">
        <f>IF($I$3=0,0,IF(AZ160=0,E160-(CH160+CI160),('LED Curve'!$D$14*(AZ160/$I$3)^3+'LED Curve'!$D$15*(AZ160/$I$3)^2+'LED Curve'!$D$16*(AZ160/$I$3)^1+'LED Curve'!$D$17)*$F$3))</f>
        <v>32.123222947868399</v>
      </c>
      <c r="CK160">
        <f>IF($I$4=0,0,IF(BA160=0,E160-(CH160+CI160+CJ160),('LED Curve'!$D$14*(BA160/$I$4)^3+'LED Curve'!$D$15*(BA160/$I$4)^2+'LED Curve'!$D$16*(BA160/$I$4)^1+'LED Curve'!$D$17)*$F$4))</f>
        <v>32.123222947868399</v>
      </c>
      <c r="CL160">
        <f t="shared" si="272"/>
        <v>115.88470234232982</v>
      </c>
      <c r="CM160">
        <f t="shared" si="273"/>
        <v>83.761479394461418</v>
      </c>
      <c r="CN160">
        <f t="shared" si="274"/>
        <v>51.638256446593019</v>
      </c>
      <c r="CO160">
        <f>IF($C$6=Calculation!$I$5,0,$C160-(BZ160+CA160+CB160+CC160))</f>
        <v>19.51503349872462</v>
      </c>
      <c r="CP160">
        <f t="shared" si="275"/>
        <v>129.4672410050751</v>
      </c>
      <c r="CQ160">
        <f t="shared" si="276"/>
        <v>97.344018057206711</v>
      </c>
      <c r="CR160">
        <f t="shared" si="277"/>
        <v>65.220795109338312</v>
      </c>
      <c r="CS160">
        <f>IF($C$6=Calculation!$I$5,0,$D160-(CD160+CE160+CF160+CG160))</f>
        <v>33.097572161469913</v>
      </c>
      <c r="CT160">
        <f t="shared" si="278"/>
        <v>143.04977966782042</v>
      </c>
      <c r="CU160">
        <f t="shared" si="279"/>
        <v>110.926556719952</v>
      </c>
      <c r="CV160">
        <f t="shared" si="280"/>
        <v>78.803333772083604</v>
      </c>
      <c r="CW160">
        <f>IF($C$6=Calculation!$I$5,0,$E160-(CH160+CI160+CJ160+CK160))</f>
        <v>46.680110824215205</v>
      </c>
      <c r="CX160">
        <f t="shared" si="281"/>
        <v>73.679884354543589</v>
      </c>
      <c r="CY160">
        <f t="shared" si="282"/>
        <v>82.775690801352553</v>
      </c>
      <c r="CZ160">
        <f t="shared" si="283"/>
        <v>91.540841420589587</v>
      </c>
      <c r="DA160">
        <f t="shared" si="284"/>
        <v>0.77744068158430313</v>
      </c>
      <c r="DB160">
        <f t="shared" si="285"/>
        <v>0.81081734082662715</v>
      </c>
      <c r="DC160">
        <f t="shared" si="286"/>
        <v>0.83718162445874222</v>
      </c>
      <c r="DD160">
        <f t="shared" si="301"/>
        <v>17.592538905458131</v>
      </c>
      <c r="DE160">
        <f t="shared" si="302"/>
        <v>17.17572880724753</v>
      </c>
      <c r="DF160">
        <f t="shared" si="303"/>
        <v>15.983872417499668</v>
      </c>
      <c r="DG160">
        <f t="shared" si="304"/>
        <v>12.739038195224026</v>
      </c>
      <c r="DH160">
        <f t="shared" si="305"/>
        <v>18.385622185074912</v>
      </c>
      <c r="DI160">
        <f t="shared" si="306"/>
        <v>18.005757250535002</v>
      </c>
      <c r="DJ160">
        <f t="shared" si="307"/>
        <v>16.93977362390531</v>
      </c>
      <c r="DK160">
        <f t="shared" si="308"/>
        <v>14.19499983017001</v>
      </c>
      <c r="DL160">
        <f t="shared" si="309"/>
        <v>19.010928164499017</v>
      </c>
      <c r="DM160">
        <f t="shared" si="310"/>
        <v>18.66311415278766</v>
      </c>
      <c r="DN160">
        <f t="shared" si="311"/>
        <v>17.697873987327963</v>
      </c>
      <c r="DO160">
        <f t="shared" si="312"/>
        <v>15.300927122695111</v>
      </c>
      <c r="DP160">
        <f t="shared" si="287"/>
        <v>0.21536561656600375</v>
      </c>
      <c r="DQ160">
        <f t="shared" si="288"/>
        <v>0.5946129283434145</v>
      </c>
      <c r="DR160">
        <f t="shared" si="289"/>
        <v>1.504332759888884</v>
      </c>
      <c r="DS160">
        <f t="shared" si="290"/>
        <v>7.0969540427316984</v>
      </c>
      <c r="DT160">
        <f t="shared" si="291"/>
        <v>0.1957421357474966</v>
      </c>
      <c r="DU160">
        <f t="shared" si="292"/>
        <v>0.52937470169145939</v>
      </c>
      <c r="DV160">
        <f t="shared" si="293"/>
        <v>1.2570381093663101</v>
      </c>
      <c r="DW160">
        <f t="shared" si="294"/>
        <v>12.456565624035466</v>
      </c>
      <c r="DX160">
        <f t="shared" si="295"/>
        <v>0.17943591579829735</v>
      </c>
      <c r="DY160">
        <f t="shared" si="296"/>
        <v>0.47733610924997627</v>
      </c>
      <c r="DZ160">
        <f t="shared" si="297"/>
        <v>1.0876185638500147</v>
      </c>
      <c r="EA160">
        <f t="shared" si="298"/>
        <v>18.286425779922848</v>
      </c>
      <c r="EB160">
        <f>IF($I$1=0,0,IF(AP160&lt;=0,0,('LED Curve'!$D$19*(AP160/$I$1)^3+'LED Curve'!$D$20*(AP160/$I$1)^2+'LED Curve'!$D$21*(AP160/$I$1)^1+'LED Curve'!$D$22)*$F$1*$I$1))</f>
        <v>544.2324443672818</v>
      </c>
      <c r="EC160">
        <f>IF($I$2=0,0,IF(AQ160&lt;=0,0,('LED Curve'!$D$19*(AQ160/$I$2)^3+'LED Curve'!$D$20*(AQ160/$I$2)^2+'LED Curve'!$D$21*(AQ160/$I$2)^1+'LED Curve'!$D$22)*$F$2*$I$2))</f>
        <v>544.2324443672818</v>
      </c>
      <c r="ED160">
        <f>IF($I$3=0,0,IF(AR160&lt;=0,0,('LED Curve'!$D$19*(AR160/$I$3)^3+'LED Curve'!$D$20*(AR160/$I$3)^2+'LED Curve'!$D$21*(AR160/$I$3)^1+'LED Curve'!$D$22)*$F$3*$I$3))</f>
        <v>544.2324443672818</v>
      </c>
      <c r="EE160">
        <f>IF($I$4=0,0,IF(AS160&lt;=0,0,('LED Curve'!$D$19*(AS160/$I$4)^3+'LED Curve'!$D$20*(AS160/$I$4)^2+'LED Curve'!$D$21*(AS160/$I$4)^1+'LED Curve'!$D$22)*$F$4*$I$4))</f>
        <v>544.2324443672818</v>
      </c>
      <c r="EF160">
        <f>IF($I$1=0,0,IF(AT160&lt;=0,0,('LED Curve'!$D$19*(AT160/$I$1)^3+'LED Curve'!$D$20*(AT160/$I$1)^2+'LED Curve'!$D$21*(AT160/$I$1)^1+'LED Curve'!$D$22)*$F$1*$I$1))</f>
        <v>544.2324443672818</v>
      </c>
      <c r="EG160">
        <f>IF($I$2=0,0,IF(AU160&lt;=0,0,('LED Curve'!$D$19*(AU160/$I$2)^3+'LED Curve'!$D$20*(AU160/$I$2)^2+'LED Curve'!$D$21*(AU160/$I$2)^1+'LED Curve'!$D$22)*$F$2*$I$2))</f>
        <v>544.2324443672818</v>
      </c>
      <c r="EH160">
        <f>IF($I$3=0,0,IF(AV160&lt;=0,0,('LED Curve'!$D$19*(AV160/$I$3)^3+'LED Curve'!$D$20*(AV160/$I$3)^2+'LED Curve'!$D$21*(AV160/$I$3)^1+'LED Curve'!$D$22)*$F$3*$I$3))</f>
        <v>544.2324443672818</v>
      </c>
      <c r="EI160">
        <f>IF($I$4=0,0,IF(AW160&lt;=0,0,('LED Curve'!$D$19*(AW160/$I$4)^3+'LED Curve'!$D$20*(AW160/$I$4)^2+'LED Curve'!$D$21*(AW160/$I$4)^1+'LED Curve'!$D$22)*$F$4*$I$4))</f>
        <v>544.2324443672818</v>
      </c>
      <c r="EJ160">
        <f>IF($I$1=0,0,IF(AX160&lt;=0,0,('LED Curve'!$D$19*(AX160/$I$1)^3+'LED Curve'!$D$20*(AX160/$I$1)^2+'LED Curve'!$D$21*(AX160/$I$1)^1+'LED Curve'!$D$22)*$F$1*$I$1))</f>
        <v>544.2324443672818</v>
      </c>
      <c r="EK160">
        <f>IF($I$2=0,0,IF(AY160&lt;=0,0,('LED Curve'!$D$19*(AY160/$I$2)^3+'LED Curve'!$D$20*(AY160/$I$2)^2+'LED Curve'!$D$21*(AY160/$I$2)^1+'LED Curve'!$D$22)*$F$2*$I$2))</f>
        <v>544.2324443672818</v>
      </c>
      <c r="EL160">
        <f>IF($I$3=0,0,IF(AZ160&lt;=0,0,('LED Curve'!$D$19*(AZ160/$I$3)^3+'LED Curve'!$D$20*(AZ160/$I$3)^2+'LED Curve'!$D$21*(AZ160/$I$3)^1+'LED Curve'!$D$22)*$F$3*$I$3))</f>
        <v>544.2324443672818</v>
      </c>
      <c r="EM160">
        <f>IF($I$4=0,0,IF(BA160&lt;=0,0,('LED Curve'!$D$19*(BA160/$I$4)^3+'LED Curve'!$D$20*(BA160/$I$4)^2+'LED Curve'!$D$21*(BA160/$I$4)^1+'LED Curve'!$D$22)*$F$4*$I$4))</f>
        <v>544.2324443672818</v>
      </c>
      <c r="EN160">
        <f t="shared" si="299"/>
        <v>2176.9297774691272</v>
      </c>
      <c r="EO160">
        <f t="shared" si="219"/>
        <v>948.61350207583291</v>
      </c>
      <c r="EP160">
        <f t="shared" si="220"/>
        <v>2176.9297774691272</v>
      </c>
      <c r="EQ160">
        <f t="shared" si="221"/>
        <v>851.15161399119143</v>
      </c>
      <c r="ER160">
        <f t="shared" si="300"/>
        <v>2176.9297774691272</v>
      </c>
      <c r="ES160">
        <f t="shared" si="222"/>
        <v>774.82780015805474</v>
      </c>
    </row>
    <row r="161" spans="1:149" x14ac:dyDescent="0.3">
      <c r="A161">
        <v>152</v>
      </c>
      <c r="B161">
        <f t="shared" si="223"/>
        <v>5.9375000000000001E-3</v>
      </c>
      <c r="C161">
        <f t="shared" si="210"/>
        <v>147.4649801291788</v>
      </c>
      <c r="D161">
        <f t="shared" si="211"/>
        <v>160.99816014092232</v>
      </c>
      <c r="E161">
        <f t="shared" si="212"/>
        <v>174.53134015266585</v>
      </c>
      <c r="F161">
        <f>IF(C161&gt;Calculation!$D$72,IF((C161-Calculation!$D$72)/Calculation!$D$58&gt;Calculation!$D$28,Calculation!$D$28,(C161-Calculation!$D$72)/Calculation!$D$58),0)</f>
        <v>26.470588235294116</v>
      </c>
      <c r="G161">
        <f>IF(C161&gt;Calculation!$D$73,IF((C161-Calculation!$D$73)/Calculation!$D$59&gt;Calculation!$D$29,Calculation!$D$29,(C161-Calculation!$D$73)/Calculation!$D$59),0)</f>
        <v>54.411764705882355</v>
      </c>
      <c r="H161">
        <f>IF(C161&gt;Calculation!$D$74,IF((C161-Calculation!$D$74)/Calculation!$D$60&gt;Calculation!$D$30,Calculation!$D$30,(C161-Calculation!$D$74)/Calculation!$D$60),0)</f>
        <v>122.05882352941177</v>
      </c>
      <c r="I161">
        <f>IF(C161&gt;Calculation!$D$75,IF((C161-Calculation!$D$75)/Calculation!$D$61&gt;Calculation!$D$31,Calculation!$D$31,(C161-Calculation!$D$75)/Calculation!$D$61),0)</f>
        <v>135.29411764705884</v>
      </c>
      <c r="J161">
        <f>IF(D161&gt;Calculation!$D$72,IF((D161-Calculation!$D$72)/Calculation!$D$58&gt;Calculation!$D$28,Calculation!$D$28,(D161-Calculation!$D$72)/Calculation!$D$58),0)</f>
        <v>26.470588235294116</v>
      </c>
      <c r="K161">
        <f>IF(D161&gt;Calculation!$D$73,IF((D161-Calculation!$D$73)/Calculation!$D$59&gt;Calculation!$D$29,Calculation!$D$29,(D161-Calculation!$D$73)/Calculation!$D$59),0)</f>
        <v>54.411764705882355</v>
      </c>
      <c r="L161">
        <f>IF(D161&gt;Calculation!$D$74,IF((D161-Calculation!$D$74)/Calculation!$D$60&gt;Calculation!$D$30,Calculation!$D$30,(D161-Calculation!$D$74)/Calculation!$D$60),0)</f>
        <v>122.05882352941177</v>
      </c>
      <c r="M161">
        <f>IF(D161&gt;Calculation!$D$75,IF((D161-Calculation!$D$75)/Calculation!$D$61&gt;Calculation!$D$31,Calculation!$D$31,(D161-Calculation!$D$75)/Calculation!$D$61),0)</f>
        <v>135.29411764705884</v>
      </c>
      <c r="N161">
        <f>IF(E161&gt;Calculation!$D$72,IF((E161-Calculation!$D$72)/Calculation!$D$58&gt;Calculation!$D$28,Calculation!$D$28,(E161-Calculation!$D$72)/Calculation!$D$58),0)</f>
        <v>26.470588235294116</v>
      </c>
      <c r="O161">
        <f>IF(E161&gt;Calculation!$D$73,IF((E161-Calculation!$D$73)/Calculation!$D$59&gt;Calculation!$D$29,Calculation!$D$29,(E161-Calculation!$D$73)/Calculation!$D$59),0)</f>
        <v>54.411764705882355</v>
      </c>
      <c r="P161">
        <f>IF(E161&gt;Calculation!$D$74,IF((E161-Calculation!$D$74)/Calculation!$D$60&gt;Calculation!$D$30,Calculation!$D$30,(E161-Calculation!$D$74)/Calculation!$D$60),0)</f>
        <v>122.05882352941177</v>
      </c>
      <c r="Q161">
        <f>IF(E161&gt;Calculation!$D$75,IF((E161-Calculation!$D$75)/Calculation!$D$61&gt;Calculation!$D$31,Calculation!$D$31,(E161-Calculation!$D$75)/Calculation!$D$61),0)</f>
        <v>135.29411764705884</v>
      </c>
      <c r="R161">
        <f t="shared" si="224"/>
        <v>0</v>
      </c>
      <c r="S161">
        <f t="shared" si="225"/>
        <v>0</v>
      </c>
      <c r="T161">
        <f t="shared" si="226"/>
        <v>0</v>
      </c>
      <c r="U161">
        <f t="shared" si="227"/>
        <v>135.29411764705884</v>
      </c>
      <c r="V161">
        <f t="shared" si="228"/>
        <v>0</v>
      </c>
      <c r="W161">
        <f t="shared" si="229"/>
        <v>0</v>
      </c>
      <c r="X161">
        <f t="shared" si="230"/>
        <v>0</v>
      </c>
      <c r="Y161">
        <f t="shared" si="231"/>
        <v>135.29411764705884</v>
      </c>
      <c r="Z161">
        <f t="shared" si="232"/>
        <v>0</v>
      </c>
      <c r="AA161">
        <f t="shared" si="233"/>
        <v>0</v>
      </c>
      <c r="AB161">
        <f t="shared" si="234"/>
        <v>0</v>
      </c>
      <c r="AC161">
        <f t="shared" si="213"/>
        <v>135.29411764705884</v>
      </c>
      <c r="AD161">
        <f>IF(T161&gt;Calculation!$D$29,1,0)</f>
        <v>0</v>
      </c>
      <c r="AE161">
        <f>IF(X161&gt;Calculation!$D$29,1,0)</f>
        <v>0</v>
      </c>
      <c r="AF161">
        <f>IF(AB161&gt;Calculation!$D$29,1,0)</f>
        <v>0</v>
      </c>
      <c r="AG161">
        <f>IF(U161&gt;Calculation!$D$30,1,0)</f>
        <v>1</v>
      </c>
      <c r="AH161">
        <f>IF(Y161&gt;Calculation!$D$30,1,0)</f>
        <v>1</v>
      </c>
      <c r="AI161">
        <f>IF(AC161&gt;Calculation!$D$30,1,0)</f>
        <v>1</v>
      </c>
      <c r="AJ161">
        <f t="shared" si="214"/>
        <v>135.29411764705884</v>
      </c>
      <c r="AK161">
        <f t="shared" si="235"/>
        <v>135.29411764705884</v>
      </c>
      <c r="AL161">
        <f t="shared" si="236"/>
        <v>135.29411764705884</v>
      </c>
      <c r="AM161">
        <f t="shared" si="237"/>
        <v>18304.498269896198</v>
      </c>
      <c r="AN161">
        <f t="shared" si="238"/>
        <v>18304.498269896198</v>
      </c>
      <c r="AO161">
        <f t="shared" si="239"/>
        <v>18304.498269896198</v>
      </c>
      <c r="AP161">
        <f t="shared" si="215"/>
        <v>135.29411764705884</v>
      </c>
      <c r="AQ161">
        <f t="shared" si="216"/>
        <v>135.29411764705884</v>
      </c>
      <c r="AR161">
        <f t="shared" si="217"/>
        <v>135.29411764705884</v>
      </c>
      <c r="AS161">
        <f t="shared" si="218"/>
        <v>135.29411764705884</v>
      </c>
      <c r="AT161">
        <f t="shared" si="240"/>
        <v>135.29411764705884</v>
      </c>
      <c r="AU161">
        <f t="shared" si="241"/>
        <v>135.29411764705884</v>
      </c>
      <c r="AV161">
        <f t="shared" si="242"/>
        <v>135.29411764705884</v>
      </c>
      <c r="AW161">
        <f t="shared" si="243"/>
        <v>135.29411764705884</v>
      </c>
      <c r="AX161">
        <f t="shared" si="244"/>
        <v>135.29411764705884</v>
      </c>
      <c r="AY161">
        <f t="shared" si="245"/>
        <v>135.29411764705884</v>
      </c>
      <c r="AZ161">
        <f t="shared" si="246"/>
        <v>135.29411764705884</v>
      </c>
      <c r="BA161">
        <f t="shared" si="247"/>
        <v>135.29411764705884</v>
      </c>
      <c r="BB161">
        <f t="shared" si="248"/>
        <v>45.098039215686278</v>
      </c>
      <c r="BC161">
        <f t="shared" si="249"/>
        <v>45.098039215686278</v>
      </c>
      <c r="BD161">
        <f t="shared" si="250"/>
        <v>45.098039215686278</v>
      </c>
      <c r="BE161">
        <f t="shared" si="251"/>
        <v>45.098039215686278</v>
      </c>
      <c r="BF161">
        <f t="shared" si="252"/>
        <v>45.098039215686278</v>
      </c>
      <c r="BG161">
        <f t="shared" si="253"/>
        <v>45.098039215686278</v>
      </c>
      <c r="BH161">
        <f t="shared" si="254"/>
        <v>45.098039215686278</v>
      </c>
      <c r="BI161">
        <f t="shared" si="255"/>
        <v>45.098039215686278</v>
      </c>
      <c r="BJ161">
        <f t="shared" si="256"/>
        <v>45.098039215686278</v>
      </c>
      <c r="BK161">
        <f t="shared" si="257"/>
        <v>45.098039215686278</v>
      </c>
      <c r="BL161">
        <f t="shared" si="258"/>
        <v>45.098039215686278</v>
      </c>
      <c r="BM161">
        <f t="shared" si="259"/>
        <v>45.098039215686278</v>
      </c>
      <c r="BN161">
        <f t="shared" si="260"/>
        <v>2033.8331410995775</v>
      </c>
      <c r="BO161">
        <f t="shared" si="261"/>
        <v>2033.8331410995775</v>
      </c>
      <c r="BP161">
        <f t="shared" si="262"/>
        <v>2033.8331410995775</v>
      </c>
      <c r="BQ161">
        <f t="shared" si="263"/>
        <v>2033.8331410995775</v>
      </c>
      <c r="BR161">
        <f t="shared" si="264"/>
        <v>2033.8331410995775</v>
      </c>
      <c r="BS161">
        <f t="shared" si="265"/>
        <v>2033.8331410995775</v>
      </c>
      <c r="BT161">
        <f t="shared" si="266"/>
        <v>2033.8331410995775</v>
      </c>
      <c r="BU161">
        <f t="shared" si="267"/>
        <v>2033.8331410995775</v>
      </c>
      <c r="BV161">
        <f t="shared" si="268"/>
        <v>2033.8331410995775</v>
      </c>
      <c r="BW161">
        <f t="shared" si="269"/>
        <v>2033.8331410995775</v>
      </c>
      <c r="BX161">
        <f t="shared" si="270"/>
        <v>2033.8331410995775</v>
      </c>
      <c r="BY161">
        <f t="shared" si="271"/>
        <v>2033.8331410995775</v>
      </c>
      <c r="BZ161">
        <f>IF($I$1=0,0,IF(AP161=0,C161,('LED Curve'!$D$14*(AP161/$I$1)^3+'LED Curve'!$D$15*(AP161/$I$1)^2+'LED Curve'!$D$16*(AP161/$I$1)^1+'LED Curve'!$D$17)*$F$1))</f>
        <v>32.123222947868399</v>
      </c>
      <c r="CA161">
        <f>IF($I$2=0,0,IF(AQ161=0,C161-BZ161,('LED Curve'!$D$14*(AQ161/$I$2)^3+'LED Curve'!$D$15*(AQ161/$I$2)^2+'LED Curve'!$D$16*(AQ161/$I$2)^1+'LED Curve'!$D$17)*$F$2))</f>
        <v>32.123222947868399</v>
      </c>
      <c r="CB161">
        <f>IF($I$3=0,0,IF(AR161=0,C161-(BZ161+CA161),('LED Curve'!$D$14*(AR161/$I$3)^3+'LED Curve'!$D$15*(AR161/$I$3)^2+'LED Curve'!$D$16*(AR161/$I$3)^1+'LED Curve'!$D$17)*$F$3))</f>
        <v>32.123222947868399</v>
      </c>
      <c r="CC161">
        <f>IF($I$4=0,0,IF(AS161=0,C161-(BZ161+CA161+CB161),('LED Curve'!$D$14*(AS161/$I$4)^3+'LED Curve'!$D$15*(AS161/$I$4)^2+'LED Curve'!$D$16*(AS161/$I$4)^1+'LED Curve'!$D$17)*$F$4))</f>
        <v>32.123222947868399</v>
      </c>
      <c r="CD161">
        <f>IF($I$1=0,0,IF(AT161=0,D161,('LED Curve'!$D$14*(AT161/$I$1)^3+'LED Curve'!$D$15*(AT161/$I$1)^2+'LED Curve'!$D$16*(AT161/$I$1)^1+'LED Curve'!$D$17)*$F$1))</f>
        <v>32.123222947868399</v>
      </c>
      <c r="CE161">
        <f>IF($I$2=0,0,IF(AU161=0,D161-CD161,('LED Curve'!$D$14*(AU161/$I$2)^3+'LED Curve'!$D$15*(AU161/$I$2)^2+'LED Curve'!$D$16*(AU161/$I$2)^1+'LED Curve'!$D$17)*$F$2))</f>
        <v>32.123222947868399</v>
      </c>
      <c r="CF161">
        <f>IF($I$3=0,0,IF(AV161=0,D161-(CD161+CE161),('LED Curve'!$D$14*(AV161/$I$3)^3+'LED Curve'!$D$15*(AV161/$I$3)^2+'LED Curve'!$D$16*(AV161/$I$3)^1+'LED Curve'!$D$17)*$F$3))</f>
        <v>32.123222947868399</v>
      </c>
      <c r="CG161">
        <f>IF($I$4=0,0,IF(AW161=0,D161-(CD161+CE161+CF161),('LED Curve'!$D$14*(AW161/$I$4)^3+'LED Curve'!$D$15*(AW161/$I$4)^2+'LED Curve'!$D$16*(AW161/$I$4)^1+'LED Curve'!$D$17)*$F$4))</f>
        <v>32.123222947868399</v>
      </c>
      <c r="CH161">
        <f>IF($I$1=0,0,IF(AX161=0,E161,('LED Curve'!$D$14*(AX161/$I$1)^3+'LED Curve'!$D$15*(AX161/$I$1)^2+'LED Curve'!$D$16*(AX161/$I$1)^1+'LED Curve'!$D$17)*$F$1))</f>
        <v>32.123222947868399</v>
      </c>
      <c r="CI161">
        <f>IF($I$2=0,0,IF(AY161=0,E161-CH161,('LED Curve'!$D$14*(AY161/$I$2)^3+'LED Curve'!$D$15*(AY161/$I$2)^2+'LED Curve'!$D$16*(AY161/$I$2)^1+'LED Curve'!$D$17)*$F$2))</f>
        <v>32.123222947868399</v>
      </c>
      <c r="CJ161">
        <f>IF($I$3=0,0,IF(AZ161=0,E161-(CH161+CI161),('LED Curve'!$D$14*(AZ161/$I$3)^3+'LED Curve'!$D$15*(AZ161/$I$3)^2+'LED Curve'!$D$16*(AZ161/$I$3)^1+'LED Curve'!$D$17)*$F$3))</f>
        <v>32.123222947868399</v>
      </c>
      <c r="CK161">
        <f>IF($I$4=0,0,IF(BA161=0,E161-(CH161+CI161+CJ161),('LED Curve'!$D$14*(BA161/$I$4)^3+'LED Curve'!$D$15*(BA161/$I$4)^2+'LED Curve'!$D$16*(BA161/$I$4)^1+'LED Curve'!$D$17)*$F$4))</f>
        <v>32.123222947868399</v>
      </c>
      <c r="CL161">
        <f t="shared" si="272"/>
        <v>115.3417571813104</v>
      </c>
      <c r="CM161">
        <f t="shared" si="273"/>
        <v>83.218534233442</v>
      </c>
      <c r="CN161">
        <f t="shared" si="274"/>
        <v>51.095311285573601</v>
      </c>
      <c r="CO161">
        <f>IF($C$6=Calculation!$I$5,0,$C161-(BZ161+CA161+CB161+CC161))</f>
        <v>18.972088337705202</v>
      </c>
      <c r="CP161">
        <f t="shared" si="275"/>
        <v>128.87493719305394</v>
      </c>
      <c r="CQ161">
        <f t="shared" si="276"/>
        <v>96.751714245185525</v>
      </c>
      <c r="CR161">
        <f t="shared" si="277"/>
        <v>64.628491297317126</v>
      </c>
      <c r="CS161">
        <f>IF($C$6=Calculation!$I$5,0,$D161-(CD161+CE161+CF161+CG161))</f>
        <v>32.505268349448727</v>
      </c>
      <c r="CT161">
        <f t="shared" si="278"/>
        <v>142.40811720479746</v>
      </c>
      <c r="CU161">
        <f t="shared" si="279"/>
        <v>110.28489425692905</v>
      </c>
      <c r="CV161">
        <f t="shared" si="280"/>
        <v>78.161671309060651</v>
      </c>
      <c r="CW161">
        <f>IF($C$6=Calculation!$I$5,0,$E161-(CH161+CI161+CJ161+CK161))</f>
        <v>46.038448361192252</v>
      </c>
      <c r="CX161">
        <f t="shared" si="281"/>
        <v>74.468059541198656</v>
      </c>
      <c r="CY161">
        <f t="shared" si="282"/>
        <v>83.635518277703525</v>
      </c>
      <c r="CZ161">
        <f t="shared" si="283"/>
        <v>92.472321186636478</v>
      </c>
      <c r="DA161">
        <f t="shared" si="284"/>
        <v>0.7848395786431267</v>
      </c>
      <c r="DB161">
        <f t="shared" si="285"/>
        <v>0.81821623788545073</v>
      </c>
      <c r="DC161">
        <f t="shared" si="286"/>
        <v>0.8445805215175658</v>
      </c>
      <c r="DD161">
        <f t="shared" si="301"/>
        <v>17.762307776735927</v>
      </c>
      <c r="DE161">
        <f t="shared" si="302"/>
        <v>17.345497678525327</v>
      </c>
      <c r="DF161">
        <f t="shared" si="303"/>
        <v>16.153641288777465</v>
      </c>
      <c r="DG161">
        <f t="shared" si="304"/>
        <v>12.908807066501824</v>
      </c>
      <c r="DH161">
        <f t="shared" si="305"/>
        <v>18.555391056352708</v>
      </c>
      <c r="DI161">
        <f t="shared" si="306"/>
        <v>18.175526121812798</v>
      </c>
      <c r="DJ161">
        <f t="shared" si="307"/>
        <v>17.109542495183106</v>
      </c>
      <c r="DK161">
        <f t="shared" si="308"/>
        <v>14.364768701447808</v>
      </c>
      <c r="DL161">
        <f t="shared" si="309"/>
        <v>19.180697035776813</v>
      </c>
      <c r="DM161">
        <f t="shared" si="310"/>
        <v>18.832883024065456</v>
      </c>
      <c r="DN161">
        <f t="shared" si="311"/>
        <v>17.867642858605759</v>
      </c>
      <c r="DO161">
        <f t="shared" si="312"/>
        <v>15.470695993972909</v>
      </c>
      <c r="DP161">
        <f t="shared" si="287"/>
        <v>0.21536561656600375</v>
      </c>
      <c r="DQ161">
        <f t="shared" si="288"/>
        <v>0.5946129283434145</v>
      </c>
      <c r="DR161">
        <f t="shared" si="289"/>
        <v>1.504332759888884</v>
      </c>
      <c r="DS161">
        <f t="shared" si="290"/>
        <v>7.1986548472167495</v>
      </c>
      <c r="DT161">
        <f t="shared" si="291"/>
        <v>0.1957421357474966</v>
      </c>
      <c r="DU161">
        <f t="shared" si="292"/>
        <v>0.52937470169145939</v>
      </c>
      <c r="DV161">
        <f t="shared" si="293"/>
        <v>1.2570381093663101</v>
      </c>
      <c r="DW161">
        <f t="shared" si="294"/>
        <v>12.629918718216432</v>
      </c>
      <c r="DX161">
        <f t="shared" si="295"/>
        <v>0.17943591579829735</v>
      </c>
      <c r="DY161">
        <f t="shared" si="296"/>
        <v>0.47733610924997627</v>
      </c>
      <c r="DZ161">
        <f t="shared" si="297"/>
        <v>1.0876185638500147</v>
      </c>
      <c r="EA161">
        <f t="shared" si="298"/>
        <v>18.531431163799727</v>
      </c>
      <c r="EB161">
        <f>IF($I$1=0,0,IF(AP161&lt;=0,0,('LED Curve'!$D$19*(AP161/$I$1)^3+'LED Curve'!$D$20*(AP161/$I$1)^2+'LED Curve'!$D$21*(AP161/$I$1)^1+'LED Curve'!$D$22)*$F$1*$I$1))</f>
        <v>544.2324443672818</v>
      </c>
      <c r="EC161">
        <f>IF($I$2=0,0,IF(AQ161&lt;=0,0,('LED Curve'!$D$19*(AQ161/$I$2)^3+'LED Curve'!$D$20*(AQ161/$I$2)^2+'LED Curve'!$D$21*(AQ161/$I$2)^1+'LED Curve'!$D$22)*$F$2*$I$2))</f>
        <v>544.2324443672818</v>
      </c>
      <c r="ED161">
        <f>IF($I$3=0,0,IF(AR161&lt;=0,0,('LED Curve'!$D$19*(AR161/$I$3)^3+'LED Curve'!$D$20*(AR161/$I$3)^2+'LED Curve'!$D$21*(AR161/$I$3)^1+'LED Curve'!$D$22)*$F$3*$I$3))</f>
        <v>544.2324443672818</v>
      </c>
      <c r="EE161">
        <f>IF($I$4=0,0,IF(AS161&lt;=0,0,('LED Curve'!$D$19*(AS161/$I$4)^3+'LED Curve'!$D$20*(AS161/$I$4)^2+'LED Curve'!$D$21*(AS161/$I$4)^1+'LED Curve'!$D$22)*$F$4*$I$4))</f>
        <v>544.2324443672818</v>
      </c>
      <c r="EF161">
        <f>IF($I$1=0,0,IF(AT161&lt;=0,0,('LED Curve'!$D$19*(AT161/$I$1)^3+'LED Curve'!$D$20*(AT161/$I$1)^2+'LED Curve'!$D$21*(AT161/$I$1)^1+'LED Curve'!$D$22)*$F$1*$I$1))</f>
        <v>544.2324443672818</v>
      </c>
      <c r="EG161">
        <f>IF($I$2=0,0,IF(AU161&lt;=0,0,('LED Curve'!$D$19*(AU161/$I$2)^3+'LED Curve'!$D$20*(AU161/$I$2)^2+'LED Curve'!$D$21*(AU161/$I$2)^1+'LED Curve'!$D$22)*$F$2*$I$2))</f>
        <v>544.2324443672818</v>
      </c>
      <c r="EH161">
        <f>IF($I$3=0,0,IF(AV161&lt;=0,0,('LED Curve'!$D$19*(AV161/$I$3)^3+'LED Curve'!$D$20*(AV161/$I$3)^2+'LED Curve'!$D$21*(AV161/$I$3)^1+'LED Curve'!$D$22)*$F$3*$I$3))</f>
        <v>544.2324443672818</v>
      </c>
      <c r="EI161">
        <f>IF($I$4=0,0,IF(AW161&lt;=0,0,('LED Curve'!$D$19*(AW161/$I$4)^3+'LED Curve'!$D$20*(AW161/$I$4)^2+'LED Curve'!$D$21*(AW161/$I$4)^1+'LED Curve'!$D$22)*$F$4*$I$4))</f>
        <v>544.2324443672818</v>
      </c>
      <c r="EJ161">
        <f>IF($I$1=0,0,IF(AX161&lt;=0,0,('LED Curve'!$D$19*(AX161/$I$1)^3+'LED Curve'!$D$20*(AX161/$I$1)^2+'LED Curve'!$D$21*(AX161/$I$1)^1+'LED Curve'!$D$22)*$F$1*$I$1))</f>
        <v>544.2324443672818</v>
      </c>
      <c r="EK161">
        <f>IF($I$2=0,0,IF(AY161&lt;=0,0,('LED Curve'!$D$19*(AY161/$I$2)^3+'LED Curve'!$D$20*(AY161/$I$2)^2+'LED Curve'!$D$21*(AY161/$I$2)^1+'LED Curve'!$D$22)*$F$2*$I$2))</f>
        <v>544.2324443672818</v>
      </c>
      <c r="EL161">
        <f>IF($I$3=0,0,IF(AZ161&lt;=0,0,('LED Curve'!$D$19*(AZ161/$I$3)^3+'LED Curve'!$D$20*(AZ161/$I$3)^2+'LED Curve'!$D$21*(AZ161/$I$3)^1+'LED Curve'!$D$22)*$F$3*$I$3))</f>
        <v>544.2324443672818</v>
      </c>
      <c r="EM161">
        <f>IF($I$4=0,0,IF(BA161&lt;=0,0,('LED Curve'!$D$19*(BA161/$I$4)^3+'LED Curve'!$D$20*(BA161/$I$4)^2+'LED Curve'!$D$21*(BA161/$I$4)^1+'LED Curve'!$D$22)*$F$4*$I$4))</f>
        <v>544.2324443672818</v>
      </c>
      <c r="EN161">
        <f t="shared" si="299"/>
        <v>2176.9297774691272</v>
      </c>
      <c r="EO161">
        <f t="shared" si="219"/>
        <v>948.61350207583291</v>
      </c>
      <c r="EP161">
        <f t="shared" si="220"/>
        <v>2176.9297774691272</v>
      </c>
      <c r="EQ161">
        <f t="shared" si="221"/>
        <v>851.15161399119143</v>
      </c>
      <c r="ER161">
        <f t="shared" si="300"/>
        <v>2176.9297774691272</v>
      </c>
      <c r="ES161">
        <f t="shared" si="222"/>
        <v>774.82780015805474</v>
      </c>
    </row>
    <row r="162" spans="1:149" x14ac:dyDescent="0.3">
      <c r="A162">
        <v>153</v>
      </c>
      <c r="B162">
        <f t="shared" si="223"/>
        <v>5.9765625000000001E-3</v>
      </c>
      <c r="C162">
        <f t="shared" si="210"/>
        <v>146.89961644972033</v>
      </c>
      <c r="D162">
        <f t="shared" si="211"/>
        <v>160.38139976333127</v>
      </c>
      <c r="E162">
        <f t="shared" si="212"/>
        <v>173.86318307694222</v>
      </c>
      <c r="F162">
        <f>IF(C162&gt;Calculation!$D$72,IF((C162-Calculation!$D$72)/Calculation!$D$58&gt;Calculation!$D$28,Calculation!$D$28,(C162-Calculation!$D$72)/Calculation!$D$58),0)</f>
        <v>26.470588235294116</v>
      </c>
      <c r="G162">
        <f>IF(C162&gt;Calculation!$D$73,IF((C162-Calculation!$D$73)/Calculation!$D$59&gt;Calculation!$D$29,Calculation!$D$29,(C162-Calculation!$D$73)/Calculation!$D$59),0)</f>
        <v>54.411764705882355</v>
      </c>
      <c r="H162">
        <f>IF(C162&gt;Calculation!$D$74,IF((C162-Calculation!$D$74)/Calculation!$D$60&gt;Calculation!$D$30,Calculation!$D$30,(C162-Calculation!$D$74)/Calculation!$D$60),0)</f>
        <v>122.05882352941177</v>
      </c>
      <c r="I162">
        <f>IF(C162&gt;Calculation!$D$75,IF((C162-Calculation!$D$75)/Calculation!$D$61&gt;Calculation!$D$31,Calculation!$D$31,(C162-Calculation!$D$75)/Calculation!$D$61),0)</f>
        <v>135.29411764705884</v>
      </c>
      <c r="J162">
        <f>IF(D162&gt;Calculation!$D$72,IF((D162-Calculation!$D$72)/Calculation!$D$58&gt;Calculation!$D$28,Calculation!$D$28,(D162-Calculation!$D$72)/Calculation!$D$58),0)</f>
        <v>26.470588235294116</v>
      </c>
      <c r="K162">
        <f>IF(D162&gt;Calculation!$D$73,IF((D162-Calculation!$D$73)/Calculation!$D$59&gt;Calculation!$D$29,Calculation!$D$29,(D162-Calculation!$D$73)/Calculation!$D$59),0)</f>
        <v>54.411764705882355</v>
      </c>
      <c r="L162">
        <f>IF(D162&gt;Calculation!$D$74,IF((D162-Calculation!$D$74)/Calculation!$D$60&gt;Calculation!$D$30,Calculation!$D$30,(D162-Calculation!$D$74)/Calculation!$D$60),0)</f>
        <v>122.05882352941177</v>
      </c>
      <c r="M162">
        <f>IF(D162&gt;Calculation!$D$75,IF((D162-Calculation!$D$75)/Calculation!$D$61&gt;Calculation!$D$31,Calculation!$D$31,(D162-Calculation!$D$75)/Calculation!$D$61),0)</f>
        <v>135.29411764705884</v>
      </c>
      <c r="N162">
        <f>IF(E162&gt;Calculation!$D$72,IF((E162-Calculation!$D$72)/Calculation!$D$58&gt;Calculation!$D$28,Calculation!$D$28,(E162-Calculation!$D$72)/Calculation!$D$58),0)</f>
        <v>26.470588235294116</v>
      </c>
      <c r="O162">
        <f>IF(E162&gt;Calculation!$D$73,IF((E162-Calculation!$D$73)/Calculation!$D$59&gt;Calculation!$D$29,Calculation!$D$29,(E162-Calculation!$D$73)/Calculation!$D$59),0)</f>
        <v>54.411764705882355</v>
      </c>
      <c r="P162">
        <f>IF(E162&gt;Calculation!$D$74,IF((E162-Calculation!$D$74)/Calculation!$D$60&gt;Calculation!$D$30,Calculation!$D$30,(E162-Calculation!$D$74)/Calculation!$D$60),0)</f>
        <v>122.05882352941177</v>
      </c>
      <c r="Q162">
        <f>IF(E162&gt;Calculation!$D$75,IF((E162-Calculation!$D$75)/Calculation!$D$61&gt;Calculation!$D$31,Calculation!$D$31,(E162-Calculation!$D$75)/Calculation!$D$61),0)</f>
        <v>135.29411764705884</v>
      </c>
      <c r="R162">
        <f t="shared" si="224"/>
        <v>0</v>
      </c>
      <c r="S162">
        <f t="shared" si="225"/>
        <v>0</v>
      </c>
      <c r="T162">
        <f t="shared" si="226"/>
        <v>0</v>
      </c>
      <c r="U162">
        <f t="shared" si="227"/>
        <v>135.29411764705884</v>
      </c>
      <c r="V162">
        <f t="shared" si="228"/>
        <v>0</v>
      </c>
      <c r="W162">
        <f t="shared" si="229"/>
        <v>0</v>
      </c>
      <c r="X162">
        <f t="shared" si="230"/>
        <v>0</v>
      </c>
      <c r="Y162">
        <f t="shared" si="231"/>
        <v>135.29411764705884</v>
      </c>
      <c r="Z162">
        <f t="shared" si="232"/>
        <v>0</v>
      </c>
      <c r="AA162">
        <f t="shared" si="233"/>
        <v>0</v>
      </c>
      <c r="AB162">
        <f t="shared" si="234"/>
        <v>0</v>
      </c>
      <c r="AC162">
        <f t="shared" si="213"/>
        <v>135.29411764705884</v>
      </c>
      <c r="AD162">
        <f>IF(T162&gt;Calculation!$D$29,1,0)</f>
        <v>0</v>
      </c>
      <c r="AE162">
        <f>IF(X162&gt;Calculation!$D$29,1,0)</f>
        <v>0</v>
      </c>
      <c r="AF162">
        <f>IF(AB162&gt;Calculation!$D$29,1,0)</f>
        <v>0</v>
      </c>
      <c r="AG162">
        <f>IF(U162&gt;Calculation!$D$30,1,0)</f>
        <v>1</v>
      </c>
      <c r="AH162">
        <f>IF(Y162&gt;Calculation!$D$30,1,0)</f>
        <v>1</v>
      </c>
      <c r="AI162">
        <f>IF(AC162&gt;Calculation!$D$30,1,0)</f>
        <v>1</v>
      </c>
      <c r="AJ162">
        <f t="shared" si="214"/>
        <v>135.29411764705884</v>
      </c>
      <c r="AK162">
        <f t="shared" si="235"/>
        <v>135.29411764705884</v>
      </c>
      <c r="AL162">
        <f t="shared" si="236"/>
        <v>135.29411764705884</v>
      </c>
      <c r="AM162">
        <f t="shared" si="237"/>
        <v>18304.498269896198</v>
      </c>
      <c r="AN162">
        <f t="shared" si="238"/>
        <v>18304.498269896198</v>
      </c>
      <c r="AO162">
        <f t="shared" si="239"/>
        <v>18304.498269896198</v>
      </c>
      <c r="AP162">
        <f t="shared" si="215"/>
        <v>135.29411764705884</v>
      </c>
      <c r="AQ162">
        <f t="shared" si="216"/>
        <v>135.29411764705884</v>
      </c>
      <c r="AR162">
        <f t="shared" si="217"/>
        <v>135.29411764705884</v>
      </c>
      <c r="AS162">
        <f t="shared" si="218"/>
        <v>135.29411764705884</v>
      </c>
      <c r="AT162">
        <f t="shared" si="240"/>
        <v>135.29411764705884</v>
      </c>
      <c r="AU162">
        <f t="shared" si="241"/>
        <v>135.29411764705884</v>
      </c>
      <c r="AV162">
        <f t="shared" si="242"/>
        <v>135.29411764705884</v>
      </c>
      <c r="AW162">
        <f t="shared" si="243"/>
        <v>135.29411764705884</v>
      </c>
      <c r="AX162">
        <f t="shared" si="244"/>
        <v>135.29411764705884</v>
      </c>
      <c r="AY162">
        <f t="shared" si="245"/>
        <v>135.29411764705884</v>
      </c>
      <c r="AZ162">
        <f t="shared" si="246"/>
        <v>135.29411764705884</v>
      </c>
      <c r="BA162">
        <f t="shared" si="247"/>
        <v>135.29411764705884</v>
      </c>
      <c r="BB162">
        <f t="shared" si="248"/>
        <v>45.098039215686278</v>
      </c>
      <c r="BC162">
        <f t="shared" si="249"/>
        <v>45.098039215686278</v>
      </c>
      <c r="BD162">
        <f t="shared" si="250"/>
        <v>45.098039215686278</v>
      </c>
      <c r="BE162">
        <f t="shared" si="251"/>
        <v>45.098039215686278</v>
      </c>
      <c r="BF162">
        <f t="shared" si="252"/>
        <v>45.098039215686278</v>
      </c>
      <c r="BG162">
        <f t="shared" si="253"/>
        <v>45.098039215686278</v>
      </c>
      <c r="BH162">
        <f t="shared" si="254"/>
        <v>45.098039215686278</v>
      </c>
      <c r="BI162">
        <f t="shared" si="255"/>
        <v>45.098039215686278</v>
      </c>
      <c r="BJ162">
        <f t="shared" si="256"/>
        <v>45.098039215686278</v>
      </c>
      <c r="BK162">
        <f t="shared" si="257"/>
        <v>45.098039215686278</v>
      </c>
      <c r="BL162">
        <f t="shared" si="258"/>
        <v>45.098039215686278</v>
      </c>
      <c r="BM162">
        <f t="shared" si="259"/>
        <v>45.098039215686278</v>
      </c>
      <c r="BN162">
        <f t="shared" si="260"/>
        <v>2033.8331410995775</v>
      </c>
      <c r="BO162">
        <f t="shared" si="261"/>
        <v>2033.8331410995775</v>
      </c>
      <c r="BP162">
        <f t="shared" si="262"/>
        <v>2033.8331410995775</v>
      </c>
      <c r="BQ162">
        <f t="shared" si="263"/>
        <v>2033.8331410995775</v>
      </c>
      <c r="BR162">
        <f t="shared" si="264"/>
        <v>2033.8331410995775</v>
      </c>
      <c r="BS162">
        <f t="shared" si="265"/>
        <v>2033.8331410995775</v>
      </c>
      <c r="BT162">
        <f t="shared" si="266"/>
        <v>2033.8331410995775</v>
      </c>
      <c r="BU162">
        <f t="shared" si="267"/>
        <v>2033.8331410995775</v>
      </c>
      <c r="BV162">
        <f t="shared" si="268"/>
        <v>2033.8331410995775</v>
      </c>
      <c r="BW162">
        <f t="shared" si="269"/>
        <v>2033.8331410995775</v>
      </c>
      <c r="BX162">
        <f t="shared" si="270"/>
        <v>2033.8331410995775</v>
      </c>
      <c r="BY162">
        <f t="shared" si="271"/>
        <v>2033.8331410995775</v>
      </c>
      <c r="BZ162">
        <f>IF($I$1=0,0,IF(AP162=0,C162,('LED Curve'!$D$14*(AP162/$I$1)^3+'LED Curve'!$D$15*(AP162/$I$1)^2+'LED Curve'!$D$16*(AP162/$I$1)^1+'LED Curve'!$D$17)*$F$1))</f>
        <v>32.123222947868399</v>
      </c>
      <c r="CA162">
        <f>IF($I$2=0,0,IF(AQ162=0,C162-BZ162,('LED Curve'!$D$14*(AQ162/$I$2)^3+'LED Curve'!$D$15*(AQ162/$I$2)^2+'LED Curve'!$D$16*(AQ162/$I$2)^1+'LED Curve'!$D$17)*$F$2))</f>
        <v>32.123222947868399</v>
      </c>
      <c r="CB162">
        <f>IF($I$3=0,0,IF(AR162=0,C162-(BZ162+CA162),('LED Curve'!$D$14*(AR162/$I$3)^3+'LED Curve'!$D$15*(AR162/$I$3)^2+'LED Curve'!$D$16*(AR162/$I$3)^1+'LED Curve'!$D$17)*$F$3))</f>
        <v>32.123222947868399</v>
      </c>
      <c r="CC162">
        <f>IF($I$4=0,0,IF(AS162=0,C162-(BZ162+CA162+CB162),('LED Curve'!$D$14*(AS162/$I$4)^3+'LED Curve'!$D$15*(AS162/$I$4)^2+'LED Curve'!$D$16*(AS162/$I$4)^1+'LED Curve'!$D$17)*$F$4))</f>
        <v>32.123222947868399</v>
      </c>
      <c r="CD162">
        <f>IF($I$1=0,0,IF(AT162=0,D162,('LED Curve'!$D$14*(AT162/$I$1)^3+'LED Curve'!$D$15*(AT162/$I$1)^2+'LED Curve'!$D$16*(AT162/$I$1)^1+'LED Curve'!$D$17)*$F$1))</f>
        <v>32.123222947868399</v>
      </c>
      <c r="CE162">
        <f>IF($I$2=0,0,IF(AU162=0,D162-CD162,('LED Curve'!$D$14*(AU162/$I$2)^3+'LED Curve'!$D$15*(AU162/$I$2)^2+'LED Curve'!$D$16*(AU162/$I$2)^1+'LED Curve'!$D$17)*$F$2))</f>
        <v>32.123222947868399</v>
      </c>
      <c r="CF162">
        <f>IF($I$3=0,0,IF(AV162=0,D162-(CD162+CE162),('LED Curve'!$D$14*(AV162/$I$3)^3+'LED Curve'!$D$15*(AV162/$I$3)^2+'LED Curve'!$D$16*(AV162/$I$3)^1+'LED Curve'!$D$17)*$F$3))</f>
        <v>32.123222947868399</v>
      </c>
      <c r="CG162">
        <f>IF($I$4=0,0,IF(AW162=0,D162-(CD162+CE162+CF162),('LED Curve'!$D$14*(AW162/$I$4)^3+'LED Curve'!$D$15*(AW162/$I$4)^2+'LED Curve'!$D$16*(AW162/$I$4)^1+'LED Curve'!$D$17)*$F$4))</f>
        <v>32.123222947868399</v>
      </c>
      <c r="CH162">
        <f>IF($I$1=0,0,IF(AX162=0,E162,('LED Curve'!$D$14*(AX162/$I$1)^3+'LED Curve'!$D$15*(AX162/$I$1)^2+'LED Curve'!$D$16*(AX162/$I$1)^1+'LED Curve'!$D$17)*$F$1))</f>
        <v>32.123222947868399</v>
      </c>
      <c r="CI162">
        <f>IF($I$2=0,0,IF(AY162=0,E162-CH162,('LED Curve'!$D$14*(AY162/$I$2)^3+'LED Curve'!$D$15*(AY162/$I$2)^2+'LED Curve'!$D$16*(AY162/$I$2)^1+'LED Curve'!$D$17)*$F$2))</f>
        <v>32.123222947868399</v>
      </c>
      <c r="CJ162">
        <f>IF($I$3=0,0,IF(AZ162=0,E162-(CH162+CI162),('LED Curve'!$D$14*(AZ162/$I$3)^3+'LED Curve'!$D$15*(AZ162/$I$3)^2+'LED Curve'!$D$16*(AZ162/$I$3)^1+'LED Curve'!$D$17)*$F$3))</f>
        <v>32.123222947868399</v>
      </c>
      <c r="CK162">
        <f>IF($I$4=0,0,IF(BA162=0,E162-(CH162+CI162+CJ162),('LED Curve'!$D$14*(BA162/$I$4)^3+'LED Curve'!$D$15*(BA162/$I$4)^2+'LED Curve'!$D$16*(BA162/$I$4)^1+'LED Curve'!$D$17)*$F$4))</f>
        <v>32.123222947868399</v>
      </c>
      <c r="CL162">
        <f t="shared" si="272"/>
        <v>114.77639350185193</v>
      </c>
      <c r="CM162">
        <f t="shared" si="273"/>
        <v>82.653170553983529</v>
      </c>
      <c r="CN162">
        <f t="shared" si="274"/>
        <v>50.52994760611513</v>
      </c>
      <c r="CO162">
        <f>IF($C$6=Calculation!$I$5,0,$C162-(BZ162+CA162+CB162+CC162))</f>
        <v>18.406724658246731</v>
      </c>
      <c r="CP162">
        <f t="shared" si="275"/>
        <v>128.25817681546289</v>
      </c>
      <c r="CQ162">
        <f t="shared" si="276"/>
        <v>96.134953867594476</v>
      </c>
      <c r="CR162">
        <f t="shared" si="277"/>
        <v>64.011730919726077</v>
      </c>
      <c r="CS162">
        <f>IF($C$6=Calculation!$I$5,0,$D162-(CD162+CE162+CF162+CG162))</f>
        <v>31.888507971857678</v>
      </c>
      <c r="CT162">
        <f t="shared" si="278"/>
        <v>141.73996012907384</v>
      </c>
      <c r="CU162">
        <f t="shared" si="279"/>
        <v>109.61673718120542</v>
      </c>
      <c r="CV162">
        <f t="shared" si="280"/>
        <v>77.493514233337024</v>
      </c>
      <c r="CW162">
        <f>IF($C$6=Calculation!$I$5,0,$E162-(CH162+CI162+CJ162+CK162))</f>
        <v>45.370291285468625</v>
      </c>
      <c r="CX162">
        <f t="shared" si="281"/>
        <v>75.253306062489401</v>
      </c>
      <c r="CY162">
        <f t="shared" si="282"/>
        <v>84.492150846384348</v>
      </c>
      <c r="CZ162">
        <f t="shared" si="283"/>
        <v>93.400339802707364</v>
      </c>
      <c r="DA162">
        <f t="shared" si="284"/>
        <v>0.79223847570195027</v>
      </c>
      <c r="DB162">
        <f t="shared" si="285"/>
        <v>0.8256151349442743</v>
      </c>
      <c r="DC162">
        <f t="shared" si="286"/>
        <v>0.85197941857638937</v>
      </c>
      <c r="DD162">
        <f t="shared" si="301"/>
        <v>17.932076648013723</v>
      </c>
      <c r="DE162">
        <f t="shared" si="302"/>
        <v>17.515266549803123</v>
      </c>
      <c r="DF162">
        <f t="shared" si="303"/>
        <v>16.323410160055261</v>
      </c>
      <c r="DG162">
        <f t="shared" si="304"/>
        <v>13.078575937779622</v>
      </c>
      <c r="DH162">
        <f t="shared" si="305"/>
        <v>18.725159927630504</v>
      </c>
      <c r="DI162">
        <f t="shared" si="306"/>
        <v>18.345294993090594</v>
      </c>
      <c r="DJ162">
        <f t="shared" si="307"/>
        <v>17.279311366460902</v>
      </c>
      <c r="DK162">
        <f t="shared" si="308"/>
        <v>14.534537572725606</v>
      </c>
      <c r="DL162">
        <f t="shared" si="309"/>
        <v>19.350465907054609</v>
      </c>
      <c r="DM162">
        <f t="shared" si="310"/>
        <v>19.002651895343252</v>
      </c>
      <c r="DN162">
        <f t="shared" si="311"/>
        <v>18.037411729883555</v>
      </c>
      <c r="DO162">
        <f t="shared" si="312"/>
        <v>15.640464865250706</v>
      </c>
      <c r="DP162">
        <f t="shared" si="287"/>
        <v>0.21536561656600375</v>
      </c>
      <c r="DQ162">
        <f t="shared" si="288"/>
        <v>0.5946129283434145</v>
      </c>
      <c r="DR162">
        <f t="shared" si="289"/>
        <v>1.504332759888884</v>
      </c>
      <c r="DS162">
        <f t="shared" si="290"/>
        <v>7.297426986337487</v>
      </c>
      <c r="DT162">
        <f t="shared" si="291"/>
        <v>0.1957421357474966</v>
      </c>
      <c r="DU162">
        <f t="shared" si="292"/>
        <v>0.52937470169145939</v>
      </c>
      <c r="DV162">
        <f t="shared" si="293"/>
        <v>1.2570381093663101</v>
      </c>
      <c r="DW162">
        <f t="shared" si="294"/>
        <v>12.800076904727238</v>
      </c>
      <c r="DX162">
        <f t="shared" si="295"/>
        <v>0.17943591579829735</v>
      </c>
      <c r="DY162">
        <f t="shared" si="296"/>
        <v>0.47733610924997627</v>
      </c>
      <c r="DZ162">
        <f t="shared" si="297"/>
        <v>1.0876185638500147</v>
      </c>
      <c r="EA162">
        <f t="shared" si="298"/>
        <v>18.772975397700602</v>
      </c>
      <c r="EB162">
        <f>IF($I$1=0,0,IF(AP162&lt;=0,0,('LED Curve'!$D$19*(AP162/$I$1)^3+'LED Curve'!$D$20*(AP162/$I$1)^2+'LED Curve'!$D$21*(AP162/$I$1)^1+'LED Curve'!$D$22)*$F$1*$I$1))</f>
        <v>544.2324443672818</v>
      </c>
      <c r="EC162">
        <f>IF($I$2=0,0,IF(AQ162&lt;=0,0,('LED Curve'!$D$19*(AQ162/$I$2)^3+'LED Curve'!$D$20*(AQ162/$I$2)^2+'LED Curve'!$D$21*(AQ162/$I$2)^1+'LED Curve'!$D$22)*$F$2*$I$2))</f>
        <v>544.2324443672818</v>
      </c>
      <c r="ED162">
        <f>IF($I$3=0,0,IF(AR162&lt;=0,0,('LED Curve'!$D$19*(AR162/$I$3)^3+'LED Curve'!$D$20*(AR162/$I$3)^2+'LED Curve'!$D$21*(AR162/$I$3)^1+'LED Curve'!$D$22)*$F$3*$I$3))</f>
        <v>544.2324443672818</v>
      </c>
      <c r="EE162">
        <f>IF($I$4=0,0,IF(AS162&lt;=0,0,('LED Curve'!$D$19*(AS162/$I$4)^3+'LED Curve'!$D$20*(AS162/$I$4)^2+'LED Curve'!$D$21*(AS162/$I$4)^1+'LED Curve'!$D$22)*$F$4*$I$4))</f>
        <v>544.2324443672818</v>
      </c>
      <c r="EF162">
        <f>IF($I$1=0,0,IF(AT162&lt;=0,0,('LED Curve'!$D$19*(AT162/$I$1)^3+'LED Curve'!$D$20*(AT162/$I$1)^2+'LED Curve'!$D$21*(AT162/$I$1)^1+'LED Curve'!$D$22)*$F$1*$I$1))</f>
        <v>544.2324443672818</v>
      </c>
      <c r="EG162">
        <f>IF($I$2=0,0,IF(AU162&lt;=0,0,('LED Curve'!$D$19*(AU162/$I$2)^3+'LED Curve'!$D$20*(AU162/$I$2)^2+'LED Curve'!$D$21*(AU162/$I$2)^1+'LED Curve'!$D$22)*$F$2*$I$2))</f>
        <v>544.2324443672818</v>
      </c>
      <c r="EH162">
        <f>IF($I$3=0,0,IF(AV162&lt;=0,0,('LED Curve'!$D$19*(AV162/$I$3)^3+'LED Curve'!$D$20*(AV162/$I$3)^2+'LED Curve'!$D$21*(AV162/$I$3)^1+'LED Curve'!$D$22)*$F$3*$I$3))</f>
        <v>544.2324443672818</v>
      </c>
      <c r="EI162">
        <f>IF($I$4=0,0,IF(AW162&lt;=0,0,('LED Curve'!$D$19*(AW162/$I$4)^3+'LED Curve'!$D$20*(AW162/$I$4)^2+'LED Curve'!$D$21*(AW162/$I$4)^1+'LED Curve'!$D$22)*$F$4*$I$4))</f>
        <v>544.2324443672818</v>
      </c>
      <c r="EJ162">
        <f>IF($I$1=0,0,IF(AX162&lt;=0,0,('LED Curve'!$D$19*(AX162/$I$1)^3+'LED Curve'!$D$20*(AX162/$I$1)^2+'LED Curve'!$D$21*(AX162/$I$1)^1+'LED Curve'!$D$22)*$F$1*$I$1))</f>
        <v>544.2324443672818</v>
      </c>
      <c r="EK162">
        <f>IF($I$2=0,0,IF(AY162&lt;=0,0,('LED Curve'!$D$19*(AY162/$I$2)^3+'LED Curve'!$D$20*(AY162/$I$2)^2+'LED Curve'!$D$21*(AY162/$I$2)^1+'LED Curve'!$D$22)*$F$2*$I$2))</f>
        <v>544.2324443672818</v>
      </c>
      <c r="EL162">
        <f>IF($I$3=0,0,IF(AZ162&lt;=0,0,('LED Curve'!$D$19*(AZ162/$I$3)^3+'LED Curve'!$D$20*(AZ162/$I$3)^2+'LED Curve'!$D$21*(AZ162/$I$3)^1+'LED Curve'!$D$22)*$F$3*$I$3))</f>
        <v>544.2324443672818</v>
      </c>
      <c r="EM162">
        <f>IF($I$4=0,0,IF(BA162&lt;=0,0,('LED Curve'!$D$19*(BA162/$I$4)^3+'LED Curve'!$D$20*(BA162/$I$4)^2+'LED Curve'!$D$21*(BA162/$I$4)^1+'LED Curve'!$D$22)*$F$4*$I$4))</f>
        <v>544.2324443672818</v>
      </c>
      <c r="EN162">
        <f t="shared" si="299"/>
        <v>2176.9297774691272</v>
      </c>
      <c r="EO162">
        <f t="shared" si="219"/>
        <v>948.61350207583291</v>
      </c>
      <c r="EP162">
        <f t="shared" si="220"/>
        <v>2176.9297774691272</v>
      </c>
      <c r="EQ162">
        <f t="shared" si="221"/>
        <v>851.15161399119143</v>
      </c>
      <c r="ER162">
        <f t="shared" si="300"/>
        <v>2176.9297774691272</v>
      </c>
      <c r="ES162">
        <f t="shared" si="222"/>
        <v>774.82780015805474</v>
      </c>
    </row>
    <row r="163" spans="1:149" x14ac:dyDescent="0.3">
      <c r="A163">
        <v>154</v>
      </c>
      <c r="B163">
        <f t="shared" si="223"/>
        <v>6.0156250000000001E-3</v>
      </c>
      <c r="C163">
        <f t="shared" si="210"/>
        <v>146.31191939351342</v>
      </c>
      <c r="D163">
        <f t="shared" si="211"/>
        <v>159.74027570201463</v>
      </c>
      <c r="E163">
        <f t="shared" si="212"/>
        <v>173.16863201051586</v>
      </c>
      <c r="F163">
        <f>IF(C163&gt;Calculation!$D$72,IF((C163-Calculation!$D$72)/Calculation!$D$58&gt;Calculation!$D$28,Calculation!$D$28,(C163-Calculation!$D$72)/Calculation!$D$58),0)</f>
        <v>26.470588235294116</v>
      </c>
      <c r="G163">
        <f>IF(C163&gt;Calculation!$D$73,IF((C163-Calculation!$D$73)/Calculation!$D$59&gt;Calculation!$D$29,Calculation!$D$29,(C163-Calculation!$D$73)/Calculation!$D$59),0)</f>
        <v>54.411764705882355</v>
      </c>
      <c r="H163">
        <f>IF(C163&gt;Calculation!$D$74,IF((C163-Calculation!$D$74)/Calculation!$D$60&gt;Calculation!$D$30,Calculation!$D$30,(C163-Calculation!$D$74)/Calculation!$D$60),0)</f>
        <v>122.05882352941177</v>
      </c>
      <c r="I163">
        <f>IF(C163&gt;Calculation!$D$75,IF((C163-Calculation!$D$75)/Calculation!$D$61&gt;Calculation!$D$31,Calculation!$D$31,(C163-Calculation!$D$75)/Calculation!$D$61),0)</f>
        <v>135.29411764705884</v>
      </c>
      <c r="J163">
        <f>IF(D163&gt;Calculation!$D$72,IF((D163-Calculation!$D$72)/Calculation!$D$58&gt;Calculation!$D$28,Calculation!$D$28,(D163-Calculation!$D$72)/Calculation!$D$58),0)</f>
        <v>26.470588235294116</v>
      </c>
      <c r="K163">
        <f>IF(D163&gt;Calculation!$D$73,IF((D163-Calculation!$D$73)/Calculation!$D$59&gt;Calculation!$D$29,Calculation!$D$29,(D163-Calculation!$D$73)/Calculation!$D$59),0)</f>
        <v>54.411764705882355</v>
      </c>
      <c r="L163">
        <f>IF(D163&gt;Calculation!$D$74,IF((D163-Calculation!$D$74)/Calculation!$D$60&gt;Calculation!$D$30,Calculation!$D$30,(D163-Calculation!$D$74)/Calculation!$D$60),0)</f>
        <v>122.05882352941177</v>
      </c>
      <c r="M163">
        <f>IF(D163&gt;Calculation!$D$75,IF((D163-Calculation!$D$75)/Calculation!$D$61&gt;Calculation!$D$31,Calculation!$D$31,(D163-Calculation!$D$75)/Calculation!$D$61),0)</f>
        <v>135.29411764705884</v>
      </c>
      <c r="N163">
        <f>IF(E163&gt;Calculation!$D$72,IF((E163-Calculation!$D$72)/Calculation!$D$58&gt;Calculation!$D$28,Calculation!$D$28,(E163-Calculation!$D$72)/Calculation!$D$58),0)</f>
        <v>26.470588235294116</v>
      </c>
      <c r="O163">
        <f>IF(E163&gt;Calculation!$D$73,IF((E163-Calculation!$D$73)/Calculation!$D$59&gt;Calculation!$D$29,Calculation!$D$29,(E163-Calculation!$D$73)/Calculation!$D$59),0)</f>
        <v>54.411764705882355</v>
      </c>
      <c r="P163">
        <f>IF(E163&gt;Calculation!$D$74,IF((E163-Calculation!$D$74)/Calculation!$D$60&gt;Calculation!$D$30,Calculation!$D$30,(E163-Calculation!$D$74)/Calculation!$D$60),0)</f>
        <v>122.05882352941177</v>
      </c>
      <c r="Q163">
        <f>IF(E163&gt;Calculation!$D$75,IF((E163-Calculation!$D$75)/Calculation!$D$61&gt;Calculation!$D$31,Calculation!$D$31,(E163-Calculation!$D$75)/Calculation!$D$61),0)</f>
        <v>135.29411764705884</v>
      </c>
      <c r="R163">
        <f t="shared" si="224"/>
        <v>0</v>
      </c>
      <c r="S163">
        <f t="shared" si="225"/>
        <v>0</v>
      </c>
      <c r="T163">
        <f t="shared" si="226"/>
        <v>0</v>
      </c>
      <c r="U163">
        <f t="shared" si="227"/>
        <v>135.29411764705884</v>
      </c>
      <c r="V163">
        <f t="shared" si="228"/>
        <v>0</v>
      </c>
      <c r="W163">
        <f t="shared" si="229"/>
        <v>0</v>
      </c>
      <c r="X163">
        <f t="shared" si="230"/>
        <v>0</v>
      </c>
      <c r="Y163">
        <f t="shared" si="231"/>
        <v>135.29411764705884</v>
      </c>
      <c r="Z163">
        <f t="shared" si="232"/>
        <v>0</v>
      </c>
      <c r="AA163">
        <f t="shared" si="233"/>
        <v>0</v>
      </c>
      <c r="AB163">
        <f t="shared" si="234"/>
        <v>0</v>
      </c>
      <c r="AC163">
        <f t="shared" si="213"/>
        <v>135.29411764705884</v>
      </c>
      <c r="AD163">
        <f>IF(T163&gt;Calculation!$D$29,1,0)</f>
        <v>0</v>
      </c>
      <c r="AE163">
        <f>IF(X163&gt;Calculation!$D$29,1,0)</f>
        <v>0</v>
      </c>
      <c r="AF163">
        <f>IF(AB163&gt;Calculation!$D$29,1,0)</f>
        <v>0</v>
      </c>
      <c r="AG163">
        <f>IF(U163&gt;Calculation!$D$30,1,0)</f>
        <v>1</v>
      </c>
      <c r="AH163">
        <f>IF(Y163&gt;Calculation!$D$30,1,0)</f>
        <v>1</v>
      </c>
      <c r="AI163">
        <f>IF(AC163&gt;Calculation!$D$30,1,0)</f>
        <v>1</v>
      </c>
      <c r="AJ163">
        <f t="shared" si="214"/>
        <v>135.29411764705884</v>
      </c>
      <c r="AK163">
        <f t="shared" si="235"/>
        <v>135.29411764705884</v>
      </c>
      <c r="AL163">
        <f t="shared" si="236"/>
        <v>135.29411764705884</v>
      </c>
      <c r="AM163">
        <f t="shared" si="237"/>
        <v>18304.498269896198</v>
      </c>
      <c r="AN163">
        <f t="shared" si="238"/>
        <v>18304.498269896198</v>
      </c>
      <c r="AO163">
        <f t="shared" si="239"/>
        <v>18304.498269896198</v>
      </c>
      <c r="AP163">
        <f t="shared" si="215"/>
        <v>135.29411764705884</v>
      </c>
      <c r="AQ163">
        <f t="shared" si="216"/>
        <v>135.29411764705884</v>
      </c>
      <c r="AR163">
        <f t="shared" si="217"/>
        <v>135.29411764705884</v>
      </c>
      <c r="AS163">
        <f t="shared" si="218"/>
        <v>135.29411764705884</v>
      </c>
      <c r="AT163">
        <f t="shared" si="240"/>
        <v>135.29411764705884</v>
      </c>
      <c r="AU163">
        <f t="shared" si="241"/>
        <v>135.29411764705884</v>
      </c>
      <c r="AV163">
        <f t="shared" si="242"/>
        <v>135.29411764705884</v>
      </c>
      <c r="AW163">
        <f t="shared" si="243"/>
        <v>135.29411764705884</v>
      </c>
      <c r="AX163">
        <f t="shared" si="244"/>
        <v>135.29411764705884</v>
      </c>
      <c r="AY163">
        <f t="shared" si="245"/>
        <v>135.29411764705884</v>
      </c>
      <c r="AZ163">
        <f t="shared" si="246"/>
        <v>135.29411764705884</v>
      </c>
      <c r="BA163">
        <f t="shared" si="247"/>
        <v>135.29411764705884</v>
      </c>
      <c r="BB163">
        <f t="shared" si="248"/>
        <v>45.098039215686278</v>
      </c>
      <c r="BC163">
        <f t="shared" si="249"/>
        <v>45.098039215686278</v>
      </c>
      <c r="BD163">
        <f t="shared" si="250"/>
        <v>45.098039215686278</v>
      </c>
      <c r="BE163">
        <f t="shared" si="251"/>
        <v>45.098039215686278</v>
      </c>
      <c r="BF163">
        <f t="shared" si="252"/>
        <v>45.098039215686278</v>
      </c>
      <c r="BG163">
        <f t="shared" si="253"/>
        <v>45.098039215686278</v>
      </c>
      <c r="BH163">
        <f t="shared" si="254"/>
        <v>45.098039215686278</v>
      </c>
      <c r="BI163">
        <f t="shared" si="255"/>
        <v>45.098039215686278</v>
      </c>
      <c r="BJ163">
        <f t="shared" si="256"/>
        <v>45.098039215686278</v>
      </c>
      <c r="BK163">
        <f t="shared" si="257"/>
        <v>45.098039215686278</v>
      </c>
      <c r="BL163">
        <f t="shared" si="258"/>
        <v>45.098039215686278</v>
      </c>
      <c r="BM163">
        <f t="shared" si="259"/>
        <v>45.098039215686278</v>
      </c>
      <c r="BN163">
        <f t="shared" si="260"/>
        <v>2033.8331410995775</v>
      </c>
      <c r="BO163">
        <f t="shared" si="261"/>
        <v>2033.8331410995775</v>
      </c>
      <c r="BP163">
        <f t="shared" si="262"/>
        <v>2033.8331410995775</v>
      </c>
      <c r="BQ163">
        <f t="shared" si="263"/>
        <v>2033.8331410995775</v>
      </c>
      <c r="BR163">
        <f t="shared" si="264"/>
        <v>2033.8331410995775</v>
      </c>
      <c r="BS163">
        <f t="shared" si="265"/>
        <v>2033.8331410995775</v>
      </c>
      <c r="BT163">
        <f t="shared" si="266"/>
        <v>2033.8331410995775</v>
      </c>
      <c r="BU163">
        <f t="shared" si="267"/>
        <v>2033.8331410995775</v>
      </c>
      <c r="BV163">
        <f t="shared" si="268"/>
        <v>2033.8331410995775</v>
      </c>
      <c r="BW163">
        <f t="shared" si="269"/>
        <v>2033.8331410995775</v>
      </c>
      <c r="BX163">
        <f t="shared" si="270"/>
        <v>2033.8331410995775</v>
      </c>
      <c r="BY163">
        <f t="shared" si="271"/>
        <v>2033.8331410995775</v>
      </c>
      <c r="BZ163">
        <f>IF($I$1=0,0,IF(AP163=0,C163,('LED Curve'!$D$14*(AP163/$I$1)^3+'LED Curve'!$D$15*(AP163/$I$1)^2+'LED Curve'!$D$16*(AP163/$I$1)^1+'LED Curve'!$D$17)*$F$1))</f>
        <v>32.123222947868399</v>
      </c>
      <c r="CA163">
        <f>IF($I$2=0,0,IF(AQ163=0,C163-BZ163,('LED Curve'!$D$14*(AQ163/$I$2)^3+'LED Curve'!$D$15*(AQ163/$I$2)^2+'LED Curve'!$D$16*(AQ163/$I$2)^1+'LED Curve'!$D$17)*$F$2))</f>
        <v>32.123222947868399</v>
      </c>
      <c r="CB163">
        <f>IF($I$3=0,0,IF(AR163=0,C163-(BZ163+CA163),('LED Curve'!$D$14*(AR163/$I$3)^3+'LED Curve'!$D$15*(AR163/$I$3)^2+'LED Curve'!$D$16*(AR163/$I$3)^1+'LED Curve'!$D$17)*$F$3))</f>
        <v>32.123222947868399</v>
      </c>
      <c r="CC163">
        <f>IF($I$4=0,0,IF(AS163=0,C163-(BZ163+CA163+CB163),('LED Curve'!$D$14*(AS163/$I$4)^3+'LED Curve'!$D$15*(AS163/$I$4)^2+'LED Curve'!$D$16*(AS163/$I$4)^1+'LED Curve'!$D$17)*$F$4))</f>
        <v>32.123222947868399</v>
      </c>
      <c r="CD163">
        <f>IF($I$1=0,0,IF(AT163=0,D163,('LED Curve'!$D$14*(AT163/$I$1)^3+'LED Curve'!$D$15*(AT163/$I$1)^2+'LED Curve'!$D$16*(AT163/$I$1)^1+'LED Curve'!$D$17)*$F$1))</f>
        <v>32.123222947868399</v>
      </c>
      <c r="CE163">
        <f>IF($I$2=0,0,IF(AU163=0,D163-CD163,('LED Curve'!$D$14*(AU163/$I$2)^3+'LED Curve'!$D$15*(AU163/$I$2)^2+'LED Curve'!$D$16*(AU163/$I$2)^1+'LED Curve'!$D$17)*$F$2))</f>
        <v>32.123222947868399</v>
      </c>
      <c r="CF163">
        <f>IF($I$3=0,0,IF(AV163=0,D163-(CD163+CE163),('LED Curve'!$D$14*(AV163/$I$3)^3+'LED Curve'!$D$15*(AV163/$I$3)^2+'LED Curve'!$D$16*(AV163/$I$3)^1+'LED Curve'!$D$17)*$F$3))</f>
        <v>32.123222947868399</v>
      </c>
      <c r="CG163">
        <f>IF($I$4=0,0,IF(AW163=0,D163-(CD163+CE163+CF163),('LED Curve'!$D$14*(AW163/$I$4)^3+'LED Curve'!$D$15*(AW163/$I$4)^2+'LED Curve'!$D$16*(AW163/$I$4)^1+'LED Curve'!$D$17)*$F$4))</f>
        <v>32.123222947868399</v>
      </c>
      <c r="CH163">
        <f>IF($I$1=0,0,IF(AX163=0,E163,('LED Curve'!$D$14*(AX163/$I$1)^3+'LED Curve'!$D$15*(AX163/$I$1)^2+'LED Curve'!$D$16*(AX163/$I$1)^1+'LED Curve'!$D$17)*$F$1))</f>
        <v>32.123222947868399</v>
      </c>
      <c r="CI163">
        <f>IF($I$2=0,0,IF(AY163=0,E163-CH163,('LED Curve'!$D$14*(AY163/$I$2)^3+'LED Curve'!$D$15*(AY163/$I$2)^2+'LED Curve'!$D$16*(AY163/$I$2)^1+'LED Curve'!$D$17)*$F$2))</f>
        <v>32.123222947868399</v>
      </c>
      <c r="CJ163">
        <f>IF($I$3=0,0,IF(AZ163=0,E163-(CH163+CI163),('LED Curve'!$D$14*(AZ163/$I$3)^3+'LED Curve'!$D$15*(AZ163/$I$3)^2+'LED Curve'!$D$16*(AZ163/$I$3)^1+'LED Curve'!$D$17)*$F$3))</f>
        <v>32.123222947868399</v>
      </c>
      <c r="CK163">
        <f>IF($I$4=0,0,IF(BA163=0,E163-(CH163+CI163+CJ163),('LED Curve'!$D$14*(BA163/$I$4)^3+'LED Curve'!$D$15*(BA163/$I$4)^2+'LED Curve'!$D$16*(BA163/$I$4)^1+'LED Curve'!$D$17)*$F$4))</f>
        <v>32.123222947868399</v>
      </c>
      <c r="CL163">
        <f t="shared" si="272"/>
        <v>114.18869644564502</v>
      </c>
      <c r="CM163">
        <f t="shared" si="273"/>
        <v>82.065473497776622</v>
      </c>
      <c r="CN163">
        <f t="shared" si="274"/>
        <v>49.942250549908223</v>
      </c>
      <c r="CO163">
        <f>IF($C$6=Calculation!$I$5,0,$C163-(BZ163+CA163+CB163+CC163))</f>
        <v>17.819027602039824</v>
      </c>
      <c r="CP163">
        <f t="shared" si="275"/>
        <v>127.61705275414623</v>
      </c>
      <c r="CQ163">
        <f t="shared" si="276"/>
        <v>95.49382980627783</v>
      </c>
      <c r="CR163">
        <f t="shared" si="277"/>
        <v>63.370606858409431</v>
      </c>
      <c r="CS163">
        <f>IF($C$6=Calculation!$I$5,0,$D163-(CD163+CE163+CF163+CG163))</f>
        <v>31.247383910541032</v>
      </c>
      <c r="CT163">
        <f t="shared" si="278"/>
        <v>141.04540906264748</v>
      </c>
      <c r="CU163">
        <f t="shared" si="279"/>
        <v>108.92218611477907</v>
      </c>
      <c r="CV163">
        <f t="shared" si="280"/>
        <v>76.798963166910667</v>
      </c>
      <c r="CW163">
        <f>IF($C$6=Calculation!$I$5,0,$E163-(CH163+CI163+CJ163+CK163))</f>
        <v>44.675740219042268</v>
      </c>
      <c r="CX163">
        <f t="shared" si="281"/>
        <v>76.0355056631781</v>
      </c>
      <c r="CY163">
        <f t="shared" si="282"/>
        <v>85.345459501681106</v>
      </c>
      <c r="CZ163">
        <f t="shared" si="283"/>
        <v>94.32475751261218</v>
      </c>
      <c r="DA163">
        <f t="shared" si="284"/>
        <v>0.79963737276077385</v>
      </c>
      <c r="DB163">
        <f t="shared" si="285"/>
        <v>0.83301403200309787</v>
      </c>
      <c r="DC163">
        <f t="shared" si="286"/>
        <v>0.85937831563521294</v>
      </c>
      <c r="DD163">
        <f t="shared" si="301"/>
        <v>18.101845519291519</v>
      </c>
      <c r="DE163">
        <f t="shared" si="302"/>
        <v>17.685035421080919</v>
      </c>
      <c r="DF163">
        <f t="shared" si="303"/>
        <v>16.493179031333057</v>
      </c>
      <c r="DG163">
        <f t="shared" si="304"/>
        <v>13.24834480905742</v>
      </c>
      <c r="DH163">
        <f t="shared" si="305"/>
        <v>18.8949287989083</v>
      </c>
      <c r="DI163">
        <f t="shared" si="306"/>
        <v>18.51506386436839</v>
      </c>
      <c r="DJ163">
        <f t="shared" si="307"/>
        <v>17.449080237738698</v>
      </c>
      <c r="DK163">
        <f t="shared" si="308"/>
        <v>14.704306444003404</v>
      </c>
      <c r="DL163">
        <f t="shared" si="309"/>
        <v>19.520234778332405</v>
      </c>
      <c r="DM163">
        <f t="shared" si="310"/>
        <v>19.172420766621048</v>
      </c>
      <c r="DN163">
        <f t="shared" si="311"/>
        <v>18.207180601161351</v>
      </c>
      <c r="DO163">
        <f t="shared" si="312"/>
        <v>15.810233736528504</v>
      </c>
      <c r="DP163">
        <f t="shared" si="287"/>
        <v>0.21536561656600375</v>
      </c>
      <c r="DQ163">
        <f t="shared" si="288"/>
        <v>0.5946129283434145</v>
      </c>
      <c r="DR163">
        <f t="shared" si="289"/>
        <v>1.504332759888884</v>
      </c>
      <c r="DS163">
        <f t="shared" si="290"/>
        <v>7.3931522048561673</v>
      </c>
      <c r="DT163">
        <f t="shared" si="291"/>
        <v>0.1957421357474966</v>
      </c>
      <c r="DU163">
        <f t="shared" si="292"/>
        <v>0.52937470169145939</v>
      </c>
      <c r="DV163">
        <f t="shared" si="293"/>
        <v>1.2570381093663101</v>
      </c>
      <c r="DW163">
        <f t="shared" si="294"/>
        <v>12.96691117785398</v>
      </c>
      <c r="DX163">
        <f t="shared" si="295"/>
        <v>0.17943591579829735</v>
      </c>
      <c r="DY163">
        <f t="shared" si="296"/>
        <v>0.47733610924997627</v>
      </c>
      <c r="DZ163">
        <f t="shared" si="297"/>
        <v>1.0876185638500147</v>
      </c>
      <c r="EA163">
        <f t="shared" si="298"/>
        <v>19.01091872543541</v>
      </c>
      <c r="EB163">
        <f>IF($I$1=0,0,IF(AP163&lt;=0,0,('LED Curve'!$D$19*(AP163/$I$1)^3+'LED Curve'!$D$20*(AP163/$I$1)^2+'LED Curve'!$D$21*(AP163/$I$1)^1+'LED Curve'!$D$22)*$F$1*$I$1))</f>
        <v>544.2324443672818</v>
      </c>
      <c r="EC163">
        <f>IF($I$2=0,0,IF(AQ163&lt;=0,0,('LED Curve'!$D$19*(AQ163/$I$2)^3+'LED Curve'!$D$20*(AQ163/$I$2)^2+'LED Curve'!$D$21*(AQ163/$I$2)^1+'LED Curve'!$D$22)*$F$2*$I$2))</f>
        <v>544.2324443672818</v>
      </c>
      <c r="ED163">
        <f>IF($I$3=0,0,IF(AR163&lt;=0,0,('LED Curve'!$D$19*(AR163/$I$3)^3+'LED Curve'!$D$20*(AR163/$I$3)^2+'LED Curve'!$D$21*(AR163/$I$3)^1+'LED Curve'!$D$22)*$F$3*$I$3))</f>
        <v>544.2324443672818</v>
      </c>
      <c r="EE163">
        <f>IF($I$4=0,0,IF(AS163&lt;=0,0,('LED Curve'!$D$19*(AS163/$I$4)^3+'LED Curve'!$D$20*(AS163/$I$4)^2+'LED Curve'!$D$21*(AS163/$I$4)^1+'LED Curve'!$D$22)*$F$4*$I$4))</f>
        <v>544.2324443672818</v>
      </c>
      <c r="EF163">
        <f>IF($I$1=0,0,IF(AT163&lt;=0,0,('LED Curve'!$D$19*(AT163/$I$1)^3+'LED Curve'!$D$20*(AT163/$I$1)^2+'LED Curve'!$D$21*(AT163/$I$1)^1+'LED Curve'!$D$22)*$F$1*$I$1))</f>
        <v>544.2324443672818</v>
      </c>
      <c r="EG163">
        <f>IF($I$2=0,0,IF(AU163&lt;=0,0,('LED Curve'!$D$19*(AU163/$I$2)^3+'LED Curve'!$D$20*(AU163/$I$2)^2+'LED Curve'!$D$21*(AU163/$I$2)^1+'LED Curve'!$D$22)*$F$2*$I$2))</f>
        <v>544.2324443672818</v>
      </c>
      <c r="EH163">
        <f>IF($I$3=0,0,IF(AV163&lt;=0,0,('LED Curve'!$D$19*(AV163/$I$3)^3+'LED Curve'!$D$20*(AV163/$I$3)^2+'LED Curve'!$D$21*(AV163/$I$3)^1+'LED Curve'!$D$22)*$F$3*$I$3))</f>
        <v>544.2324443672818</v>
      </c>
      <c r="EI163">
        <f>IF($I$4=0,0,IF(AW163&lt;=0,0,('LED Curve'!$D$19*(AW163/$I$4)^3+'LED Curve'!$D$20*(AW163/$I$4)^2+'LED Curve'!$D$21*(AW163/$I$4)^1+'LED Curve'!$D$22)*$F$4*$I$4))</f>
        <v>544.2324443672818</v>
      </c>
      <c r="EJ163">
        <f>IF($I$1=0,0,IF(AX163&lt;=0,0,('LED Curve'!$D$19*(AX163/$I$1)^3+'LED Curve'!$D$20*(AX163/$I$1)^2+'LED Curve'!$D$21*(AX163/$I$1)^1+'LED Curve'!$D$22)*$F$1*$I$1))</f>
        <v>544.2324443672818</v>
      </c>
      <c r="EK163">
        <f>IF($I$2=0,0,IF(AY163&lt;=0,0,('LED Curve'!$D$19*(AY163/$I$2)^3+'LED Curve'!$D$20*(AY163/$I$2)^2+'LED Curve'!$D$21*(AY163/$I$2)^1+'LED Curve'!$D$22)*$F$2*$I$2))</f>
        <v>544.2324443672818</v>
      </c>
      <c r="EL163">
        <f>IF($I$3=0,0,IF(AZ163&lt;=0,0,('LED Curve'!$D$19*(AZ163/$I$3)^3+'LED Curve'!$D$20*(AZ163/$I$3)^2+'LED Curve'!$D$21*(AZ163/$I$3)^1+'LED Curve'!$D$22)*$F$3*$I$3))</f>
        <v>544.2324443672818</v>
      </c>
      <c r="EM163">
        <f>IF($I$4=0,0,IF(BA163&lt;=0,0,('LED Curve'!$D$19*(BA163/$I$4)^3+'LED Curve'!$D$20*(BA163/$I$4)^2+'LED Curve'!$D$21*(BA163/$I$4)^1+'LED Curve'!$D$22)*$F$4*$I$4))</f>
        <v>544.2324443672818</v>
      </c>
      <c r="EN163">
        <f t="shared" si="299"/>
        <v>2176.9297774691272</v>
      </c>
      <c r="EO163">
        <f t="shared" si="219"/>
        <v>948.61350207583291</v>
      </c>
      <c r="EP163">
        <f t="shared" si="220"/>
        <v>2176.9297774691272</v>
      </c>
      <c r="EQ163">
        <f t="shared" si="221"/>
        <v>851.15161399119143</v>
      </c>
      <c r="ER163">
        <f t="shared" si="300"/>
        <v>2176.9297774691272</v>
      </c>
      <c r="ES163">
        <f t="shared" si="222"/>
        <v>774.82780015805474</v>
      </c>
    </row>
    <row r="164" spans="1:149" x14ac:dyDescent="0.3">
      <c r="A164">
        <v>155</v>
      </c>
      <c r="B164">
        <f t="shared" si="223"/>
        <v>6.0546875000000002E-3</v>
      </c>
      <c r="C164">
        <f t="shared" si="210"/>
        <v>145.70197746557295</v>
      </c>
      <c r="D164">
        <f t="shared" si="211"/>
        <v>159.07488450789776</v>
      </c>
      <c r="E164">
        <f t="shared" si="212"/>
        <v>172.44779155022258</v>
      </c>
      <c r="F164">
        <f>IF(C164&gt;Calculation!$D$72,IF((C164-Calculation!$D$72)/Calculation!$D$58&gt;Calculation!$D$28,Calculation!$D$28,(C164-Calculation!$D$72)/Calculation!$D$58),0)</f>
        <v>26.470588235294116</v>
      </c>
      <c r="G164">
        <f>IF(C164&gt;Calculation!$D$73,IF((C164-Calculation!$D$73)/Calculation!$D$59&gt;Calculation!$D$29,Calculation!$D$29,(C164-Calculation!$D$73)/Calculation!$D$59),0)</f>
        <v>54.411764705882355</v>
      </c>
      <c r="H164">
        <f>IF(C164&gt;Calculation!$D$74,IF((C164-Calculation!$D$74)/Calculation!$D$60&gt;Calculation!$D$30,Calculation!$D$30,(C164-Calculation!$D$74)/Calculation!$D$60),0)</f>
        <v>122.05882352941177</v>
      </c>
      <c r="I164">
        <f>IF(C164&gt;Calculation!$D$75,IF((C164-Calculation!$D$75)/Calculation!$D$61&gt;Calculation!$D$31,Calculation!$D$31,(C164-Calculation!$D$75)/Calculation!$D$61),0)</f>
        <v>135.29411764705884</v>
      </c>
      <c r="J164">
        <f>IF(D164&gt;Calculation!$D$72,IF((D164-Calculation!$D$72)/Calculation!$D$58&gt;Calculation!$D$28,Calculation!$D$28,(D164-Calculation!$D$72)/Calculation!$D$58),0)</f>
        <v>26.470588235294116</v>
      </c>
      <c r="K164">
        <f>IF(D164&gt;Calculation!$D$73,IF((D164-Calculation!$D$73)/Calculation!$D$59&gt;Calculation!$D$29,Calculation!$D$29,(D164-Calculation!$D$73)/Calculation!$D$59),0)</f>
        <v>54.411764705882355</v>
      </c>
      <c r="L164">
        <f>IF(D164&gt;Calculation!$D$74,IF((D164-Calculation!$D$74)/Calculation!$D$60&gt;Calculation!$D$30,Calculation!$D$30,(D164-Calculation!$D$74)/Calculation!$D$60),0)</f>
        <v>122.05882352941177</v>
      </c>
      <c r="M164">
        <f>IF(D164&gt;Calculation!$D$75,IF((D164-Calculation!$D$75)/Calculation!$D$61&gt;Calculation!$D$31,Calculation!$D$31,(D164-Calculation!$D$75)/Calculation!$D$61),0)</f>
        <v>135.29411764705884</v>
      </c>
      <c r="N164">
        <f>IF(E164&gt;Calculation!$D$72,IF((E164-Calculation!$D$72)/Calculation!$D$58&gt;Calculation!$D$28,Calculation!$D$28,(E164-Calculation!$D$72)/Calculation!$D$58),0)</f>
        <v>26.470588235294116</v>
      </c>
      <c r="O164">
        <f>IF(E164&gt;Calculation!$D$73,IF((E164-Calculation!$D$73)/Calculation!$D$59&gt;Calculation!$D$29,Calculation!$D$29,(E164-Calculation!$D$73)/Calculation!$D$59),0)</f>
        <v>54.411764705882355</v>
      </c>
      <c r="P164">
        <f>IF(E164&gt;Calculation!$D$74,IF((E164-Calculation!$D$74)/Calculation!$D$60&gt;Calculation!$D$30,Calculation!$D$30,(E164-Calculation!$D$74)/Calculation!$D$60),0)</f>
        <v>122.05882352941177</v>
      </c>
      <c r="Q164">
        <f>IF(E164&gt;Calculation!$D$75,IF((E164-Calculation!$D$75)/Calculation!$D$61&gt;Calculation!$D$31,Calculation!$D$31,(E164-Calculation!$D$75)/Calculation!$D$61),0)</f>
        <v>135.29411764705884</v>
      </c>
      <c r="R164">
        <f t="shared" si="224"/>
        <v>0</v>
      </c>
      <c r="S164">
        <f t="shared" si="225"/>
        <v>0</v>
      </c>
      <c r="T164">
        <f t="shared" si="226"/>
        <v>0</v>
      </c>
      <c r="U164">
        <f t="shared" si="227"/>
        <v>135.29411764705884</v>
      </c>
      <c r="V164">
        <f t="shared" si="228"/>
        <v>0</v>
      </c>
      <c r="W164">
        <f t="shared" si="229"/>
        <v>0</v>
      </c>
      <c r="X164">
        <f t="shared" si="230"/>
        <v>0</v>
      </c>
      <c r="Y164">
        <f t="shared" si="231"/>
        <v>135.29411764705884</v>
      </c>
      <c r="Z164">
        <f t="shared" si="232"/>
        <v>0</v>
      </c>
      <c r="AA164">
        <f t="shared" si="233"/>
        <v>0</v>
      </c>
      <c r="AB164">
        <f t="shared" si="234"/>
        <v>0</v>
      </c>
      <c r="AC164">
        <f t="shared" si="213"/>
        <v>135.29411764705884</v>
      </c>
      <c r="AD164">
        <f>IF(T164&gt;Calculation!$D$29,1,0)</f>
        <v>0</v>
      </c>
      <c r="AE164">
        <f>IF(X164&gt;Calculation!$D$29,1,0)</f>
        <v>0</v>
      </c>
      <c r="AF164">
        <f>IF(AB164&gt;Calculation!$D$29,1,0)</f>
        <v>0</v>
      </c>
      <c r="AG164">
        <f>IF(U164&gt;Calculation!$D$30,1,0)</f>
        <v>1</v>
      </c>
      <c r="AH164">
        <f>IF(Y164&gt;Calculation!$D$30,1,0)</f>
        <v>1</v>
      </c>
      <c r="AI164">
        <f>IF(AC164&gt;Calculation!$D$30,1,0)</f>
        <v>1</v>
      </c>
      <c r="AJ164">
        <f t="shared" si="214"/>
        <v>135.29411764705884</v>
      </c>
      <c r="AK164">
        <f t="shared" si="235"/>
        <v>135.29411764705884</v>
      </c>
      <c r="AL164">
        <f t="shared" si="236"/>
        <v>135.29411764705884</v>
      </c>
      <c r="AM164">
        <f t="shared" si="237"/>
        <v>18304.498269896198</v>
      </c>
      <c r="AN164">
        <f t="shared" si="238"/>
        <v>18304.498269896198</v>
      </c>
      <c r="AO164">
        <f t="shared" si="239"/>
        <v>18304.498269896198</v>
      </c>
      <c r="AP164">
        <f t="shared" si="215"/>
        <v>135.29411764705884</v>
      </c>
      <c r="AQ164">
        <f t="shared" si="216"/>
        <v>135.29411764705884</v>
      </c>
      <c r="AR164">
        <f t="shared" si="217"/>
        <v>135.29411764705884</v>
      </c>
      <c r="AS164">
        <f t="shared" si="218"/>
        <v>135.29411764705884</v>
      </c>
      <c r="AT164">
        <f t="shared" si="240"/>
        <v>135.29411764705884</v>
      </c>
      <c r="AU164">
        <f t="shared" si="241"/>
        <v>135.29411764705884</v>
      </c>
      <c r="AV164">
        <f t="shared" si="242"/>
        <v>135.29411764705884</v>
      </c>
      <c r="AW164">
        <f t="shared" si="243"/>
        <v>135.29411764705884</v>
      </c>
      <c r="AX164">
        <f t="shared" si="244"/>
        <v>135.29411764705884</v>
      </c>
      <c r="AY164">
        <f t="shared" si="245"/>
        <v>135.29411764705884</v>
      </c>
      <c r="AZ164">
        <f t="shared" si="246"/>
        <v>135.29411764705884</v>
      </c>
      <c r="BA164">
        <f t="shared" si="247"/>
        <v>135.29411764705884</v>
      </c>
      <c r="BB164">
        <f t="shared" si="248"/>
        <v>45.098039215686278</v>
      </c>
      <c r="BC164">
        <f t="shared" si="249"/>
        <v>45.098039215686278</v>
      </c>
      <c r="BD164">
        <f t="shared" si="250"/>
        <v>45.098039215686278</v>
      </c>
      <c r="BE164">
        <f t="shared" si="251"/>
        <v>45.098039215686278</v>
      </c>
      <c r="BF164">
        <f t="shared" si="252"/>
        <v>45.098039215686278</v>
      </c>
      <c r="BG164">
        <f t="shared" si="253"/>
        <v>45.098039215686278</v>
      </c>
      <c r="BH164">
        <f t="shared" si="254"/>
        <v>45.098039215686278</v>
      </c>
      <c r="BI164">
        <f t="shared" si="255"/>
        <v>45.098039215686278</v>
      </c>
      <c r="BJ164">
        <f t="shared" si="256"/>
        <v>45.098039215686278</v>
      </c>
      <c r="BK164">
        <f t="shared" si="257"/>
        <v>45.098039215686278</v>
      </c>
      <c r="BL164">
        <f t="shared" si="258"/>
        <v>45.098039215686278</v>
      </c>
      <c r="BM164">
        <f t="shared" si="259"/>
        <v>45.098039215686278</v>
      </c>
      <c r="BN164">
        <f t="shared" si="260"/>
        <v>2033.8331410995775</v>
      </c>
      <c r="BO164">
        <f t="shared" si="261"/>
        <v>2033.8331410995775</v>
      </c>
      <c r="BP164">
        <f t="shared" si="262"/>
        <v>2033.8331410995775</v>
      </c>
      <c r="BQ164">
        <f t="shared" si="263"/>
        <v>2033.8331410995775</v>
      </c>
      <c r="BR164">
        <f t="shared" si="264"/>
        <v>2033.8331410995775</v>
      </c>
      <c r="BS164">
        <f t="shared" si="265"/>
        <v>2033.8331410995775</v>
      </c>
      <c r="BT164">
        <f t="shared" si="266"/>
        <v>2033.8331410995775</v>
      </c>
      <c r="BU164">
        <f t="shared" si="267"/>
        <v>2033.8331410995775</v>
      </c>
      <c r="BV164">
        <f t="shared" si="268"/>
        <v>2033.8331410995775</v>
      </c>
      <c r="BW164">
        <f t="shared" si="269"/>
        <v>2033.8331410995775</v>
      </c>
      <c r="BX164">
        <f t="shared" si="270"/>
        <v>2033.8331410995775</v>
      </c>
      <c r="BY164">
        <f t="shared" si="271"/>
        <v>2033.8331410995775</v>
      </c>
      <c r="BZ164">
        <f>IF($I$1=0,0,IF(AP164=0,C164,('LED Curve'!$D$14*(AP164/$I$1)^3+'LED Curve'!$D$15*(AP164/$I$1)^2+'LED Curve'!$D$16*(AP164/$I$1)^1+'LED Curve'!$D$17)*$F$1))</f>
        <v>32.123222947868399</v>
      </c>
      <c r="CA164">
        <f>IF($I$2=0,0,IF(AQ164=0,C164-BZ164,('LED Curve'!$D$14*(AQ164/$I$2)^3+'LED Curve'!$D$15*(AQ164/$I$2)^2+'LED Curve'!$D$16*(AQ164/$I$2)^1+'LED Curve'!$D$17)*$F$2))</f>
        <v>32.123222947868399</v>
      </c>
      <c r="CB164">
        <f>IF($I$3=0,0,IF(AR164=0,C164-(BZ164+CA164),('LED Curve'!$D$14*(AR164/$I$3)^3+'LED Curve'!$D$15*(AR164/$I$3)^2+'LED Curve'!$D$16*(AR164/$I$3)^1+'LED Curve'!$D$17)*$F$3))</f>
        <v>32.123222947868399</v>
      </c>
      <c r="CC164">
        <f>IF($I$4=0,0,IF(AS164=0,C164-(BZ164+CA164+CB164),('LED Curve'!$D$14*(AS164/$I$4)^3+'LED Curve'!$D$15*(AS164/$I$4)^2+'LED Curve'!$D$16*(AS164/$I$4)^1+'LED Curve'!$D$17)*$F$4))</f>
        <v>32.123222947868399</v>
      </c>
      <c r="CD164">
        <f>IF($I$1=0,0,IF(AT164=0,D164,('LED Curve'!$D$14*(AT164/$I$1)^3+'LED Curve'!$D$15*(AT164/$I$1)^2+'LED Curve'!$D$16*(AT164/$I$1)^1+'LED Curve'!$D$17)*$F$1))</f>
        <v>32.123222947868399</v>
      </c>
      <c r="CE164">
        <f>IF($I$2=0,0,IF(AU164=0,D164-CD164,('LED Curve'!$D$14*(AU164/$I$2)^3+'LED Curve'!$D$15*(AU164/$I$2)^2+'LED Curve'!$D$16*(AU164/$I$2)^1+'LED Curve'!$D$17)*$F$2))</f>
        <v>32.123222947868399</v>
      </c>
      <c r="CF164">
        <f>IF($I$3=0,0,IF(AV164=0,D164-(CD164+CE164),('LED Curve'!$D$14*(AV164/$I$3)^3+'LED Curve'!$D$15*(AV164/$I$3)^2+'LED Curve'!$D$16*(AV164/$I$3)^1+'LED Curve'!$D$17)*$F$3))</f>
        <v>32.123222947868399</v>
      </c>
      <c r="CG164">
        <f>IF($I$4=0,0,IF(AW164=0,D164-(CD164+CE164+CF164),('LED Curve'!$D$14*(AW164/$I$4)^3+'LED Curve'!$D$15*(AW164/$I$4)^2+'LED Curve'!$D$16*(AW164/$I$4)^1+'LED Curve'!$D$17)*$F$4))</f>
        <v>32.123222947868399</v>
      </c>
      <c r="CH164">
        <f>IF($I$1=0,0,IF(AX164=0,E164,('LED Curve'!$D$14*(AX164/$I$1)^3+'LED Curve'!$D$15*(AX164/$I$1)^2+'LED Curve'!$D$16*(AX164/$I$1)^1+'LED Curve'!$D$17)*$F$1))</f>
        <v>32.123222947868399</v>
      </c>
      <c r="CI164">
        <f>IF($I$2=0,0,IF(AY164=0,E164-CH164,('LED Curve'!$D$14*(AY164/$I$2)^3+'LED Curve'!$D$15*(AY164/$I$2)^2+'LED Curve'!$D$16*(AY164/$I$2)^1+'LED Curve'!$D$17)*$F$2))</f>
        <v>32.123222947868399</v>
      </c>
      <c r="CJ164">
        <f>IF($I$3=0,0,IF(AZ164=0,E164-(CH164+CI164),('LED Curve'!$D$14*(AZ164/$I$3)^3+'LED Curve'!$D$15*(AZ164/$I$3)^2+'LED Curve'!$D$16*(AZ164/$I$3)^1+'LED Curve'!$D$17)*$F$3))</f>
        <v>32.123222947868399</v>
      </c>
      <c r="CK164">
        <f>IF($I$4=0,0,IF(BA164=0,E164-(CH164+CI164+CJ164),('LED Curve'!$D$14*(BA164/$I$4)^3+'LED Curve'!$D$15*(BA164/$I$4)^2+'LED Curve'!$D$16*(BA164/$I$4)^1+'LED Curve'!$D$17)*$F$4))</f>
        <v>32.123222947868399</v>
      </c>
      <c r="CL164">
        <f t="shared" si="272"/>
        <v>113.57875451770455</v>
      </c>
      <c r="CM164">
        <f t="shared" si="273"/>
        <v>81.455531569836154</v>
      </c>
      <c r="CN164">
        <f t="shared" si="274"/>
        <v>49.332308621967755</v>
      </c>
      <c r="CO164">
        <f>IF($C$6=Calculation!$I$5,0,$C164-(BZ164+CA164+CB164+CC164))</f>
        <v>17.209085674099356</v>
      </c>
      <c r="CP164">
        <f t="shared" si="275"/>
        <v>126.95166156002936</v>
      </c>
      <c r="CQ164">
        <f t="shared" si="276"/>
        <v>94.828438612160966</v>
      </c>
      <c r="CR164">
        <f t="shared" si="277"/>
        <v>62.705215664292567</v>
      </c>
      <c r="CS164">
        <f>IF($C$6=Calculation!$I$5,0,$D164-(CD164+CE164+CF164+CG164))</f>
        <v>30.581992716424168</v>
      </c>
      <c r="CT164">
        <f t="shared" si="278"/>
        <v>140.32456860235419</v>
      </c>
      <c r="CU164">
        <f t="shared" si="279"/>
        <v>108.20134565448578</v>
      </c>
      <c r="CV164">
        <f t="shared" si="280"/>
        <v>76.078122706617378</v>
      </c>
      <c r="CW164">
        <f>IF($C$6=Calculation!$I$5,0,$E164-(CH164+CI164+CJ164+CK164))</f>
        <v>43.954899758748979</v>
      </c>
      <c r="CX164">
        <f t="shared" si="281"/>
        <v>76.814540546882029</v>
      </c>
      <c r="CY164">
        <f t="shared" si="282"/>
        <v>86.195315738449025</v>
      </c>
      <c r="CZ164">
        <f t="shared" si="283"/>
        <v>95.245435102444091</v>
      </c>
      <c r="DA164">
        <f t="shared" si="284"/>
        <v>0.80703626981959742</v>
      </c>
      <c r="DB164">
        <f t="shared" si="285"/>
        <v>0.84041292906192144</v>
      </c>
      <c r="DC164">
        <f t="shared" si="286"/>
        <v>0.86677721269403651</v>
      </c>
      <c r="DD164">
        <f t="shared" si="301"/>
        <v>18.271614390569315</v>
      </c>
      <c r="DE164">
        <f t="shared" si="302"/>
        <v>17.854804292358715</v>
      </c>
      <c r="DF164">
        <f t="shared" si="303"/>
        <v>16.662947902610853</v>
      </c>
      <c r="DG164">
        <f t="shared" si="304"/>
        <v>13.418113680335217</v>
      </c>
      <c r="DH164">
        <f t="shared" si="305"/>
        <v>19.064697670186096</v>
      </c>
      <c r="DI164">
        <f t="shared" si="306"/>
        <v>18.684832735646186</v>
      </c>
      <c r="DJ164">
        <f t="shared" si="307"/>
        <v>17.618849109016494</v>
      </c>
      <c r="DK164">
        <f t="shared" si="308"/>
        <v>14.874075315281202</v>
      </c>
      <c r="DL164">
        <f t="shared" si="309"/>
        <v>19.690003649610201</v>
      </c>
      <c r="DM164">
        <f t="shared" si="310"/>
        <v>19.342189637898844</v>
      </c>
      <c r="DN164">
        <f t="shared" si="311"/>
        <v>18.376949472439147</v>
      </c>
      <c r="DO164">
        <f t="shared" si="312"/>
        <v>15.980002607806302</v>
      </c>
      <c r="DP164">
        <f t="shared" si="287"/>
        <v>0.21536561656600375</v>
      </c>
      <c r="DQ164">
        <f t="shared" si="288"/>
        <v>0.5946129283434145</v>
      </c>
      <c r="DR164">
        <f t="shared" si="289"/>
        <v>1.504332759888884</v>
      </c>
      <c r="DS164">
        <f t="shared" si="290"/>
        <v>7.4857127063900828</v>
      </c>
      <c r="DT164">
        <f t="shared" si="291"/>
        <v>0.1957421357474966</v>
      </c>
      <c r="DU164">
        <f t="shared" si="292"/>
        <v>0.52937470169145939</v>
      </c>
      <c r="DV164">
        <f t="shared" si="293"/>
        <v>1.2570381093663101</v>
      </c>
      <c r="DW164">
        <f t="shared" si="294"/>
        <v>13.13029303245189</v>
      </c>
      <c r="DX164">
        <f t="shared" si="295"/>
        <v>0.17943591579829735</v>
      </c>
      <c r="DY164">
        <f t="shared" si="296"/>
        <v>0.47733610924997627</v>
      </c>
      <c r="DZ164">
        <f t="shared" si="297"/>
        <v>1.0876185638500147</v>
      </c>
      <c r="EA164">
        <f t="shared" si="298"/>
        <v>19.245121933097312</v>
      </c>
      <c r="EB164">
        <f>IF($I$1=0,0,IF(AP164&lt;=0,0,('LED Curve'!$D$19*(AP164/$I$1)^3+'LED Curve'!$D$20*(AP164/$I$1)^2+'LED Curve'!$D$21*(AP164/$I$1)^1+'LED Curve'!$D$22)*$F$1*$I$1))</f>
        <v>544.2324443672818</v>
      </c>
      <c r="EC164">
        <f>IF($I$2=0,0,IF(AQ164&lt;=0,0,('LED Curve'!$D$19*(AQ164/$I$2)^3+'LED Curve'!$D$20*(AQ164/$I$2)^2+'LED Curve'!$D$21*(AQ164/$I$2)^1+'LED Curve'!$D$22)*$F$2*$I$2))</f>
        <v>544.2324443672818</v>
      </c>
      <c r="ED164">
        <f>IF($I$3=0,0,IF(AR164&lt;=0,0,('LED Curve'!$D$19*(AR164/$I$3)^3+'LED Curve'!$D$20*(AR164/$I$3)^2+'LED Curve'!$D$21*(AR164/$I$3)^1+'LED Curve'!$D$22)*$F$3*$I$3))</f>
        <v>544.2324443672818</v>
      </c>
      <c r="EE164">
        <f>IF($I$4=0,0,IF(AS164&lt;=0,0,('LED Curve'!$D$19*(AS164/$I$4)^3+'LED Curve'!$D$20*(AS164/$I$4)^2+'LED Curve'!$D$21*(AS164/$I$4)^1+'LED Curve'!$D$22)*$F$4*$I$4))</f>
        <v>544.2324443672818</v>
      </c>
      <c r="EF164">
        <f>IF($I$1=0,0,IF(AT164&lt;=0,0,('LED Curve'!$D$19*(AT164/$I$1)^3+'LED Curve'!$D$20*(AT164/$I$1)^2+'LED Curve'!$D$21*(AT164/$I$1)^1+'LED Curve'!$D$22)*$F$1*$I$1))</f>
        <v>544.2324443672818</v>
      </c>
      <c r="EG164">
        <f>IF($I$2=0,0,IF(AU164&lt;=0,0,('LED Curve'!$D$19*(AU164/$I$2)^3+'LED Curve'!$D$20*(AU164/$I$2)^2+'LED Curve'!$D$21*(AU164/$I$2)^1+'LED Curve'!$D$22)*$F$2*$I$2))</f>
        <v>544.2324443672818</v>
      </c>
      <c r="EH164">
        <f>IF($I$3=0,0,IF(AV164&lt;=0,0,('LED Curve'!$D$19*(AV164/$I$3)^3+'LED Curve'!$D$20*(AV164/$I$3)^2+'LED Curve'!$D$21*(AV164/$I$3)^1+'LED Curve'!$D$22)*$F$3*$I$3))</f>
        <v>544.2324443672818</v>
      </c>
      <c r="EI164">
        <f>IF($I$4=0,0,IF(AW164&lt;=0,0,('LED Curve'!$D$19*(AW164/$I$4)^3+'LED Curve'!$D$20*(AW164/$I$4)^2+'LED Curve'!$D$21*(AW164/$I$4)^1+'LED Curve'!$D$22)*$F$4*$I$4))</f>
        <v>544.2324443672818</v>
      </c>
      <c r="EJ164">
        <f>IF($I$1=0,0,IF(AX164&lt;=0,0,('LED Curve'!$D$19*(AX164/$I$1)^3+'LED Curve'!$D$20*(AX164/$I$1)^2+'LED Curve'!$D$21*(AX164/$I$1)^1+'LED Curve'!$D$22)*$F$1*$I$1))</f>
        <v>544.2324443672818</v>
      </c>
      <c r="EK164">
        <f>IF($I$2=0,0,IF(AY164&lt;=0,0,('LED Curve'!$D$19*(AY164/$I$2)^3+'LED Curve'!$D$20*(AY164/$I$2)^2+'LED Curve'!$D$21*(AY164/$I$2)^1+'LED Curve'!$D$22)*$F$2*$I$2))</f>
        <v>544.2324443672818</v>
      </c>
      <c r="EL164">
        <f>IF($I$3=0,0,IF(AZ164&lt;=0,0,('LED Curve'!$D$19*(AZ164/$I$3)^3+'LED Curve'!$D$20*(AZ164/$I$3)^2+'LED Curve'!$D$21*(AZ164/$I$3)^1+'LED Curve'!$D$22)*$F$3*$I$3))</f>
        <v>544.2324443672818</v>
      </c>
      <c r="EM164">
        <f>IF($I$4=0,0,IF(BA164&lt;=0,0,('LED Curve'!$D$19*(BA164/$I$4)^3+'LED Curve'!$D$20*(BA164/$I$4)^2+'LED Curve'!$D$21*(BA164/$I$4)^1+'LED Curve'!$D$22)*$F$4*$I$4))</f>
        <v>544.2324443672818</v>
      </c>
      <c r="EN164">
        <f t="shared" si="299"/>
        <v>2176.9297774691272</v>
      </c>
      <c r="EO164">
        <f t="shared" si="219"/>
        <v>948.61350207583291</v>
      </c>
      <c r="EP164">
        <f t="shared" si="220"/>
        <v>2176.9297774691272</v>
      </c>
      <c r="EQ164">
        <f t="shared" si="221"/>
        <v>851.15161399119143</v>
      </c>
      <c r="ER164">
        <f t="shared" si="300"/>
        <v>2176.9297774691272</v>
      </c>
      <c r="ES164">
        <f t="shared" si="222"/>
        <v>774.82780015805474</v>
      </c>
    </row>
    <row r="165" spans="1:149" x14ac:dyDescent="0.3">
      <c r="A165">
        <v>156</v>
      </c>
      <c r="B165">
        <f t="shared" si="223"/>
        <v>6.0937500000000002E-3</v>
      </c>
      <c r="C165">
        <f t="shared" si="210"/>
        <v>145.06988252090977</v>
      </c>
      <c r="D165">
        <f t="shared" si="211"/>
        <v>158.38532638644705</v>
      </c>
      <c r="E165">
        <f t="shared" si="212"/>
        <v>171.7007702519843</v>
      </c>
      <c r="F165">
        <f>IF(C165&gt;Calculation!$D$72,IF((C165-Calculation!$D$72)/Calculation!$D$58&gt;Calculation!$D$28,Calculation!$D$28,(C165-Calculation!$D$72)/Calculation!$D$58),0)</f>
        <v>26.470588235294116</v>
      </c>
      <c r="G165">
        <f>IF(C165&gt;Calculation!$D$73,IF((C165-Calculation!$D$73)/Calculation!$D$59&gt;Calculation!$D$29,Calculation!$D$29,(C165-Calculation!$D$73)/Calculation!$D$59),0)</f>
        <v>54.411764705882355</v>
      </c>
      <c r="H165">
        <f>IF(C165&gt;Calculation!$D$74,IF((C165-Calculation!$D$74)/Calculation!$D$60&gt;Calculation!$D$30,Calculation!$D$30,(C165-Calculation!$D$74)/Calculation!$D$60),0)</f>
        <v>122.05882352941177</v>
      </c>
      <c r="I165">
        <f>IF(C165&gt;Calculation!$D$75,IF((C165-Calculation!$D$75)/Calculation!$D$61&gt;Calculation!$D$31,Calculation!$D$31,(C165-Calculation!$D$75)/Calculation!$D$61),0)</f>
        <v>135.29411764705884</v>
      </c>
      <c r="J165">
        <f>IF(D165&gt;Calculation!$D$72,IF((D165-Calculation!$D$72)/Calculation!$D$58&gt;Calculation!$D$28,Calculation!$D$28,(D165-Calculation!$D$72)/Calculation!$D$58),0)</f>
        <v>26.470588235294116</v>
      </c>
      <c r="K165">
        <f>IF(D165&gt;Calculation!$D$73,IF((D165-Calculation!$D$73)/Calculation!$D$59&gt;Calculation!$D$29,Calculation!$D$29,(D165-Calculation!$D$73)/Calculation!$D$59),0)</f>
        <v>54.411764705882355</v>
      </c>
      <c r="L165">
        <f>IF(D165&gt;Calculation!$D$74,IF((D165-Calculation!$D$74)/Calculation!$D$60&gt;Calculation!$D$30,Calculation!$D$30,(D165-Calculation!$D$74)/Calculation!$D$60),0)</f>
        <v>122.05882352941177</v>
      </c>
      <c r="M165">
        <f>IF(D165&gt;Calculation!$D$75,IF((D165-Calculation!$D$75)/Calculation!$D$61&gt;Calculation!$D$31,Calculation!$D$31,(D165-Calculation!$D$75)/Calculation!$D$61),0)</f>
        <v>135.29411764705884</v>
      </c>
      <c r="N165">
        <f>IF(E165&gt;Calculation!$D$72,IF((E165-Calculation!$D$72)/Calculation!$D$58&gt;Calculation!$D$28,Calculation!$D$28,(E165-Calculation!$D$72)/Calculation!$D$58),0)</f>
        <v>26.470588235294116</v>
      </c>
      <c r="O165">
        <f>IF(E165&gt;Calculation!$D$73,IF((E165-Calculation!$D$73)/Calculation!$D$59&gt;Calculation!$D$29,Calculation!$D$29,(E165-Calculation!$D$73)/Calculation!$D$59),0)</f>
        <v>54.411764705882355</v>
      </c>
      <c r="P165">
        <f>IF(E165&gt;Calculation!$D$74,IF((E165-Calculation!$D$74)/Calculation!$D$60&gt;Calculation!$D$30,Calculation!$D$30,(E165-Calculation!$D$74)/Calculation!$D$60),0)</f>
        <v>122.05882352941177</v>
      </c>
      <c r="Q165">
        <f>IF(E165&gt;Calculation!$D$75,IF((E165-Calculation!$D$75)/Calculation!$D$61&gt;Calculation!$D$31,Calculation!$D$31,(E165-Calculation!$D$75)/Calculation!$D$61),0)</f>
        <v>135.29411764705884</v>
      </c>
      <c r="R165">
        <f t="shared" si="224"/>
        <v>0</v>
      </c>
      <c r="S165">
        <f t="shared" si="225"/>
        <v>0</v>
      </c>
      <c r="T165">
        <f t="shared" si="226"/>
        <v>0</v>
      </c>
      <c r="U165">
        <f t="shared" si="227"/>
        <v>135.29411764705884</v>
      </c>
      <c r="V165">
        <f t="shared" si="228"/>
        <v>0</v>
      </c>
      <c r="W165">
        <f t="shared" si="229"/>
        <v>0</v>
      </c>
      <c r="X165">
        <f t="shared" si="230"/>
        <v>0</v>
      </c>
      <c r="Y165">
        <f t="shared" si="231"/>
        <v>135.29411764705884</v>
      </c>
      <c r="Z165">
        <f t="shared" si="232"/>
        <v>0</v>
      </c>
      <c r="AA165">
        <f t="shared" si="233"/>
        <v>0</v>
      </c>
      <c r="AB165">
        <f t="shared" si="234"/>
        <v>0</v>
      </c>
      <c r="AC165">
        <f t="shared" si="213"/>
        <v>135.29411764705884</v>
      </c>
      <c r="AD165">
        <f>IF(T165&gt;Calculation!$D$29,1,0)</f>
        <v>0</v>
      </c>
      <c r="AE165">
        <f>IF(X165&gt;Calculation!$D$29,1,0)</f>
        <v>0</v>
      </c>
      <c r="AF165">
        <f>IF(AB165&gt;Calculation!$D$29,1,0)</f>
        <v>0</v>
      </c>
      <c r="AG165">
        <f>IF(U165&gt;Calculation!$D$30,1,0)</f>
        <v>1</v>
      </c>
      <c r="AH165">
        <f>IF(Y165&gt;Calculation!$D$30,1,0)</f>
        <v>1</v>
      </c>
      <c r="AI165">
        <f>IF(AC165&gt;Calculation!$D$30,1,0)</f>
        <v>1</v>
      </c>
      <c r="AJ165">
        <f t="shared" si="214"/>
        <v>135.29411764705884</v>
      </c>
      <c r="AK165">
        <f t="shared" si="235"/>
        <v>135.29411764705884</v>
      </c>
      <c r="AL165">
        <f t="shared" si="236"/>
        <v>135.29411764705884</v>
      </c>
      <c r="AM165">
        <f t="shared" si="237"/>
        <v>18304.498269896198</v>
      </c>
      <c r="AN165">
        <f t="shared" si="238"/>
        <v>18304.498269896198</v>
      </c>
      <c r="AO165">
        <f t="shared" si="239"/>
        <v>18304.498269896198</v>
      </c>
      <c r="AP165">
        <f t="shared" si="215"/>
        <v>135.29411764705884</v>
      </c>
      <c r="AQ165">
        <f t="shared" si="216"/>
        <v>135.29411764705884</v>
      </c>
      <c r="AR165">
        <f t="shared" si="217"/>
        <v>135.29411764705884</v>
      </c>
      <c r="AS165">
        <f t="shared" si="218"/>
        <v>135.29411764705884</v>
      </c>
      <c r="AT165">
        <f t="shared" si="240"/>
        <v>135.29411764705884</v>
      </c>
      <c r="AU165">
        <f t="shared" si="241"/>
        <v>135.29411764705884</v>
      </c>
      <c r="AV165">
        <f t="shared" si="242"/>
        <v>135.29411764705884</v>
      </c>
      <c r="AW165">
        <f t="shared" si="243"/>
        <v>135.29411764705884</v>
      </c>
      <c r="AX165">
        <f t="shared" si="244"/>
        <v>135.29411764705884</v>
      </c>
      <c r="AY165">
        <f t="shared" si="245"/>
        <v>135.29411764705884</v>
      </c>
      <c r="AZ165">
        <f t="shared" si="246"/>
        <v>135.29411764705884</v>
      </c>
      <c r="BA165">
        <f t="shared" si="247"/>
        <v>135.29411764705884</v>
      </c>
      <c r="BB165">
        <f t="shared" si="248"/>
        <v>45.098039215686278</v>
      </c>
      <c r="BC165">
        <f t="shared" si="249"/>
        <v>45.098039215686278</v>
      </c>
      <c r="BD165">
        <f t="shared" si="250"/>
        <v>45.098039215686278</v>
      </c>
      <c r="BE165">
        <f t="shared" si="251"/>
        <v>45.098039215686278</v>
      </c>
      <c r="BF165">
        <f t="shared" si="252"/>
        <v>45.098039215686278</v>
      </c>
      <c r="BG165">
        <f t="shared" si="253"/>
        <v>45.098039215686278</v>
      </c>
      <c r="BH165">
        <f t="shared" si="254"/>
        <v>45.098039215686278</v>
      </c>
      <c r="BI165">
        <f t="shared" si="255"/>
        <v>45.098039215686278</v>
      </c>
      <c r="BJ165">
        <f t="shared" si="256"/>
        <v>45.098039215686278</v>
      </c>
      <c r="BK165">
        <f t="shared" si="257"/>
        <v>45.098039215686278</v>
      </c>
      <c r="BL165">
        <f t="shared" si="258"/>
        <v>45.098039215686278</v>
      </c>
      <c r="BM165">
        <f t="shared" si="259"/>
        <v>45.098039215686278</v>
      </c>
      <c r="BN165">
        <f t="shared" si="260"/>
        <v>2033.8331410995775</v>
      </c>
      <c r="BO165">
        <f t="shared" si="261"/>
        <v>2033.8331410995775</v>
      </c>
      <c r="BP165">
        <f t="shared" si="262"/>
        <v>2033.8331410995775</v>
      </c>
      <c r="BQ165">
        <f t="shared" si="263"/>
        <v>2033.8331410995775</v>
      </c>
      <c r="BR165">
        <f t="shared" si="264"/>
        <v>2033.8331410995775</v>
      </c>
      <c r="BS165">
        <f t="shared" si="265"/>
        <v>2033.8331410995775</v>
      </c>
      <c r="BT165">
        <f t="shared" si="266"/>
        <v>2033.8331410995775</v>
      </c>
      <c r="BU165">
        <f t="shared" si="267"/>
        <v>2033.8331410995775</v>
      </c>
      <c r="BV165">
        <f t="shared" si="268"/>
        <v>2033.8331410995775</v>
      </c>
      <c r="BW165">
        <f t="shared" si="269"/>
        <v>2033.8331410995775</v>
      </c>
      <c r="BX165">
        <f t="shared" si="270"/>
        <v>2033.8331410995775</v>
      </c>
      <c r="BY165">
        <f t="shared" si="271"/>
        <v>2033.8331410995775</v>
      </c>
      <c r="BZ165">
        <f>IF($I$1=0,0,IF(AP165=0,C165,('LED Curve'!$D$14*(AP165/$I$1)^3+'LED Curve'!$D$15*(AP165/$I$1)^2+'LED Curve'!$D$16*(AP165/$I$1)^1+'LED Curve'!$D$17)*$F$1))</f>
        <v>32.123222947868399</v>
      </c>
      <c r="CA165">
        <f>IF($I$2=0,0,IF(AQ165=0,C165-BZ165,('LED Curve'!$D$14*(AQ165/$I$2)^3+'LED Curve'!$D$15*(AQ165/$I$2)^2+'LED Curve'!$D$16*(AQ165/$I$2)^1+'LED Curve'!$D$17)*$F$2))</f>
        <v>32.123222947868399</v>
      </c>
      <c r="CB165">
        <f>IF($I$3=0,0,IF(AR165=0,C165-(BZ165+CA165),('LED Curve'!$D$14*(AR165/$I$3)^3+'LED Curve'!$D$15*(AR165/$I$3)^2+'LED Curve'!$D$16*(AR165/$I$3)^1+'LED Curve'!$D$17)*$F$3))</f>
        <v>32.123222947868399</v>
      </c>
      <c r="CC165">
        <f>IF($I$4=0,0,IF(AS165=0,C165-(BZ165+CA165+CB165),('LED Curve'!$D$14*(AS165/$I$4)^3+'LED Curve'!$D$15*(AS165/$I$4)^2+'LED Curve'!$D$16*(AS165/$I$4)^1+'LED Curve'!$D$17)*$F$4))</f>
        <v>32.123222947868399</v>
      </c>
      <c r="CD165">
        <f>IF($I$1=0,0,IF(AT165=0,D165,('LED Curve'!$D$14*(AT165/$I$1)^3+'LED Curve'!$D$15*(AT165/$I$1)^2+'LED Curve'!$D$16*(AT165/$I$1)^1+'LED Curve'!$D$17)*$F$1))</f>
        <v>32.123222947868399</v>
      </c>
      <c r="CE165">
        <f>IF($I$2=0,0,IF(AU165=0,D165-CD165,('LED Curve'!$D$14*(AU165/$I$2)^3+'LED Curve'!$D$15*(AU165/$I$2)^2+'LED Curve'!$D$16*(AU165/$I$2)^1+'LED Curve'!$D$17)*$F$2))</f>
        <v>32.123222947868399</v>
      </c>
      <c r="CF165">
        <f>IF($I$3=0,0,IF(AV165=0,D165-(CD165+CE165),('LED Curve'!$D$14*(AV165/$I$3)^3+'LED Curve'!$D$15*(AV165/$I$3)^2+'LED Curve'!$D$16*(AV165/$I$3)^1+'LED Curve'!$D$17)*$F$3))</f>
        <v>32.123222947868399</v>
      </c>
      <c r="CG165">
        <f>IF($I$4=0,0,IF(AW165=0,D165-(CD165+CE165+CF165),('LED Curve'!$D$14*(AW165/$I$4)^3+'LED Curve'!$D$15*(AW165/$I$4)^2+'LED Curve'!$D$16*(AW165/$I$4)^1+'LED Curve'!$D$17)*$F$4))</f>
        <v>32.123222947868399</v>
      </c>
      <c r="CH165">
        <f>IF($I$1=0,0,IF(AX165=0,E165,('LED Curve'!$D$14*(AX165/$I$1)^3+'LED Curve'!$D$15*(AX165/$I$1)^2+'LED Curve'!$D$16*(AX165/$I$1)^1+'LED Curve'!$D$17)*$F$1))</f>
        <v>32.123222947868399</v>
      </c>
      <c r="CI165">
        <f>IF($I$2=0,0,IF(AY165=0,E165-CH165,('LED Curve'!$D$14*(AY165/$I$2)^3+'LED Curve'!$D$15*(AY165/$I$2)^2+'LED Curve'!$D$16*(AY165/$I$2)^1+'LED Curve'!$D$17)*$F$2))</f>
        <v>32.123222947868399</v>
      </c>
      <c r="CJ165">
        <f>IF($I$3=0,0,IF(AZ165=0,E165-(CH165+CI165),('LED Curve'!$D$14*(AZ165/$I$3)^3+'LED Curve'!$D$15*(AZ165/$I$3)^2+'LED Curve'!$D$16*(AZ165/$I$3)^1+'LED Curve'!$D$17)*$F$3))</f>
        <v>32.123222947868399</v>
      </c>
      <c r="CK165">
        <f>IF($I$4=0,0,IF(BA165=0,E165-(CH165+CI165+CJ165),('LED Curve'!$D$14*(BA165/$I$4)^3+'LED Curve'!$D$15*(BA165/$I$4)^2+'LED Curve'!$D$16*(BA165/$I$4)^1+'LED Curve'!$D$17)*$F$4))</f>
        <v>32.123222947868399</v>
      </c>
      <c r="CL165">
        <f t="shared" si="272"/>
        <v>112.94665957304137</v>
      </c>
      <c r="CM165">
        <f t="shared" si="273"/>
        <v>80.823436625172974</v>
      </c>
      <c r="CN165">
        <f t="shared" si="274"/>
        <v>48.700213677304575</v>
      </c>
      <c r="CO165">
        <f>IF($C$6=Calculation!$I$5,0,$C165-(BZ165+CA165+CB165+CC165))</f>
        <v>16.576990729436176</v>
      </c>
      <c r="CP165">
        <f t="shared" si="275"/>
        <v>126.26210343857865</v>
      </c>
      <c r="CQ165">
        <f t="shared" si="276"/>
        <v>94.13888049071025</v>
      </c>
      <c r="CR165">
        <f t="shared" si="277"/>
        <v>62.015657542841851</v>
      </c>
      <c r="CS165">
        <f>IF($C$6=Calculation!$I$5,0,$D165-(CD165+CE165+CF165+CG165))</f>
        <v>29.892434594973452</v>
      </c>
      <c r="CT165">
        <f t="shared" si="278"/>
        <v>139.57754730411591</v>
      </c>
      <c r="CU165">
        <f t="shared" si="279"/>
        <v>107.4543243562475</v>
      </c>
      <c r="CV165">
        <f t="shared" si="280"/>
        <v>75.331101408379098</v>
      </c>
      <c r="CW165">
        <f>IF($C$6=Calculation!$I$5,0,$E165-(CH165+CI165+CJ165+CK165))</f>
        <v>43.207878460510699</v>
      </c>
      <c r="CX165">
        <f t="shared" si="281"/>
        <v>77.590293393813226</v>
      </c>
      <c r="CY165">
        <f t="shared" si="282"/>
        <v>87.041591571464878</v>
      </c>
      <c r="CZ165">
        <f t="shared" si="283"/>
        <v>96.162233921544598</v>
      </c>
      <c r="DA165">
        <f t="shared" si="284"/>
        <v>0.81443516687842099</v>
      </c>
      <c r="DB165">
        <f t="shared" si="285"/>
        <v>0.84781182612074502</v>
      </c>
      <c r="DC165">
        <f t="shared" si="286"/>
        <v>0.87417610975286009</v>
      </c>
      <c r="DD165">
        <f t="shared" si="301"/>
        <v>18.441383261847111</v>
      </c>
      <c r="DE165">
        <f t="shared" si="302"/>
        <v>18.024573163636511</v>
      </c>
      <c r="DF165">
        <f t="shared" si="303"/>
        <v>16.832716773888649</v>
      </c>
      <c r="DG165">
        <f t="shared" si="304"/>
        <v>13.587882551613015</v>
      </c>
      <c r="DH165">
        <f t="shared" si="305"/>
        <v>19.234466541463892</v>
      </c>
      <c r="DI165">
        <f t="shared" si="306"/>
        <v>18.854601606923982</v>
      </c>
      <c r="DJ165">
        <f t="shared" si="307"/>
        <v>17.788617980294291</v>
      </c>
      <c r="DK165">
        <f t="shared" si="308"/>
        <v>15.043844186558999</v>
      </c>
      <c r="DL165">
        <f t="shared" si="309"/>
        <v>19.859772520887997</v>
      </c>
      <c r="DM165">
        <f t="shared" si="310"/>
        <v>19.51195850917664</v>
      </c>
      <c r="DN165">
        <f t="shared" si="311"/>
        <v>18.546718343716943</v>
      </c>
      <c r="DO165">
        <f t="shared" si="312"/>
        <v>16.149771479084098</v>
      </c>
      <c r="DP165">
        <f t="shared" si="287"/>
        <v>0.21536561656600375</v>
      </c>
      <c r="DQ165">
        <f t="shared" si="288"/>
        <v>0.5946129283434145</v>
      </c>
      <c r="DR165">
        <f t="shared" si="289"/>
        <v>1.504332759888884</v>
      </c>
      <c r="DS165">
        <f t="shared" si="290"/>
        <v>7.5749911711512636</v>
      </c>
      <c r="DT165">
        <f t="shared" si="291"/>
        <v>0.1957421357474966</v>
      </c>
      <c r="DU165">
        <f t="shared" si="292"/>
        <v>0.52937470169145939</v>
      </c>
      <c r="DV165">
        <f t="shared" si="293"/>
        <v>1.2570381093663101</v>
      </c>
      <c r="DW165">
        <f t="shared" si="294"/>
        <v>13.290094483297725</v>
      </c>
      <c r="DX165">
        <f t="shared" si="295"/>
        <v>0.17943591579829735</v>
      </c>
      <c r="DY165">
        <f t="shared" si="296"/>
        <v>0.47733610924997627</v>
      </c>
      <c r="DZ165">
        <f t="shared" si="297"/>
        <v>1.0876185638500147</v>
      </c>
      <c r="EA165">
        <f t="shared" si="298"/>
        <v>19.4754463700278</v>
      </c>
      <c r="EB165">
        <f>IF($I$1=0,0,IF(AP165&lt;=0,0,('LED Curve'!$D$19*(AP165/$I$1)^3+'LED Curve'!$D$20*(AP165/$I$1)^2+'LED Curve'!$D$21*(AP165/$I$1)^1+'LED Curve'!$D$22)*$F$1*$I$1))</f>
        <v>544.2324443672818</v>
      </c>
      <c r="EC165">
        <f>IF($I$2=0,0,IF(AQ165&lt;=0,0,('LED Curve'!$D$19*(AQ165/$I$2)^3+'LED Curve'!$D$20*(AQ165/$I$2)^2+'LED Curve'!$D$21*(AQ165/$I$2)^1+'LED Curve'!$D$22)*$F$2*$I$2))</f>
        <v>544.2324443672818</v>
      </c>
      <c r="ED165">
        <f>IF($I$3=0,0,IF(AR165&lt;=0,0,('LED Curve'!$D$19*(AR165/$I$3)^3+'LED Curve'!$D$20*(AR165/$I$3)^2+'LED Curve'!$D$21*(AR165/$I$3)^1+'LED Curve'!$D$22)*$F$3*$I$3))</f>
        <v>544.2324443672818</v>
      </c>
      <c r="EE165">
        <f>IF($I$4=0,0,IF(AS165&lt;=0,0,('LED Curve'!$D$19*(AS165/$I$4)^3+'LED Curve'!$D$20*(AS165/$I$4)^2+'LED Curve'!$D$21*(AS165/$I$4)^1+'LED Curve'!$D$22)*$F$4*$I$4))</f>
        <v>544.2324443672818</v>
      </c>
      <c r="EF165">
        <f>IF($I$1=0,0,IF(AT165&lt;=0,0,('LED Curve'!$D$19*(AT165/$I$1)^3+'LED Curve'!$D$20*(AT165/$I$1)^2+'LED Curve'!$D$21*(AT165/$I$1)^1+'LED Curve'!$D$22)*$F$1*$I$1))</f>
        <v>544.2324443672818</v>
      </c>
      <c r="EG165">
        <f>IF($I$2=0,0,IF(AU165&lt;=0,0,('LED Curve'!$D$19*(AU165/$I$2)^3+'LED Curve'!$D$20*(AU165/$I$2)^2+'LED Curve'!$D$21*(AU165/$I$2)^1+'LED Curve'!$D$22)*$F$2*$I$2))</f>
        <v>544.2324443672818</v>
      </c>
      <c r="EH165">
        <f>IF($I$3=0,0,IF(AV165&lt;=0,0,('LED Curve'!$D$19*(AV165/$I$3)^3+'LED Curve'!$D$20*(AV165/$I$3)^2+'LED Curve'!$D$21*(AV165/$I$3)^1+'LED Curve'!$D$22)*$F$3*$I$3))</f>
        <v>544.2324443672818</v>
      </c>
      <c r="EI165">
        <f>IF($I$4=0,0,IF(AW165&lt;=0,0,('LED Curve'!$D$19*(AW165/$I$4)^3+'LED Curve'!$D$20*(AW165/$I$4)^2+'LED Curve'!$D$21*(AW165/$I$4)^1+'LED Curve'!$D$22)*$F$4*$I$4))</f>
        <v>544.2324443672818</v>
      </c>
      <c r="EJ165">
        <f>IF($I$1=0,0,IF(AX165&lt;=0,0,('LED Curve'!$D$19*(AX165/$I$1)^3+'LED Curve'!$D$20*(AX165/$I$1)^2+'LED Curve'!$D$21*(AX165/$I$1)^1+'LED Curve'!$D$22)*$F$1*$I$1))</f>
        <v>544.2324443672818</v>
      </c>
      <c r="EK165">
        <f>IF($I$2=0,0,IF(AY165&lt;=0,0,('LED Curve'!$D$19*(AY165/$I$2)^3+'LED Curve'!$D$20*(AY165/$I$2)^2+'LED Curve'!$D$21*(AY165/$I$2)^1+'LED Curve'!$D$22)*$F$2*$I$2))</f>
        <v>544.2324443672818</v>
      </c>
      <c r="EL165">
        <f>IF($I$3=0,0,IF(AZ165&lt;=0,0,('LED Curve'!$D$19*(AZ165/$I$3)^3+'LED Curve'!$D$20*(AZ165/$I$3)^2+'LED Curve'!$D$21*(AZ165/$I$3)^1+'LED Curve'!$D$22)*$F$3*$I$3))</f>
        <v>544.2324443672818</v>
      </c>
      <c r="EM165">
        <f>IF($I$4=0,0,IF(BA165&lt;=0,0,('LED Curve'!$D$19*(BA165/$I$4)^3+'LED Curve'!$D$20*(BA165/$I$4)^2+'LED Curve'!$D$21*(BA165/$I$4)^1+'LED Curve'!$D$22)*$F$4*$I$4))</f>
        <v>544.2324443672818</v>
      </c>
      <c r="EN165">
        <f t="shared" si="299"/>
        <v>2176.9297774691272</v>
      </c>
      <c r="EO165">
        <f t="shared" si="219"/>
        <v>948.61350207583291</v>
      </c>
      <c r="EP165">
        <f t="shared" si="220"/>
        <v>2176.9297774691272</v>
      </c>
      <c r="EQ165">
        <f t="shared" si="221"/>
        <v>851.15161399119143</v>
      </c>
      <c r="ER165">
        <f t="shared" si="300"/>
        <v>2176.9297774691272</v>
      </c>
      <c r="ES165">
        <f t="shared" si="222"/>
        <v>774.82780015805474</v>
      </c>
    </row>
    <row r="166" spans="1:149" x14ac:dyDescent="0.3">
      <c r="A166">
        <v>157</v>
      </c>
      <c r="B166">
        <f t="shared" si="223"/>
        <v>6.1328125000000002E-3</v>
      </c>
      <c r="C166">
        <f t="shared" si="210"/>
        <v>144.41572975069755</v>
      </c>
      <c r="D166">
        <f t="shared" si="211"/>
        <v>157.67170518257916</v>
      </c>
      <c r="E166">
        <f t="shared" si="212"/>
        <v>170.92768061446074</v>
      </c>
      <c r="F166">
        <f>IF(C166&gt;Calculation!$D$72,IF((C166-Calculation!$D$72)/Calculation!$D$58&gt;Calculation!$D$28,Calculation!$D$28,(C166-Calculation!$D$72)/Calculation!$D$58),0)</f>
        <v>26.470588235294116</v>
      </c>
      <c r="G166">
        <f>IF(C166&gt;Calculation!$D$73,IF((C166-Calculation!$D$73)/Calculation!$D$59&gt;Calculation!$D$29,Calculation!$D$29,(C166-Calculation!$D$73)/Calculation!$D$59),0)</f>
        <v>54.411764705882355</v>
      </c>
      <c r="H166">
        <f>IF(C166&gt;Calculation!$D$74,IF((C166-Calculation!$D$74)/Calculation!$D$60&gt;Calculation!$D$30,Calculation!$D$30,(C166-Calculation!$D$74)/Calculation!$D$60),0)</f>
        <v>122.05882352941177</v>
      </c>
      <c r="I166">
        <f>IF(C166&gt;Calculation!$D$75,IF((C166-Calculation!$D$75)/Calculation!$D$61&gt;Calculation!$D$31,Calculation!$D$31,(C166-Calculation!$D$75)/Calculation!$D$61),0)</f>
        <v>135.29411764705884</v>
      </c>
      <c r="J166">
        <f>IF(D166&gt;Calculation!$D$72,IF((D166-Calculation!$D$72)/Calculation!$D$58&gt;Calculation!$D$28,Calculation!$D$28,(D166-Calculation!$D$72)/Calculation!$D$58),0)</f>
        <v>26.470588235294116</v>
      </c>
      <c r="K166">
        <f>IF(D166&gt;Calculation!$D$73,IF((D166-Calculation!$D$73)/Calculation!$D$59&gt;Calculation!$D$29,Calculation!$D$29,(D166-Calculation!$D$73)/Calculation!$D$59),0)</f>
        <v>54.411764705882355</v>
      </c>
      <c r="L166">
        <f>IF(D166&gt;Calculation!$D$74,IF((D166-Calculation!$D$74)/Calculation!$D$60&gt;Calculation!$D$30,Calculation!$D$30,(D166-Calculation!$D$74)/Calculation!$D$60),0)</f>
        <v>122.05882352941177</v>
      </c>
      <c r="M166">
        <f>IF(D166&gt;Calculation!$D$75,IF((D166-Calculation!$D$75)/Calculation!$D$61&gt;Calculation!$D$31,Calculation!$D$31,(D166-Calculation!$D$75)/Calculation!$D$61),0)</f>
        <v>135.29411764705884</v>
      </c>
      <c r="N166">
        <f>IF(E166&gt;Calculation!$D$72,IF((E166-Calculation!$D$72)/Calculation!$D$58&gt;Calculation!$D$28,Calculation!$D$28,(E166-Calculation!$D$72)/Calculation!$D$58),0)</f>
        <v>26.470588235294116</v>
      </c>
      <c r="O166">
        <f>IF(E166&gt;Calculation!$D$73,IF((E166-Calculation!$D$73)/Calculation!$D$59&gt;Calculation!$D$29,Calculation!$D$29,(E166-Calculation!$D$73)/Calculation!$D$59),0)</f>
        <v>54.411764705882355</v>
      </c>
      <c r="P166">
        <f>IF(E166&gt;Calculation!$D$74,IF((E166-Calculation!$D$74)/Calculation!$D$60&gt;Calculation!$D$30,Calculation!$D$30,(E166-Calculation!$D$74)/Calculation!$D$60),0)</f>
        <v>122.05882352941177</v>
      </c>
      <c r="Q166">
        <f>IF(E166&gt;Calculation!$D$75,IF((E166-Calculation!$D$75)/Calculation!$D$61&gt;Calculation!$D$31,Calculation!$D$31,(E166-Calculation!$D$75)/Calculation!$D$61),0)</f>
        <v>135.29411764705884</v>
      </c>
      <c r="R166">
        <f t="shared" si="224"/>
        <v>0</v>
      </c>
      <c r="S166">
        <f t="shared" si="225"/>
        <v>0</v>
      </c>
      <c r="T166">
        <f t="shared" si="226"/>
        <v>0</v>
      </c>
      <c r="U166">
        <f t="shared" si="227"/>
        <v>135.29411764705884</v>
      </c>
      <c r="V166">
        <f t="shared" si="228"/>
        <v>0</v>
      </c>
      <c r="W166">
        <f t="shared" si="229"/>
        <v>0</v>
      </c>
      <c r="X166">
        <f t="shared" si="230"/>
        <v>0</v>
      </c>
      <c r="Y166">
        <f t="shared" si="231"/>
        <v>135.29411764705884</v>
      </c>
      <c r="Z166">
        <f t="shared" si="232"/>
        <v>0</v>
      </c>
      <c r="AA166">
        <f t="shared" si="233"/>
        <v>0</v>
      </c>
      <c r="AB166">
        <f t="shared" si="234"/>
        <v>0</v>
      </c>
      <c r="AC166">
        <f t="shared" si="213"/>
        <v>135.29411764705884</v>
      </c>
      <c r="AD166">
        <f>IF(T166&gt;Calculation!$D$29,1,0)</f>
        <v>0</v>
      </c>
      <c r="AE166">
        <f>IF(X166&gt;Calculation!$D$29,1,0)</f>
        <v>0</v>
      </c>
      <c r="AF166">
        <f>IF(AB166&gt;Calculation!$D$29,1,0)</f>
        <v>0</v>
      </c>
      <c r="AG166">
        <f>IF(U166&gt;Calculation!$D$30,1,0)</f>
        <v>1</v>
      </c>
      <c r="AH166">
        <f>IF(Y166&gt;Calculation!$D$30,1,0)</f>
        <v>1</v>
      </c>
      <c r="AI166">
        <f>IF(AC166&gt;Calculation!$D$30,1,0)</f>
        <v>1</v>
      </c>
      <c r="AJ166">
        <f t="shared" si="214"/>
        <v>135.29411764705884</v>
      </c>
      <c r="AK166">
        <f t="shared" si="235"/>
        <v>135.29411764705884</v>
      </c>
      <c r="AL166">
        <f t="shared" si="236"/>
        <v>135.29411764705884</v>
      </c>
      <c r="AM166">
        <f t="shared" si="237"/>
        <v>18304.498269896198</v>
      </c>
      <c r="AN166">
        <f t="shared" si="238"/>
        <v>18304.498269896198</v>
      </c>
      <c r="AO166">
        <f t="shared" si="239"/>
        <v>18304.498269896198</v>
      </c>
      <c r="AP166">
        <f t="shared" si="215"/>
        <v>135.29411764705884</v>
      </c>
      <c r="AQ166">
        <f t="shared" si="216"/>
        <v>135.29411764705884</v>
      </c>
      <c r="AR166">
        <f t="shared" si="217"/>
        <v>135.29411764705884</v>
      </c>
      <c r="AS166">
        <f t="shared" si="218"/>
        <v>135.29411764705884</v>
      </c>
      <c r="AT166">
        <f t="shared" si="240"/>
        <v>135.29411764705884</v>
      </c>
      <c r="AU166">
        <f t="shared" si="241"/>
        <v>135.29411764705884</v>
      </c>
      <c r="AV166">
        <f t="shared" si="242"/>
        <v>135.29411764705884</v>
      </c>
      <c r="AW166">
        <f t="shared" si="243"/>
        <v>135.29411764705884</v>
      </c>
      <c r="AX166">
        <f t="shared" si="244"/>
        <v>135.29411764705884</v>
      </c>
      <c r="AY166">
        <f t="shared" si="245"/>
        <v>135.29411764705884</v>
      </c>
      <c r="AZ166">
        <f t="shared" si="246"/>
        <v>135.29411764705884</v>
      </c>
      <c r="BA166">
        <f t="shared" si="247"/>
        <v>135.29411764705884</v>
      </c>
      <c r="BB166">
        <f t="shared" si="248"/>
        <v>45.098039215686278</v>
      </c>
      <c r="BC166">
        <f t="shared" si="249"/>
        <v>45.098039215686278</v>
      </c>
      <c r="BD166">
        <f t="shared" si="250"/>
        <v>45.098039215686278</v>
      </c>
      <c r="BE166">
        <f t="shared" si="251"/>
        <v>45.098039215686278</v>
      </c>
      <c r="BF166">
        <f t="shared" si="252"/>
        <v>45.098039215686278</v>
      </c>
      <c r="BG166">
        <f t="shared" si="253"/>
        <v>45.098039215686278</v>
      </c>
      <c r="BH166">
        <f t="shared" si="254"/>
        <v>45.098039215686278</v>
      </c>
      <c r="BI166">
        <f t="shared" si="255"/>
        <v>45.098039215686278</v>
      </c>
      <c r="BJ166">
        <f t="shared" si="256"/>
        <v>45.098039215686278</v>
      </c>
      <c r="BK166">
        <f t="shared" si="257"/>
        <v>45.098039215686278</v>
      </c>
      <c r="BL166">
        <f t="shared" si="258"/>
        <v>45.098039215686278</v>
      </c>
      <c r="BM166">
        <f t="shared" si="259"/>
        <v>45.098039215686278</v>
      </c>
      <c r="BN166">
        <f t="shared" si="260"/>
        <v>2033.8331410995775</v>
      </c>
      <c r="BO166">
        <f t="shared" si="261"/>
        <v>2033.8331410995775</v>
      </c>
      <c r="BP166">
        <f t="shared" si="262"/>
        <v>2033.8331410995775</v>
      </c>
      <c r="BQ166">
        <f t="shared" si="263"/>
        <v>2033.8331410995775</v>
      </c>
      <c r="BR166">
        <f t="shared" si="264"/>
        <v>2033.8331410995775</v>
      </c>
      <c r="BS166">
        <f t="shared" si="265"/>
        <v>2033.8331410995775</v>
      </c>
      <c r="BT166">
        <f t="shared" si="266"/>
        <v>2033.8331410995775</v>
      </c>
      <c r="BU166">
        <f t="shared" si="267"/>
        <v>2033.8331410995775</v>
      </c>
      <c r="BV166">
        <f t="shared" si="268"/>
        <v>2033.8331410995775</v>
      </c>
      <c r="BW166">
        <f t="shared" si="269"/>
        <v>2033.8331410995775</v>
      </c>
      <c r="BX166">
        <f t="shared" si="270"/>
        <v>2033.8331410995775</v>
      </c>
      <c r="BY166">
        <f t="shared" si="271"/>
        <v>2033.8331410995775</v>
      </c>
      <c r="BZ166">
        <f>IF($I$1=0,0,IF(AP166=0,C166,('LED Curve'!$D$14*(AP166/$I$1)^3+'LED Curve'!$D$15*(AP166/$I$1)^2+'LED Curve'!$D$16*(AP166/$I$1)^1+'LED Curve'!$D$17)*$F$1))</f>
        <v>32.123222947868399</v>
      </c>
      <c r="CA166">
        <f>IF($I$2=0,0,IF(AQ166=0,C166-BZ166,('LED Curve'!$D$14*(AQ166/$I$2)^3+'LED Curve'!$D$15*(AQ166/$I$2)^2+'LED Curve'!$D$16*(AQ166/$I$2)^1+'LED Curve'!$D$17)*$F$2))</f>
        <v>32.123222947868399</v>
      </c>
      <c r="CB166">
        <f>IF($I$3=0,0,IF(AR166=0,C166-(BZ166+CA166),('LED Curve'!$D$14*(AR166/$I$3)^3+'LED Curve'!$D$15*(AR166/$I$3)^2+'LED Curve'!$D$16*(AR166/$I$3)^1+'LED Curve'!$D$17)*$F$3))</f>
        <v>32.123222947868399</v>
      </c>
      <c r="CC166">
        <f>IF($I$4=0,0,IF(AS166=0,C166-(BZ166+CA166+CB166),('LED Curve'!$D$14*(AS166/$I$4)^3+'LED Curve'!$D$15*(AS166/$I$4)^2+'LED Curve'!$D$16*(AS166/$I$4)^1+'LED Curve'!$D$17)*$F$4))</f>
        <v>32.123222947868399</v>
      </c>
      <c r="CD166">
        <f>IF($I$1=0,0,IF(AT166=0,D166,('LED Curve'!$D$14*(AT166/$I$1)^3+'LED Curve'!$D$15*(AT166/$I$1)^2+'LED Curve'!$D$16*(AT166/$I$1)^1+'LED Curve'!$D$17)*$F$1))</f>
        <v>32.123222947868399</v>
      </c>
      <c r="CE166">
        <f>IF($I$2=0,0,IF(AU166=0,D166-CD166,('LED Curve'!$D$14*(AU166/$I$2)^3+'LED Curve'!$D$15*(AU166/$I$2)^2+'LED Curve'!$D$16*(AU166/$I$2)^1+'LED Curve'!$D$17)*$F$2))</f>
        <v>32.123222947868399</v>
      </c>
      <c r="CF166">
        <f>IF($I$3=0,0,IF(AV166=0,D166-(CD166+CE166),('LED Curve'!$D$14*(AV166/$I$3)^3+'LED Curve'!$D$15*(AV166/$I$3)^2+'LED Curve'!$D$16*(AV166/$I$3)^1+'LED Curve'!$D$17)*$F$3))</f>
        <v>32.123222947868399</v>
      </c>
      <c r="CG166">
        <f>IF($I$4=0,0,IF(AW166=0,D166-(CD166+CE166+CF166),('LED Curve'!$D$14*(AW166/$I$4)^3+'LED Curve'!$D$15*(AW166/$I$4)^2+'LED Curve'!$D$16*(AW166/$I$4)^1+'LED Curve'!$D$17)*$F$4))</f>
        <v>32.123222947868399</v>
      </c>
      <c r="CH166">
        <f>IF($I$1=0,0,IF(AX166=0,E166,('LED Curve'!$D$14*(AX166/$I$1)^3+'LED Curve'!$D$15*(AX166/$I$1)^2+'LED Curve'!$D$16*(AX166/$I$1)^1+'LED Curve'!$D$17)*$F$1))</f>
        <v>32.123222947868399</v>
      </c>
      <c r="CI166">
        <f>IF($I$2=0,0,IF(AY166=0,E166-CH166,('LED Curve'!$D$14*(AY166/$I$2)^3+'LED Curve'!$D$15*(AY166/$I$2)^2+'LED Curve'!$D$16*(AY166/$I$2)^1+'LED Curve'!$D$17)*$F$2))</f>
        <v>32.123222947868399</v>
      </c>
      <c r="CJ166">
        <f>IF($I$3=0,0,IF(AZ166=0,E166-(CH166+CI166),('LED Curve'!$D$14*(AZ166/$I$3)^3+'LED Curve'!$D$15*(AZ166/$I$3)^2+'LED Curve'!$D$16*(AZ166/$I$3)^1+'LED Curve'!$D$17)*$F$3))</f>
        <v>32.123222947868399</v>
      </c>
      <c r="CK166">
        <f>IF($I$4=0,0,IF(BA166=0,E166-(CH166+CI166+CJ166),('LED Curve'!$D$14*(BA166/$I$4)^3+'LED Curve'!$D$15*(BA166/$I$4)^2+'LED Curve'!$D$16*(BA166/$I$4)^1+'LED Curve'!$D$17)*$F$4))</f>
        <v>32.123222947868399</v>
      </c>
      <c r="CL166">
        <f t="shared" si="272"/>
        <v>112.29250680282915</v>
      </c>
      <c r="CM166">
        <f t="shared" si="273"/>
        <v>80.169283854960753</v>
      </c>
      <c r="CN166">
        <f t="shared" si="274"/>
        <v>48.046060907092354</v>
      </c>
      <c r="CO166">
        <f>IF($C$6=Calculation!$I$5,0,$C166-(BZ166+CA166+CB166+CC166))</f>
        <v>15.922837959223955</v>
      </c>
      <c r="CP166">
        <f t="shared" si="275"/>
        <v>125.54848223471076</v>
      </c>
      <c r="CQ166">
        <f t="shared" si="276"/>
        <v>93.425259286842362</v>
      </c>
      <c r="CR166">
        <f t="shared" si="277"/>
        <v>61.302036338973963</v>
      </c>
      <c r="CS166">
        <f>IF($C$6=Calculation!$I$5,0,$D166-(CD166+CE166+CF166+CG166))</f>
        <v>29.178813391105564</v>
      </c>
      <c r="CT166">
        <f t="shared" si="278"/>
        <v>138.80445766659233</v>
      </c>
      <c r="CU166">
        <f t="shared" si="279"/>
        <v>106.68123471872394</v>
      </c>
      <c r="CV166">
        <f t="shared" si="280"/>
        <v>74.558011770855543</v>
      </c>
      <c r="CW166">
        <f>IF($C$6=Calculation!$I$5,0,$E166-(CH166+CI166+CJ166+CK166))</f>
        <v>42.434788822987144</v>
      </c>
      <c r="CX166">
        <f t="shared" si="281"/>
        <v>78.362647378446383</v>
      </c>
      <c r="CY166">
        <f t="shared" si="282"/>
        <v>87.884159554701043</v>
      </c>
      <c r="CZ166">
        <f t="shared" si="283"/>
        <v>97.075015903383786</v>
      </c>
      <c r="DA166">
        <f t="shared" si="284"/>
        <v>0.82183406393724456</v>
      </c>
      <c r="DB166">
        <f t="shared" si="285"/>
        <v>0.85521072317956859</v>
      </c>
      <c r="DC166">
        <f t="shared" si="286"/>
        <v>0.88157500681168366</v>
      </c>
      <c r="DD166">
        <f t="shared" si="301"/>
        <v>18.611152133124907</v>
      </c>
      <c r="DE166">
        <f t="shared" si="302"/>
        <v>18.194342034914307</v>
      </c>
      <c r="DF166">
        <f t="shared" si="303"/>
        <v>17.002485645166445</v>
      </c>
      <c r="DG166">
        <f t="shared" si="304"/>
        <v>13.757651422890813</v>
      </c>
      <c r="DH166">
        <f t="shared" si="305"/>
        <v>19.404235412741688</v>
      </c>
      <c r="DI166">
        <f t="shared" si="306"/>
        <v>19.024370478201778</v>
      </c>
      <c r="DJ166">
        <f t="shared" si="307"/>
        <v>17.958386851572087</v>
      </c>
      <c r="DK166">
        <f t="shared" si="308"/>
        <v>15.213613057836797</v>
      </c>
      <c r="DL166">
        <f t="shared" si="309"/>
        <v>20.029541392165793</v>
      </c>
      <c r="DM166">
        <f t="shared" si="310"/>
        <v>19.681727380454436</v>
      </c>
      <c r="DN166">
        <f t="shared" si="311"/>
        <v>18.716487214994739</v>
      </c>
      <c r="DO166">
        <f t="shared" si="312"/>
        <v>16.319540350361894</v>
      </c>
      <c r="DP166">
        <f t="shared" si="287"/>
        <v>0.21536561656600375</v>
      </c>
      <c r="DQ166">
        <f t="shared" si="288"/>
        <v>0.5946129283434145</v>
      </c>
      <c r="DR166">
        <f t="shared" si="289"/>
        <v>1.504332759888884</v>
      </c>
      <c r="DS166">
        <f t="shared" si="290"/>
        <v>7.6608707736144055</v>
      </c>
      <c r="DT166">
        <f t="shared" si="291"/>
        <v>0.1957421357474966</v>
      </c>
      <c r="DU166">
        <f t="shared" si="292"/>
        <v>0.52937470169145939</v>
      </c>
      <c r="DV166">
        <f t="shared" si="293"/>
        <v>1.2570381093663101</v>
      </c>
      <c r="DW166">
        <f t="shared" si="294"/>
        <v>13.446188084363881</v>
      </c>
      <c r="DX166">
        <f t="shared" si="295"/>
        <v>0.17943591579829735</v>
      </c>
      <c r="DY166">
        <f t="shared" si="296"/>
        <v>0.47733610924997627</v>
      </c>
      <c r="DZ166">
        <f t="shared" si="297"/>
        <v>1.0876185638500147</v>
      </c>
      <c r="EA166">
        <f t="shared" si="298"/>
        <v>19.70175396969697</v>
      </c>
      <c r="EB166">
        <f>IF($I$1=0,0,IF(AP166&lt;=0,0,('LED Curve'!$D$19*(AP166/$I$1)^3+'LED Curve'!$D$20*(AP166/$I$1)^2+'LED Curve'!$D$21*(AP166/$I$1)^1+'LED Curve'!$D$22)*$F$1*$I$1))</f>
        <v>544.2324443672818</v>
      </c>
      <c r="EC166">
        <f>IF($I$2=0,0,IF(AQ166&lt;=0,0,('LED Curve'!$D$19*(AQ166/$I$2)^3+'LED Curve'!$D$20*(AQ166/$I$2)^2+'LED Curve'!$D$21*(AQ166/$I$2)^1+'LED Curve'!$D$22)*$F$2*$I$2))</f>
        <v>544.2324443672818</v>
      </c>
      <c r="ED166">
        <f>IF($I$3=0,0,IF(AR166&lt;=0,0,('LED Curve'!$D$19*(AR166/$I$3)^3+'LED Curve'!$D$20*(AR166/$I$3)^2+'LED Curve'!$D$21*(AR166/$I$3)^1+'LED Curve'!$D$22)*$F$3*$I$3))</f>
        <v>544.2324443672818</v>
      </c>
      <c r="EE166">
        <f>IF($I$4=0,0,IF(AS166&lt;=0,0,('LED Curve'!$D$19*(AS166/$I$4)^3+'LED Curve'!$D$20*(AS166/$I$4)^2+'LED Curve'!$D$21*(AS166/$I$4)^1+'LED Curve'!$D$22)*$F$4*$I$4))</f>
        <v>544.2324443672818</v>
      </c>
      <c r="EF166">
        <f>IF($I$1=0,0,IF(AT166&lt;=0,0,('LED Curve'!$D$19*(AT166/$I$1)^3+'LED Curve'!$D$20*(AT166/$I$1)^2+'LED Curve'!$D$21*(AT166/$I$1)^1+'LED Curve'!$D$22)*$F$1*$I$1))</f>
        <v>544.2324443672818</v>
      </c>
      <c r="EG166">
        <f>IF($I$2=0,0,IF(AU166&lt;=0,0,('LED Curve'!$D$19*(AU166/$I$2)^3+'LED Curve'!$D$20*(AU166/$I$2)^2+'LED Curve'!$D$21*(AU166/$I$2)^1+'LED Curve'!$D$22)*$F$2*$I$2))</f>
        <v>544.2324443672818</v>
      </c>
      <c r="EH166">
        <f>IF($I$3=0,0,IF(AV166&lt;=0,0,('LED Curve'!$D$19*(AV166/$I$3)^3+'LED Curve'!$D$20*(AV166/$I$3)^2+'LED Curve'!$D$21*(AV166/$I$3)^1+'LED Curve'!$D$22)*$F$3*$I$3))</f>
        <v>544.2324443672818</v>
      </c>
      <c r="EI166">
        <f>IF($I$4=0,0,IF(AW166&lt;=0,0,('LED Curve'!$D$19*(AW166/$I$4)^3+'LED Curve'!$D$20*(AW166/$I$4)^2+'LED Curve'!$D$21*(AW166/$I$4)^1+'LED Curve'!$D$22)*$F$4*$I$4))</f>
        <v>544.2324443672818</v>
      </c>
      <c r="EJ166">
        <f>IF($I$1=0,0,IF(AX166&lt;=0,0,('LED Curve'!$D$19*(AX166/$I$1)^3+'LED Curve'!$D$20*(AX166/$I$1)^2+'LED Curve'!$D$21*(AX166/$I$1)^1+'LED Curve'!$D$22)*$F$1*$I$1))</f>
        <v>544.2324443672818</v>
      </c>
      <c r="EK166">
        <f>IF($I$2=0,0,IF(AY166&lt;=0,0,('LED Curve'!$D$19*(AY166/$I$2)^3+'LED Curve'!$D$20*(AY166/$I$2)^2+'LED Curve'!$D$21*(AY166/$I$2)^1+'LED Curve'!$D$22)*$F$2*$I$2))</f>
        <v>544.2324443672818</v>
      </c>
      <c r="EL166">
        <f>IF($I$3=0,0,IF(AZ166&lt;=0,0,('LED Curve'!$D$19*(AZ166/$I$3)^3+'LED Curve'!$D$20*(AZ166/$I$3)^2+'LED Curve'!$D$21*(AZ166/$I$3)^1+'LED Curve'!$D$22)*$F$3*$I$3))</f>
        <v>544.2324443672818</v>
      </c>
      <c r="EM166">
        <f>IF($I$4=0,0,IF(BA166&lt;=0,0,('LED Curve'!$D$19*(BA166/$I$4)^3+'LED Curve'!$D$20*(BA166/$I$4)^2+'LED Curve'!$D$21*(BA166/$I$4)^1+'LED Curve'!$D$22)*$F$4*$I$4))</f>
        <v>544.2324443672818</v>
      </c>
      <c r="EN166">
        <f t="shared" si="299"/>
        <v>2176.9297774691272</v>
      </c>
      <c r="EO166">
        <f t="shared" si="219"/>
        <v>948.61350207583291</v>
      </c>
      <c r="EP166">
        <f t="shared" si="220"/>
        <v>2176.9297774691272</v>
      </c>
      <c r="EQ166">
        <f t="shared" si="221"/>
        <v>851.15161399119143</v>
      </c>
      <c r="ER166">
        <f t="shared" si="300"/>
        <v>2176.9297774691272</v>
      </c>
      <c r="ES166">
        <f t="shared" si="222"/>
        <v>774.82780015805474</v>
      </c>
    </row>
    <row r="167" spans="1:149" x14ac:dyDescent="0.3">
      <c r="A167">
        <v>158</v>
      </c>
      <c r="B167">
        <f t="shared" si="223"/>
        <v>6.1718750000000003E-3</v>
      </c>
      <c r="C167">
        <f t="shared" si="210"/>
        <v>143.73961766793724</v>
      </c>
      <c r="D167">
        <f t="shared" si="211"/>
        <v>156.93412836502245</v>
      </c>
      <c r="E167">
        <f t="shared" si="212"/>
        <v>170.12863906210765</v>
      </c>
      <c r="F167">
        <f>IF(C167&gt;Calculation!$D$72,IF((C167-Calculation!$D$72)/Calculation!$D$58&gt;Calculation!$D$28,Calculation!$D$28,(C167-Calculation!$D$72)/Calculation!$D$58),0)</f>
        <v>26.470588235294116</v>
      </c>
      <c r="G167">
        <f>IF(C167&gt;Calculation!$D$73,IF((C167-Calculation!$D$73)/Calculation!$D$59&gt;Calculation!$D$29,Calculation!$D$29,(C167-Calculation!$D$73)/Calculation!$D$59),0)</f>
        <v>54.411764705882355</v>
      </c>
      <c r="H167">
        <f>IF(C167&gt;Calculation!$D$74,IF((C167-Calculation!$D$74)/Calculation!$D$60&gt;Calculation!$D$30,Calculation!$D$30,(C167-Calculation!$D$74)/Calculation!$D$60),0)</f>
        <v>122.05882352941177</v>
      </c>
      <c r="I167">
        <f>IF(C167&gt;Calculation!$D$75,IF((C167-Calculation!$D$75)/Calculation!$D$61&gt;Calculation!$D$31,Calculation!$D$31,(C167-Calculation!$D$75)/Calculation!$D$61),0)</f>
        <v>135.29411764705884</v>
      </c>
      <c r="J167">
        <f>IF(D167&gt;Calculation!$D$72,IF((D167-Calculation!$D$72)/Calculation!$D$58&gt;Calculation!$D$28,Calculation!$D$28,(D167-Calculation!$D$72)/Calculation!$D$58),0)</f>
        <v>26.470588235294116</v>
      </c>
      <c r="K167">
        <f>IF(D167&gt;Calculation!$D$73,IF((D167-Calculation!$D$73)/Calculation!$D$59&gt;Calculation!$D$29,Calculation!$D$29,(D167-Calculation!$D$73)/Calculation!$D$59),0)</f>
        <v>54.411764705882355</v>
      </c>
      <c r="L167">
        <f>IF(D167&gt;Calculation!$D$74,IF((D167-Calculation!$D$74)/Calculation!$D$60&gt;Calculation!$D$30,Calculation!$D$30,(D167-Calculation!$D$74)/Calculation!$D$60),0)</f>
        <v>122.05882352941177</v>
      </c>
      <c r="M167">
        <f>IF(D167&gt;Calculation!$D$75,IF((D167-Calculation!$D$75)/Calculation!$D$61&gt;Calculation!$D$31,Calculation!$D$31,(D167-Calculation!$D$75)/Calculation!$D$61),0)</f>
        <v>135.29411764705884</v>
      </c>
      <c r="N167">
        <f>IF(E167&gt;Calculation!$D$72,IF((E167-Calculation!$D$72)/Calculation!$D$58&gt;Calculation!$D$28,Calculation!$D$28,(E167-Calculation!$D$72)/Calculation!$D$58),0)</f>
        <v>26.470588235294116</v>
      </c>
      <c r="O167">
        <f>IF(E167&gt;Calculation!$D$73,IF((E167-Calculation!$D$73)/Calculation!$D$59&gt;Calculation!$D$29,Calculation!$D$29,(E167-Calculation!$D$73)/Calculation!$D$59),0)</f>
        <v>54.411764705882355</v>
      </c>
      <c r="P167">
        <f>IF(E167&gt;Calculation!$D$74,IF((E167-Calculation!$D$74)/Calculation!$D$60&gt;Calculation!$D$30,Calculation!$D$30,(E167-Calculation!$D$74)/Calculation!$D$60),0)</f>
        <v>122.05882352941177</v>
      </c>
      <c r="Q167">
        <f>IF(E167&gt;Calculation!$D$75,IF((E167-Calculation!$D$75)/Calculation!$D$61&gt;Calculation!$D$31,Calculation!$D$31,(E167-Calculation!$D$75)/Calculation!$D$61),0)</f>
        <v>135.29411764705884</v>
      </c>
      <c r="R167">
        <f t="shared" si="224"/>
        <v>0</v>
      </c>
      <c r="S167">
        <f t="shared" si="225"/>
        <v>0</v>
      </c>
      <c r="T167">
        <f t="shared" si="226"/>
        <v>0</v>
      </c>
      <c r="U167">
        <f t="shared" si="227"/>
        <v>135.29411764705884</v>
      </c>
      <c r="V167">
        <f t="shared" si="228"/>
        <v>0</v>
      </c>
      <c r="W167">
        <f t="shared" si="229"/>
        <v>0</v>
      </c>
      <c r="X167">
        <f t="shared" si="230"/>
        <v>0</v>
      </c>
      <c r="Y167">
        <f t="shared" si="231"/>
        <v>135.29411764705884</v>
      </c>
      <c r="Z167">
        <f t="shared" si="232"/>
        <v>0</v>
      </c>
      <c r="AA167">
        <f t="shared" si="233"/>
        <v>0</v>
      </c>
      <c r="AB167">
        <f t="shared" si="234"/>
        <v>0</v>
      </c>
      <c r="AC167">
        <f t="shared" si="213"/>
        <v>135.29411764705884</v>
      </c>
      <c r="AD167">
        <f>IF(T167&gt;Calculation!$D$29,1,0)</f>
        <v>0</v>
      </c>
      <c r="AE167">
        <f>IF(X167&gt;Calculation!$D$29,1,0)</f>
        <v>0</v>
      </c>
      <c r="AF167">
        <f>IF(AB167&gt;Calculation!$D$29,1,0)</f>
        <v>0</v>
      </c>
      <c r="AG167">
        <f>IF(U167&gt;Calculation!$D$30,1,0)</f>
        <v>1</v>
      </c>
      <c r="AH167">
        <f>IF(Y167&gt;Calculation!$D$30,1,0)</f>
        <v>1</v>
      </c>
      <c r="AI167">
        <f>IF(AC167&gt;Calculation!$D$30,1,0)</f>
        <v>1</v>
      </c>
      <c r="AJ167">
        <f t="shared" si="214"/>
        <v>135.29411764705884</v>
      </c>
      <c r="AK167">
        <f t="shared" si="235"/>
        <v>135.29411764705884</v>
      </c>
      <c r="AL167">
        <f t="shared" si="236"/>
        <v>135.29411764705884</v>
      </c>
      <c r="AM167">
        <f t="shared" si="237"/>
        <v>18304.498269896198</v>
      </c>
      <c r="AN167">
        <f t="shared" si="238"/>
        <v>18304.498269896198</v>
      </c>
      <c r="AO167">
        <f t="shared" si="239"/>
        <v>18304.498269896198</v>
      </c>
      <c r="AP167">
        <f t="shared" si="215"/>
        <v>135.29411764705884</v>
      </c>
      <c r="AQ167">
        <f t="shared" si="216"/>
        <v>135.29411764705884</v>
      </c>
      <c r="AR167">
        <f t="shared" si="217"/>
        <v>135.29411764705884</v>
      </c>
      <c r="AS167">
        <f t="shared" si="218"/>
        <v>135.29411764705884</v>
      </c>
      <c r="AT167">
        <f t="shared" si="240"/>
        <v>135.29411764705884</v>
      </c>
      <c r="AU167">
        <f t="shared" si="241"/>
        <v>135.29411764705884</v>
      </c>
      <c r="AV167">
        <f t="shared" si="242"/>
        <v>135.29411764705884</v>
      </c>
      <c r="AW167">
        <f t="shared" si="243"/>
        <v>135.29411764705884</v>
      </c>
      <c r="AX167">
        <f t="shared" si="244"/>
        <v>135.29411764705884</v>
      </c>
      <c r="AY167">
        <f t="shared" si="245"/>
        <v>135.29411764705884</v>
      </c>
      <c r="AZ167">
        <f t="shared" si="246"/>
        <v>135.29411764705884</v>
      </c>
      <c r="BA167">
        <f t="shared" si="247"/>
        <v>135.29411764705884</v>
      </c>
      <c r="BB167">
        <f t="shared" si="248"/>
        <v>45.098039215686278</v>
      </c>
      <c r="BC167">
        <f t="shared" si="249"/>
        <v>45.098039215686278</v>
      </c>
      <c r="BD167">
        <f t="shared" si="250"/>
        <v>45.098039215686278</v>
      </c>
      <c r="BE167">
        <f t="shared" si="251"/>
        <v>45.098039215686278</v>
      </c>
      <c r="BF167">
        <f t="shared" si="252"/>
        <v>45.098039215686278</v>
      </c>
      <c r="BG167">
        <f t="shared" si="253"/>
        <v>45.098039215686278</v>
      </c>
      <c r="BH167">
        <f t="shared" si="254"/>
        <v>45.098039215686278</v>
      </c>
      <c r="BI167">
        <f t="shared" si="255"/>
        <v>45.098039215686278</v>
      </c>
      <c r="BJ167">
        <f t="shared" si="256"/>
        <v>45.098039215686278</v>
      </c>
      <c r="BK167">
        <f t="shared" si="257"/>
        <v>45.098039215686278</v>
      </c>
      <c r="BL167">
        <f t="shared" si="258"/>
        <v>45.098039215686278</v>
      </c>
      <c r="BM167">
        <f t="shared" si="259"/>
        <v>45.098039215686278</v>
      </c>
      <c r="BN167">
        <f t="shared" si="260"/>
        <v>2033.8331410995775</v>
      </c>
      <c r="BO167">
        <f t="shared" si="261"/>
        <v>2033.8331410995775</v>
      </c>
      <c r="BP167">
        <f t="shared" si="262"/>
        <v>2033.8331410995775</v>
      </c>
      <c r="BQ167">
        <f t="shared" si="263"/>
        <v>2033.8331410995775</v>
      </c>
      <c r="BR167">
        <f t="shared" si="264"/>
        <v>2033.8331410995775</v>
      </c>
      <c r="BS167">
        <f t="shared" si="265"/>
        <v>2033.8331410995775</v>
      </c>
      <c r="BT167">
        <f t="shared" si="266"/>
        <v>2033.8331410995775</v>
      </c>
      <c r="BU167">
        <f t="shared" si="267"/>
        <v>2033.8331410995775</v>
      </c>
      <c r="BV167">
        <f t="shared" si="268"/>
        <v>2033.8331410995775</v>
      </c>
      <c r="BW167">
        <f t="shared" si="269"/>
        <v>2033.8331410995775</v>
      </c>
      <c r="BX167">
        <f t="shared" si="270"/>
        <v>2033.8331410995775</v>
      </c>
      <c r="BY167">
        <f t="shared" si="271"/>
        <v>2033.8331410995775</v>
      </c>
      <c r="BZ167">
        <f>IF($I$1=0,0,IF(AP167=0,C167,('LED Curve'!$D$14*(AP167/$I$1)^3+'LED Curve'!$D$15*(AP167/$I$1)^2+'LED Curve'!$D$16*(AP167/$I$1)^1+'LED Curve'!$D$17)*$F$1))</f>
        <v>32.123222947868399</v>
      </c>
      <c r="CA167">
        <f>IF($I$2=0,0,IF(AQ167=0,C167-BZ167,('LED Curve'!$D$14*(AQ167/$I$2)^3+'LED Curve'!$D$15*(AQ167/$I$2)^2+'LED Curve'!$D$16*(AQ167/$I$2)^1+'LED Curve'!$D$17)*$F$2))</f>
        <v>32.123222947868399</v>
      </c>
      <c r="CB167">
        <f>IF($I$3=0,0,IF(AR167=0,C167-(BZ167+CA167),('LED Curve'!$D$14*(AR167/$I$3)^3+'LED Curve'!$D$15*(AR167/$I$3)^2+'LED Curve'!$D$16*(AR167/$I$3)^1+'LED Curve'!$D$17)*$F$3))</f>
        <v>32.123222947868399</v>
      </c>
      <c r="CC167">
        <f>IF($I$4=0,0,IF(AS167=0,C167-(BZ167+CA167+CB167),('LED Curve'!$D$14*(AS167/$I$4)^3+'LED Curve'!$D$15*(AS167/$I$4)^2+'LED Curve'!$D$16*(AS167/$I$4)^1+'LED Curve'!$D$17)*$F$4))</f>
        <v>32.123222947868399</v>
      </c>
      <c r="CD167">
        <f>IF($I$1=0,0,IF(AT167=0,D167,('LED Curve'!$D$14*(AT167/$I$1)^3+'LED Curve'!$D$15*(AT167/$I$1)^2+'LED Curve'!$D$16*(AT167/$I$1)^1+'LED Curve'!$D$17)*$F$1))</f>
        <v>32.123222947868399</v>
      </c>
      <c r="CE167">
        <f>IF($I$2=0,0,IF(AU167=0,D167-CD167,('LED Curve'!$D$14*(AU167/$I$2)^3+'LED Curve'!$D$15*(AU167/$I$2)^2+'LED Curve'!$D$16*(AU167/$I$2)^1+'LED Curve'!$D$17)*$F$2))</f>
        <v>32.123222947868399</v>
      </c>
      <c r="CF167">
        <f>IF($I$3=0,0,IF(AV167=0,D167-(CD167+CE167),('LED Curve'!$D$14*(AV167/$I$3)^3+'LED Curve'!$D$15*(AV167/$I$3)^2+'LED Curve'!$D$16*(AV167/$I$3)^1+'LED Curve'!$D$17)*$F$3))</f>
        <v>32.123222947868399</v>
      </c>
      <c r="CG167">
        <f>IF($I$4=0,0,IF(AW167=0,D167-(CD167+CE167+CF167),('LED Curve'!$D$14*(AW167/$I$4)^3+'LED Curve'!$D$15*(AW167/$I$4)^2+'LED Curve'!$D$16*(AW167/$I$4)^1+'LED Curve'!$D$17)*$F$4))</f>
        <v>32.123222947868399</v>
      </c>
      <c r="CH167">
        <f>IF($I$1=0,0,IF(AX167=0,E167,('LED Curve'!$D$14*(AX167/$I$1)^3+'LED Curve'!$D$15*(AX167/$I$1)^2+'LED Curve'!$D$16*(AX167/$I$1)^1+'LED Curve'!$D$17)*$F$1))</f>
        <v>32.123222947868399</v>
      </c>
      <c r="CI167">
        <f>IF($I$2=0,0,IF(AY167=0,E167-CH167,('LED Curve'!$D$14*(AY167/$I$2)^3+'LED Curve'!$D$15*(AY167/$I$2)^2+'LED Curve'!$D$16*(AY167/$I$2)^1+'LED Curve'!$D$17)*$F$2))</f>
        <v>32.123222947868399</v>
      </c>
      <c r="CJ167">
        <f>IF($I$3=0,0,IF(AZ167=0,E167-(CH167+CI167),('LED Curve'!$D$14*(AZ167/$I$3)^3+'LED Curve'!$D$15*(AZ167/$I$3)^2+'LED Curve'!$D$16*(AZ167/$I$3)^1+'LED Curve'!$D$17)*$F$3))</f>
        <v>32.123222947868399</v>
      </c>
      <c r="CK167">
        <f>IF($I$4=0,0,IF(BA167=0,E167-(CH167+CI167+CJ167),('LED Curve'!$D$14*(BA167/$I$4)^3+'LED Curve'!$D$15*(BA167/$I$4)^2+'LED Curve'!$D$16*(BA167/$I$4)^1+'LED Curve'!$D$17)*$F$4))</f>
        <v>32.123222947868399</v>
      </c>
      <c r="CL167">
        <f t="shared" si="272"/>
        <v>111.61639472006884</v>
      </c>
      <c r="CM167">
        <f t="shared" si="273"/>
        <v>79.493171772200441</v>
      </c>
      <c r="CN167">
        <f t="shared" si="274"/>
        <v>47.369948824332042</v>
      </c>
      <c r="CO167">
        <f>IF($C$6=Calculation!$I$5,0,$C167-(BZ167+CA167+CB167+CC167))</f>
        <v>15.246725876463643</v>
      </c>
      <c r="CP167">
        <f t="shared" si="275"/>
        <v>124.81090541715405</v>
      </c>
      <c r="CQ167">
        <f t="shared" si="276"/>
        <v>92.687682469285647</v>
      </c>
      <c r="CR167">
        <f t="shared" si="277"/>
        <v>60.564459521417248</v>
      </c>
      <c r="CS167">
        <f>IF($C$6=Calculation!$I$5,0,$D167-(CD167+CE167+CF167+CG167))</f>
        <v>28.441236573548849</v>
      </c>
      <c r="CT167">
        <f t="shared" si="278"/>
        <v>138.00541611423927</v>
      </c>
      <c r="CU167">
        <f t="shared" si="279"/>
        <v>105.88219316637085</v>
      </c>
      <c r="CV167">
        <f t="shared" si="280"/>
        <v>73.758970218502455</v>
      </c>
      <c r="CW167">
        <f>IF($C$6=Calculation!$I$5,0,$E167-(CH167+CI167+CJ167+CK167))</f>
        <v>41.635747270634056</v>
      </c>
      <c r="CX167">
        <f t="shared" si="281"/>
        <v>79.131486187112358</v>
      </c>
      <c r="CY167">
        <f t="shared" si="282"/>
        <v>88.722892800518466</v>
      </c>
      <c r="CZ167">
        <f t="shared" si="283"/>
        <v>97.983643586352656</v>
      </c>
      <c r="DA167">
        <f t="shared" si="284"/>
        <v>0.82923296099606814</v>
      </c>
      <c r="DB167">
        <f t="shared" si="285"/>
        <v>0.86260962023839216</v>
      </c>
      <c r="DC167">
        <f t="shared" si="286"/>
        <v>0.88897390387050723</v>
      </c>
      <c r="DD167">
        <f t="shared" si="301"/>
        <v>18.780921004402703</v>
      </c>
      <c r="DE167">
        <f t="shared" si="302"/>
        <v>18.364110906192103</v>
      </c>
      <c r="DF167">
        <f t="shared" si="303"/>
        <v>17.172254516444241</v>
      </c>
      <c r="DG167">
        <f t="shared" si="304"/>
        <v>13.927420294168611</v>
      </c>
      <c r="DH167">
        <f t="shared" si="305"/>
        <v>19.574004284019484</v>
      </c>
      <c r="DI167">
        <f t="shared" si="306"/>
        <v>19.194139349479574</v>
      </c>
      <c r="DJ167">
        <f t="shared" si="307"/>
        <v>18.128155722849883</v>
      </c>
      <c r="DK167">
        <f t="shared" si="308"/>
        <v>15.383381929114595</v>
      </c>
      <c r="DL167">
        <f t="shared" si="309"/>
        <v>20.199310263443589</v>
      </c>
      <c r="DM167">
        <f t="shared" si="310"/>
        <v>19.851496251732232</v>
      </c>
      <c r="DN167">
        <f t="shared" si="311"/>
        <v>18.886256086272535</v>
      </c>
      <c r="DO167">
        <f t="shared" si="312"/>
        <v>16.48930922163969</v>
      </c>
      <c r="DP167">
        <f t="shared" si="287"/>
        <v>0.21536561656600375</v>
      </c>
      <c r="DQ167">
        <f t="shared" si="288"/>
        <v>0.5946129283434145</v>
      </c>
      <c r="DR167">
        <f t="shared" si="289"/>
        <v>1.504332759888884</v>
      </c>
      <c r="DS167">
        <f t="shared" si="290"/>
        <v>7.7432352001103633</v>
      </c>
      <c r="DT167">
        <f t="shared" si="291"/>
        <v>0.1957421357474966</v>
      </c>
      <c r="DU167">
        <f t="shared" si="292"/>
        <v>0.52937470169145939</v>
      </c>
      <c r="DV167">
        <f t="shared" si="293"/>
        <v>1.2570381093663101</v>
      </c>
      <c r="DW167">
        <f t="shared" si="294"/>
        <v>13.59844694801129</v>
      </c>
      <c r="DX167">
        <f t="shared" si="295"/>
        <v>0.17943591579829735</v>
      </c>
      <c r="DY167">
        <f t="shared" si="296"/>
        <v>0.47733610924997627</v>
      </c>
      <c r="DZ167">
        <f t="shared" si="297"/>
        <v>1.0876185638500147</v>
      </c>
      <c r="EA167">
        <f t="shared" si="298"/>
        <v>19.923907270495832</v>
      </c>
      <c r="EB167">
        <f>IF($I$1=0,0,IF(AP167&lt;=0,0,('LED Curve'!$D$19*(AP167/$I$1)^3+'LED Curve'!$D$20*(AP167/$I$1)^2+'LED Curve'!$D$21*(AP167/$I$1)^1+'LED Curve'!$D$22)*$F$1*$I$1))</f>
        <v>544.2324443672818</v>
      </c>
      <c r="EC167">
        <f>IF($I$2=0,0,IF(AQ167&lt;=0,0,('LED Curve'!$D$19*(AQ167/$I$2)^3+'LED Curve'!$D$20*(AQ167/$I$2)^2+'LED Curve'!$D$21*(AQ167/$I$2)^1+'LED Curve'!$D$22)*$F$2*$I$2))</f>
        <v>544.2324443672818</v>
      </c>
      <c r="ED167">
        <f>IF($I$3=0,0,IF(AR167&lt;=0,0,('LED Curve'!$D$19*(AR167/$I$3)^3+'LED Curve'!$D$20*(AR167/$I$3)^2+'LED Curve'!$D$21*(AR167/$I$3)^1+'LED Curve'!$D$22)*$F$3*$I$3))</f>
        <v>544.2324443672818</v>
      </c>
      <c r="EE167">
        <f>IF($I$4=0,0,IF(AS167&lt;=0,0,('LED Curve'!$D$19*(AS167/$I$4)^3+'LED Curve'!$D$20*(AS167/$I$4)^2+'LED Curve'!$D$21*(AS167/$I$4)^1+'LED Curve'!$D$22)*$F$4*$I$4))</f>
        <v>544.2324443672818</v>
      </c>
      <c r="EF167">
        <f>IF($I$1=0,0,IF(AT167&lt;=0,0,('LED Curve'!$D$19*(AT167/$I$1)^3+'LED Curve'!$D$20*(AT167/$I$1)^2+'LED Curve'!$D$21*(AT167/$I$1)^1+'LED Curve'!$D$22)*$F$1*$I$1))</f>
        <v>544.2324443672818</v>
      </c>
      <c r="EG167">
        <f>IF($I$2=0,0,IF(AU167&lt;=0,0,('LED Curve'!$D$19*(AU167/$I$2)^3+'LED Curve'!$D$20*(AU167/$I$2)^2+'LED Curve'!$D$21*(AU167/$I$2)^1+'LED Curve'!$D$22)*$F$2*$I$2))</f>
        <v>544.2324443672818</v>
      </c>
      <c r="EH167">
        <f>IF($I$3=0,0,IF(AV167&lt;=0,0,('LED Curve'!$D$19*(AV167/$I$3)^3+'LED Curve'!$D$20*(AV167/$I$3)^2+'LED Curve'!$D$21*(AV167/$I$3)^1+'LED Curve'!$D$22)*$F$3*$I$3))</f>
        <v>544.2324443672818</v>
      </c>
      <c r="EI167">
        <f>IF($I$4=0,0,IF(AW167&lt;=0,0,('LED Curve'!$D$19*(AW167/$I$4)^3+'LED Curve'!$D$20*(AW167/$I$4)^2+'LED Curve'!$D$21*(AW167/$I$4)^1+'LED Curve'!$D$22)*$F$4*$I$4))</f>
        <v>544.2324443672818</v>
      </c>
      <c r="EJ167">
        <f>IF($I$1=0,0,IF(AX167&lt;=0,0,('LED Curve'!$D$19*(AX167/$I$1)^3+'LED Curve'!$D$20*(AX167/$I$1)^2+'LED Curve'!$D$21*(AX167/$I$1)^1+'LED Curve'!$D$22)*$F$1*$I$1))</f>
        <v>544.2324443672818</v>
      </c>
      <c r="EK167">
        <f>IF($I$2=0,0,IF(AY167&lt;=0,0,('LED Curve'!$D$19*(AY167/$I$2)^3+'LED Curve'!$D$20*(AY167/$I$2)^2+'LED Curve'!$D$21*(AY167/$I$2)^1+'LED Curve'!$D$22)*$F$2*$I$2))</f>
        <v>544.2324443672818</v>
      </c>
      <c r="EL167">
        <f>IF($I$3=0,0,IF(AZ167&lt;=0,0,('LED Curve'!$D$19*(AZ167/$I$3)^3+'LED Curve'!$D$20*(AZ167/$I$3)^2+'LED Curve'!$D$21*(AZ167/$I$3)^1+'LED Curve'!$D$22)*$F$3*$I$3))</f>
        <v>544.2324443672818</v>
      </c>
      <c r="EM167">
        <f>IF($I$4=0,0,IF(BA167&lt;=0,0,('LED Curve'!$D$19*(BA167/$I$4)^3+'LED Curve'!$D$20*(BA167/$I$4)^2+'LED Curve'!$D$21*(BA167/$I$4)^1+'LED Curve'!$D$22)*$F$4*$I$4))</f>
        <v>544.2324443672818</v>
      </c>
      <c r="EN167">
        <f t="shared" si="299"/>
        <v>2176.9297774691272</v>
      </c>
      <c r="EO167">
        <f t="shared" si="219"/>
        <v>948.61350207583291</v>
      </c>
      <c r="EP167">
        <f t="shared" si="220"/>
        <v>2176.9297774691272</v>
      </c>
      <c r="EQ167">
        <f t="shared" si="221"/>
        <v>851.15161399119143</v>
      </c>
      <c r="ER167">
        <f t="shared" si="300"/>
        <v>2176.9297774691272</v>
      </c>
      <c r="ES167">
        <f t="shared" si="222"/>
        <v>774.82780015805474</v>
      </c>
    </row>
    <row r="168" spans="1:149" x14ac:dyDescent="0.3">
      <c r="A168">
        <v>159</v>
      </c>
      <c r="B168">
        <f t="shared" si="223"/>
        <v>6.2109375000000003E-3</v>
      </c>
      <c r="C168">
        <f t="shared" si="210"/>
        <v>143.04164809262164</v>
      </c>
      <c r="D168">
        <f t="shared" si="211"/>
        <v>156.17270701013268</v>
      </c>
      <c r="E168">
        <f t="shared" si="212"/>
        <v>169.30376592764375</v>
      </c>
      <c r="F168">
        <f>IF(C168&gt;Calculation!$D$72,IF((C168-Calculation!$D$72)/Calculation!$D$58&gt;Calculation!$D$28,Calculation!$D$28,(C168-Calculation!$D$72)/Calculation!$D$58),0)</f>
        <v>26.470588235294116</v>
      </c>
      <c r="G168">
        <f>IF(C168&gt;Calculation!$D$73,IF((C168-Calculation!$D$73)/Calculation!$D$59&gt;Calculation!$D$29,Calculation!$D$29,(C168-Calculation!$D$73)/Calculation!$D$59),0)</f>
        <v>54.411764705882355</v>
      </c>
      <c r="H168">
        <f>IF(C168&gt;Calculation!$D$74,IF((C168-Calculation!$D$74)/Calculation!$D$60&gt;Calculation!$D$30,Calculation!$D$30,(C168-Calculation!$D$74)/Calculation!$D$60),0)</f>
        <v>122.05882352941177</v>
      </c>
      <c r="I168">
        <f>IF(C168&gt;Calculation!$D$75,IF((C168-Calculation!$D$75)/Calculation!$D$61&gt;Calculation!$D$31,Calculation!$D$31,(C168-Calculation!$D$75)/Calculation!$D$61),0)</f>
        <v>135.29411764705884</v>
      </c>
      <c r="J168">
        <f>IF(D168&gt;Calculation!$D$72,IF((D168-Calculation!$D$72)/Calculation!$D$58&gt;Calculation!$D$28,Calculation!$D$28,(D168-Calculation!$D$72)/Calculation!$D$58),0)</f>
        <v>26.470588235294116</v>
      </c>
      <c r="K168">
        <f>IF(D168&gt;Calculation!$D$73,IF((D168-Calculation!$D$73)/Calculation!$D$59&gt;Calculation!$D$29,Calculation!$D$29,(D168-Calculation!$D$73)/Calculation!$D$59),0)</f>
        <v>54.411764705882355</v>
      </c>
      <c r="L168">
        <f>IF(D168&gt;Calculation!$D$74,IF((D168-Calculation!$D$74)/Calculation!$D$60&gt;Calculation!$D$30,Calculation!$D$30,(D168-Calculation!$D$74)/Calculation!$D$60),0)</f>
        <v>122.05882352941177</v>
      </c>
      <c r="M168">
        <f>IF(D168&gt;Calculation!$D$75,IF((D168-Calculation!$D$75)/Calculation!$D$61&gt;Calculation!$D$31,Calculation!$D$31,(D168-Calculation!$D$75)/Calculation!$D$61),0)</f>
        <v>135.29411764705884</v>
      </c>
      <c r="N168">
        <f>IF(E168&gt;Calculation!$D$72,IF((E168-Calculation!$D$72)/Calculation!$D$58&gt;Calculation!$D$28,Calculation!$D$28,(E168-Calculation!$D$72)/Calculation!$D$58),0)</f>
        <v>26.470588235294116</v>
      </c>
      <c r="O168">
        <f>IF(E168&gt;Calculation!$D$73,IF((E168-Calculation!$D$73)/Calculation!$D$59&gt;Calculation!$D$29,Calculation!$D$29,(E168-Calculation!$D$73)/Calculation!$D$59),0)</f>
        <v>54.411764705882355</v>
      </c>
      <c r="P168">
        <f>IF(E168&gt;Calculation!$D$74,IF((E168-Calculation!$D$74)/Calculation!$D$60&gt;Calculation!$D$30,Calculation!$D$30,(E168-Calculation!$D$74)/Calculation!$D$60),0)</f>
        <v>122.05882352941177</v>
      </c>
      <c r="Q168">
        <f>IF(E168&gt;Calculation!$D$75,IF((E168-Calculation!$D$75)/Calculation!$D$61&gt;Calculation!$D$31,Calculation!$D$31,(E168-Calculation!$D$75)/Calculation!$D$61),0)</f>
        <v>135.29411764705884</v>
      </c>
      <c r="R168">
        <f t="shared" si="224"/>
        <v>0</v>
      </c>
      <c r="S168">
        <f t="shared" si="225"/>
        <v>0</v>
      </c>
      <c r="T168">
        <f t="shared" si="226"/>
        <v>0</v>
      </c>
      <c r="U168">
        <f t="shared" si="227"/>
        <v>135.29411764705884</v>
      </c>
      <c r="V168">
        <f t="shared" si="228"/>
        <v>0</v>
      </c>
      <c r="W168">
        <f t="shared" si="229"/>
        <v>0</v>
      </c>
      <c r="X168">
        <f t="shared" si="230"/>
        <v>0</v>
      </c>
      <c r="Y168">
        <f t="shared" si="231"/>
        <v>135.29411764705884</v>
      </c>
      <c r="Z168">
        <f t="shared" si="232"/>
        <v>0</v>
      </c>
      <c r="AA168">
        <f t="shared" si="233"/>
        <v>0</v>
      </c>
      <c r="AB168">
        <f t="shared" si="234"/>
        <v>0</v>
      </c>
      <c r="AC168">
        <f t="shared" si="213"/>
        <v>135.29411764705884</v>
      </c>
      <c r="AD168">
        <f>IF(T168&gt;Calculation!$D$29,1,0)</f>
        <v>0</v>
      </c>
      <c r="AE168">
        <f>IF(X168&gt;Calculation!$D$29,1,0)</f>
        <v>0</v>
      </c>
      <c r="AF168">
        <f>IF(AB168&gt;Calculation!$D$29,1,0)</f>
        <v>0</v>
      </c>
      <c r="AG168">
        <f>IF(U168&gt;Calculation!$D$30,1,0)</f>
        <v>1</v>
      </c>
      <c r="AH168">
        <f>IF(Y168&gt;Calculation!$D$30,1,0)</f>
        <v>1</v>
      </c>
      <c r="AI168">
        <f>IF(AC168&gt;Calculation!$D$30,1,0)</f>
        <v>1</v>
      </c>
      <c r="AJ168">
        <f t="shared" si="214"/>
        <v>135.29411764705884</v>
      </c>
      <c r="AK168">
        <f t="shared" si="235"/>
        <v>135.29411764705884</v>
      </c>
      <c r="AL168">
        <f t="shared" si="236"/>
        <v>135.29411764705884</v>
      </c>
      <c r="AM168">
        <f t="shared" si="237"/>
        <v>18304.498269896198</v>
      </c>
      <c r="AN168">
        <f t="shared" si="238"/>
        <v>18304.498269896198</v>
      </c>
      <c r="AO168">
        <f t="shared" si="239"/>
        <v>18304.498269896198</v>
      </c>
      <c r="AP168">
        <f t="shared" si="215"/>
        <v>135.29411764705884</v>
      </c>
      <c r="AQ168">
        <f t="shared" si="216"/>
        <v>135.29411764705884</v>
      </c>
      <c r="AR168">
        <f t="shared" si="217"/>
        <v>135.29411764705884</v>
      </c>
      <c r="AS168">
        <f t="shared" si="218"/>
        <v>135.29411764705884</v>
      </c>
      <c r="AT168">
        <f t="shared" si="240"/>
        <v>135.29411764705884</v>
      </c>
      <c r="AU168">
        <f t="shared" si="241"/>
        <v>135.29411764705884</v>
      </c>
      <c r="AV168">
        <f t="shared" si="242"/>
        <v>135.29411764705884</v>
      </c>
      <c r="AW168">
        <f t="shared" si="243"/>
        <v>135.29411764705884</v>
      </c>
      <c r="AX168">
        <f t="shared" si="244"/>
        <v>135.29411764705884</v>
      </c>
      <c r="AY168">
        <f t="shared" si="245"/>
        <v>135.29411764705884</v>
      </c>
      <c r="AZ168">
        <f t="shared" si="246"/>
        <v>135.29411764705884</v>
      </c>
      <c r="BA168">
        <f t="shared" si="247"/>
        <v>135.29411764705884</v>
      </c>
      <c r="BB168">
        <f t="shared" si="248"/>
        <v>45.098039215686278</v>
      </c>
      <c r="BC168">
        <f t="shared" si="249"/>
        <v>45.098039215686278</v>
      </c>
      <c r="BD168">
        <f t="shared" si="250"/>
        <v>45.098039215686278</v>
      </c>
      <c r="BE168">
        <f t="shared" si="251"/>
        <v>45.098039215686278</v>
      </c>
      <c r="BF168">
        <f t="shared" si="252"/>
        <v>45.098039215686278</v>
      </c>
      <c r="BG168">
        <f t="shared" si="253"/>
        <v>45.098039215686278</v>
      </c>
      <c r="BH168">
        <f t="shared" si="254"/>
        <v>45.098039215686278</v>
      </c>
      <c r="BI168">
        <f t="shared" si="255"/>
        <v>45.098039215686278</v>
      </c>
      <c r="BJ168">
        <f t="shared" si="256"/>
        <v>45.098039215686278</v>
      </c>
      <c r="BK168">
        <f t="shared" si="257"/>
        <v>45.098039215686278</v>
      </c>
      <c r="BL168">
        <f t="shared" si="258"/>
        <v>45.098039215686278</v>
      </c>
      <c r="BM168">
        <f t="shared" si="259"/>
        <v>45.098039215686278</v>
      </c>
      <c r="BN168">
        <f t="shared" si="260"/>
        <v>2033.8331410995775</v>
      </c>
      <c r="BO168">
        <f t="shared" si="261"/>
        <v>2033.8331410995775</v>
      </c>
      <c r="BP168">
        <f t="shared" si="262"/>
        <v>2033.8331410995775</v>
      </c>
      <c r="BQ168">
        <f t="shared" si="263"/>
        <v>2033.8331410995775</v>
      </c>
      <c r="BR168">
        <f t="shared" si="264"/>
        <v>2033.8331410995775</v>
      </c>
      <c r="BS168">
        <f t="shared" si="265"/>
        <v>2033.8331410995775</v>
      </c>
      <c r="BT168">
        <f t="shared" si="266"/>
        <v>2033.8331410995775</v>
      </c>
      <c r="BU168">
        <f t="shared" si="267"/>
        <v>2033.8331410995775</v>
      </c>
      <c r="BV168">
        <f t="shared" si="268"/>
        <v>2033.8331410995775</v>
      </c>
      <c r="BW168">
        <f t="shared" si="269"/>
        <v>2033.8331410995775</v>
      </c>
      <c r="BX168">
        <f t="shared" si="270"/>
        <v>2033.8331410995775</v>
      </c>
      <c r="BY168">
        <f t="shared" si="271"/>
        <v>2033.8331410995775</v>
      </c>
      <c r="BZ168">
        <f>IF($I$1=0,0,IF(AP168=0,C168,('LED Curve'!$D$14*(AP168/$I$1)^3+'LED Curve'!$D$15*(AP168/$I$1)^2+'LED Curve'!$D$16*(AP168/$I$1)^1+'LED Curve'!$D$17)*$F$1))</f>
        <v>32.123222947868399</v>
      </c>
      <c r="CA168">
        <f>IF($I$2=0,0,IF(AQ168=0,C168-BZ168,('LED Curve'!$D$14*(AQ168/$I$2)^3+'LED Curve'!$D$15*(AQ168/$I$2)^2+'LED Curve'!$D$16*(AQ168/$I$2)^1+'LED Curve'!$D$17)*$F$2))</f>
        <v>32.123222947868399</v>
      </c>
      <c r="CB168">
        <f>IF($I$3=0,0,IF(AR168=0,C168-(BZ168+CA168),('LED Curve'!$D$14*(AR168/$I$3)^3+'LED Curve'!$D$15*(AR168/$I$3)^2+'LED Curve'!$D$16*(AR168/$I$3)^1+'LED Curve'!$D$17)*$F$3))</f>
        <v>32.123222947868399</v>
      </c>
      <c r="CC168">
        <f>IF($I$4=0,0,IF(AS168=0,C168-(BZ168+CA168+CB168),('LED Curve'!$D$14*(AS168/$I$4)^3+'LED Curve'!$D$15*(AS168/$I$4)^2+'LED Curve'!$D$16*(AS168/$I$4)^1+'LED Curve'!$D$17)*$F$4))</f>
        <v>32.123222947868399</v>
      </c>
      <c r="CD168">
        <f>IF($I$1=0,0,IF(AT168=0,D168,('LED Curve'!$D$14*(AT168/$I$1)^3+'LED Curve'!$D$15*(AT168/$I$1)^2+'LED Curve'!$D$16*(AT168/$I$1)^1+'LED Curve'!$D$17)*$F$1))</f>
        <v>32.123222947868399</v>
      </c>
      <c r="CE168">
        <f>IF($I$2=0,0,IF(AU168=0,D168-CD168,('LED Curve'!$D$14*(AU168/$I$2)^3+'LED Curve'!$D$15*(AU168/$I$2)^2+'LED Curve'!$D$16*(AU168/$I$2)^1+'LED Curve'!$D$17)*$F$2))</f>
        <v>32.123222947868399</v>
      </c>
      <c r="CF168">
        <f>IF($I$3=0,0,IF(AV168=0,D168-(CD168+CE168),('LED Curve'!$D$14*(AV168/$I$3)^3+'LED Curve'!$D$15*(AV168/$I$3)^2+'LED Curve'!$D$16*(AV168/$I$3)^1+'LED Curve'!$D$17)*$F$3))</f>
        <v>32.123222947868399</v>
      </c>
      <c r="CG168">
        <f>IF($I$4=0,0,IF(AW168=0,D168-(CD168+CE168+CF168),('LED Curve'!$D$14*(AW168/$I$4)^3+'LED Curve'!$D$15*(AW168/$I$4)^2+'LED Curve'!$D$16*(AW168/$I$4)^1+'LED Curve'!$D$17)*$F$4))</f>
        <v>32.123222947868399</v>
      </c>
      <c r="CH168">
        <f>IF($I$1=0,0,IF(AX168=0,E168,('LED Curve'!$D$14*(AX168/$I$1)^3+'LED Curve'!$D$15*(AX168/$I$1)^2+'LED Curve'!$D$16*(AX168/$I$1)^1+'LED Curve'!$D$17)*$F$1))</f>
        <v>32.123222947868399</v>
      </c>
      <c r="CI168">
        <f>IF($I$2=0,0,IF(AY168=0,E168-CH168,('LED Curve'!$D$14*(AY168/$I$2)^3+'LED Curve'!$D$15*(AY168/$I$2)^2+'LED Curve'!$D$16*(AY168/$I$2)^1+'LED Curve'!$D$17)*$F$2))</f>
        <v>32.123222947868399</v>
      </c>
      <c r="CJ168">
        <f>IF($I$3=0,0,IF(AZ168=0,E168-(CH168+CI168),('LED Curve'!$D$14*(AZ168/$I$3)^3+'LED Curve'!$D$15*(AZ168/$I$3)^2+'LED Curve'!$D$16*(AZ168/$I$3)^1+'LED Curve'!$D$17)*$F$3))</f>
        <v>32.123222947868399</v>
      </c>
      <c r="CK168">
        <f>IF($I$4=0,0,IF(BA168=0,E168-(CH168+CI168+CJ168),('LED Curve'!$D$14*(BA168/$I$4)^3+'LED Curve'!$D$15*(BA168/$I$4)^2+'LED Curve'!$D$16*(BA168/$I$4)^1+'LED Curve'!$D$17)*$F$4))</f>
        <v>32.123222947868399</v>
      </c>
      <c r="CL168">
        <f t="shared" si="272"/>
        <v>110.91842514475324</v>
      </c>
      <c r="CM168">
        <f t="shared" si="273"/>
        <v>78.795202196884844</v>
      </c>
      <c r="CN168">
        <f t="shared" si="274"/>
        <v>46.671979249016445</v>
      </c>
      <c r="CO168">
        <f>IF($C$6=Calculation!$I$5,0,$C168-(BZ168+CA168+CB168+CC168))</f>
        <v>14.548756301148046</v>
      </c>
      <c r="CP168">
        <f t="shared" si="275"/>
        <v>124.04948406226428</v>
      </c>
      <c r="CQ168">
        <f t="shared" si="276"/>
        <v>91.926261114395885</v>
      </c>
      <c r="CR168">
        <f t="shared" si="277"/>
        <v>59.803038166527486</v>
      </c>
      <c r="CS168">
        <f>IF($C$6=Calculation!$I$5,0,$D168-(CD168+CE168+CF168+CG168))</f>
        <v>27.679815218659087</v>
      </c>
      <c r="CT168">
        <f t="shared" si="278"/>
        <v>137.18054297977534</v>
      </c>
      <c r="CU168">
        <f t="shared" si="279"/>
        <v>105.05732003190695</v>
      </c>
      <c r="CV168">
        <f t="shared" si="280"/>
        <v>72.934097084038555</v>
      </c>
      <c r="CW168">
        <f>IF($C$6=Calculation!$I$5,0,$E168-(CH168+CI168+CJ168+CK168))</f>
        <v>40.810874136170156</v>
      </c>
      <c r="CX168">
        <f t="shared" si="281"/>
        <v>79.896694035514571</v>
      </c>
      <c r="CY168">
        <f t="shared" si="282"/>
        <v>89.557664998775422</v>
      </c>
      <c r="CZ168">
        <f t="shared" si="283"/>
        <v>98.887980134464357</v>
      </c>
      <c r="DA168">
        <f t="shared" si="284"/>
        <v>0.83663185805489171</v>
      </c>
      <c r="DB168">
        <f t="shared" si="285"/>
        <v>0.87000851729721573</v>
      </c>
      <c r="DC168">
        <f t="shared" si="286"/>
        <v>0.8963728009293308</v>
      </c>
      <c r="DD168">
        <f t="shared" si="301"/>
        <v>18.950689875680499</v>
      </c>
      <c r="DE168">
        <f t="shared" si="302"/>
        <v>18.533879777469899</v>
      </c>
      <c r="DF168">
        <f t="shared" si="303"/>
        <v>17.342023387722037</v>
      </c>
      <c r="DG168">
        <f t="shared" si="304"/>
        <v>14.097189165446409</v>
      </c>
      <c r="DH168">
        <f t="shared" si="305"/>
        <v>19.74377315529728</v>
      </c>
      <c r="DI168">
        <f t="shared" si="306"/>
        <v>19.36390822075737</v>
      </c>
      <c r="DJ168">
        <f t="shared" si="307"/>
        <v>18.297924594127679</v>
      </c>
      <c r="DK168">
        <f t="shared" si="308"/>
        <v>15.553150800392393</v>
      </c>
      <c r="DL168">
        <f t="shared" si="309"/>
        <v>20.369079134721385</v>
      </c>
      <c r="DM168">
        <f t="shared" si="310"/>
        <v>20.021265123010028</v>
      </c>
      <c r="DN168">
        <f t="shared" si="311"/>
        <v>19.056024957550331</v>
      </c>
      <c r="DO168">
        <f t="shared" si="312"/>
        <v>16.659078092917486</v>
      </c>
      <c r="DP168">
        <f t="shared" si="287"/>
        <v>0.21536561656600375</v>
      </c>
      <c r="DQ168">
        <f t="shared" si="288"/>
        <v>0.5946129283434145</v>
      </c>
      <c r="DR168">
        <f t="shared" si="289"/>
        <v>1.504332759888884</v>
      </c>
      <c r="DS168">
        <f t="shared" si="290"/>
        <v>7.8219686663425634</v>
      </c>
      <c r="DT168">
        <f t="shared" si="291"/>
        <v>0.1957421357474966</v>
      </c>
      <c r="DU168">
        <f t="shared" si="292"/>
        <v>0.52937470169145939</v>
      </c>
      <c r="DV168">
        <f t="shared" si="293"/>
        <v>1.2570381093663101</v>
      </c>
      <c r="DW168">
        <f t="shared" si="294"/>
        <v>13.746744764098237</v>
      </c>
      <c r="DX168">
        <f t="shared" si="295"/>
        <v>0.17943591579829735</v>
      </c>
      <c r="DY168">
        <f t="shared" si="296"/>
        <v>0.47733610924997627</v>
      </c>
      <c r="DZ168">
        <f t="shared" si="297"/>
        <v>1.0876185638500147</v>
      </c>
      <c r="EA168">
        <f t="shared" si="298"/>
        <v>20.141769436437524</v>
      </c>
      <c r="EB168">
        <f>IF($I$1=0,0,IF(AP168&lt;=0,0,('LED Curve'!$D$19*(AP168/$I$1)^3+'LED Curve'!$D$20*(AP168/$I$1)^2+'LED Curve'!$D$21*(AP168/$I$1)^1+'LED Curve'!$D$22)*$F$1*$I$1))</f>
        <v>544.2324443672818</v>
      </c>
      <c r="EC168">
        <f>IF($I$2=0,0,IF(AQ168&lt;=0,0,('LED Curve'!$D$19*(AQ168/$I$2)^3+'LED Curve'!$D$20*(AQ168/$I$2)^2+'LED Curve'!$D$21*(AQ168/$I$2)^1+'LED Curve'!$D$22)*$F$2*$I$2))</f>
        <v>544.2324443672818</v>
      </c>
      <c r="ED168">
        <f>IF($I$3=0,0,IF(AR168&lt;=0,0,('LED Curve'!$D$19*(AR168/$I$3)^3+'LED Curve'!$D$20*(AR168/$I$3)^2+'LED Curve'!$D$21*(AR168/$I$3)^1+'LED Curve'!$D$22)*$F$3*$I$3))</f>
        <v>544.2324443672818</v>
      </c>
      <c r="EE168">
        <f>IF($I$4=0,0,IF(AS168&lt;=0,0,('LED Curve'!$D$19*(AS168/$I$4)^3+'LED Curve'!$D$20*(AS168/$I$4)^2+'LED Curve'!$D$21*(AS168/$I$4)^1+'LED Curve'!$D$22)*$F$4*$I$4))</f>
        <v>544.2324443672818</v>
      </c>
      <c r="EF168">
        <f>IF($I$1=0,0,IF(AT168&lt;=0,0,('LED Curve'!$D$19*(AT168/$I$1)^3+'LED Curve'!$D$20*(AT168/$I$1)^2+'LED Curve'!$D$21*(AT168/$I$1)^1+'LED Curve'!$D$22)*$F$1*$I$1))</f>
        <v>544.2324443672818</v>
      </c>
      <c r="EG168">
        <f>IF($I$2=0,0,IF(AU168&lt;=0,0,('LED Curve'!$D$19*(AU168/$I$2)^3+'LED Curve'!$D$20*(AU168/$I$2)^2+'LED Curve'!$D$21*(AU168/$I$2)^1+'LED Curve'!$D$22)*$F$2*$I$2))</f>
        <v>544.2324443672818</v>
      </c>
      <c r="EH168">
        <f>IF($I$3=0,0,IF(AV168&lt;=0,0,('LED Curve'!$D$19*(AV168/$I$3)^3+'LED Curve'!$D$20*(AV168/$I$3)^2+'LED Curve'!$D$21*(AV168/$I$3)^1+'LED Curve'!$D$22)*$F$3*$I$3))</f>
        <v>544.2324443672818</v>
      </c>
      <c r="EI168">
        <f>IF($I$4=0,0,IF(AW168&lt;=0,0,('LED Curve'!$D$19*(AW168/$I$4)^3+'LED Curve'!$D$20*(AW168/$I$4)^2+'LED Curve'!$D$21*(AW168/$I$4)^1+'LED Curve'!$D$22)*$F$4*$I$4))</f>
        <v>544.2324443672818</v>
      </c>
      <c r="EJ168">
        <f>IF($I$1=0,0,IF(AX168&lt;=0,0,('LED Curve'!$D$19*(AX168/$I$1)^3+'LED Curve'!$D$20*(AX168/$I$1)^2+'LED Curve'!$D$21*(AX168/$I$1)^1+'LED Curve'!$D$22)*$F$1*$I$1))</f>
        <v>544.2324443672818</v>
      </c>
      <c r="EK168">
        <f>IF($I$2=0,0,IF(AY168&lt;=0,0,('LED Curve'!$D$19*(AY168/$I$2)^3+'LED Curve'!$D$20*(AY168/$I$2)^2+'LED Curve'!$D$21*(AY168/$I$2)^1+'LED Curve'!$D$22)*$F$2*$I$2))</f>
        <v>544.2324443672818</v>
      </c>
      <c r="EL168">
        <f>IF($I$3=0,0,IF(AZ168&lt;=0,0,('LED Curve'!$D$19*(AZ168/$I$3)^3+'LED Curve'!$D$20*(AZ168/$I$3)^2+'LED Curve'!$D$21*(AZ168/$I$3)^1+'LED Curve'!$D$22)*$F$3*$I$3))</f>
        <v>544.2324443672818</v>
      </c>
      <c r="EM168">
        <f>IF($I$4=0,0,IF(BA168&lt;=0,0,('LED Curve'!$D$19*(BA168/$I$4)^3+'LED Curve'!$D$20*(BA168/$I$4)^2+'LED Curve'!$D$21*(BA168/$I$4)^1+'LED Curve'!$D$22)*$F$4*$I$4))</f>
        <v>544.2324443672818</v>
      </c>
      <c r="EN168">
        <f t="shared" si="299"/>
        <v>2176.9297774691272</v>
      </c>
      <c r="EO168">
        <f t="shared" si="219"/>
        <v>948.61350207583291</v>
      </c>
      <c r="EP168">
        <f t="shared" si="220"/>
        <v>2176.9297774691272</v>
      </c>
      <c r="EQ168">
        <f t="shared" si="221"/>
        <v>851.15161399119143</v>
      </c>
      <c r="ER168">
        <f t="shared" si="300"/>
        <v>2176.9297774691272</v>
      </c>
      <c r="ES168">
        <f t="shared" si="222"/>
        <v>774.82780015805474</v>
      </c>
    </row>
    <row r="169" spans="1:149" x14ac:dyDescent="0.3">
      <c r="A169">
        <v>160</v>
      </c>
      <c r="B169">
        <f t="shared" si="223"/>
        <v>6.2500000000000003E-3</v>
      </c>
      <c r="C169">
        <f t="shared" si="210"/>
        <v>142.3219261364014</v>
      </c>
      <c r="D169">
        <f t="shared" si="211"/>
        <v>155.38755578516518</v>
      </c>
      <c r="E169">
        <f t="shared" si="212"/>
        <v>168.45318543392895</v>
      </c>
      <c r="F169">
        <f>IF(C169&gt;Calculation!$D$72,IF((C169-Calculation!$D$72)/Calculation!$D$58&gt;Calculation!$D$28,Calculation!$D$28,(C169-Calculation!$D$72)/Calculation!$D$58),0)</f>
        <v>26.470588235294116</v>
      </c>
      <c r="G169">
        <f>IF(C169&gt;Calculation!$D$73,IF((C169-Calculation!$D$73)/Calculation!$D$59&gt;Calculation!$D$29,Calculation!$D$29,(C169-Calculation!$D$73)/Calculation!$D$59),0)</f>
        <v>54.411764705882355</v>
      </c>
      <c r="H169">
        <f>IF(C169&gt;Calculation!$D$74,IF((C169-Calculation!$D$74)/Calculation!$D$60&gt;Calculation!$D$30,Calculation!$D$30,(C169-Calculation!$D$74)/Calculation!$D$60),0)</f>
        <v>122.05882352941177</v>
      </c>
      <c r="I169">
        <f>IF(C169&gt;Calculation!$D$75,IF((C169-Calculation!$D$75)/Calculation!$D$61&gt;Calculation!$D$31,Calculation!$D$31,(C169-Calculation!$D$75)/Calculation!$D$61),0)</f>
        <v>135.29411764705884</v>
      </c>
      <c r="J169">
        <f>IF(D169&gt;Calculation!$D$72,IF((D169-Calculation!$D$72)/Calculation!$D$58&gt;Calculation!$D$28,Calculation!$D$28,(D169-Calculation!$D$72)/Calculation!$D$58),0)</f>
        <v>26.470588235294116</v>
      </c>
      <c r="K169">
        <f>IF(D169&gt;Calculation!$D$73,IF((D169-Calculation!$D$73)/Calculation!$D$59&gt;Calculation!$D$29,Calculation!$D$29,(D169-Calculation!$D$73)/Calculation!$D$59),0)</f>
        <v>54.411764705882355</v>
      </c>
      <c r="L169">
        <f>IF(D169&gt;Calculation!$D$74,IF((D169-Calculation!$D$74)/Calculation!$D$60&gt;Calculation!$D$30,Calculation!$D$30,(D169-Calculation!$D$74)/Calculation!$D$60),0)</f>
        <v>122.05882352941177</v>
      </c>
      <c r="M169">
        <f>IF(D169&gt;Calculation!$D$75,IF((D169-Calculation!$D$75)/Calculation!$D$61&gt;Calculation!$D$31,Calculation!$D$31,(D169-Calculation!$D$75)/Calculation!$D$61),0)</f>
        <v>135.29411764705884</v>
      </c>
      <c r="N169">
        <f>IF(E169&gt;Calculation!$D$72,IF((E169-Calculation!$D$72)/Calculation!$D$58&gt;Calculation!$D$28,Calculation!$D$28,(E169-Calculation!$D$72)/Calculation!$D$58),0)</f>
        <v>26.470588235294116</v>
      </c>
      <c r="O169">
        <f>IF(E169&gt;Calculation!$D$73,IF((E169-Calculation!$D$73)/Calculation!$D$59&gt;Calculation!$D$29,Calculation!$D$29,(E169-Calculation!$D$73)/Calculation!$D$59),0)</f>
        <v>54.411764705882355</v>
      </c>
      <c r="P169">
        <f>IF(E169&gt;Calculation!$D$74,IF((E169-Calculation!$D$74)/Calculation!$D$60&gt;Calculation!$D$30,Calculation!$D$30,(E169-Calculation!$D$74)/Calculation!$D$60),0)</f>
        <v>122.05882352941177</v>
      </c>
      <c r="Q169">
        <f>IF(E169&gt;Calculation!$D$75,IF((E169-Calculation!$D$75)/Calculation!$D$61&gt;Calculation!$D$31,Calculation!$D$31,(E169-Calculation!$D$75)/Calculation!$D$61),0)</f>
        <v>135.29411764705884</v>
      </c>
      <c r="R169">
        <f t="shared" si="224"/>
        <v>0</v>
      </c>
      <c r="S169">
        <f t="shared" si="225"/>
        <v>0</v>
      </c>
      <c r="T169">
        <f t="shared" si="226"/>
        <v>0</v>
      </c>
      <c r="U169">
        <f t="shared" si="227"/>
        <v>135.29411764705884</v>
      </c>
      <c r="V169">
        <f t="shared" si="228"/>
        <v>0</v>
      </c>
      <c r="W169">
        <f t="shared" si="229"/>
        <v>0</v>
      </c>
      <c r="X169">
        <f t="shared" si="230"/>
        <v>0</v>
      </c>
      <c r="Y169">
        <f t="shared" si="231"/>
        <v>135.29411764705884</v>
      </c>
      <c r="Z169">
        <f t="shared" si="232"/>
        <v>0</v>
      </c>
      <c r="AA169">
        <f t="shared" si="233"/>
        <v>0</v>
      </c>
      <c r="AB169">
        <f t="shared" si="234"/>
        <v>0</v>
      </c>
      <c r="AC169">
        <f t="shared" si="213"/>
        <v>135.29411764705884</v>
      </c>
      <c r="AD169">
        <f>IF(T169&gt;Calculation!$D$29,1,0)</f>
        <v>0</v>
      </c>
      <c r="AE169">
        <f>IF(X169&gt;Calculation!$D$29,1,0)</f>
        <v>0</v>
      </c>
      <c r="AF169">
        <f>IF(AB169&gt;Calculation!$D$29,1,0)</f>
        <v>0</v>
      </c>
      <c r="AG169">
        <f>IF(U169&gt;Calculation!$D$30,1,0)</f>
        <v>1</v>
      </c>
      <c r="AH169">
        <f>IF(Y169&gt;Calculation!$D$30,1,0)</f>
        <v>1</v>
      </c>
      <c r="AI169">
        <f>IF(AC169&gt;Calculation!$D$30,1,0)</f>
        <v>1</v>
      </c>
      <c r="AJ169">
        <f t="shared" si="214"/>
        <v>135.29411764705884</v>
      </c>
      <c r="AK169">
        <f t="shared" si="235"/>
        <v>135.29411764705884</v>
      </c>
      <c r="AL169">
        <f t="shared" si="236"/>
        <v>135.29411764705884</v>
      </c>
      <c r="AM169">
        <f t="shared" si="237"/>
        <v>18304.498269896198</v>
      </c>
      <c r="AN169">
        <f t="shared" si="238"/>
        <v>18304.498269896198</v>
      </c>
      <c r="AO169">
        <f t="shared" si="239"/>
        <v>18304.498269896198</v>
      </c>
      <c r="AP169">
        <f t="shared" si="215"/>
        <v>135.29411764705884</v>
      </c>
      <c r="AQ169">
        <f t="shared" si="216"/>
        <v>135.29411764705884</v>
      </c>
      <c r="AR169">
        <f t="shared" si="217"/>
        <v>135.29411764705884</v>
      </c>
      <c r="AS169">
        <f t="shared" si="218"/>
        <v>135.29411764705884</v>
      </c>
      <c r="AT169">
        <f t="shared" si="240"/>
        <v>135.29411764705884</v>
      </c>
      <c r="AU169">
        <f t="shared" si="241"/>
        <v>135.29411764705884</v>
      </c>
      <c r="AV169">
        <f t="shared" si="242"/>
        <v>135.29411764705884</v>
      </c>
      <c r="AW169">
        <f t="shared" si="243"/>
        <v>135.29411764705884</v>
      </c>
      <c r="AX169">
        <f t="shared" si="244"/>
        <v>135.29411764705884</v>
      </c>
      <c r="AY169">
        <f t="shared" si="245"/>
        <v>135.29411764705884</v>
      </c>
      <c r="AZ169">
        <f t="shared" si="246"/>
        <v>135.29411764705884</v>
      </c>
      <c r="BA169">
        <f t="shared" si="247"/>
        <v>135.29411764705884</v>
      </c>
      <c r="BB169">
        <f t="shared" si="248"/>
        <v>45.098039215686278</v>
      </c>
      <c r="BC169">
        <f t="shared" si="249"/>
        <v>45.098039215686278</v>
      </c>
      <c r="BD169">
        <f t="shared" si="250"/>
        <v>45.098039215686278</v>
      </c>
      <c r="BE169">
        <f t="shared" si="251"/>
        <v>45.098039215686278</v>
      </c>
      <c r="BF169">
        <f t="shared" si="252"/>
        <v>45.098039215686278</v>
      </c>
      <c r="BG169">
        <f t="shared" si="253"/>
        <v>45.098039215686278</v>
      </c>
      <c r="BH169">
        <f t="shared" si="254"/>
        <v>45.098039215686278</v>
      </c>
      <c r="BI169">
        <f t="shared" si="255"/>
        <v>45.098039215686278</v>
      </c>
      <c r="BJ169">
        <f t="shared" si="256"/>
        <v>45.098039215686278</v>
      </c>
      <c r="BK169">
        <f t="shared" si="257"/>
        <v>45.098039215686278</v>
      </c>
      <c r="BL169">
        <f t="shared" si="258"/>
        <v>45.098039215686278</v>
      </c>
      <c r="BM169">
        <f t="shared" si="259"/>
        <v>45.098039215686278</v>
      </c>
      <c r="BN169">
        <f t="shared" si="260"/>
        <v>2033.8331410995775</v>
      </c>
      <c r="BO169">
        <f t="shared" si="261"/>
        <v>2033.8331410995775</v>
      </c>
      <c r="BP169">
        <f t="shared" si="262"/>
        <v>2033.8331410995775</v>
      </c>
      <c r="BQ169">
        <f t="shared" si="263"/>
        <v>2033.8331410995775</v>
      </c>
      <c r="BR169">
        <f t="shared" si="264"/>
        <v>2033.8331410995775</v>
      </c>
      <c r="BS169">
        <f t="shared" si="265"/>
        <v>2033.8331410995775</v>
      </c>
      <c r="BT169">
        <f t="shared" si="266"/>
        <v>2033.8331410995775</v>
      </c>
      <c r="BU169">
        <f t="shared" si="267"/>
        <v>2033.8331410995775</v>
      </c>
      <c r="BV169">
        <f t="shared" si="268"/>
        <v>2033.8331410995775</v>
      </c>
      <c r="BW169">
        <f t="shared" si="269"/>
        <v>2033.8331410995775</v>
      </c>
      <c r="BX169">
        <f t="shared" si="270"/>
        <v>2033.8331410995775</v>
      </c>
      <c r="BY169">
        <f t="shared" si="271"/>
        <v>2033.8331410995775</v>
      </c>
      <c r="BZ169">
        <f>IF($I$1=0,0,IF(AP169=0,C169,('LED Curve'!$D$14*(AP169/$I$1)^3+'LED Curve'!$D$15*(AP169/$I$1)^2+'LED Curve'!$D$16*(AP169/$I$1)^1+'LED Curve'!$D$17)*$F$1))</f>
        <v>32.123222947868399</v>
      </c>
      <c r="CA169">
        <f>IF($I$2=0,0,IF(AQ169=0,C169-BZ169,('LED Curve'!$D$14*(AQ169/$I$2)^3+'LED Curve'!$D$15*(AQ169/$I$2)^2+'LED Curve'!$D$16*(AQ169/$I$2)^1+'LED Curve'!$D$17)*$F$2))</f>
        <v>32.123222947868399</v>
      </c>
      <c r="CB169">
        <f>IF($I$3=0,0,IF(AR169=0,C169-(BZ169+CA169),('LED Curve'!$D$14*(AR169/$I$3)^3+'LED Curve'!$D$15*(AR169/$I$3)^2+'LED Curve'!$D$16*(AR169/$I$3)^1+'LED Curve'!$D$17)*$F$3))</f>
        <v>32.123222947868399</v>
      </c>
      <c r="CC169">
        <f>IF($I$4=0,0,IF(AS169=0,C169-(BZ169+CA169+CB169),('LED Curve'!$D$14*(AS169/$I$4)^3+'LED Curve'!$D$15*(AS169/$I$4)^2+'LED Curve'!$D$16*(AS169/$I$4)^1+'LED Curve'!$D$17)*$F$4))</f>
        <v>32.123222947868399</v>
      </c>
      <c r="CD169">
        <f>IF($I$1=0,0,IF(AT169=0,D169,('LED Curve'!$D$14*(AT169/$I$1)^3+'LED Curve'!$D$15*(AT169/$I$1)^2+'LED Curve'!$D$16*(AT169/$I$1)^1+'LED Curve'!$D$17)*$F$1))</f>
        <v>32.123222947868399</v>
      </c>
      <c r="CE169">
        <f>IF($I$2=0,0,IF(AU169=0,D169-CD169,('LED Curve'!$D$14*(AU169/$I$2)^3+'LED Curve'!$D$15*(AU169/$I$2)^2+'LED Curve'!$D$16*(AU169/$I$2)^1+'LED Curve'!$D$17)*$F$2))</f>
        <v>32.123222947868399</v>
      </c>
      <c r="CF169">
        <f>IF($I$3=0,0,IF(AV169=0,D169-(CD169+CE169),('LED Curve'!$D$14*(AV169/$I$3)^3+'LED Curve'!$D$15*(AV169/$I$3)^2+'LED Curve'!$D$16*(AV169/$I$3)^1+'LED Curve'!$D$17)*$F$3))</f>
        <v>32.123222947868399</v>
      </c>
      <c r="CG169">
        <f>IF($I$4=0,0,IF(AW169=0,D169-(CD169+CE169+CF169),('LED Curve'!$D$14*(AW169/$I$4)^3+'LED Curve'!$D$15*(AW169/$I$4)^2+'LED Curve'!$D$16*(AW169/$I$4)^1+'LED Curve'!$D$17)*$F$4))</f>
        <v>32.123222947868399</v>
      </c>
      <c r="CH169">
        <f>IF($I$1=0,0,IF(AX169=0,E169,('LED Curve'!$D$14*(AX169/$I$1)^3+'LED Curve'!$D$15*(AX169/$I$1)^2+'LED Curve'!$D$16*(AX169/$I$1)^1+'LED Curve'!$D$17)*$F$1))</f>
        <v>32.123222947868399</v>
      </c>
      <c r="CI169">
        <f>IF($I$2=0,0,IF(AY169=0,E169-CH169,('LED Curve'!$D$14*(AY169/$I$2)^3+'LED Curve'!$D$15*(AY169/$I$2)^2+'LED Curve'!$D$16*(AY169/$I$2)^1+'LED Curve'!$D$17)*$F$2))</f>
        <v>32.123222947868399</v>
      </c>
      <c r="CJ169">
        <f>IF($I$3=0,0,IF(AZ169=0,E169-(CH169+CI169),('LED Curve'!$D$14*(AZ169/$I$3)^3+'LED Curve'!$D$15*(AZ169/$I$3)^2+'LED Curve'!$D$16*(AZ169/$I$3)^1+'LED Curve'!$D$17)*$F$3))</f>
        <v>32.123222947868399</v>
      </c>
      <c r="CK169">
        <f>IF($I$4=0,0,IF(BA169=0,E169-(CH169+CI169+CJ169),('LED Curve'!$D$14*(BA169/$I$4)^3+'LED Curve'!$D$15*(BA169/$I$4)^2+'LED Curve'!$D$16*(BA169/$I$4)^1+'LED Curve'!$D$17)*$F$4))</f>
        <v>32.123222947868399</v>
      </c>
      <c r="CL169">
        <f t="shared" si="272"/>
        <v>110.198703188533</v>
      </c>
      <c r="CM169">
        <f t="shared" si="273"/>
        <v>78.075480240664604</v>
      </c>
      <c r="CN169">
        <f t="shared" si="274"/>
        <v>45.952257292796205</v>
      </c>
      <c r="CO169">
        <f>IF($C$6=Calculation!$I$5,0,$C169-(BZ169+CA169+CB169+CC169))</f>
        <v>13.829034344927805</v>
      </c>
      <c r="CP169">
        <f t="shared" si="275"/>
        <v>123.26433283729678</v>
      </c>
      <c r="CQ169">
        <f t="shared" si="276"/>
        <v>91.141109889428378</v>
      </c>
      <c r="CR169">
        <f t="shared" si="277"/>
        <v>59.017886941559979</v>
      </c>
      <c r="CS169">
        <f>IF($C$6=Calculation!$I$5,0,$D169-(CD169+CE169+CF169+CG169))</f>
        <v>26.89466399369158</v>
      </c>
      <c r="CT169">
        <f t="shared" si="278"/>
        <v>136.32996248606054</v>
      </c>
      <c r="CU169">
        <f t="shared" si="279"/>
        <v>104.20673953819215</v>
      </c>
      <c r="CV169">
        <f t="shared" si="280"/>
        <v>72.083516590323754</v>
      </c>
      <c r="CW169">
        <f>IF($C$6=Calculation!$I$5,0,$E169-(CH169+CI169+CJ169+CK169))</f>
        <v>39.960293642455355</v>
      </c>
      <c r="CX169">
        <f t="shared" si="281"/>
        <v>80.658155686165713</v>
      </c>
      <c r="CY169">
        <f t="shared" si="282"/>
        <v>90.388350435849389</v>
      </c>
      <c r="CZ169">
        <f t="shared" si="283"/>
        <v>99.787889357961163</v>
      </c>
      <c r="DA169">
        <f t="shared" si="284"/>
        <v>0.84403075511371528</v>
      </c>
      <c r="DB169">
        <f t="shared" si="285"/>
        <v>0.87740741435603931</v>
      </c>
      <c r="DC169">
        <f t="shared" si="286"/>
        <v>0.90377169798815438</v>
      </c>
      <c r="DD169">
        <f t="shared" si="301"/>
        <v>19.120458746958295</v>
      </c>
      <c r="DE169">
        <f t="shared" si="302"/>
        <v>18.703648648747695</v>
      </c>
      <c r="DF169">
        <f t="shared" si="303"/>
        <v>17.511792258999833</v>
      </c>
      <c r="DG169">
        <f t="shared" si="304"/>
        <v>14.266958036724207</v>
      </c>
      <c r="DH169">
        <f t="shared" si="305"/>
        <v>19.913542026575076</v>
      </c>
      <c r="DI169">
        <f t="shared" si="306"/>
        <v>19.533677092035166</v>
      </c>
      <c r="DJ169">
        <f t="shared" si="307"/>
        <v>18.467693465405475</v>
      </c>
      <c r="DK169">
        <f t="shared" si="308"/>
        <v>15.722919671670191</v>
      </c>
      <c r="DL169">
        <f t="shared" si="309"/>
        <v>20.538848005999181</v>
      </c>
      <c r="DM169">
        <f t="shared" si="310"/>
        <v>20.191033994287825</v>
      </c>
      <c r="DN169">
        <f t="shared" si="311"/>
        <v>19.225793828828127</v>
      </c>
      <c r="DO169">
        <f t="shared" si="312"/>
        <v>16.828846964195282</v>
      </c>
      <c r="DP169">
        <f t="shared" si="287"/>
        <v>0.21536561656600375</v>
      </c>
      <c r="DQ169">
        <f t="shared" si="288"/>
        <v>0.5946129283434145</v>
      </c>
      <c r="DR169">
        <f t="shared" si="289"/>
        <v>1.504332759888884</v>
      </c>
      <c r="DS169">
        <f t="shared" si="290"/>
        <v>7.8969559348236924</v>
      </c>
      <c r="DT169">
        <f t="shared" si="291"/>
        <v>0.1957421357474966</v>
      </c>
      <c r="DU169">
        <f t="shared" si="292"/>
        <v>0.52937470169145939</v>
      </c>
      <c r="DV169">
        <f t="shared" si="293"/>
        <v>1.2570381093663101</v>
      </c>
      <c r="DW169">
        <f t="shared" si="294"/>
        <v>13.890955819002196</v>
      </c>
      <c r="DX169">
        <f t="shared" si="295"/>
        <v>0.17943591579829735</v>
      </c>
      <c r="DY169">
        <f t="shared" si="296"/>
        <v>0.47733610924997627</v>
      </c>
      <c r="DZ169">
        <f t="shared" si="297"/>
        <v>1.0876185638500147</v>
      </c>
      <c r="EA169">
        <f t="shared" si="298"/>
        <v>20.355204277764315</v>
      </c>
      <c r="EB169">
        <f>IF($I$1=0,0,IF(AP169&lt;=0,0,('LED Curve'!$D$19*(AP169/$I$1)^3+'LED Curve'!$D$20*(AP169/$I$1)^2+'LED Curve'!$D$21*(AP169/$I$1)^1+'LED Curve'!$D$22)*$F$1*$I$1))</f>
        <v>544.2324443672818</v>
      </c>
      <c r="EC169">
        <f>IF($I$2=0,0,IF(AQ169&lt;=0,0,('LED Curve'!$D$19*(AQ169/$I$2)^3+'LED Curve'!$D$20*(AQ169/$I$2)^2+'LED Curve'!$D$21*(AQ169/$I$2)^1+'LED Curve'!$D$22)*$F$2*$I$2))</f>
        <v>544.2324443672818</v>
      </c>
      <c r="ED169">
        <f>IF($I$3=0,0,IF(AR169&lt;=0,0,('LED Curve'!$D$19*(AR169/$I$3)^3+'LED Curve'!$D$20*(AR169/$I$3)^2+'LED Curve'!$D$21*(AR169/$I$3)^1+'LED Curve'!$D$22)*$F$3*$I$3))</f>
        <v>544.2324443672818</v>
      </c>
      <c r="EE169">
        <f>IF($I$4=0,0,IF(AS169&lt;=0,0,('LED Curve'!$D$19*(AS169/$I$4)^3+'LED Curve'!$D$20*(AS169/$I$4)^2+'LED Curve'!$D$21*(AS169/$I$4)^1+'LED Curve'!$D$22)*$F$4*$I$4))</f>
        <v>544.2324443672818</v>
      </c>
      <c r="EF169">
        <f>IF($I$1=0,0,IF(AT169&lt;=0,0,('LED Curve'!$D$19*(AT169/$I$1)^3+'LED Curve'!$D$20*(AT169/$I$1)^2+'LED Curve'!$D$21*(AT169/$I$1)^1+'LED Curve'!$D$22)*$F$1*$I$1))</f>
        <v>544.2324443672818</v>
      </c>
      <c r="EG169">
        <f>IF($I$2=0,0,IF(AU169&lt;=0,0,('LED Curve'!$D$19*(AU169/$I$2)^3+'LED Curve'!$D$20*(AU169/$I$2)^2+'LED Curve'!$D$21*(AU169/$I$2)^1+'LED Curve'!$D$22)*$F$2*$I$2))</f>
        <v>544.2324443672818</v>
      </c>
      <c r="EH169">
        <f>IF($I$3=0,0,IF(AV169&lt;=0,0,('LED Curve'!$D$19*(AV169/$I$3)^3+'LED Curve'!$D$20*(AV169/$I$3)^2+'LED Curve'!$D$21*(AV169/$I$3)^1+'LED Curve'!$D$22)*$F$3*$I$3))</f>
        <v>544.2324443672818</v>
      </c>
      <c r="EI169">
        <f>IF($I$4=0,0,IF(AW169&lt;=0,0,('LED Curve'!$D$19*(AW169/$I$4)^3+'LED Curve'!$D$20*(AW169/$I$4)^2+'LED Curve'!$D$21*(AW169/$I$4)^1+'LED Curve'!$D$22)*$F$4*$I$4))</f>
        <v>544.2324443672818</v>
      </c>
      <c r="EJ169">
        <f>IF($I$1=0,0,IF(AX169&lt;=0,0,('LED Curve'!$D$19*(AX169/$I$1)^3+'LED Curve'!$D$20*(AX169/$I$1)^2+'LED Curve'!$D$21*(AX169/$I$1)^1+'LED Curve'!$D$22)*$F$1*$I$1))</f>
        <v>544.2324443672818</v>
      </c>
      <c r="EK169">
        <f>IF($I$2=0,0,IF(AY169&lt;=0,0,('LED Curve'!$D$19*(AY169/$I$2)^3+'LED Curve'!$D$20*(AY169/$I$2)^2+'LED Curve'!$D$21*(AY169/$I$2)^1+'LED Curve'!$D$22)*$F$2*$I$2))</f>
        <v>544.2324443672818</v>
      </c>
      <c r="EL169">
        <f>IF($I$3=0,0,IF(AZ169&lt;=0,0,('LED Curve'!$D$19*(AZ169/$I$3)^3+'LED Curve'!$D$20*(AZ169/$I$3)^2+'LED Curve'!$D$21*(AZ169/$I$3)^1+'LED Curve'!$D$22)*$F$3*$I$3))</f>
        <v>544.2324443672818</v>
      </c>
      <c r="EM169">
        <f>IF($I$4=0,0,IF(BA169&lt;=0,0,('LED Curve'!$D$19*(BA169/$I$4)^3+'LED Curve'!$D$20*(BA169/$I$4)^2+'LED Curve'!$D$21*(BA169/$I$4)^1+'LED Curve'!$D$22)*$F$4*$I$4))</f>
        <v>544.2324443672818</v>
      </c>
      <c r="EN169">
        <f t="shared" si="299"/>
        <v>2176.9297774691272</v>
      </c>
      <c r="EO169">
        <f t="shared" si="219"/>
        <v>948.61350207583291</v>
      </c>
      <c r="EP169">
        <f t="shared" si="220"/>
        <v>2176.9297774691272</v>
      </c>
      <c r="EQ169">
        <f t="shared" si="221"/>
        <v>851.15161399119143</v>
      </c>
      <c r="ER169">
        <f t="shared" si="300"/>
        <v>2176.9297774691272</v>
      </c>
      <c r="ES169">
        <f t="shared" si="222"/>
        <v>774.82780015805474</v>
      </c>
    </row>
    <row r="170" spans="1:149" x14ac:dyDescent="0.3">
      <c r="A170">
        <v>161</v>
      </c>
      <c r="B170">
        <f t="shared" si="223"/>
        <v>6.2890625000000004E-3</v>
      </c>
      <c r="C170">
        <f t="shared" si="210"/>
        <v>141.58056018675583</v>
      </c>
      <c r="D170">
        <f t="shared" si="211"/>
        <v>154.57879293100635</v>
      </c>
      <c r="E170">
        <f t="shared" si="212"/>
        <v>167.57702567525689</v>
      </c>
      <c r="F170">
        <f>IF(C170&gt;Calculation!$D$72,IF((C170-Calculation!$D$72)/Calculation!$D$58&gt;Calculation!$D$28,Calculation!$D$28,(C170-Calculation!$D$72)/Calculation!$D$58),0)</f>
        <v>26.470588235294116</v>
      </c>
      <c r="G170">
        <f>IF(C170&gt;Calculation!$D$73,IF((C170-Calculation!$D$73)/Calculation!$D$59&gt;Calculation!$D$29,Calculation!$D$29,(C170-Calculation!$D$73)/Calculation!$D$59),0)</f>
        <v>54.411764705882355</v>
      </c>
      <c r="H170">
        <f>IF(C170&gt;Calculation!$D$74,IF((C170-Calculation!$D$74)/Calculation!$D$60&gt;Calculation!$D$30,Calculation!$D$30,(C170-Calculation!$D$74)/Calculation!$D$60),0)</f>
        <v>122.05882352941177</v>
      </c>
      <c r="I170">
        <f>IF(C170&gt;Calculation!$D$75,IF((C170-Calculation!$D$75)/Calculation!$D$61&gt;Calculation!$D$31,Calculation!$D$31,(C170-Calculation!$D$75)/Calculation!$D$61),0)</f>
        <v>135.29411764705884</v>
      </c>
      <c r="J170">
        <f>IF(D170&gt;Calculation!$D$72,IF((D170-Calculation!$D$72)/Calculation!$D$58&gt;Calculation!$D$28,Calculation!$D$28,(D170-Calculation!$D$72)/Calculation!$D$58),0)</f>
        <v>26.470588235294116</v>
      </c>
      <c r="K170">
        <f>IF(D170&gt;Calculation!$D$73,IF((D170-Calculation!$D$73)/Calculation!$D$59&gt;Calculation!$D$29,Calculation!$D$29,(D170-Calculation!$D$73)/Calculation!$D$59),0)</f>
        <v>54.411764705882355</v>
      </c>
      <c r="L170">
        <f>IF(D170&gt;Calculation!$D$74,IF((D170-Calculation!$D$74)/Calculation!$D$60&gt;Calculation!$D$30,Calculation!$D$30,(D170-Calculation!$D$74)/Calculation!$D$60),0)</f>
        <v>122.05882352941177</v>
      </c>
      <c r="M170">
        <f>IF(D170&gt;Calculation!$D$75,IF((D170-Calculation!$D$75)/Calculation!$D$61&gt;Calculation!$D$31,Calculation!$D$31,(D170-Calculation!$D$75)/Calculation!$D$61),0)</f>
        <v>135.29411764705884</v>
      </c>
      <c r="N170">
        <f>IF(E170&gt;Calculation!$D$72,IF((E170-Calculation!$D$72)/Calculation!$D$58&gt;Calculation!$D$28,Calculation!$D$28,(E170-Calculation!$D$72)/Calculation!$D$58),0)</f>
        <v>26.470588235294116</v>
      </c>
      <c r="O170">
        <f>IF(E170&gt;Calculation!$D$73,IF((E170-Calculation!$D$73)/Calculation!$D$59&gt;Calculation!$D$29,Calculation!$D$29,(E170-Calculation!$D$73)/Calculation!$D$59),0)</f>
        <v>54.411764705882355</v>
      </c>
      <c r="P170">
        <f>IF(E170&gt;Calculation!$D$74,IF((E170-Calculation!$D$74)/Calculation!$D$60&gt;Calculation!$D$30,Calculation!$D$30,(E170-Calculation!$D$74)/Calculation!$D$60),0)</f>
        <v>122.05882352941177</v>
      </c>
      <c r="Q170">
        <f>IF(E170&gt;Calculation!$D$75,IF((E170-Calculation!$D$75)/Calculation!$D$61&gt;Calculation!$D$31,Calculation!$D$31,(E170-Calculation!$D$75)/Calculation!$D$61),0)</f>
        <v>135.29411764705884</v>
      </c>
      <c r="R170">
        <f t="shared" si="224"/>
        <v>0</v>
      </c>
      <c r="S170">
        <f t="shared" si="225"/>
        <v>0</v>
      </c>
      <c r="T170">
        <f t="shared" si="226"/>
        <v>0</v>
      </c>
      <c r="U170">
        <f t="shared" si="227"/>
        <v>135.29411764705884</v>
      </c>
      <c r="V170">
        <f t="shared" si="228"/>
        <v>0</v>
      </c>
      <c r="W170">
        <f t="shared" si="229"/>
        <v>0</v>
      </c>
      <c r="X170">
        <f t="shared" si="230"/>
        <v>0</v>
      </c>
      <c r="Y170">
        <f t="shared" si="231"/>
        <v>135.29411764705884</v>
      </c>
      <c r="Z170">
        <f t="shared" si="232"/>
        <v>0</v>
      </c>
      <c r="AA170">
        <f t="shared" si="233"/>
        <v>0</v>
      </c>
      <c r="AB170">
        <f t="shared" si="234"/>
        <v>0</v>
      </c>
      <c r="AC170">
        <f t="shared" si="213"/>
        <v>135.29411764705884</v>
      </c>
      <c r="AD170">
        <f>IF(T170&gt;Calculation!$D$29,1,0)</f>
        <v>0</v>
      </c>
      <c r="AE170">
        <f>IF(X170&gt;Calculation!$D$29,1,0)</f>
        <v>0</v>
      </c>
      <c r="AF170">
        <f>IF(AB170&gt;Calculation!$D$29,1,0)</f>
        <v>0</v>
      </c>
      <c r="AG170">
        <f>IF(U170&gt;Calculation!$D$30,1,0)</f>
        <v>1</v>
      </c>
      <c r="AH170">
        <f>IF(Y170&gt;Calculation!$D$30,1,0)</f>
        <v>1</v>
      </c>
      <c r="AI170">
        <f>IF(AC170&gt;Calculation!$D$30,1,0)</f>
        <v>1</v>
      </c>
      <c r="AJ170">
        <f t="shared" si="214"/>
        <v>135.29411764705884</v>
      </c>
      <c r="AK170">
        <f t="shared" si="235"/>
        <v>135.29411764705884</v>
      </c>
      <c r="AL170">
        <f t="shared" si="236"/>
        <v>135.29411764705884</v>
      </c>
      <c r="AM170">
        <f t="shared" si="237"/>
        <v>18304.498269896198</v>
      </c>
      <c r="AN170">
        <f t="shared" si="238"/>
        <v>18304.498269896198</v>
      </c>
      <c r="AO170">
        <f t="shared" si="239"/>
        <v>18304.498269896198</v>
      </c>
      <c r="AP170">
        <f t="shared" si="215"/>
        <v>135.29411764705884</v>
      </c>
      <c r="AQ170">
        <f t="shared" si="216"/>
        <v>135.29411764705884</v>
      </c>
      <c r="AR170">
        <f t="shared" si="217"/>
        <v>135.29411764705884</v>
      </c>
      <c r="AS170">
        <f t="shared" si="218"/>
        <v>135.29411764705884</v>
      </c>
      <c r="AT170">
        <f t="shared" si="240"/>
        <v>135.29411764705884</v>
      </c>
      <c r="AU170">
        <f t="shared" si="241"/>
        <v>135.29411764705884</v>
      </c>
      <c r="AV170">
        <f t="shared" si="242"/>
        <v>135.29411764705884</v>
      </c>
      <c r="AW170">
        <f t="shared" si="243"/>
        <v>135.29411764705884</v>
      </c>
      <c r="AX170">
        <f t="shared" si="244"/>
        <v>135.29411764705884</v>
      </c>
      <c r="AY170">
        <f t="shared" si="245"/>
        <v>135.29411764705884</v>
      </c>
      <c r="AZ170">
        <f t="shared" si="246"/>
        <v>135.29411764705884</v>
      </c>
      <c r="BA170">
        <f t="shared" si="247"/>
        <v>135.29411764705884</v>
      </c>
      <c r="BB170">
        <f t="shared" si="248"/>
        <v>45.098039215686278</v>
      </c>
      <c r="BC170">
        <f t="shared" si="249"/>
        <v>45.098039215686278</v>
      </c>
      <c r="BD170">
        <f t="shared" si="250"/>
        <v>45.098039215686278</v>
      </c>
      <c r="BE170">
        <f t="shared" si="251"/>
        <v>45.098039215686278</v>
      </c>
      <c r="BF170">
        <f t="shared" si="252"/>
        <v>45.098039215686278</v>
      </c>
      <c r="BG170">
        <f t="shared" si="253"/>
        <v>45.098039215686278</v>
      </c>
      <c r="BH170">
        <f t="shared" si="254"/>
        <v>45.098039215686278</v>
      </c>
      <c r="BI170">
        <f t="shared" si="255"/>
        <v>45.098039215686278</v>
      </c>
      <c r="BJ170">
        <f t="shared" si="256"/>
        <v>45.098039215686278</v>
      </c>
      <c r="BK170">
        <f t="shared" si="257"/>
        <v>45.098039215686278</v>
      </c>
      <c r="BL170">
        <f t="shared" si="258"/>
        <v>45.098039215686278</v>
      </c>
      <c r="BM170">
        <f t="shared" si="259"/>
        <v>45.098039215686278</v>
      </c>
      <c r="BN170">
        <f t="shared" si="260"/>
        <v>2033.8331410995775</v>
      </c>
      <c r="BO170">
        <f t="shared" si="261"/>
        <v>2033.8331410995775</v>
      </c>
      <c r="BP170">
        <f t="shared" si="262"/>
        <v>2033.8331410995775</v>
      </c>
      <c r="BQ170">
        <f t="shared" si="263"/>
        <v>2033.8331410995775</v>
      </c>
      <c r="BR170">
        <f t="shared" si="264"/>
        <v>2033.8331410995775</v>
      </c>
      <c r="BS170">
        <f t="shared" si="265"/>
        <v>2033.8331410995775</v>
      </c>
      <c r="BT170">
        <f t="shared" si="266"/>
        <v>2033.8331410995775</v>
      </c>
      <c r="BU170">
        <f t="shared" si="267"/>
        <v>2033.8331410995775</v>
      </c>
      <c r="BV170">
        <f t="shared" si="268"/>
        <v>2033.8331410995775</v>
      </c>
      <c r="BW170">
        <f t="shared" si="269"/>
        <v>2033.8331410995775</v>
      </c>
      <c r="BX170">
        <f t="shared" si="270"/>
        <v>2033.8331410995775</v>
      </c>
      <c r="BY170">
        <f t="shared" si="271"/>
        <v>2033.8331410995775</v>
      </c>
      <c r="BZ170">
        <f>IF($I$1=0,0,IF(AP170=0,C170,('LED Curve'!$D$14*(AP170/$I$1)^3+'LED Curve'!$D$15*(AP170/$I$1)^2+'LED Curve'!$D$16*(AP170/$I$1)^1+'LED Curve'!$D$17)*$F$1))</f>
        <v>32.123222947868399</v>
      </c>
      <c r="CA170">
        <f>IF($I$2=0,0,IF(AQ170=0,C170-BZ170,('LED Curve'!$D$14*(AQ170/$I$2)^3+'LED Curve'!$D$15*(AQ170/$I$2)^2+'LED Curve'!$D$16*(AQ170/$I$2)^1+'LED Curve'!$D$17)*$F$2))</f>
        <v>32.123222947868399</v>
      </c>
      <c r="CB170">
        <f>IF($I$3=0,0,IF(AR170=0,C170-(BZ170+CA170),('LED Curve'!$D$14*(AR170/$I$3)^3+'LED Curve'!$D$15*(AR170/$I$3)^2+'LED Curve'!$D$16*(AR170/$I$3)^1+'LED Curve'!$D$17)*$F$3))</f>
        <v>32.123222947868399</v>
      </c>
      <c r="CC170">
        <f>IF($I$4=0,0,IF(AS170=0,C170-(BZ170+CA170+CB170),('LED Curve'!$D$14*(AS170/$I$4)^3+'LED Curve'!$D$15*(AS170/$I$4)^2+'LED Curve'!$D$16*(AS170/$I$4)^1+'LED Curve'!$D$17)*$F$4))</f>
        <v>32.123222947868399</v>
      </c>
      <c r="CD170">
        <f>IF($I$1=0,0,IF(AT170=0,D170,('LED Curve'!$D$14*(AT170/$I$1)^3+'LED Curve'!$D$15*(AT170/$I$1)^2+'LED Curve'!$D$16*(AT170/$I$1)^1+'LED Curve'!$D$17)*$F$1))</f>
        <v>32.123222947868399</v>
      </c>
      <c r="CE170">
        <f>IF($I$2=0,0,IF(AU170=0,D170-CD170,('LED Curve'!$D$14*(AU170/$I$2)^3+'LED Curve'!$D$15*(AU170/$I$2)^2+'LED Curve'!$D$16*(AU170/$I$2)^1+'LED Curve'!$D$17)*$F$2))</f>
        <v>32.123222947868399</v>
      </c>
      <c r="CF170">
        <f>IF($I$3=0,0,IF(AV170=0,D170-(CD170+CE170),('LED Curve'!$D$14*(AV170/$I$3)^3+'LED Curve'!$D$15*(AV170/$I$3)^2+'LED Curve'!$D$16*(AV170/$I$3)^1+'LED Curve'!$D$17)*$F$3))</f>
        <v>32.123222947868399</v>
      </c>
      <c r="CG170">
        <f>IF($I$4=0,0,IF(AW170=0,D170-(CD170+CE170+CF170),('LED Curve'!$D$14*(AW170/$I$4)^3+'LED Curve'!$D$15*(AW170/$I$4)^2+'LED Curve'!$D$16*(AW170/$I$4)^1+'LED Curve'!$D$17)*$F$4))</f>
        <v>32.123222947868399</v>
      </c>
      <c r="CH170">
        <f>IF($I$1=0,0,IF(AX170=0,E170,('LED Curve'!$D$14*(AX170/$I$1)^3+'LED Curve'!$D$15*(AX170/$I$1)^2+'LED Curve'!$D$16*(AX170/$I$1)^1+'LED Curve'!$D$17)*$F$1))</f>
        <v>32.123222947868399</v>
      </c>
      <c r="CI170">
        <f>IF($I$2=0,0,IF(AY170=0,E170-CH170,('LED Curve'!$D$14*(AY170/$I$2)^3+'LED Curve'!$D$15*(AY170/$I$2)^2+'LED Curve'!$D$16*(AY170/$I$2)^1+'LED Curve'!$D$17)*$F$2))</f>
        <v>32.123222947868399</v>
      </c>
      <c r="CJ170">
        <f>IF($I$3=0,0,IF(AZ170=0,E170-(CH170+CI170),('LED Curve'!$D$14*(AZ170/$I$3)^3+'LED Curve'!$D$15*(AZ170/$I$3)^2+'LED Curve'!$D$16*(AZ170/$I$3)^1+'LED Curve'!$D$17)*$F$3))</f>
        <v>32.123222947868399</v>
      </c>
      <c r="CK170">
        <f>IF($I$4=0,0,IF(BA170=0,E170-(CH170+CI170+CJ170),('LED Curve'!$D$14*(BA170/$I$4)^3+'LED Curve'!$D$15*(BA170/$I$4)^2+'LED Curve'!$D$16*(BA170/$I$4)^1+'LED Curve'!$D$17)*$F$4))</f>
        <v>32.123222947868399</v>
      </c>
      <c r="CL170">
        <f t="shared" si="272"/>
        <v>109.45733723888743</v>
      </c>
      <c r="CM170">
        <f t="shared" si="273"/>
        <v>77.334114291019034</v>
      </c>
      <c r="CN170">
        <f t="shared" si="274"/>
        <v>45.210891343150635</v>
      </c>
      <c r="CO170">
        <f>IF($C$6=Calculation!$I$5,0,$C170-(BZ170+CA170+CB170+CC170))</f>
        <v>13.087668395282236</v>
      </c>
      <c r="CP170">
        <f t="shared" si="275"/>
        <v>122.45556998313795</v>
      </c>
      <c r="CQ170">
        <f t="shared" si="276"/>
        <v>90.332347035269549</v>
      </c>
      <c r="CR170">
        <f t="shared" si="277"/>
        <v>58.20912408740115</v>
      </c>
      <c r="CS170">
        <f>IF($C$6=Calculation!$I$5,0,$D170-(CD170+CE170+CF170+CG170))</f>
        <v>26.085901139532751</v>
      </c>
      <c r="CT170">
        <f t="shared" si="278"/>
        <v>135.45380272738851</v>
      </c>
      <c r="CU170">
        <f t="shared" si="279"/>
        <v>103.33057977952009</v>
      </c>
      <c r="CV170">
        <f t="shared" si="280"/>
        <v>71.207356831651694</v>
      </c>
      <c r="CW170">
        <f>IF($C$6=Calculation!$I$5,0,$E170-(CH170+CI170+CJ170+CK170))</f>
        <v>39.084133883783295</v>
      </c>
      <c r="CX170">
        <f t="shared" si="281"/>
        <v>81.415756465742078</v>
      </c>
      <c r="CY170">
        <f t="shared" si="282"/>
        <v>91.214824013569057</v>
      </c>
      <c r="CZ170">
        <f t="shared" si="283"/>
        <v>100.68323573382413</v>
      </c>
      <c r="DA170">
        <f t="shared" si="284"/>
        <v>0.85142965217253885</v>
      </c>
      <c r="DB170">
        <f t="shared" si="285"/>
        <v>0.88480631141486288</v>
      </c>
      <c r="DC170">
        <f t="shared" si="286"/>
        <v>0.91117059504697795</v>
      </c>
      <c r="DD170">
        <f t="shared" si="301"/>
        <v>19.290227618236091</v>
      </c>
      <c r="DE170">
        <f t="shared" si="302"/>
        <v>18.873417520025491</v>
      </c>
      <c r="DF170">
        <f t="shared" si="303"/>
        <v>17.681561130277629</v>
      </c>
      <c r="DG170">
        <f t="shared" si="304"/>
        <v>14.436726908002004</v>
      </c>
      <c r="DH170">
        <f t="shared" si="305"/>
        <v>20.083310897852872</v>
      </c>
      <c r="DI170">
        <f t="shared" si="306"/>
        <v>19.703445963312962</v>
      </c>
      <c r="DJ170">
        <f t="shared" si="307"/>
        <v>18.637462336683271</v>
      </c>
      <c r="DK170">
        <f t="shared" si="308"/>
        <v>15.892688542947988</v>
      </c>
      <c r="DL170">
        <f t="shared" si="309"/>
        <v>20.708616877276977</v>
      </c>
      <c r="DM170">
        <f t="shared" si="310"/>
        <v>20.360802865565621</v>
      </c>
      <c r="DN170">
        <f t="shared" si="311"/>
        <v>19.395562700105923</v>
      </c>
      <c r="DO170">
        <f t="shared" si="312"/>
        <v>16.998615835473078</v>
      </c>
      <c r="DP170">
        <f t="shared" si="287"/>
        <v>0.21536561656600375</v>
      </c>
      <c r="DQ170">
        <f t="shared" si="288"/>
        <v>0.5946129283434145</v>
      </c>
      <c r="DR170">
        <f t="shared" si="289"/>
        <v>1.504332759888884</v>
      </c>
      <c r="DS170">
        <f t="shared" si="290"/>
        <v>7.968082332230038</v>
      </c>
      <c r="DT170">
        <f t="shared" si="291"/>
        <v>0.1957421357474966</v>
      </c>
      <c r="DU170">
        <f t="shared" si="292"/>
        <v>0.52937470169145939</v>
      </c>
      <c r="DV170">
        <f t="shared" si="293"/>
        <v>1.2570381093663101</v>
      </c>
      <c r="DW170">
        <f t="shared" si="294"/>
        <v>14.030955014551846</v>
      </c>
      <c r="DX170">
        <f t="shared" si="295"/>
        <v>0.17943591579829735</v>
      </c>
      <c r="DY170">
        <f t="shared" si="296"/>
        <v>0.47733610924997627</v>
      </c>
      <c r="DZ170">
        <f t="shared" si="297"/>
        <v>1.0876185638500147</v>
      </c>
      <c r="EA170">
        <f t="shared" si="298"/>
        <v>20.564076271457271</v>
      </c>
      <c r="EB170">
        <f>IF($I$1=0,0,IF(AP170&lt;=0,0,('LED Curve'!$D$19*(AP170/$I$1)^3+'LED Curve'!$D$20*(AP170/$I$1)^2+'LED Curve'!$D$21*(AP170/$I$1)^1+'LED Curve'!$D$22)*$F$1*$I$1))</f>
        <v>544.2324443672818</v>
      </c>
      <c r="EC170">
        <f>IF($I$2=0,0,IF(AQ170&lt;=0,0,('LED Curve'!$D$19*(AQ170/$I$2)^3+'LED Curve'!$D$20*(AQ170/$I$2)^2+'LED Curve'!$D$21*(AQ170/$I$2)^1+'LED Curve'!$D$22)*$F$2*$I$2))</f>
        <v>544.2324443672818</v>
      </c>
      <c r="ED170">
        <f>IF($I$3=0,0,IF(AR170&lt;=0,0,('LED Curve'!$D$19*(AR170/$I$3)^3+'LED Curve'!$D$20*(AR170/$I$3)^2+'LED Curve'!$D$21*(AR170/$I$3)^1+'LED Curve'!$D$22)*$F$3*$I$3))</f>
        <v>544.2324443672818</v>
      </c>
      <c r="EE170">
        <f>IF($I$4=0,0,IF(AS170&lt;=0,0,('LED Curve'!$D$19*(AS170/$I$4)^3+'LED Curve'!$D$20*(AS170/$I$4)^2+'LED Curve'!$D$21*(AS170/$I$4)^1+'LED Curve'!$D$22)*$F$4*$I$4))</f>
        <v>544.2324443672818</v>
      </c>
      <c r="EF170">
        <f>IF($I$1=0,0,IF(AT170&lt;=0,0,('LED Curve'!$D$19*(AT170/$I$1)^3+'LED Curve'!$D$20*(AT170/$I$1)^2+'LED Curve'!$D$21*(AT170/$I$1)^1+'LED Curve'!$D$22)*$F$1*$I$1))</f>
        <v>544.2324443672818</v>
      </c>
      <c r="EG170">
        <f>IF($I$2=0,0,IF(AU170&lt;=0,0,('LED Curve'!$D$19*(AU170/$I$2)^3+'LED Curve'!$D$20*(AU170/$I$2)^2+'LED Curve'!$D$21*(AU170/$I$2)^1+'LED Curve'!$D$22)*$F$2*$I$2))</f>
        <v>544.2324443672818</v>
      </c>
      <c r="EH170">
        <f>IF($I$3=0,0,IF(AV170&lt;=0,0,('LED Curve'!$D$19*(AV170/$I$3)^3+'LED Curve'!$D$20*(AV170/$I$3)^2+'LED Curve'!$D$21*(AV170/$I$3)^1+'LED Curve'!$D$22)*$F$3*$I$3))</f>
        <v>544.2324443672818</v>
      </c>
      <c r="EI170">
        <f>IF($I$4=0,0,IF(AW170&lt;=0,0,('LED Curve'!$D$19*(AW170/$I$4)^3+'LED Curve'!$D$20*(AW170/$I$4)^2+'LED Curve'!$D$21*(AW170/$I$4)^1+'LED Curve'!$D$22)*$F$4*$I$4))</f>
        <v>544.2324443672818</v>
      </c>
      <c r="EJ170">
        <f>IF($I$1=0,0,IF(AX170&lt;=0,0,('LED Curve'!$D$19*(AX170/$I$1)^3+'LED Curve'!$D$20*(AX170/$I$1)^2+'LED Curve'!$D$21*(AX170/$I$1)^1+'LED Curve'!$D$22)*$F$1*$I$1))</f>
        <v>544.2324443672818</v>
      </c>
      <c r="EK170">
        <f>IF($I$2=0,0,IF(AY170&lt;=0,0,('LED Curve'!$D$19*(AY170/$I$2)^3+'LED Curve'!$D$20*(AY170/$I$2)^2+'LED Curve'!$D$21*(AY170/$I$2)^1+'LED Curve'!$D$22)*$F$2*$I$2))</f>
        <v>544.2324443672818</v>
      </c>
      <c r="EL170">
        <f>IF($I$3=0,0,IF(AZ170&lt;=0,0,('LED Curve'!$D$19*(AZ170/$I$3)^3+'LED Curve'!$D$20*(AZ170/$I$3)^2+'LED Curve'!$D$21*(AZ170/$I$3)^1+'LED Curve'!$D$22)*$F$3*$I$3))</f>
        <v>544.2324443672818</v>
      </c>
      <c r="EM170">
        <f>IF($I$4=0,0,IF(BA170&lt;=0,0,('LED Curve'!$D$19*(BA170/$I$4)^3+'LED Curve'!$D$20*(BA170/$I$4)^2+'LED Curve'!$D$21*(BA170/$I$4)^1+'LED Curve'!$D$22)*$F$4*$I$4))</f>
        <v>544.2324443672818</v>
      </c>
      <c r="EN170">
        <f t="shared" si="299"/>
        <v>2176.9297774691272</v>
      </c>
      <c r="EO170">
        <f t="shared" si="219"/>
        <v>948.61350207583291</v>
      </c>
      <c r="EP170">
        <f t="shared" si="220"/>
        <v>2176.9297774691272</v>
      </c>
      <c r="EQ170">
        <f t="shared" si="221"/>
        <v>851.15161399119143</v>
      </c>
      <c r="ER170">
        <f t="shared" si="300"/>
        <v>2176.9297774691272</v>
      </c>
      <c r="ES170">
        <f t="shared" si="222"/>
        <v>774.82780015805474</v>
      </c>
    </row>
    <row r="171" spans="1:149" x14ac:dyDescent="0.3">
      <c r="A171">
        <v>162</v>
      </c>
      <c r="B171">
        <f t="shared" si="223"/>
        <v>6.3281250000000004E-3</v>
      </c>
      <c r="C171">
        <f t="shared" si="210"/>
        <v>140.81766189066997</v>
      </c>
      <c r="D171">
        <f t="shared" si="211"/>
        <v>153.74654024436722</v>
      </c>
      <c r="E171">
        <f t="shared" si="212"/>
        <v>166.67541859806451</v>
      </c>
      <c r="F171">
        <f>IF(C171&gt;Calculation!$D$72,IF((C171-Calculation!$D$72)/Calculation!$D$58&gt;Calculation!$D$28,Calculation!$D$28,(C171-Calculation!$D$72)/Calculation!$D$58),0)</f>
        <v>26.470588235294116</v>
      </c>
      <c r="G171">
        <f>IF(C171&gt;Calculation!$D$73,IF((C171-Calculation!$D$73)/Calculation!$D$59&gt;Calculation!$D$29,Calculation!$D$29,(C171-Calculation!$D$73)/Calculation!$D$59),0)</f>
        <v>54.411764705882355</v>
      </c>
      <c r="H171">
        <f>IF(C171&gt;Calculation!$D$74,IF((C171-Calculation!$D$74)/Calculation!$D$60&gt;Calculation!$D$30,Calculation!$D$30,(C171-Calculation!$D$74)/Calculation!$D$60),0)</f>
        <v>122.05882352941177</v>
      </c>
      <c r="I171">
        <f>IF(C171&gt;Calculation!$D$75,IF((C171-Calculation!$D$75)/Calculation!$D$61&gt;Calculation!$D$31,Calculation!$D$31,(C171-Calculation!$D$75)/Calculation!$D$61),0)</f>
        <v>135.29411764705884</v>
      </c>
      <c r="J171">
        <f>IF(D171&gt;Calculation!$D$72,IF((D171-Calculation!$D$72)/Calculation!$D$58&gt;Calculation!$D$28,Calculation!$D$28,(D171-Calculation!$D$72)/Calculation!$D$58),0)</f>
        <v>26.470588235294116</v>
      </c>
      <c r="K171">
        <f>IF(D171&gt;Calculation!$D$73,IF((D171-Calculation!$D$73)/Calculation!$D$59&gt;Calculation!$D$29,Calculation!$D$29,(D171-Calculation!$D$73)/Calculation!$D$59),0)</f>
        <v>54.411764705882355</v>
      </c>
      <c r="L171">
        <f>IF(D171&gt;Calculation!$D$74,IF((D171-Calculation!$D$74)/Calculation!$D$60&gt;Calculation!$D$30,Calculation!$D$30,(D171-Calculation!$D$74)/Calculation!$D$60),0)</f>
        <v>122.05882352941177</v>
      </c>
      <c r="M171">
        <f>IF(D171&gt;Calculation!$D$75,IF((D171-Calculation!$D$75)/Calculation!$D$61&gt;Calculation!$D$31,Calculation!$D$31,(D171-Calculation!$D$75)/Calculation!$D$61),0)</f>
        <v>135.29411764705884</v>
      </c>
      <c r="N171">
        <f>IF(E171&gt;Calculation!$D$72,IF((E171-Calculation!$D$72)/Calculation!$D$58&gt;Calculation!$D$28,Calculation!$D$28,(E171-Calculation!$D$72)/Calculation!$D$58),0)</f>
        <v>26.470588235294116</v>
      </c>
      <c r="O171">
        <f>IF(E171&gt;Calculation!$D$73,IF((E171-Calculation!$D$73)/Calculation!$D$59&gt;Calculation!$D$29,Calculation!$D$29,(E171-Calculation!$D$73)/Calculation!$D$59),0)</f>
        <v>54.411764705882355</v>
      </c>
      <c r="P171">
        <f>IF(E171&gt;Calculation!$D$74,IF((E171-Calculation!$D$74)/Calculation!$D$60&gt;Calculation!$D$30,Calculation!$D$30,(E171-Calculation!$D$74)/Calculation!$D$60),0)</f>
        <v>122.05882352941177</v>
      </c>
      <c r="Q171">
        <f>IF(E171&gt;Calculation!$D$75,IF((E171-Calculation!$D$75)/Calculation!$D$61&gt;Calculation!$D$31,Calculation!$D$31,(E171-Calculation!$D$75)/Calculation!$D$61),0)</f>
        <v>135.29411764705884</v>
      </c>
      <c r="R171">
        <f t="shared" si="224"/>
        <v>0</v>
      </c>
      <c r="S171">
        <f t="shared" si="225"/>
        <v>0</v>
      </c>
      <c r="T171">
        <f t="shared" si="226"/>
        <v>0</v>
      </c>
      <c r="U171">
        <f t="shared" si="227"/>
        <v>135.29411764705884</v>
      </c>
      <c r="V171">
        <f t="shared" si="228"/>
        <v>0</v>
      </c>
      <c r="W171">
        <f t="shared" si="229"/>
        <v>0</v>
      </c>
      <c r="X171">
        <f t="shared" si="230"/>
        <v>0</v>
      </c>
      <c r="Y171">
        <f t="shared" si="231"/>
        <v>135.29411764705884</v>
      </c>
      <c r="Z171">
        <f t="shared" si="232"/>
        <v>0</v>
      </c>
      <c r="AA171">
        <f t="shared" si="233"/>
        <v>0</v>
      </c>
      <c r="AB171">
        <f t="shared" si="234"/>
        <v>0</v>
      </c>
      <c r="AC171">
        <f t="shared" si="213"/>
        <v>135.29411764705884</v>
      </c>
      <c r="AD171">
        <f>IF(T171&gt;Calculation!$D$29,1,0)</f>
        <v>0</v>
      </c>
      <c r="AE171">
        <f>IF(X171&gt;Calculation!$D$29,1,0)</f>
        <v>0</v>
      </c>
      <c r="AF171">
        <f>IF(AB171&gt;Calculation!$D$29,1,0)</f>
        <v>0</v>
      </c>
      <c r="AG171">
        <f>IF(U171&gt;Calculation!$D$30,1,0)</f>
        <v>1</v>
      </c>
      <c r="AH171">
        <f>IF(Y171&gt;Calculation!$D$30,1,0)</f>
        <v>1</v>
      </c>
      <c r="AI171">
        <f>IF(AC171&gt;Calculation!$D$30,1,0)</f>
        <v>1</v>
      </c>
      <c r="AJ171">
        <f t="shared" si="214"/>
        <v>135.29411764705884</v>
      </c>
      <c r="AK171">
        <f t="shared" si="235"/>
        <v>135.29411764705884</v>
      </c>
      <c r="AL171">
        <f t="shared" si="236"/>
        <v>135.29411764705884</v>
      </c>
      <c r="AM171">
        <f t="shared" si="237"/>
        <v>18304.498269896198</v>
      </c>
      <c r="AN171">
        <f t="shared" si="238"/>
        <v>18304.498269896198</v>
      </c>
      <c r="AO171">
        <f t="shared" si="239"/>
        <v>18304.498269896198</v>
      </c>
      <c r="AP171">
        <f t="shared" si="215"/>
        <v>135.29411764705884</v>
      </c>
      <c r="AQ171">
        <f t="shared" si="216"/>
        <v>135.29411764705884</v>
      </c>
      <c r="AR171">
        <f t="shared" si="217"/>
        <v>135.29411764705884</v>
      </c>
      <c r="AS171">
        <f t="shared" si="218"/>
        <v>135.29411764705884</v>
      </c>
      <c r="AT171">
        <f t="shared" si="240"/>
        <v>135.29411764705884</v>
      </c>
      <c r="AU171">
        <f t="shared" si="241"/>
        <v>135.29411764705884</v>
      </c>
      <c r="AV171">
        <f t="shared" si="242"/>
        <v>135.29411764705884</v>
      </c>
      <c r="AW171">
        <f t="shared" si="243"/>
        <v>135.29411764705884</v>
      </c>
      <c r="AX171">
        <f t="shared" si="244"/>
        <v>135.29411764705884</v>
      </c>
      <c r="AY171">
        <f t="shared" si="245"/>
        <v>135.29411764705884</v>
      </c>
      <c r="AZ171">
        <f t="shared" si="246"/>
        <v>135.29411764705884</v>
      </c>
      <c r="BA171">
        <f t="shared" si="247"/>
        <v>135.29411764705884</v>
      </c>
      <c r="BB171">
        <f t="shared" si="248"/>
        <v>45.098039215686278</v>
      </c>
      <c r="BC171">
        <f t="shared" si="249"/>
        <v>45.098039215686278</v>
      </c>
      <c r="BD171">
        <f t="shared" si="250"/>
        <v>45.098039215686278</v>
      </c>
      <c r="BE171">
        <f t="shared" si="251"/>
        <v>45.098039215686278</v>
      </c>
      <c r="BF171">
        <f t="shared" si="252"/>
        <v>45.098039215686278</v>
      </c>
      <c r="BG171">
        <f t="shared" si="253"/>
        <v>45.098039215686278</v>
      </c>
      <c r="BH171">
        <f t="shared" si="254"/>
        <v>45.098039215686278</v>
      </c>
      <c r="BI171">
        <f t="shared" si="255"/>
        <v>45.098039215686278</v>
      </c>
      <c r="BJ171">
        <f t="shared" si="256"/>
        <v>45.098039215686278</v>
      </c>
      <c r="BK171">
        <f t="shared" si="257"/>
        <v>45.098039215686278</v>
      </c>
      <c r="BL171">
        <f t="shared" si="258"/>
        <v>45.098039215686278</v>
      </c>
      <c r="BM171">
        <f t="shared" si="259"/>
        <v>45.098039215686278</v>
      </c>
      <c r="BN171">
        <f t="shared" si="260"/>
        <v>2033.8331410995775</v>
      </c>
      <c r="BO171">
        <f t="shared" si="261"/>
        <v>2033.8331410995775</v>
      </c>
      <c r="BP171">
        <f t="shared" si="262"/>
        <v>2033.8331410995775</v>
      </c>
      <c r="BQ171">
        <f t="shared" si="263"/>
        <v>2033.8331410995775</v>
      </c>
      <c r="BR171">
        <f t="shared" si="264"/>
        <v>2033.8331410995775</v>
      </c>
      <c r="BS171">
        <f t="shared" si="265"/>
        <v>2033.8331410995775</v>
      </c>
      <c r="BT171">
        <f t="shared" si="266"/>
        <v>2033.8331410995775</v>
      </c>
      <c r="BU171">
        <f t="shared" si="267"/>
        <v>2033.8331410995775</v>
      </c>
      <c r="BV171">
        <f t="shared" si="268"/>
        <v>2033.8331410995775</v>
      </c>
      <c r="BW171">
        <f t="shared" si="269"/>
        <v>2033.8331410995775</v>
      </c>
      <c r="BX171">
        <f t="shared" si="270"/>
        <v>2033.8331410995775</v>
      </c>
      <c r="BY171">
        <f t="shared" si="271"/>
        <v>2033.8331410995775</v>
      </c>
      <c r="BZ171">
        <f>IF($I$1=0,0,IF(AP171=0,C171,('LED Curve'!$D$14*(AP171/$I$1)^3+'LED Curve'!$D$15*(AP171/$I$1)^2+'LED Curve'!$D$16*(AP171/$I$1)^1+'LED Curve'!$D$17)*$F$1))</f>
        <v>32.123222947868399</v>
      </c>
      <c r="CA171">
        <f>IF($I$2=0,0,IF(AQ171=0,C171-BZ171,('LED Curve'!$D$14*(AQ171/$I$2)^3+'LED Curve'!$D$15*(AQ171/$I$2)^2+'LED Curve'!$D$16*(AQ171/$I$2)^1+'LED Curve'!$D$17)*$F$2))</f>
        <v>32.123222947868399</v>
      </c>
      <c r="CB171">
        <f>IF($I$3=0,0,IF(AR171=0,C171-(BZ171+CA171),('LED Curve'!$D$14*(AR171/$I$3)^3+'LED Curve'!$D$15*(AR171/$I$3)^2+'LED Curve'!$D$16*(AR171/$I$3)^1+'LED Curve'!$D$17)*$F$3))</f>
        <v>32.123222947868399</v>
      </c>
      <c r="CC171">
        <f>IF($I$4=0,0,IF(AS171=0,C171-(BZ171+CA171+CB171),('LED Curve'!$D$14*(AS171/$I$4)^3+'LED Curve'!$D$15*(AS171/$I$4)^2+'LED Curve'!$D$16*(AS171/$I$4)^1+'LED Curve'!$D$17)*$F$4))</f>
        <v>32.123222947868399</v>
      </c>
      <c r="CD171">
        <f>IF($I$1=0,0,IF(AT171=0,D171,('LED Curve'!$D$14*(AT171/$I$1)^3+'LED Curve'!$D$15*(AT171/$I$1)^2+'LED Curve'!$D$16*(AT171/$I$1)^1+'LED Curve'!$D$17)*$F$1))</f>
        <v>32.123222947868399</v>
      </c>
      <c r="CE171">
        <f>IF($I$2=0,0,IF(AU171=0,D171-CD171,('LED Curve'!$D$14*(AU171/$I$2)^3+'LED Curve'!$D$15*(AU171/$I$2)^2+'LED Curve'!$D$16*(AU171/$I$2)^1+'LED Curve'!$D$17)*$F$2))</f>
        <v>32.123222947868399</v>
      </c>
      <c r="CF171">
        <f>IF($I$3=0,0,IF(AV171=0,D171-(CD171+CE171),('LED Curve'!$D$14*(AV171/$I$3)^3+'LED Curve'!$D$15*(AV171/$I$3)^2+'LED Curve'!$D$16*(AV171/$I$3)^1+'LED Curve'!$D$17)*$F$3))</f>
        <v>32.123222947868399</v>
      </c>
      <c r="CG171">
        <f>IF($I$4=0,0,IF(AW171=0,D171-(CD171+CE171+CF171),('LED Curve'!$D$14*(AW171/$I$4)^3+'LED Curve'!$D$15*(AW171/$I$4)^2+'LED Curve'!$D$16*(AW171/$I$4)^1+'LED Curve'!$D$17)*$F$4))</f>
        <v>32.123222947868399</v>
      </c>
      <c r="CH171">
        <f>IF($I$1=0,0,IF(AX171=0,E171,('LED Curve'!$D$14*(AX171/$I$1)^3+'LED Curve'!$D$15*(AX171/$I$1)^2+'LED Curve'!$D$16*(AX171/$I$1)^1+'LED Curve'!$D$17)*$F$1))</f>
        <v>32.123222947868399</v>
      </c>
      <c r="CI171">
        <f>IF($I$2=0,0,IF(AY171=0,E171-CH171,('LED Curve'!$D$14*(AY171/$I$2)^3+'LED Curve'!$D$15*(AY171/$I$2)^2+'LED Curve'!$D$16*(AY171/$I$2)^1+'LED Curve'!$D$17)*$F$2))</f>
        <v>32.123222947868399</v>
      </c>
      <c r="CJ171">
        <f>IF($I$3=0,0,IF(AZ171=0,E171-(CH171+CI171),('LED Curve'!$D$14*(AZ171/$I$3)^3+'LED Curve'!$D$15*(AZ171/$I$3)^2+'LED Curve'!$D$16*(AZ171/$I$3)^1+'LED Curve'!$D$17)*$F$3))</f>
        <v>32.123222947868399</v>
      </c>
      <c r="CK171">
        <f>IF($I$4=0,0,IF(BA171=0,E171-(CH171+CI171+CJ171),('LED Curve'!$D$14*(BA171/$I$4)^3+'LED Curve'!$D$15*(BA171/$I$4)^2+'LED Curve'!$D$16*(BA171/$I$4)^1+'LED Curve'!$D$17)*$F$4))</f>
        <v>32.123222947868399</v>
      </c>
      <c r="CL171">
        <f t="shared" si="272"/>
        <v>108.69443894280157</v>
      </c>
      <c r="CM171">
        <f t="shared" si="273"/>
        <v>76.571215994933169</v>
      </c>
      <c r="CN171">
        <f t="shared" si="274"/>
        <v>44.44799304706477</v>
      </c>
      <c r="CO171">
        <f>IF($C$6=Calculation!$I$5,0,$C171-(BZ171+CA171+CB171+CC171))</f>
        <v>12.324770099196371</v>
      </c>
      <c r="CP171">
        <f t="shared" si="275"/>
        <v>121.62331729649883</v>
      </c>
      <c r="CQ171">
        <f t="shared" si="276"/>
        <v>89.500094348630427</v>
      </c>
      <c r="CR171">
        <f t="shared" si="277"/>
        <v>57.376871400762028</v>
      </c>
      <c r="CS171">
        <f>IF($C$6=Calculation!$I$5,0,$D171-(CD171+CE171+CF171+CG171))</f>
        <v>25.253648452893628</v>
      </c>
      <c r="CT171">
        <f t="shared" si="278"/>
        <v>134.5521956501961</v>
      </c>
      <c r="CU171">
        <f t="shared" si="279"/>
        <v>102.42897270232771</v>
      </c>
      <c r="CV171">
        <f t="shared" si="280"/>
        <v>70.305749754459313</v>
      </c>
      <c r="CW171">
        <f>IF($C$6=Calculation!$I$5,0,$E171-(CH171+CI171+CJ171+CK171))</f>
        <v>38.182526806590914</v>
      </c>
      <c r="CX171">
        <f t="shared" si="281"/>
        <v>82.169382282352927</v>
      </c>
      <c r="CY171">
        <f t="shared" si="282"/>
        <v>92.036961268053616</v>
      </c>
      <c r="CZ171">
        <f t="shared" si="283"/>
        <v>101.5738844261824</v>
      </c>
      <c r="DA171">
        <f t="shared" si="284"/>
        <v>0.85882854923136243</v>
      </c>
      <c r="DB171">
        <f t="shared" si="285"/>
        <v>0.89220520847368645</v>
      </c>
      <c r="DC171">
        <f t="shared" si="286"/>
        <v>0.91856949210580152</v>
      </c>
      <c r="DD171">
        <f t="shared" si="301"/>
        <v>19.459996489513887</v>
      </c>
      <c r="DE171">
        <f t="shared" si="302"/>
        <v>19.043186391303287</v>
      </c>
      <c r="DF171">
        <f t="shared" si="303"/>
        <v>17.851330001555425</v>
      </c>
      <c r="DG171">
        <f t="shared" si="304"/>
        <v>14.606495779279802</v>
      </c>
      <c r="DH171">
        <f t="shared" si="305"/>
        <v>20.253079769130668</v>
      </c>
      <c r="DI171">
        <f t="shared" si="306"/>
        <v>19.873214834590758</v>
      </c>
      <c r="DJ171">
        <f t="shared" si="307"/>
        <v>18.807231207961067</v>
      </c>
      <c r="DK171">
        <f t="shared" si="308"/>
        <v>16.062457414225786</v>
      </c>
      <c r="DL171">
        <f t="shared" si="309"/>
        <v>20.878385748554773</v>
      </c>
      <c r="DM171">
        <f t="shared" si="310"/>
        <v>20.530571736843417</v>
      </c>
      <c r="DN171">
        <f t="shared" si="311"/>
        <v>19.565331571383719</v>
      </c>
      <c r="DO171">
        <f t="shared" si="312"/>
        <v>17.168384706750874</v>
      </c>
      <c r="DP171">
        <f t="shared" si="287"/>
        <v>0.21536561656600375</v>
      </c>
      <c r="DQ171">
        <f t="shared" si="288"/>
        <v>0.5946129283434145</v>
      </c>
      <c r="DR171">
        <f t="shared" si="289"/>
        <v>1.504332759888884</v>
      </c>
      <c r="DS171">
        <f t="shared" si="290"/>
        <v>8.0352337666708706</v>
      </c>
      <c r="DT171">
        <f t="shared" si="291"/>
        <v>0.1957421357474966</v>
      </c>
      <c r="DU171">
        <f t="shared" si="292"/>
        <v>0.52937470169145939</v>
      </c>
      <c r="DV171">
        <f t="shared" si="293"/>
        <v>1.2570381093663101</v>
      </c>
      <c r="DW171">
        <f t="shared" si="294"/>
        <v>14.166617886866392</v>
      </c>
      <c r="DX171">
        <f t="shared" si="295"/>
        <v>0.17943591579829735</v>
      </c>
      <c r="DY171">
        <f t="shared" si="296"/>
        <v>0.47733610924997627</v>
      </c>
      <c r="DZ171">
        <f t="shared" si="297"/>
        <v>1.0876185638500147</v>
      </c>
      <c r="EA171">
        <f t="shared" si="298"/>
        <v>20.768250581645532</v>
      </c>
      <c r="EB171">
        <f>IF($I$1=0,0,IF(AP171&lt;=0,0,('LED Curve'!$D$19*(AP171/$I$1)^3+'LED Curve'!$D$20*(AP171/$I$1)^2+'LED Curve'!$D$21*(AP171/$I$1)^1+'LED Curve'!$D$22)*$F$1*$I$1))</f>
        <v>544.2324443672818</v>
      </c>
      <c r="EC171">
        <f>IF($I$2=0,0,IF(AQ171&lt;=0,0,('LED Curve'!$D$19*(AQ171/$I$2)^3+'LED Curve'!$D$20*(AQ171/$I$2)^2+'LED Curve'!$D$21*(AQ171/$I$2)^1+'LED Curve'!$D$22)*$F$2*$I$2))</f>
        <v>544.2324443672818</v>
      </c>
      <c r="ED171">
        <f>IF($I$3=0,0,IF(AR171&lt;=0,0,('LED Curve'!$D$19*(AR171/$I$3)^3+'LED Curve'!$D$20*(AR171/$I$3)^2+'LED Curve'!$D$21*(AR171/$I$3)^1+'LED Curve'!$D$22)*$F$3*$I$3))</f>
        <v>544.2324443672818</v>
      </c>
      <c r="EE171">
        <f>IF($I$4=0,0,IF(AS171&lt;=0,0,('LED Curve'!$D$19*(AS171/$I$4)^3+'LED Curve'!$D$20*(AS171/$I$4)^2+'LED Curve'!$D$21*(AS171/$I$4)^1+'LED Curve'!$D$22)*$F$4*$I$4))</f>
        <v>544.2324443672818</v>
      </c>
      <c r="EF171">
        <f>IF($I$1=0,0,IF(AT171&lt;=0,0,('LED Curve'!$D$19*(AT171/$I$1)^3+'LED Curve'!$D$20*(AT171/$I$1)^2+'LED Curve'!$D$21*(AT171/$I$1)^1+'LED Curve'!$D$22)*$F$1*$I$1))</f>
        <v>544.2324443672818</v>
      </c>
      <c r="EG171">
        <f>IF($I$2=0,0,IF(AU171&lt;=0,0,('LED Curve'!$D$19*(AU171/$I$2)^3+'LED Curve'!$D$20*(AU171/$I$2)^2+'LED Curve'!$D$21*(AU171/$I$2)^1+'LED Curve'!$D$22)*$F$2*$I$2))</f>
        <v>544.2324443672818</v>
      </c>
      <c r="EH171">
        <f>IF($I$3=0,0,IF(AV171&lt;=0,0,('LED Curve'!$D$19*(AV171/$I$3)^3+'LED Curve'!$D$20*(AV171/$I$3)^2+'LED Curve'!$D$21*(AV171/$I$3)^1+'LED Curve'!$D$22)*$F$3*$I$3))</f>
        <v>544.2324443672818</v>
      </c>
      <c r="EI171">
        <f>IF($I$4=0,0,IF(AW171&lt;=0,0,('LED Curve'!$D$19*(AW171/$I$4)^3+'LED Curve'!$D$20*(AW171/$I$4)^2+'LED Curve'!$D$21*(AW171/$I$4)^1+'LED Curve'!$D$22)*$F$4*$I$4))</f>
        <v>544.2324443672818</v>
      </c>
      <c r="EJ171">
        <f>IF($I$1=0,0,IF(AX171&lt;=0,0,('LED Curve'!$D$19*(AX171/$I$1)^3+'LED Curve'!$D$20*(AX171/$I$1)^2+'LED Curve'!$D$21*(AX171/$I$1)^1+'LED Curve'!$D$22)*$F$1*$I$1))</f>
        <v>544.2324443672818</v>
      </c>
      <c r="EK171">
        <f>IF($I$2=0,0,IF(AY171&lt;=0,0,('LED Curve'!$D$19*(AY171/$I$2)^3+'LED Curve'!$D$20*(AY171/$I$2)^2+'LED Curve'!$D$21*(AY171/$I$2)^1+'LED Curve'!$D$22)*$F$2*$I$2))</f>
        <v>544.2324443672818</v>
      </c>
      <c r="EL171">
        <f>IF($I$3=0,0,IF(AZ171&lt;=0,0,('LED Curve'!$D$19*(AZ171/$I$3)^3+'LED Curve'!$D$20*(AZ171/$I$3)^2+'LED Curve'!$D$21*(AZ171/$I$3)^1+'LED Curve'!$D$22)*$F$3*$I$3))</f>
        <v>544.2324443672818</v>
      </c>
      <c r="EM171">
        <f>IF($I$4=0,0,IF(BA171&lt;=0,0,('LED Curve'!$D$19*(BA171/$I$4)^3+'LED Curve'!$D$20*(BA171/$I$4)^2+'LED Curve'!$D$21*(BA171/$I$4)^1+'LED Curve'!$D$22)*$F$4*$I$4))</f>
        <v>544.2324443672818</v>
      </c>
      <c r="EN171">
        <f t="shared" si="299"/>
        <v>2176.9297774691272</v>
      </c>
      <c r="EO171">
        <f t="shared" si="219"/>
        <v>948.61350207583291</v>
      </c>
      <c r="EP171">
        <f t="shared" si="220"/>
        <v>2176.9297774691272</v>
      </c>
      <c r="EQ171">
        <f t="shared" si="221"/>
        <v>851.15161399119143</v>
      </c>
      <c r="ER171">
        <f t="shared" si="300"/>
        <v>2176.9297774691272</v>
      </c>
      <c r="ES171">
        <f t="shared" si="222"/>
        <v>774.82780015805474</v>
      </c>
    </row>
    <row r="172" spans="1:149" x14ac:dyDescent="0.3">
      <c r="A172">
        <v>163</v>
      </c>
      <c r="B172">
        <f t="shared" si="223"/>
        <v>6.3671874999999996E-3</v>
      </c>
      <c r="C172">
        <f t="shared" si="210"/>
        <v>140.03334613782107</v>
      </c>
      <c r="D172">
        <f t="shared" si="211"/>
        <v>152.89092305944115</v>
      </c>
      <c r="E172">
        <f t="shared" si="212"/>
        <v>165.74849998106126</v>
      </c>
      <c r="F172">
        <f>IF(C172&gt;Calculation!$D$72,IF((C172-Calculation!$D$72)/Calculation!$D$58&gt;Calculation!$D$28,Calculation!$D$28,(C172-Calculation!$D$72)/Calculation!$D$58),0)</f>
        <v>26.470588235294116</v>
      </c>
      <c r="G172">
        <f>IF(C172&gt;Calculation!$D$73,IF((C172-Calculation!$D$73)/Calculation!$D$59&gt;Calculation!$D$29,Calculation!$D$29,(C172-Calculation!$D$73)/Calculation!$D$59),0)</f>
        <v>54.411764705882355</v>
      </c>
      <c r="H172">
        <f>IF(C172&gt;Calculation!$D$74,IF((C172-Calculation!$D$74)/Calculation!$D$60&gt;Calculation!$D$30,Calculation!$D$30,(C172-Calculation!$D$74)/Calculation!$D$60),0)</f>
        <v>122.05882352941177</v>
      </c>
      <c r="I172">
        <f>IF(C172&gt;Calculation!$D$75,IF((C172-Calculation!$D$75)/Calculation!$D$61&gt;Calculation!$D$31,Calculation!$D$31,(C172-Calculation!$D$75)/Calculation!$D$61),0)</f>
        <v>135.29411764705884</v>
      </c>
      <c r="J172">
        <f>IF(D172&gt;Calculation!$D$72,IF((D172-Calculation!$D$72)/Calculation!$D$58&gt;Calculation!$D$28,Calculation!$D$28,(D172-Calculation!$D$72)/Calculation!$D$58),0)</f>
        <v>26.470588235294116</v>
      </c>
      <c r="K172">
        <f>IF(D172&gt;Calculation!$D$73,IF((D172-Calculation!$D$73)/Calculation!$D$59&gt;Calculation!$D$29,Calculation!$D$29,(D172-Calculation!$D$73)/Calculation!$D$59),0)</f>
        <v>54.411764705882355</v>
      </c>
      <c r="L172">
        <f>IF(D172&gt;Calculation!$D$74,IF((D172-Calculation!$D$74)/Calculation!$D$60&gt;Calculation!$D$30,Calculation!$D$30,(D172-Calculation!$D$74)/Calculation!$D$60),0)</f>
        <v>122.05882352941177</v>
      </c>
      <c r="M172">
        <f>IF(D172&gt;Calculation!$D$75,IF((D172-Calculation!$D$75)/Calculation!$D$61&gt;Calculation!$D$31,Calculation!$D$31,(D172-Calculation!$D$75)/Calculation!$D$61),0)</f>
        <v>135.29411764705884</v>
      </c>
      <c r="N172">
        <f>IF(E172&gt;Calculation!$D$72,IF((E172-Calculation!$D$72)/Calculation!$D$58&gt;Calculation!$D$28,Calculation!$D$28,(E172-Calculation!$D$72)/Calculation!$D$58),0)</f>
        <v>26.470588235294116</v>
      </c>
      <c r="O172">
        <f>IF(E172&gt;Calculation!$D$73,IF((E172-Calculation!$D$73)/Calculation!$D$59&gt;Calculation!$D$29,Calculation!$D$29,(E172-Calculation!$D$73)/Calculation!$D$59),0)</f>
        <v>54.411764705882355</v>
      </c>
      <c r="P172">
        <f>IF(E172&gt;Calculation!$D$74,IF((E172-Calculation!$D$74)/Calculation!$D$60&gt;Calculation!$D$30,Calculation!$D$30,(E172-Calculation!$D$74)/Calculation!$D$60),0)</f>
        <v>122.05882352941177</v>
      </c>
      <c r="Q172">
        <f>IF(E172&gt;Calculation!$D$75,IF((E172-Calculation!$D$75)/Calculation!$D$61&gt;Calculation!$D$31,Calculation!$D$31,(E172-Calculation!$D$75)/Calculation!$D$61),0)</f>
        <v>135.29411764705884</v>
      </c>
      <c r="R172">
        <f t="shared" si="224"/>
        <v>0</v>
      </c>
      <c r="S172">
        <f t="shared" si="225"/>
        <v>0</v>
      </c>
      <c r="T172">
        <f t="shared" si="226"/>
        <v>0</v>
      </c>
      <c r="U172">
        <f t="shared" si="227"/>
        <v>135.29411764705884</v>
      </c>
      <c r="V172">
        <f t="shared" si="228"/>
        <v>0</v>
      </c>
      <c r="W172">
        <f t="shared" si="229"/>
        <v>0</v>
      </c>
      <c r="X172">
        <f t="shared" si="230"/>
        <v>0</v>
      </c>
      <c r="Y172">
        <f t="shared" si="231"/>
        <v>135.29411764705884</v>
      </c>
      <c r="Z172">
        <f t="shared" si="232"/>
        <v>0</v>
      </c>
      <c r="AA172">
        <f t="shared" si="233"/>
        <v>0</v>
      </c>
      <c r="AB172">
        <f t="shared" si="234"/>
        <v>0</v>
      </c>
      <c r="AC172">
        <f t="shared" si="213"/>
        <v>135.29411764705884</v>
      </c>
      <c r="AD172">
        <f>IF(T172&gt;Calculation!$D$29,1,0)</f>
        <v>0</v>
      </c>
      <c r="AE172">
        <f>IF(X172&gt;Calculation!$D$29,1,0)</f>
        <v>0</v>
      </c>
      <c r="AF172">
        <f>IF(AB172&gt;Calculation!$D$29,1,0)</f>
        <v>0</v>
      </c>
      <c r="AG172">
        <f>IF(U172&gt;Calculation!$D$30,1,0)</f>
        <v>1</v>
      </c>
      <c r="AH172">
        <f>IF(Y172&gt;Calculation!$D$30,1,0)</f>
        <v>1</v>
      </c>
      <c r="AI172">
        <f>IF(AC172&gt;Calculation!$D$30,1,0)</f>
        <v>1</v>
      </c>
      <c r="AJ172">
        <f t="shared" si="214"/>
        <v>135.29411764705884</v>
      </c>
      <c r="AK172">
        <f t="shared" si="235"/>
        <v>135.29411764705884</v>
      </c>
      <c r="AL172">
        <f t="shared" si="236"/>
        <v>135.29411764705884</v>
      </c>
      <c r="AM172">
        <f t="shared" si="237"/>
        <v>18304.498269896198</v>
      </c>
      <c r="AN172">
        <f t="shared" si="238"/>
        <v>18304.498269896198</v>
      </c>
      <c r="AO172">
        <f t="shared" si="239"/>
        <v>18304.498269896198</v>
      </c>
      <c r="AP172">
        <f t="shared" si="215"/>
        <v>135.29411764705884</v>
      </c>
      <c r="AQ172">
        <f t="shared" si="216"/>
        <v>135.29411764705884</v>
      </c>
      <c r="AR172">
        <f t="shared" si="217"/>
        <v>135.29411764705884</v>
      </c>
      <c r="AS172">
        <f t="shared" si="218"/>
        <v>135.29411764705884</v>
      </c>
      <c r="AT172">
        <f t="shared" si="240"/>
        <v>135.29411764705884</v>
      </c>
      <c r="AU172">
        <f t="shared" si="241"/>
        <v>135.29411764705884</v>
      </c>
      <c r="AV172">
        <f t="shared" si="242"/>
        <v>135.29411764705884</v>
      </c>
      <c r="AW172">
        <f t="shared" si="243"/>
        <v>135.29411764705884</v>
      </c>
      <c r="AX172">
        <f t="shared" si="244"/>
        <v>135.29411764705884</v>
      </c>
      <c r="AY172">
        <f t="shared" si="245"/>
        <v>135.29411764705884</v>
      </c>
      <c r="AZ172">
        <f t="shared" si="246"/>
        <v>135.29411764705884</v>
      </c>
      <c r="BA172">
        <f t="shared" si="247"/>
        <v>135.29411764705884</v>
      </c>
      <c r="BB172">
        <f t="shared" si="248"/>
        <v>45.098039215686278</v>
      </c>
      <c r="BC172">
        <f t="shared" si="249"/>
        <v>45.098039215686278</v>
      </c>
      <c r="BD172">
        <f t="shared" si="250"/>
        <v>45.098039215686278</v>
      </c>
      <c r="BE172">
        <f t="shared" si="251"/>
        <v>45.098039215686278</v>
      </c>
      <c r="BF172">
        <f t="shared" si="252"/>
        <v>45.098039215686278</v>
      </c>
      <c r="BG172">
        <f t="shared" si="253"/>
        <v>45.098039215686278</v>
      </c>
      <c r="BH172">
        <f t="shared" si="254"/>
        <v>45.098039215686278</v>
      </c>
      <c r="BI172">
        <f t="shared" si="255"/>
        <v>45.098039215686278</v>
      </c>
      <c r="BJ172">
        <f t="shared" si="256"/>
        <v>45.098039215686278</v>
      </c>
      <c r="BK172">
        <f t="shared" si="257"/>
        <v>45.098039215686278</v>
      </c>
      <c r="BL172">
        <f t="shared" si="258"/>
        <v>45.098039215686278</v>
      </c>
      <c r="BM172">
        <f t="shared" si="259"/>
        <v>45.098039215686278</v>
      </c>
      <c r="BN172">
        <f t="shared" si="260"/>
        <v>2033.8331410995775</v>
      </c>
      <c r="BO172">
        <f t="shared" si="261"/>
        <v>2033.8331410995775</v>
      </c>
      <c r="BP172">
        <f t="shared" si="262"/>
        <v>2033.8331410995775</v>
      </c>
      <c r="BQ172">
        <f t="shared" si="263"/>
        <v>2033.8331410995775</v>
      </c>
      <c r="BR172">
        <f t="shared" si="264"/>
        <v>2033.8331410995775</v>
      </c>
      <c r="BS172">
        <f t="shared" si="265"/>
        <v>2033.8331410995775</v>
      </c>
      <c r="BT172">
        <f t="shared" si="266"/>
        <v>2033.8331410995775</v>
      </c>
      <c r="BU172">
        <f t="shared" si="267"/>
        <v>2033.8331410995775</v>
      </c>
      <c r="BV172">
        <f t="shared" si="268"/>
        <v>2033.8331410995775</v>
      </c>
      <c r="BW172">
        <f t="shared" si="269"/>
        <v>2033.8331410995775</v>
      </c>
      <c r="BX172">
        <f t="shared" si="270"/>
        <v>2033.8331410995775</v>
      </c>
      <c r="BY172">
        <f t="shared" si="271"/>
        <v>2033.8331410995775</v>
      </c>
      <c r="BZ172">
        <f>IF($I$1=0,0,IF(AP172=0,C172,('LED Curve'!$D$14*(AP172/$I$1)^3+'LED Curve'!$D$15*(AP172/$I$1)^2+'LED Curve'!$D$16*(AP172/$I$1)^1+'LED Curve'!$D$17)*$F$1))</f>
        <v>32.123222947868399</v>
      </c>
      <c r="CA172">
        <f>IF($I$2=0,0,IF(AQ172=0,C172-BZ172,('LED Curve'!$D$14*(AQ172/$I$2)^3+'LED Curve'!$D$15*(AQ172/$I$2)^2+'LED Curve'!$D$16*(AQ172/$I$2)^1+'LED Curve'!$D$17)*$F$2))</f>
        <v>32.123222947868399</v>
      </c>
      <c r="CB172">
        <f>IF($I$3=0,0,IF(AR172=0,C172-(BZ172+CA172),('LED Curve'!$D$14*(AR172/$I$3)^3+'LED Curve'!$D$15*(AR172/$I$3)^2+'LED Curve'!$D$16*(AR172/$I$3)^1+'LED Curve'!$D$17)*$F$3))</f>
        <v>32.123222947868399</v>
      </c>
      <c r="CC172">
        <f>IF($I$4=0,0,IF(AS172=0,C172-(BZ172+CA172+CB172),('LED Curve'!$D$14*(AS172/$I$4)^3+'LED Curve'!$D$15*(AS172/$I$4)^2+'LED Curve'!$D$16*(AS172/$I$4)^1+'LED Curve'!$D$17)*$F$4))</f>
        <v>32.123222947868399</v>
      </c>
      <c r="CD172">
        <f>IF($I$1=0,0,IF(AT172=0,D172,('LED Curve'!$D$14*(AT172/$I$1)^3+'LED Curve'!$D$15*(AT172/$I$1)^2+'LED Curve'!$D$16*(AT172/$I$1)^1+'LED Curve'!$D$17)*$F$1))</f>
        <v>32.123222947868399</v>
      </c>
      <c r="CE172">
        <f>IF($I$2=0,0,IF(AU172=0,D172-CD172,('LED Curve'!$D$14*(AU172/$I$2)^3+'LED Curve'!$D$15*(AU172/$I$2)^2+'LED Curve'!$D$16*(AU172/$I$2)^1+'LED Curve'!$D$17)*$F$2))</f>
        <v>32.123222947868399</v>
      </c>
      <c r="CF172">
        <f>IF($I$3=0,0,IF(AV172=0,D172-(CD172+CE172),('LED Curve'!$D$14*(AV172/$I$3)^3+'LED Curve'!$D$15*(AV172/$I$3)^2+'LED Curve'!$D$16*(AV172/$I$3)^1+'LED Curve'!$D$17)*$F$3))</f>
        <v>32.123222947868399</v>
      </c>
      <c r="CG172">
        <f>IF($I$4=0,0,IF(AW172=0,D172-(CD172+CE172+CF172),('LED Curve'!$D$14*(AW172/$I$4)^3+'LED Curve'!$D$15*(AW172/$I$4)^2+'LED Curve'!$D$16*(AW172/$I$4)^1+'LED Curve'!$D$17)*$F$4))</f>
        <v>32.123222947868399</v>
      </c>
      <c r="CH172">
        <f>IF($I$1=0,0,IF(AX172=0,E172,('LED Curve'!$D$14*(AX172/$I$1)^3+'LED Curve'!$D$15*(AX172/$I$1)^2+'LED Curve'!$D$16*(AX172/$I$1)^1+'LED Curve'!$D$17)*$F$1))</f>
        <v>32.123222947868399</v>
      </c>
      <c r="CI172">
        <f>IF($I$2=0,0,IF(AY172=0,E172-CH172,('LED Curve'!$D$14*(AY172/$I$2)^3+'LED Curve'!$D$15*(AY172/$I$2)^2+'LED Curve'!$D$16*(AY172/$I$2)^1+'LED Curve'!$D$17)*$F$2))</f>
        <v>32.123222947868399</v>
      </c>
      <c r="CJ172">
        <f>IF($I$3=0,0,IF(AZ172=0,E172-(CH172+CI172),('LED Curve'!$D$14*(AZ172/$I$3)^3+'LED Curve'!$D$15*(AZ172/$I$3)^2+'LED Curve'!$D$16*(AZ172/$I$3)^1+'LED Curve'!$D$17)*$F$3))</f>
        <v>32.123222947868399</v>
      </c>
      <c r="CK172">
        <f>IF($I$4=0,0,IF(BA172=0,E172-(CH172+CI172+CJ172),('LED Curve'!$D$14*(BA172/$I$4)^3+'LED Curve'!$D$15*(BA172/$I$4)^2+'LED Curve'!$D$16*(BA172/$I$4)^1+'LED Curve'!$D$17)*$F$4))</f>
        <v>32.123222947868399</v>
      </c>
      <c r="CL172">
        <f t="shared" si="272"/>
        <v>107.91012318995267</v>
      </c>
      <c r="CM172">
        <f t="shared" si="273"/>
        <v>75.786900242084272</v>
      </c>
      <c r="CN172">
        <f t="shared" si="274"/>
        <v>43.663677294215873</v>
      </c>
      <c r="CO172">
        <f>IF($C$6=Calculation!$I$5,0,$C172-(BZ172+CA172+CB172+CC172))</f>
        <v>11.540454346347474</v>
      </c>
      <c r="CP172">
        <f t="shared" si="275"/>
        <v>120.76770011157275</v>
      </c>
      <c r="CQ172">
        <f t="shared" si="276"/>
        <v>88.644477163704352</v>
      </c>
      <c r="CR172">
        <f t="shared" si="277"/>
        <v>56.521254215835953</v>
      </c>
      <c r="CS172">
        <f>IF($C$6=Calculation!$I$5,0,$D172-(CD172+CE172+CF172+CG172))</f>
        <v>24.398031267967554</v>
      </c>
      <c r="CT172">
        <f t="shared" si="278"/>
        <v>133.62527703319284</v>
      </c>
      <c r="CU172">
        <f t="shared" si="279"/>
        <v>101.50205408532446</v>
      </c>
      <c r="CV172">
        <f t="shared" si="280"/>
        <v>69.378831137456061</v>
      </c>
      <c r="CW172">
        <f>IF($C$6=Calculation!$I$5,0,$E172-(CH172+CI172+CJ172+CK172))</f>
        <v>37.255608189587662</v>
      </c>
      <c r="CX172">
        <f t="shared" si="281"/>
        <v>82.918919642722315</v>
      </c>
      <c r="CY172">
        <f t="shared" si="282"/>
        <v>92.854638388456578</v>
      </c>
      <c r="CZ172">
        <f t="shared" si="283"/>
        <v>102.45970130661895</v>
      </c>
      <c r="DA172">
        <f t="shared" si="284"/>
        <v>0.86622744629018578</v>
      </c>
      <c r="DB172">
        <f t="shared" si="285"/>
        <v>0.8996041055325098</v>
      </c>
      <c r="DC172">
        <f t="shared" si="286"/>
        <v>0.92596838916462487</v>
      </c>
      <c r="DD172">
        <f t="shared" si="301"/>
        <v>19.62976536079168</v>
      </c>
      <c r="DE172">
        <f t="shared" si="302"/>
        <v>19.21295526258108</v>
      </c>
      <c r="DF172">
        <f t="shared" si="303"/>
        <v>18.021098872833218</v>
      </c>
      <c r="DG172">
        <f t="shared" si="304"/>
        <v>14.776264650557597</v>
      </c>
      <c r="DH172">
        <f t="shared" si="305"/>
        <v>20.422848640408461</v>
      </c>
      <c r="DI172">
        <f t="shared" si="306"/>
        <v>20.042983705868551</v>
      </c>
      <c r="DJ172">
        <f t="shared" si="307"/>
        <v>18.977000079238859</v>
      </c>
      <c r="DK172">
        <f t="shared" si="308"/>
        <v>16.232226285503579</v>
      </c>
      <c r="DL172">
        <f t="shared" si="309"/>
        <v>21.048154619832566</v>
      </c>
      <c r="DM172">
        <f t="shared" si="310"/>
        <v>20.700340608121209</v>
      </c>
      <c r="DN172">
        <f t="shared" si="311"/>
        <v>19.735100442661512</v>
      </c>
      <c r="DO172">
        <f t="shared" si="312"/>
        <v>17.338153578028667</v>
      </c>
      <c r="DP172">
        <f t="shared" si="287"/>
        <v>0.21536561656600375</v>
      </c>
      <c r="DQ172">
        <f t="shared" si="288"/>
        <v>0.5946129283434145</v>
      </c>
      <c r="DR172">
        <f t="shared" si="289"/>
        <v>1.504332759888884</v>
      </c>
      <c r="DS172">
        <f t="shared" si="290"/>
        <v>8.098296744870261</v>
      </c>
      <c r="DT172">
        <f t="shared" si="291"/>
        <v>0.1957421357474966</v>
      </c>
      <c r="DU172">
        <f t="shared" si="292"/>
        <v>0.52937470169145939</v>
      </c>
      <c r="DV172">
        <f t="shared" si="293"/>
        <v>1.2570381093663101</v>
      </c>
      <c r="DW172">
        <f t="shared" si="294"/>
        <v>14.297820625099364</v>
      </c>
      <c r="DX172">
        <f t="shared" si="295"/>
        <v>0.17943591579829735</v>
      </c>
      <c r="DY172">
        <f t="shared" si="296"/>
        <v>0.47733610924997627</v>
      </c>
      <c r="DZ172">
        <f t="shared" si="297"/>
        <v>1.0876185638500147</v>
      </c>
      <c r="EA172">
        <f t="shared" si="298"/>
        <v>20.967593079912085</v>
      </c>
      <c r="EB172">
        <f>IF($I$1=0,0,IF(AP172&lt;=0,0,('LED Curve'!$D$19*(AP172/$I$1)^3+'LED Curve'!$D$20*(AP172/$I$1)^2+'LED Curve'!$D$21*(AP172/$I$1)^1+'LED Curve'!$D$22)*$F$1*$I$1))</f>
        <v>544.2324443672818</v>
      </c>
      <c r="EC172">
        <f>IF($I$2=0,0,IF(AQ172&lt;=0,0,('LED Curve'!$D$19*(AQ172/$I$2)^3+'LED Curve'!$D$20*(AQ172/$I$2)^2+'LED Curve'!$D$21*(AQ172/$I$2)^1+'LED Curve'!$D$22)*$F$2*$I$2))</f>
        <v>544.2324443672818</v>
      </c>
      <c r="ED172">
        <f>IF($I$3=0,0,IF(AR172&lt;=0,0,('LED Curve'!$D$19*(AR172/$I$3)^3+'LED Curve'!$D$20*(AR172/$I$3)^2+'LED Curve'!$D$21*(AR172/$I$3)^1+'LED Curve'!$D$22)*$F$3*$I$3))</f>
        <v>544.2324443672818</v>
      </c>
      <c r="EE172">
        <f>IF($I$4=0,0,IF(AS172&lt;=0,0,('LED Curve'!$D$19*(AS172/$I$4)^3+'LED Curve'!$D$20*(AS172/$I$4)^2+'LED Curve'!$D$21*(AS172/$I$4)^1+'LED Curve'!$D$22)*$F$4*$I$4))</f>
        <v>544.2324443672818</v>
      </c>
      <c r="EF172">
        <f>IF($I$1=0,0,IF(AT172&lt;=0,0,('LED Curve'!$D$19*(AT172/$I$1)^3+'LED Curve'!$D$20*(AT172/$I$1)^2+'LED Curve'!$D$21*(AT172/$I$1)^1+'LED Curve'!$D$22)*$F$1*$I$1))</f>
        <v>544.2324443672818</v>
      </c>
      <c r="EG172">
        <f>IF($I$2=0,0,IF(AU172&lt;=0,0,('LED Curve'!$D$19*(AU172/$I$2)^3+'LED Curve'!$D$20*(AU172/$I$2)^2+'LED Curve'!$D$21*(AU172/$I$2)^1+'LED Curve'!$D$22)*$F$2*$I$2))</f>
        <v>544.2324443672818</v>
      </c>
      <c r="EH172">
        <f>IF($I$3=0,0,IF(AV172&lt;=0,0,('LED Curve'!$D$19*(AV172/$I$3)^3+'LED Curve'!$D$20*(AV172/$I$3)^2+'LED Curve'!$D$21*(AV172/$I$3)^1+'LED Curve'!$D$22)*$F$3*$I$3))</f>
        <v>544.2324443672818</v>
      </c>
      <c r="EI172">
        <f>IF($I$4=0,0,IF(AW172&lt;=0,0,('LED Curve'!$D$19*(AW172/$I$4)^3+'LED Curve'!$D$20*(AW172/$I$4)^2+'LED Curve'!$D$21*(AW172/$I$4)^1+'LED Curve'!$D$22)*$F$4*$I$4))</f>
        <v>544.2324443672818</v>
      </c>
      <c r="EJ172">
        <f>IF($I$1=0,0,IF(AX172&lt;=0,0,('LED Curve'!$D$19*(AX172/$I$1)^3+'LED Curve'!$D$20*(AX172/$I$1)^2+'LED Curve'!$D$21*(AX172/$I$1)^1+'LED Curve'!$D$22)*$F$1*$I$1))</f>
        <v>544.2324443672818</v>
      </c>
      <c r="EK172">
        <f>IF($I$2=0,0,IF(AY172&lt;=0,0,('LED Curve'!$D$19*(AY172/$I$2)^3+'LED Curve'!$D$20*(AY172/$I$2)^2+'LED Curve'!$D$21*(AY172/$I$2)^1+'LED Curve'!$D$22)*$F$2*$I$2))</f>
        <v>544.2324443672818</v>
      </c>
      <c r="EL172">
        <f>IF($I$3=0,0,IF(AZ172&lt;=0,0,('LED Curve'!$D$19*(AZ172/$I$3)^3+'LED Curve'!$D$20*(AZ172/$I$3)^2+'LED Curve'!$D$21*(AZ172/$I$3)^1+'LED Curve'!$D$22)*$F$3*$I$3))</f>
        <v>544.2324443672818</v>
      </c>
      <c r="EM172">
        <f>IF($I$4=0,0,IF(BA172&lt;=0,0,('LED Curve'!$D$19*(BA172/$I$4)^3+'LED Curve'!$D$20*(BA172/$I$4)^2+'LED Curve'!$D$21*(BA172/$I$4)^1+'LED Curve'!$D$22)*$F$4*$I$4))</f>
        <v>544.2324443672818</v>
      </c>
      <c r="EN172">
        <f t="shared" si="299"/>
        <v>2176.9297774691272</v>
      </c>
      <c r="EO172">
        <f t="shared" si="219"/>
        <v>948.61350207583291</v>
      </c>
      <c r="EP172">
        <f t="shared" si="220"/>
        <v>2176.9297774691272</v>
      </c>
      <c r="EQ172">
        <f t="shared" si="221"/>
        <v>851.15161399119143</v>
      </c>
      <c r="ER172">
        <f t="shared" si="300"/>
        <v>2176.9297774691272</v>
      </c>
      <c r="ES172">
        <f t="shared" si="222"/>
        <v>774.82780015805474</v>
      </c>
    </row>
    <row r="173" spans="1:149" x14ac:dyDescent="0.3">
      <c r="A173">
        <v>164</v>
      </c>
      <c r="B173">
        <f t="shared" si="223"/>
        <v>6.4062499999999996E-3</v>
      </c>
      <c r="C173">
        <f t="shared" si="210"/>
        <v>139.22773104327652</v>
      </c>
      <c r="D173">
        <f t="shared" si="211"/>
        <v>152.01207022902892</v>
      </c>
      <c r="E173">
        <f t="shared" si="212"/>
        <v>164.79640941478132</v>
      </c>
      <c r="F173">
        <f>IF(C173&gt;Calculation!$D$72,IF((C173-Calculation!$D$72)/Calculation!$D$58&gt;Calculation!$D$28,Calculation!$D$28,(C173-Calculation!$D$72)/Calculation!$D$58),0)</f>
        <v>26.470588235294116</v>
      </c>
      <c r="G173">
        <f>IF(C173&gt;Calculation!$D$73,IF((C173-Calculation!$D$73)/Calculation!$D$59&gt;Calculation!$D$29,Calculation!$D$29,(C173-Calculation!$D$73)/Calculation!$D$59),0)</f>
        <v>54.411764705882355</v>
      </c>
      <c r="H173">
        <f>IF(C173&gt;Calculation!$D$74,IF((C173-Calculation!$D$74)/Calculation!$D$60&gt;Calculation!$D$30,Calculation!$D$30,(C173-Calculation!$D$74)/Calculation!$D$60),0)</f>
        <v>122.05882352941177</v>
      </c>
      <c r="I173">
        <f>IF(C173&gt;Calculation!$D$75,IF((C173-Calculation!$D$75)/Calculation!$D$61&gt;Calculation!$D$31,Calculation!$D$31,(C173-Calculation!$D$75)/Calculation!$D$61),0)</f>
        <v>135.29411764705884</v>
      </c>
      <c r="J173">
        <f>IF(D173&gt;Calculation!$D$72,IF((D173-Calculation!$D$72)/Calculation!$D$58&gt;Calculation!$D$28,Calculation!$D$28,(D173-Calculation!$D$72)/Calculation!$D$58),0)</f>
        <v>26.470588235294116</v>
      </c>
      <c r="K173">
        <f>IF(D173&gt;Calculation!$D$73,IF((D173-Calculation!$D$73)/Calculation!$D$59&gt;Calculation!$D$29,Calculation!$D$29,(D173-Calculation!$D$73)/Calculation!$D$59),0)</f>
        <v>54.411764705882355</v>
      </c>
      <c r="L173">
        <f>IF(D173&gt;Calculation!$D$74,IF((D173-Calculation!$D$74)/Calculation!$D$60&gt;Calculation!$D$30,Calculation!$D$30,(D173-Calculation!$D$74)/Calculation!$D$60),0)</f>
        <v>122.05882352941177</v>
      </c>
      <c r="M173">
        <f>IF(D173&gt;Calculation!$D$75,IF((D173-Calculation!$D$75)/Calculation!$D$61&gt;Calculation!$D$31,Calculation!$D$31,(D173-Calculation!$D$75)/Calculation!$D$61),0)</f>
        <v>135.29411764705884</v>
      </c>
      <c r="N173">
        <f>IF(E173&gt;Calculation!$D$72,IF((E173-Calculation!$D$72)/Calculation!$D$58&gt;Calculation!$D$28,Calculation!$D$28,(E173-Calculation!$D$72)/Calculation!$D$58),0)</f>
        <v>26.470588235294116</v>
      </c>
      <c r="O173">
        <f>IF(E173&gt;Calculation!$D$73,IF((E173-Calculation!$D$73)/Calculation!$D$59&gt;Calculation!$D$29,Calculation!$D$29,(E173-Calculation!$D$73)/Calculation!$D$59),0)</f>
        <v>54.411764705882355</v>
      </c>
      <c r="P173">
        <f>IF(E173&gt;Calculation!$D$74,IF((E173-Calculation!$D$74)/Calculation!$D$60&gt;Calculation!$D$30,Calculation!$D$30,(E173-Calculation!$D$74)/Calculation!$D$60),0)</f>
        <v>122.05882352941177</v>
      </c>
      <c r="Q173">
        <f>IF(E173&gt;Calculation!$D$75,IF((E173-Calculation!$D$75)/Calculation!$D$61&gt;Calculation!$D$31,Calculation!$D$31,(E173-Calculation!$D$75)/Calculation!$D$61),0)</f>
        <v>135.29411764705884</v>
      </c>
      <c r="R173">
        <f t="shared" si="224"/>
        <v>0</v>
      </c>
      <c r="S173">
        <f t="shared" si="225"/>
        <v>0</v>
      </c>
      <c r="T173">
        <f t="shared" si="226"/>
        <v>0</v>
      </c>
      <c r="U173">
        <f t="shared" si="227"/>
        <v>135.29411764705884</v>
      </c>
      <c r="V173">
        <f t="shared" si="228"/>
        <v>0</v>
      </c>
      <c r="W173">
        <f t="shared" si="229"/>
        <v>0</v>
      </c>
      <c r="X173">
        <f t="shared" si="230"/>
        <v>0</v>
      </c>
      <c r="Y173">
        <f t="shared" si="231"/>
        <v>135.29411764705884</v>
      </c>
      <c r="Z173">
        <f t="shared" si="232"/>
        <v>0</v>
      </c>
      <c r="AA173">
        <f t="shared" si="233"/>
        <v>0</v>
      </c>
      <c r="AB173">
        <f t="shared" si="234"/>
        <v>0</v>
      </c>
      <c r="AC173">
        <f t="shared" si="213"/>
        <v>135.29411764705884</v>
      </c>
      <c r="AD173">
        <f>IF(T173&gt;Calculation!$D$29,1,0)</f>
        <v>0</v>
      </c>
      <c r="AE173">
        <f>IF(X173&gt;Calculation!$D$29,1,0)</f>
        <v>0</v>
      </c>
      <c r="AF173">
        <f>IF(AB173&gt;Calculation!$D$29,1,0)</f>
        <v>0</v>
      </c>
      <c r="AG173">
        <f>IF(U173&gt;Calculation!$D$30,1,0)</f>
        <v>1</v>
      </c>
      <c r="AH173">
        <f>IF(Y173&gt;Calculation!$D$30,1,0)</f>
        <v>1</v>
      </c>
      <c r="AI173">
        <f>IF(AC173&gt;Calculation!$D$30,1,0)</f>
        <v>1</v>
      </c>
      <c r="AJ173">
        <f t="shared" si="214"/>
        <v>135.29411764705884</v>
      </c>
      <c r="AK173">
        <f t="shared" si="235"/>
        <v>135.29411764705884</v>
      </c>
      <c r="AL173">
        <f t="shared" si="236"/>
        <v>135.29411764705884</v>
      </c>
      <c r="AM173">
        <f t="shared" si="237"/>
        <v>18304.498269896198</v>
      </c>
      <c r="AN173">
        <f t="shared" si="238"/>
        <v>18304.498269896198</v>
      </c>
      <c r="AO173">
        <f t="shared" si="239"/>
        <v>18304.498269896198</v>
      </c>
      <c r="AP173">
        <f t="shared" si="215"/>
        <v>135.29411764705884</v>
      </c>
      <c r="AQ173">
        <f t="shared" si="216"/>
        <v>135.29411764705884</v>
      </c>
      <c r="AR173">
        <f t="shared" si="217"/>
        <v>135.29411764705884</v>
      </c>
      <c r="AS173">
        <f t="shared" si="218"/>
        <v>135.29411764705884</v>
      </c>
      <c r="AT173">
        <f t="shared" si="240"/>
        <v>135.29411764705884</v>
      </c>
      <c r="AU173">
        <f t="shared" si="241"/>
        <v>135.29411764705884</v>
      </c>
      <c r="AV173">
        <f t="shared" si="242"/>
        <v>135.29411764705884</v>
      </c>
      <c r="AW173">
        <f t="shared" si="243"/>
        <v>135.29411764705884</v>
      </c>
      <c r="AX173">
        <f t="shared" si="244"/>
        <v>135.29411764705884</v>
      </c>
      <c r="AY173">
        <f t="shared" si="245"/>
        <v>135.29411764705884</v>
      </c>
      <c r="AZ173">
        <f t="shared" si="246"/>
        <v>135.29411764705884</v>
      </c>
      <c r="BA173">
        <f t="shared" si="247"/>
        <v>135.29411764705884</v>
      </c>
      <c r="BB173">
        <f t="shared" si="248"/>
        <v>45.098039215686278</v>
      </c>
      <c r="BC173">
        <f t="shared" si="249"/>
        <v>45.098039215686278</v>
      </c>
      <c r="BD173">
        <f t="shared" si="250"/>
        <v>45.098039215686278</v>
      </c>
      <c r="BE173">
        <f t="shared" si="251"/>
        <v>45.098039215686278</v>
      </c>
      <c r="BF173">
        <f t="shared" si="252"/>
        <v>45.098039215686278</v>
      </c>
      <c r="BG173">
        <f t="shared" si="253"/>
        <v>45.098039215686278</v>
      </c>
      <c r="BH173">
        <f t="shared" si="254"/>
        <v>45.098039215686278</v>
      </c>
      <c r="BI173">
        <f t="shared" si="255"/>
        <v>45.098039215686278</v>
      </c>
      <c r="BJ173">
        <f t="shared" si="256"/>
        <v>45.098039215686278</v>
      </c>
      <c r="BK173">
        <f t="shared" si="257"/>
        <v>45.098039215686278</v>
      </c>
      <c r="BL173">
        <f t="shared" si="258"/>
        <v>45.098039215686278</v>
      </c>
      <c r="BM173">
        <f t="shared" si="259"/>
        <v>45.098039215686278</v>
      </c>
      <c r="BN173">
        <f t="shared" si="260"/>
        <v>2033.8331410995775</v>
      </c>
      <c r="BO173">
        <f t="shared" si="261"/>
        <v>2033.8331410995775</v>
      </c>
      <c r="BP173">
        <f t="shared" si="262"/>
        <v>2033.8331410995775</v>
      </c>
      <c r="BQ173">
        <f t="shared" si="263"/>
        <v>2033.8331410995775</v>
      </c>
      <c r="BR173">
        <f t="shared" si="264"/>
        <v>2033.8331410995775</v>
      </c>
      <c r="BS173">
        <f t="shared" si="265"/>
        <v>2033.8331410995775</v>
      </c>
      <c r="BT173">
        <f t="shared" si="266"/>
        <v>2033.8331410995775</v>
      </c>
      <c r="BU173">
        <f t="shared" si="267"/>
        <v>2033.8331410995775</v>
      </c>
      <c r="BV173">
        <f t="shared" si="268"/>
        <v>2033.8331410995775</v>
      </c>
      <c r="BW173">
        <f t="shared" si="269"/>
        <v>2033.8331410995775</v>
      </c>
      <c r="BX173">
        <f t="shared" si="270"/>
        <v>2033.8331410995775</v>
      </c>
      <c r="BY173">
        <f t="shared" si="271"/>
        <v>2033.8331410995775</v>
      </c>
      <c r="BZ173">
        <f>IF($I$1=0,0,IF(AP173=0,C173,('LED Curve'!$D$14*(AP173/$I$1)^3+'LED Curve'!$D$15*(AP173/$I$1)^2+'LED Curve'!$D$16*(AP173/$I$1)^1+'LED Curve'!$D$17)*$F$1))</f>
        <v>32.123222947868399</v>
      </c>
      <c r="CA173">
        <f>IF($I$2=0,0,IF(AQ173=0,C173-BZ173,('LED Curve'!$D$14*(AQ173/$I$2)^3+'LED Curve'!$D$15*(AQ173/$I$2)^2+'LED Curve'!$D$16*(AQ173/$I$2)^1+'LED Curve'!$D$17)*$F$2))</f>
        <v>32.123222947868399</v>
      </c>
      <c r="CB173">
        <f>IF($I$3=0,0,IF(AR173=0,C173-(BZ173+CA173),('LED Curve'!$D$14*(AR173/$I$3)^3+'LED Curve'!$D$15*(AR173/$I$3)^2+'LED Curve'!$D$16*(AR173/$I$3)^1+'LED Curve'!$D$17)*$F$3))</f>
        <v>32.123222947868399</v>
      </c>
      <c r="CC173">
        <f>IF($I$4=0,0,IF(AS173=0,C173-(BZ173+CA173+CB173),('LED Curve'!$D$14*(AS173/$I$4)^3+'LED Curve'!$D$15*(AS173/$I$4)^2+'LED Curve'!$D$16*(AS173/$I$4)^1+'LED Curve'!$D$17)*$F$4))</f>
        <v>32.123222947868399</v>
      </c>
      <c r="CD173">
        <f>IF($I$1=0,0,IF(AT173=0,D173,('LED Curve'!$D$14*(AT173/$I$1)^3+'LED Curve'!$D$15*(AT173/$I$1)^2+'LED Curve'!$D$16*(AT173/$I$1)^1+'LED Curve'!$D$17)*$F$1))</f>
        <v>32.123222947868399</v>
      </c>
      <c r="CE173">
        <f>IF($I$2=0,0,IF(AU173=0,D173-CD173,('LED Curve'!$D$14*(AU173/$I$2)^3+'LED Curve'!$D$15*(AU173/$I$2)^2+'LED Curve'!$D$16*(AU173/$I$2)^1+'LED Curve'!$D$17)*$F$2))</f>
        <v>32.123222947868399</v>
      </c>
      <c r="CF173">
        <f>IF($I$3=0,0,IF(AV173=0,D173-(CD173+CE173),('LED Curve'!$D$14*(AV173/$I$3)^3+'LED Curve'!$D$15*(AV173/$I$3)^2+'LED Curve'!$D$16*(AV173/$I$3)^1+'LED Curve'!$D$17)*$F$3))</f>
        <v>32.123222947868399</v>
      </c>
      <c r="CG173">
        <f>IF($I$4=0,0,IF(AW173=0,D173-(CD173+CE173+CF173),('LED Curve'!$D$14*(AW173/$I$4)^3+'LED Curve'!$D$15*(AW173/$I$4)^2+'LED Curve'!$D$16*(AW173/$I$4)^1+'LED Curve'!$D$17)*$F$4))</f>
        <v>32.123222947868399</v>
      </c>
      <c r="CH173">
        <f>IF($I$1=0,0,IF(AX173=0,E173,('LED Curve'!$D$14*(AX173/$I$1)^3+'LED Curve'!$D$15*(AX173/$I$1)^2+'LED Curve'!$D$16*(AX173/$I$1)^1+'LED Curve'!$D$17)*$F$1))</f>
        <v>32.123222947868399</v>
      </c>
      <c r="CI173">
        <f>IF($I$2=0,0,IF(AY173=0,E173-CH173,('LED Curve'!$D$14*(AY173/$I$2)^3+'LED Curve'!$D$15*(AY173/$I$2)^2+'LED Curve'!$D$16*(AY173/$I$2)^1+'LED Curve'!$D$17)*$F$2))</f>
        <v>32.123222947868399</v>
      </c>
      <c r="CJ173">
        <f>IF($I$3=0,0,IF(AZ173=0,E173-(CH173+CI173),('LED Curve'!$D$14*(AZ173/$I$3)^3+'LED Curve'!$D$15*(AZ173/$I$3)^2+'LED Curve'!$D$16*(AZ173/$I$3)^1+'LED Curve'!$D$17)*$F$3))</f>
        <v>32.123222947868399</v>
      </c>
      <c r="CK173">
        <f>IF($I$4=0,0,IF(BA173=0,E173-(CH173+CI173+CJ173),('LED Curve'!$D$14*(BA173/$I$4)^3+'LED Curve'!$D$15*(BA173/$I$4)^2+'LED Curve'!$D$16*(BA173/$I$4)^1+'LED Curve'!$D$17)*$F$4))</f>
        <v>32.123222947868399</v>
      </c>
      <c r="CL173">
        <f t="shared" si="272"/>
        <v>107.10450809540812</v>
      </c>
      <c r="CM173">
        <f t="shared" si="273"/>
        <v>74.981285147539722</v>
      </c>
      <c r="CN173">
        <f t="shared" si="274"/>
        <v>42.858062199671323</v>
      </c>
      <c r="CO173">
        <f>IF($C$6=Calculation!$I$5,0,$C173-(BZ173+CA173+CB173+CC173))</f>
        <v>10.734839251802924</v>
      </c>
      <c r="CP173">
        <f t="shared" si="275"/>
        <v>119.88884728116052</v>
      </c>
      <c r="CQ173">
        <f t="shared" si="276"/>
        <v>87.765624333292124</v>
      </c>
      <c r="CR173">
        <f t="shared" si="277"/>
        <v>55.642401385423724</v>
      </c>
      <c r="CS173">
        <f>IF($C$6=Calculation!$I$5,0,$D173-(CD173+CE173+CF173+CG173))</f>
        <v>23.519178437555325</v>
      </c>
      <c r="CT173">
        <f t="shared" si="278"/>
        <v>132.67318646691291</v>
      </c>
      <c r="CU173">
        <f t="shared" si="279"/>
        <v>100.54996351904452</v>
      </c>
      <c r="CV173">
        <f t="shared" si="280"/>
        <v>68.426740571176126</v>
      </c>
      <c r="CW173">
        <f>IF($C$6=Calculation!$I$5,0,$E173-(CH173+CI173+CJ173+CK173))</f>
        <v>36.303517623307727</v>
      </c>
      <c r="CX173">
        <f t="shared" si="281"/>
        <v>83.66425566928082</v>
      </c>
      <c r="CY173">
        <f t="shared" si="282"/>
        <v>93.667732235611311</v>
      </c>
      <c r="CZ173">
        <f t="shared" si="283"/>
        <v>103.34055297436991</v>
      </c>
      <c r="DA173">
        <f t="shared" si="284"/>
        <v>0.87362634334900935</v>
      </c>
      <c r="DB173">
        <f t="shared" si="285"/>
        <v>0.90700300259133337</v>
      </c>
      <c r="DC173">
        <f t="shared" si="286"/>
        <v>0.93336728622344844</v>
      </c>
      <c r="DD173">
        <f t="shared" si="301"/>
        <v>19.799534232069476</v>
      </c>
      <c r="DE173">
        <f t="shared" si="302"/>
        <v>19.382724133858876</v>
      </c>
      <c r="DF173">
        <f t="shared" si="303"/>
        <v>18.190867744111014</v>
      </c>
      <c r="DG173">
        <f t="shared" si="304"/>
        <v>14.946033521835394</v>
      </c>
      <c r="DH173">
        <f t="shared" si="305"/>
        <v>20.592617511686257</v>
      </c>
      <c r="DI173">
        <f t="shared" si="306"/>
        <v>20.212752577146347</v>
      </c>
      <c r="DJ173">
        <f t="shared" si="307"/>
        <v>19.146768950516655</v>
      </c>
      <c r="DK173">
        <f t="shared" si="308"/>
        <v>16.401995156781375</v>
      </c>
      <c r="DL173">
        <f t="shared" si="309"/>
        <v>21.217923491110362</v>
      </c>
      <c r="DM173">
        <f t="shared" si="310"/>
        <v>20.870109479399005</v>
      </c>
      <c r="DN173">
        <f t="shared" si="311"/>
        <v>19.904869313939308</v>
      </c>
      <c r="DO173">
        <f t="shared" si="312"/>
        <v>17.507922449306463</v>
      </c>
      <c r="DP173">
        <f t="shared" si="287"/>
        <v>0.21536561656600375</v>
      </c>
      <c r="DQ173">
        <f t="shared" si="288"/>
        <v>0.5946129283434145</v>
      </c>
      <c r="DR173">
        <f t="shared" si="289"/>
        <v>1.504332759888884</v>
      </c>
      <c r="DS173">
        <f t="shared" si="290"/>
        <v>8.1571583892587558</v>
      </c>
      <c r="DT173">
        <f t="shared" si="291"/>
        <v>0.1957421357474966</v>
      </c>
      <c r="DU173">
        <f t="shared" si="292"/>
        <v>0.52937470169145939</v>
      </c>
      <c r="DV173">
        <f t="shared" si="293"/>
        <v>1.2570381093663101</v>
      </c>
      <c r="DW173">
        <f t="shared" si="294"/>
        <v>14.424440090084087</v>
      </c>
      <c r="DX173">
        <f t="shared" si="295"/>
        <v>0.17943591579829735</v>
      </c>
      <c r="DY173">
        <f t="shared" si="296"/>
        <v>0.47733610924997627</v>
      </c>
      <c r="DZ173">
        <f t="shared" si="297"/>
        <v>1.0876185638500147</v>
      </c>
      <c r="EA173">
        <f t="shared" si="298"/>
        <v>21.161970365493037</v>
      </c>
      <c r="EB173">
        <f>IF($I$1=0,0,IF(AP173&lt;=0,0,('LED Curve'!$D$19*(AP173/$I$1)^3+'LED Curve'!$D$20*(AP173/$I$1)^2+'LED Curve'!$D$21*(AP173/$I$1)^1+'LED Curve'!$D$22)*$F$1*$I$1))</f>
        <v>544.2324443672818</v>
      </c>
      <c r="EC173">
        <f>IF($I$2=0,0,IF(AQ173&lt;=0,0,('LED Curve'!$D$19*(AQ173/$I$2)^3+'LED Curve'!$D$20*(AQ173/$I$2)^2+'LED Curve'!$D$21*(AQ173/$I$2)^1+'LED Curve'!$D$22)*$F$2*$I$2))</f>
        <v>544.2324443672818</v>
      </c>
      <c r="ED173">
        <f>IF($I$3=0,0,IF(AR173&lt;=0,0,('LED Curve'!$D$19*(AR173/$I$3)^3+'LED Curve'!$D$20*(AR173/$I$3)^2+'LED Curve'!$D$21*(AR173/$I$3)^1+'LED Curve'!$D$22)*$F$3*$I$3))</f>
        <v>544.2324443672818</v>
      </c>
      <c r="EE173">
        <f>IF($I$4=0,0,IF(AS173&lt;=0,0,('LED Curve'!$D$19*(AS173/$I$4)^3+'LED Curve'!$D$20*(AS173/$I$4)^2+'LED Curve'!$D$21*(AS173/$I$4)^1+'LED Curve'!$D$22)*$F$4*$I$4))</f>
        <v>544.2324443672818</v>
      </c>
      <c r="EF173">
        <f>IF($I$1=0,0,IF(AT173&lt;=0,0,('LED Curve'!$D$19*(AT173/$I$1)^3+'LED Curve'!$D$20*(AT173/$I$1)^2+'LED Curve'!$D$21*(AT173/$I$1)^1+'LED Curve'!$D$22)*$F$1*$I$1))</f>
        <v>544.2324443672818</v>
      </c>
      <c r="EG173">
        <f>IF($I$2=0,0,IF(AU173&lt;=0,0,('LED Curve'!$D$19*(AU173/$I$2)^3+'LED Curve'!$D$20*(AU173/$I$2)^2+'LED Curve'!$D$21*(AU173/$I$2)^1+'LED Curve'!$D$22)*$F$2*$I$2))</f>
        <v>544.2324443672818</v>
      </c>
      <c r="EH173">
        <f>IF($I$3=0,0,IF(AV173&lt;=0,0,('LED Curve'!$D$19*(AV173/$I$3)^3+'LED Curve'!$D$20*(AV173/$I$3)^2+'LED Curve'!$D$21*(AV173/$I$3)^1+'LED Curve'!$D$22)*$F$3*$I$3))</f>
        <v>544.2324443672818</v>
      </c>
      <c r="EI173">
        <f>IF($I$4=0,0,IF(AW173&lt;=0,0,('LED Curve'!$D$19*(AW173/$I$4)^3+'LED Curve'!$D$20*(AW173/$I$4)^2+'LED Curve'!$D$21*(AW173/$I$4)^1+'LED Curve'!$D$22)*$F$4*$I$4))</f>
        <v>544.2324443672818</v>
      </c>
      <c r="EJ173">
        <f>IF($I$1=0,0,IF(AX173&lt;=0,0,('LED Curve'!$D$19*(AX173/$I$1)^3+'LED Curve'!$D$20*(AX173/$I$1)^2+'LED Curve'!$D$21*(AX173/$I$1)^1+'LED Curve'!$D$22)*$F$1*$I$1))</f>
        <v>544.2324443672818</v>
      </c>
      <c r="EK173">
        <f>IF($I$2=0,0,IF(AY173&lt;=0,0,('LED Curve'!$D$19*(AY173/$I$2)^3+'LED Curve'!$D$20*(AY173/$I$2)^2+'LED Curve'!$D$21*(AY173/$I$2)^1+'LED Curve'!$D$22)*$F$2*$I$2))</f>
        <v>544.2324443672818</v>
      </c>
      <c r="EL173">
        <f>IF($I$3=0,0,IF(AZ173&lt;=0,0,('LED Curve'!$D$19*(AZ173/$I$3)^3+'LED Curve'!$D$20*(AZ173/$I$3)^2+'LED Curve'!$D$21*(AZ173/$I$3)^1+'LED Curve'!$D$22)*$F$3*$I$3))</f>
        <v>544.2324443672818</v>
      </c>
      <c r="EM173">
        <f>IF($I$4=0,0,IF(BA173&lt;=0,0,('LED Curve'!$D$19*(BA173/$I$4)^3+'LED Curve'!$D$20*(BA173/$I$4)^2+'LED Curve'!$D$21*(BA173/$I$4)^1+'LED Curve'!$D$22)*$F$4*$I$4))</f>
        <v>544.2324443672818</v>
      </c>
      <c r="EN173">
        <f t="shared" si="299"/>
        <v>2176.9297774691272</v>
      </c>
      <c r="EO173">
        <f t="shared" si="219"/>
        <v>948.61350207583291</v>
      </c>
      <c r="EP173">
        <f t="shared" si="220"/>
        <v>2176.9297774691272</v>
      </c>
      <c r="EQ173">
        <f t="shared" si="221"/>
        <v>851.15161399119143</v>
      </c>
      <c r="ER173">
        <f t="shared" si="300"/>
        <v>2176.9297774691272</v>
      </c>
      <c r="ES173">
        <f t="shared" si="222"/>
        <v>774.82780015805474</v>
      </c>
    </row>
    <row r="174" spans="1:149" x14ac:dyDescent="0.3">
      <c r="A174">
        <v>165</v>
      </c>
      <c r="B174">
        <f t="shared" si="223"/>
        <v>6.4453124999999997E-3</v>
      </c>
      <c r="C174">
        <f t="shared" si="210"/>
        <v>138.40093792970629</v>
      </c>
      <c r="D174">
        <f t="shared" si="211"/>
        <v>151.11011410513413</v>
      </c>
      <c r="E174">
        <f t="shared" si="212"/>
        <v>163.81929028056197</v>
      </c>
      <c r="F174">
        <f>IF(C174&gt;Calculation!$D$72,IF((C174-Calculation!$D$72)/Calculation!$D$58&gt;Calculation!$D$28,Calculation!$D$28,(C174-Calculation!$D$72)/Calculation!$D$58),0)</f>
        <v>26.470588235294116</v>
      </c>
      <c r="G174">
        <f>IF(C174&gt;Calculation!$D$73,IF((C174-Calculation!$D$73)/Calculation!$D$59&gt;Calculation!$D$29,Calculation!$D$29,(C174-Calculation!$D$73)/Calculation!$D$59),0)</f>
        <v>54.411764705882355</v>
      </c>
      <c r="H174">
        <f>IF(C174&gt;Calculation!$D$74,IF((C174-Calculation!$D$74)/Calculation!$D$60&gt;Calculation!$D$30,Calculation!$D$30,(C174-Calculation!$D$74)/Calculation!$D$60),0)</f>
        <v>122.05882352941177</v>
      </c>
      <c r="I174">
        <f>IF(C174&gt;Calculation!$D$75,IF((C174-Calculation!$D$75)/Calculation!$D$61&gt;Calculation!$D$31,Calculation!$D$31,(C174-Calculation!$D$75)/Calculation!$D$61),0)</f>
        <v>135.29411764705884</v>
      </c>
      <c r="J174">
        <f>IF(D174&gt;Calculation!$D$72,IF((D174-Calculation!$D$72)/Calculation!$D$58&gt;Calculation!$D$28,Calculation!$D$28,(D174-Calculation!$D$72)/Calculation!$D$58),0)</f>
        <v>26.470588235294116</v>
      </c>
      <c r="K174">
        <f>IF(D174&gt;Calculation!$D$73,IF((D174-Calculation!$D$73)/Calculation!$D$59&gt;Calculation!$D$29,Calculation!$D$29,(D174-Calculation!$D$73)/Calculation!$D$59),0)</f>
        <v>54.411764705882355</v>
      </c>
      <c r="L174">
        <f>IF(D174&gt;Calculation!$D$74,IF((D174-Calculation!$D$74)/Calculation!$D$60&gt;Calculation!$D$30,Calculation!$D$30,(D174-Calculation!$D$74)/Calculation!$D$60),0)</f>
        <v>122.05882352941177</v>
      </c>
      <c r="M174">
        <f>IF(D174&gt;Calculation!$D$75,IF((D174-Calculation!$D$75)/Calculation!$D$61&gt;Calculation!$D$31,Calculation!$D$31,(D174-Calculation!$D$75)/Calculation!$D$61),0)</f>
        <v>135.29411764705884</v>
      </c>
      <c r="N174">
        <f>IF(E174&gt;Calculation!$D$72,IF((E174-Calculation!$D$72)/Calculation!$D$58&gt;Calculation!$D$28,Calculation!$D$28,(E174-Calculation!$D$72)/Calculation!$D$58),0)</f>
        <v>26.470588235294116</v>
      </c>
      <c r="O174">
        <f>IF(E174&gt;Calculation!$D$73,IF((E174-Calculation!$D$73)/Calculation!$D$59&gt;Calculation!$D$29,Calculation!$D$29,(E174-Calculation!$D$73)/Calculation!$D$59),0)</f>
        <v>54.411764705882355</v>
      </c>
      <c r="P174">
        <f>IF(E174&gt;Calculation!$D$74,IF((E174-Calculation!$D$74)/Calculation!$D$60&gt;Calculation!$D$30,Calculation!$D$30,(E174-Calculation!$D$74)/Calculation!$D$60),0)</f>
        <v>122.05882352941177</v>
      </c>
      <c r="Q174">
        <f>IF(E174&gt;Calculation!$D$75,IF((E174-Calculation!$D$75)/Calculation!$D$61&gt;Calculation!$D$31,Calculation!$D$31,(E174-Calculation!$D$75)/Calculation!$D$61),0)</f>
        <v>135.29411764705884</v>
      </c>
      <c r="R174">
        <f t="shared" si="224"/>
        <v>0</v>
      </c>
      <c r="S174">
        <f t="shared" si="225"/>
        <v>0</v>
      </c>
      <c r="T174">
        <f t="shared" si="226"/>
        <v>0</v>
      </c>
      <c r="U174">
        <f t="shared" si="227"/>
        <v>135.29411764705884</v>
      </c>
      <c r="V174">
        <f t="shared" si="228"/>
        <v>0</v>
      </c>
      <c r="W174">
        <f t="shared" si="229"/>
        <v>0</v>
      </c>
      <c r="X174">
        <f t="shared" si="230"/>
        <v>0</v>
      </c>
      <c r="Y174">
        <f t="shared" si="231"/>
        <v>135.29411764705884</v>
      </c>
      <c r="Z174">
        <f t="shared" si="232"/>
        <v>0</v>
      </c>
      <c r="AA174">
        <f t="shared" si="233"/>
        <v>0</v>
      </c>
      <c r="AB174">
        <f t="shared" si="234"/>
        <v>0</v>
      </c>
      <c r="AC174">
        <f t="shared" si="213"/>
        <v>135.29411764705884</v>
      </c>
      <c r="AD174">
        <f>IF(T174&gt;Calculation!$D$29,1,0)</f>
        <v>0</v>
      </c>
      <c r="AE174">
        <f>IF(X174&gt;Calculation!$D$29,1,0)</f>
        <v>0</v>
      </c>
      <c r="AF174">
        <f>IF(AB174&gt;Calculation!$D$29,1,0)</f>
        <v>0</v>
      </c>
      <c r="AG174">
        <f>IF(U174&gt;Calculation!$D$30,1,0)</f>
        <v>1</v>
      </c>
      <c r="AH174">
        <f>IF(Y174&gt;Calculation!$D$30,1,0)</f>
        <v>1</v>
      </c>
      <c r="AI174">
        <f>IF(AC174&gt;Calculation!$D$30,1,0)</f>
        <v>1</v>
      </c>
      <c r="AJ174">
        <f t="shared" si="214"/>
        <v>135.29411764705884</v>
      </c>
      <c r="AK174">
        <f t="shared" si="235"/>
        <v>135.29411764705884</v>
      </c>
      <c r="AL174">
        <f t="shared" si="236"/>
        <v>135.29411764705884</v>
      </c>
      <c r="AM174">
        <f t="shared" si="237"/>
        <v>18304.498269896198</v>
      </c>
      <c r="AN174">
        <f t="shared" si="238"/>
        <v>18304.498269896198</v>
      </c>
      <c r="AO174">
        <f t="shared" si="239"/>
        <v>18304.498269896198</v>
      </c>
      <c r="AP174">
        <f t="shared" si="215"/>
        <v>135.29411764705884</v>
      </c>
      <c r="AQ174">
        <f t="shared" si="216"/>
        <v>135.29411764705884</v>
      </c>
      <c r="AR174">
        <f t="shared" si="217"/>
        <v>135.29411764705884</v>
      </c>
      <c r="AS174">
        <f t="shared" si="218"/>
        <v>135.29411764705884</v>
      </c>
      <c r="AT174">
        <f t="shared" si="240"/>
        <v>135.29411764705884</v>
      </c>
      <c r="AU174">
        <f t="shared" si="241"/>
        <v>135.29411764705884</v>
      </c>
      <c r="AV174">
        <f t="shared" si="242"/>
        <v>135.29411764705884</v>
      </c>
      <c r="AW174">
        <f t="shared" si="243"/>
        <v>135.29411764705884</v>
      </c>
      <c r="AX174">
        <f t="shared" si="244"/>
        <v>135.29411764705884</v>
      </c>
      <c r="AY174">
        <f t="shared" si="245"/>
        <v>135.29411764705884</v>
      </c>
      <c r="AZ174">
        <f t="shared" si="246"/>
        <v>135.29411764705884</v>
      </c>
      <c r="BA174">
        <f t="shared" si="247"/>
        <v>135.29411764705884</v>
      </c>
      <c r="BB174">
        <f t="shared" si="248"/>
        <v>45.098039215686278</v>
      </c>
      <c r="BC174">
        <f t="shared" si="249"/>
        <v>45.098039215686278</v>
      </c>
      <c r="BD174">
        <f t="shared" si="250"/>
        <v>45.098039215686278</v>
      </c>
      <c r="BE174">
        <f t="shared" si="251"/>
        <v>45.098039215686278</v>
      </c>
      <c r="BF174">
        <f t="shared" si="252"/>
        <v>45.098039215686278</v>
      </c>
      <c r="BG174">
        <f t="shared" si="253"/>
        <v>45.098039215686278</v>
      </c>
      <c r="BH174">
        <f t="shared" si="254"/>
        <v>45.098039215686278</v>
      </c>
      <c r="BI174">
        <f t="shared" si="255"/>
        <v>45.098039215686278</v>
      </c>
      <c r="BJ174">
        <f t="shared" si="256"/>
        <v>45.098039215686278</v>
      </c>
      <c r="BK174">
        <f t="shared" si="257"/>
        <v>45.098039215686278</v>
      </c>
      <c r="BL174">
        <f t="shared" si="258"/>
        <v>45.098039215686278</v>
      </c>
      <c r="BM174">
        <f t="shared" si="259"/>
        <v>45.098039215686278</v>
      </c>
      <c r="BN174">
        <f t="shared" si="260"/>
        <v>2033.8331410995775</v>
      </c>
      <c r="BO174">
        <f t="shared" si="261"/>
        <v>2033.8331410995775</v>
      </c>
      <c r="BP174">
        <f t="shared" si="262"/>
        <v>2033.8331410995775</v>
      </c>
      <c r="BQ174">
        <f t="shared" si="263"/>
        <v>2033.8331410995775</v>
      </c>
      <c r="BR174">
        <f t="shared" si="264"/>
        <v>2033.8331410995775</v>
      </c>
      <c r="BS174">
        <f t="shared" si="265"/>
        <v>2033.8331410995775</v>
      </c>
      <c r="BT174">
        <f t="shared" si="266"/>
        <v>2033.8331410995775</v>
      </c>
      <c r="BU174">
        <f t="shared" si="267"/>
        <v>2033.8331410995775</v>
      </c>
      <c r="BV174">
        <f t="shared" si="268"/>
        <v>2033.8331410995775</v>
      </c>
      <c r="BW174">
        <f t="shared" si="269"/>
        <v>2033.8331410995775</v>
      </c>
      <c r="BX174">
        <f t="shared" si="270"/>
        <v>2033.8331410995775</v>
      </c>
      <c r="BY174">
        <f t="shared" si="271"/>
        <v>2033.8331410995775</v>
      </c>
      <c r="BZ174">
        <f>IF($I$1=0,0,IF(AP174=0,C174,('LED Curve'!$D$14*(AP174/$I$1)^3+'LED Curve'!$D$15*(AP174/$I$1)^2+'LED Curve'!$D$16*(AP174/$I$1)^1+'LED Curve'!$D$17)*$F$1))</f>
        <v>32.123222947868399</v>
      </c>
      <c r="CA174">
        <f>IF($I$2=0,0,IF(AQ174=0,C174-BZ174,('LED Curve'!$D$14*(AQ174/$I$2)^3+'LED Curve'!$D$15*(AQ174/$I$2)^2+'LED Curve'!$D$16*(AQ174/$I$2)^1+'LED Curve'!$D$17)*$F$2))</f>
        <v>32.123222947868399</v>
      </c>
      <c r="CB174">
        <f>IF($I$3=0,0,IF(AR174=0,C174-(BZ174+CA174),('LED Curve'!$D$14*(AR174/$I$3)^3+'LED Curve'!$D$15*(AR174/$I$3)^2+'LED Curve'!$D$16*(AR174/$I$3)^1+'LED Curve'!$D$17)*$F$3))</f>
        <v>32.123222947868399</v>
      </c>
      <c r="CC174">
        <f>IF($I$4=0,0,IF(AS174=0,C174-(BZ174+CA174+CB174),('LED Curve'!$D$14*(AS174/$I$4)^3+'LED Curve'!$D$15*(AS174/$I$4)^2+'LED Curve'!$D$16*(AS174/$I$4)^1+'LED Curve'!$D$17)*$F$4))</f>
        <v>32.123222947868399</v>
      </c>
      <c r="CD174">
        <f>IF($I$1=0,0,IF(AT174=0,D174,('LED Curve'!$D$14*(AT174/$I$1)^3+'LED Curve'!$D$15*(AT174/$I$1)^2+'LED Curve'!$D$16*(AT174/$I$1)^1+'LED Curve'!$D$17)*$F$1))</f>
        <v>32.123222947868399</v>
      </c>
      <c r="CE174">
        <f>IF($I$2=0,0,IF(AU174=0,D174-CD174,('LED Curve'!$D$14*(AU174/$I$2)^3+'LED Curve'!$D$15*(AU174/$I$2)^2+'LED Curve'!$D$16*(AU174/$I$2)^1+'LED Curve'!$D$17)*$F$2))</f>
        <v>32.123222947868399</v>
      </c>
      <c r="CF174">
        <f>IF($I$3=0,0,IF(AV174=0,D174-(CD174+CE174),('LED Curve'!$D$14*(AV174/$I$3)^3+'LED Curve'!$D$15*(AV174/$I$3)^2+'LED Curve'!$D$16*(AV174/$I$3)^1+'LED Curve'!$D$17)*$F$3))</f>
        <v>32.123222947868399</v>
      </c>
      <c r="CG174">
        <f>IF($I$4=0,0,IF(AW174=0,D174-(CD174+CE174+CF174),('LED Curve'!$D$14*(AW174/$I$4)^3+'LED Curve'!$D$15*(AW174/$I$4)^2+'LED Curve'!$D$16*(AW174/$I$4)^1+'LED Curve'!$D$17)*$F$4))</f>
        <v>32.123222947868399</v>
      </c>
      <c r="CH174">
        <f>IF($I$1=0,0,IF(AX174=0,E174,('LED Curve'!$D$14*(AX174/$I$1)^3+'LED Curve'!$D$15*(AX174/$I$1)^2+'LED Curve'!$D$16*(AX174/$I$1)^1+'LED Curve'!$D$17)*$F$1))</f>
        <v>32.123222947868399</v>
      </c>
      <c r="CI174">
        <f>IF($I$2=0,0,IF(AY174=0,E174-CH174,('LED Curve'!$D$14*(AY174/$I$2)^3+'LED Curve'!$D$15*(AY174/$I$2)^2+'LED Curve'!$D$16*(AY174/$I$2)^1+'LED Curve'!$D$17)*$F$2))</f>
        <v>32.123222947868399</v>
      </c>
      <c r="CJ174">
        <f>IF($I$3=0,0,IF(AZ174=0,E174-(CH174+CI174),('LED Curve'!$D$14*(AZ174/$I$3)^3+'LED Curve'!$D$15*(AZ174/$I$3)^2+'LED Curve'!$D$16*(AZ174/$I$3)^1+'LED Curve'!$D$17)*$F$3))</f>
        <v>32.123222947868399</v>
      </c>
      <c r="CK174">
        <f>IF($I$4=0,0,IF(BA174=0,E174-(CH174+CI174+CJ174),('LED Curve'!$D$14*(BA174/$I$4)^3+'LED Curve'!$D$15*(BA174/$I$4)^2+'LED Curve'!$D$16*(BA174/$I$4)^1+'LED Curve'!$D$17)*$F$4))</f>
        <v>32.123222947868399</v>
      </c>
      <c r="CL174">
        <f t="shared" si="272"/>
        <v>106.27771498183789</v>
      </c>
      <c r="CM174">
        <f t="shared" si="273"/>
        <v>74.15449203396949</v>
      </c>
      <c r="CN174">
        <f t="shared" si="274"/>
        <v>42.031269086101091</v>
      </c>
      <c r="CO174">
        <f>IF($C$6=Calculation!$I$5,0,$C174-(BZ174+CA174+CB174+CC174))</f>
        <v>9.9080461382326916</v>
      </c>
      <c r="CP174">
        <f t="shared" si="275"/>
        <v>118.98689115726573</v>
      </c>
      <c r="CQ174">
        <f t="shared" si="276"/>
        <v>86.863668209397332</v>
      </c>
      <c r="CR174">
        <f t="shared" si="277"/>
        <v>54.740445261528933</v>
      </c>
      <c r="CS174">
        <f>IF($C$6=Calculation!$I$5,0,$D174-(CD174+CE174+CF174+CG174))</f>
        <v>22.617222313660534</v>
      </c>
      <c r="CT174">
        <f t="shared" si="278"/>
        <v>131.69606733269359</v>
      </c>
      <c r="CU174">
        <f t="shared" si="279"/>
        <v>99.572844384825174</v>
      </c>
      <c r="CV174">
        <f t="shared" si="280"/>
        <v>67.449621436956775</v>
      </c>
      <c r="CW174">
        <f>IF($C$6=Calculation!$I$5,0,$E174-(CH174+CI174+CJ174+CK174))</f>
        <v>35.326398489088376</v>
      </c>
      <c r="CX174">
        <f t="shared" si="281"/>
        <v>84.405278117164386</v>
      </c>
      <c r="CY174">
        <f t="shared" si="282"/>
        <v>94.476120360575209</v>
      </c>
      <c r="CZ174">
        <f t="shared" si="283"/>
        <v>104.21630677641413</v>
      </c>
      <c r="DA174">
        <f t="shared" si="284"/>
        <v>0.88102524040783292</v>
      </c>
      <c r="DB174">
        <f t="shared" si="285"/>
        <v>0.91440189965015695</v>
      </c>
      <c r="DC174">
        <f t="shared" si="286"/>
        <v>0.94076618328227202</v>
      </c>
      <c r="DD174">
        <f t="shared" si="301"/>
        <v>19.969303103347272</v>
      </c>
      <c r="DE174">
        <f t="shared" si="302"/>
        <v>19.552493005136672</v>
      </c>
      <c r="DF174">
        <f t="shared" si="303"/>
        <v>18.36063661538881</v>
      </c>
      <c r="DG174">
        <f t="shared" si="304"/>
        <v>15.115802393113192</v>
      </c>
      <c r="DH174">
        <f t="shared" si="305"/>
        <v>20.762386382964053</v>
      </c>
      <c r="DI174">
        <f t="shared" si="306"/>
        <v>20.382521448424143</v>
      </c>
      <c r="DJ174">
        <f t="shared" si="307"/>
        <v>19.316537821794451</v>
      </c>
      <c r="DK174">
        <f t="shared" si="308"/>
        <v>16.571764028059171</v>
      </c>
      <c r="DL174">
        <f t="shared" si="309"/>
        <v>21.387692362388158</v>
      </c>
      <c r="DM174">
        <f t="shared" si="310"/>
        <v>21.039878350676801</v>
      </c>
      <c r="DN174">
        <f t="shared" si="311"/>
        <v>20.074638185217104</v>
      </c>
      <c r="DO174">
        <f t="shared" si="312"/>
        <v>17.677691320584259</v>
      </c>
      <c r="DP174">
        <f t="shared" si="287"/>
        <v>0.21536561656600375</v>
      </c>
      <c r="DQ174">
        <f t="shared" si="288"/>
        <v>0.5946129283434145</v>
      </c>
      <c r="DR174">
        <f t="shared" si="289"/>
        <v>1.504332759888884</v>
      </c>
      <c r="DS174">
        <f t="shared" si="290"/>
        <v>8.2117064549723153</v>
      </c>
      <c r="DT174">
        <f t="shared" si="291"/>
        <v>0.1957421357474966</v>
      </c>
      <c r="DU174">
        <f t="shared" si="292"/>
        <v>0.52937470169145939</v>
      </c>
      <c r="DV174">
        <f t="shared" si="293"/>
        <v>1.2570381093663101</v>
      </c>
      <c r="DW174">
        <f t="shared" si="294"/>
        <v>14.546353832877971</v>
      </c>
      <c r="DX174">
        <f t="shared" si="295"/>
        <v>0.17943591579829735</v>
      </c>
      <c r="DY174">
        <f t="shared" si="296"/>
        <v>0.47733610924997627</v>
      </c>
      <c r="DZ174">
        <f t="shared" si="297"/>
        <v>1.0876185638500147</v>
      </c>
      <c r="EA174">
        <f t="shared" si="298"/>
        <v>21.351249785367244</v>
      </c>
      <c r="EB174">
        <f>IF($I$1=0,0,IF(AP174&lt;=0,0,('LED Curve'!$D$19*(AP174/$I$1)^3+'LED Curve'!$D$20*(AP174/$I$1)^2+'LED Curve'!$D$21*(AP174/$I$1)^1+'LED Curve'!$D$22)*$F$1*$I$1))</f>
        <v>544.2324443672818</v>
      </c>
      <c r="EC174">
        <f>IF($I$2=0,0,IF(AQ174&lt;=0,0,('LED Curve'!$D$19*(AQ174/$I$2)^3+'LED Curve'!$D$20*(AQ174/$I$2)^2+'LED Curve'!$D$21*(AQ174/$I$2)^1+'LED Curve'!$D$22)*$F$2*$I$2))</f>
        <v>544.2324443672818</v>
      </c>
      <c r="ED174">
        <f>IF($I$3=0,0,IF(AR174&lt;=0,0,('LED Curve'!$D$19*(AR174/$I$3)^3+'LED Curve'!$D$20*(AR174/$I$3)^2+'LED Curve'!$D$21*(AR174/$I$3)^1+'LED Curve'!$D$22)*$F$3*$I$3))</f>
        <v>544.2324443672818</v>
      </c>
      <c r="EE174">
        <f>IF($I$4=0,0,IF(AS174&lt;=0,0,('LED Curve'!$D$19*(AS174/$I$4)^3+'LED Curve'!$D$20*(AS174/$I$4)^2+'LED Curve'!$D$21*(AS174/$I$4)^1+'LED Curve'!$D$22)*$F$4*$I$4))</f>
        <v>544.2324443672818</v>
      </c>
      <c r="EF174">
        <f>IF($I$1=0,0,IF(AT174&lt;=0,0,('LED Curve'!$D$19*(AT174/$I$1)^3+'LED Curve'!$D$20*(AT174/$I$1)^2+'LED Curve'!$D$21*(AT174/$I$1)^1+'LED Curve'!$D$22)*$F$1*$I$1))</f>
        <v>544.2324443672818</v>
      </c>
      <c r="EG174">
        <f>IF($I$2=0,0,IF(AU174&lt;=0,0,('LED Curve'!$D$19*(AU174/$I$2)^3+'LED Curve'!$D$20*(AU174/$I$2)^2+'LED Curve'!$D$21*(AU174/$I$2)^1+'LED Curve'!$D$22)*$F$2*$I$2))</f>
        <v>544.2324443672818</v>
      </c>
      <c r="EH174">
        <f>IF($I$3=0,0,IF(AV174&lt;=0,0,('LED Curve'!$D$19*(AV174/$I$3)^3+'LED Curve'!$D$20*(AV174/$I$3)^2+'LED Curve'!$D$21*(AV174/$I$3)^1+'LED Curve'!$D$22)*$F$3*$I$3))</f>
        <v>544.2324443672818</v>
      </c>
      <c r="EI174">
        <f>IF($I$4=0,0,IF(AW174&lt;=0,0,('LED Curve'!$D$19*(AW174/$I$4)^3+'LED Curve'!$D$20*(AW174/$I$4)^2+'LED Curve'!$D$21*(AW174/$I$4)^1+'LED Curve'!$D$22)*$F$4*$I$4))</f>
        <v>544.2324443672818</v>
      </c>
      <c r="EJ174">
        <f>IF($I$1=0,0,IF(AX174&lt;=0,0,('LED Curve'!$D$19*(AX174/$I$1)^3+'LED Curve'!$D$20*(AX174/$I$1)^2+'LED Curve'!$D$21*(AX174/$I$1)^1+'LED Curve'!$D$22)*$F$1*$I$1))</f>
        <v>544.2324443672818</v>
      </c>
      <c r="EK174">
        <f>IF($I$2=0,0,IF(AY174&lt;=0,0,('LED Curve'!$D$19*(AY174/$I$2)^3+'LED Curve'!$D$20*(AY174/$I$2)^2+'LED Curve'!$D$21*(AY174/$I$2)^1+'LED Curve'!$D$22)*$F$2*$I$2))</f>
        <v>544.2324443672818</v>
      </c>
      <c r="EL174">
        <f>IF($I$3=0,0,IF(AZ174&lt;=0,0,('LED Curve'!$D$19*(AZ174/$I$3)^3+'LED Curve'!$D$20*(AZ174/$I$3)^2+'LED Curve'!$D$21*(AZ174/$I$3)^1+'LED Curve'!$D$22)*$F$3*$I$3))</f>
        <v>544.2324443672818</v>
      </c>
      <c r="EM174">
        <f>IF($I$4=0,0,IF(BA174&lt;=0,0,('LED Curve'!$D$19*(BA174/$I$4)^3+'LED Curve'!$D$20*(BA174/$I$4)^2+'LED Curve'!$D$21*(BA174/$I$4)^1+'LED Curve'!$D$22)*$F$4*$I$4))</f>
        <v>544.2324443672818</v>
      </c>
      <c r="EN174">
        <f t="shared" si="299"/>
        <v>2176.9297774691272</v>
      </c>
      <c r="EO174">
        <f t="shared" si="219"/>
        <v>948.61350207583291</v>
      </c>
      <c r="EP174">
        <f t="shared" si="220"/>
        <v>2176.9297774691272</v>
      </c>
      <c r="EQ174">
        <f t="shared" si="221"/>
        <v>851.15161399119143</v>
      </c>
      <c r="ER174">
        <f t="shared" si="300"/>
        <v>2176.9297774691272</v>
      </c>
      <c r="ES174">
        <f t="shared" si="222"/>
        <v>774.82780015805474</v>
      </c>
    </row>
    <row r="175" spans="1:149" x14ac:dyDescent="0.3">
      <c r="A175">
        <v>166</v>
      </c>
      <c r="B175">
        <f t="shared" si="223"/>
        <v>6.4843749999999997E-3</v>
      </c>
      <c r="C175">
        <f t="shared" si="210"/>
        <v>137.55309130911209</v>
      </c>
      <c r="D175">
        <f t="shared" si="211"/>
        <v>150.18519051903135</v>
      </c>
      <c r="E175">
        <f t="shared" si="212"/>
        <v>162.81728972895064</v>
      </c>
      <c r="F175">
        <f>IF(C175&gt;Calculation!$D$72,IF((C175-Calculation!$D$72)/Calculation!$D$58&gt;Calculation!$D$28,Calculation!$D$28,(C175-Calculation!$D$72)/Calculation!$D$58),0)</f>
        <v>26.470588235294116</v>
      </c>
      <c r="G175">
        <f>IF(C175&gt;Calculation!$D$73,IF((C175-Calculation!$D$73)/Calculation!$D$59&gt;Calculation!$D$29,Calculation!$D$29,(C175-Calculation!$D$73)/Calculation!$D$59),0)</f>
        <v>54.411764705882355</v>
      </c>
      <c r="H175">
        <f>IF(C175&gt;Calculation!$D$74,IF((C175-Calculation!$D$74)/Calculation!$D$60&gt;Calculation!$D$30,Calculation!$D$30,(C175-Calculation!$D$74)/Calculation!$D$60),0)</f>
        <v>122.05882352941177</v>
      </c>
      <c r="I175">
        <f>IF(C175&gt;Calculation!$D$75,IF((C175-Calculation!$D$75)/Calculation!$D$61&gt;Calculation!$D$31,Calculation!$D$31,(C175-Calculation!$D$75)/Calculation!$D$61),0)</f>
        <v>135.29411764705884</v>
      </c>
      <c r="J175">
        <f>IF(D175&gt;Calculation!$D$72,IF((D175-Calculation!$D$72)/Calculation!$D$58&gt;Calculation!$D$28,Calculation!$D$28,(D175-Calculation!$D$72)/Calculation!$D$58),0)</f>
        <v>26.470588235294116</v>
      </c>
      <c r="K175">
        <f>IF(D175&gt;Calculation!$D$73,IF((D175-Calculation!$D$73)/Calculation!$D$59&gt;Calculation!$D$29,Calculation!$D$29,(D175-Calculation!$D$73)/Calculation!$D$59),0)</f>
        <v>54.411764705882355</v>
      </c>
      <c r="L175">
        <f>IF(D175&gt;Calculation!$D$74,IF((D175-Calculation!$D$74)/Calculation!$D$60&gt;Calculation!$D$30,Calculation!$D$30,(D175-Calculation!$D$74)/Calculation!$D$60),0)</f>
        <v>122.05882352941177</v>
      </c>
      <c r="M175">
        <f>IF(D175&gt;Calculation!$D$75,IF((D175-Calculation!$D$75)/Calculation!$D$61&gt;Calculation!$D$31,Calculation!$D$31,(D175-Calculation!$D$75)/Calculation!$D$61),0)</f>
        <v>135.29411764705884</v>
      </c>
      <c r="N175">
        <f>IF(E175&gt;Calculation!$D$72,IF((E175-Calculation!$D$72)/Calculation!$D$58&gt;Calculation!$D$28,Calculation!$D$28,(E175-Calculation!$D$72)/Calculation!$D$58),0)</f>
        <v>26.470588235294116</v>
      </c>
      <c r="O175">
        <f>IF(E175&gt;Calculation!$D$73,IF((E175-Calculation!$D$73)/Calculation!$D$59&gt;Calculation!$D$29,Calculation!$D$29,(E175-Calculation!$D$73)/Calculation!$D$59),0)</f>
        <v>54.411764705882355</v>
      </c>
      <c r="P175">
        <f>IF(E175&gt;Calculation!$D$74,IF((E175-Calculation!$D$74)/Calculation!$D$60&gt;Calculation!$D$30,Calculation!$D$30,(E175-Calculation!$D$74)/Calculation!$D$60),0)</f>
        <v>122.05882352941177</v>
      </c>
      <c r="Q175">
        <f>IF(E175&gt;Calculation!$D$75,IF((E175-Calculation!$D$75)/Calculation!$D$61&gt;Calculation!$D$31,Calculation!$D$31,(E175-Calculation!$D$75)/Calculation!$D$61),0)</f>
        <v>135.29411764705884</v>
      </c>
      <c r="R175">
        <f t="shared" si="224"/>
        <v>0</v>
      </c>
      <c r="S175">
        <f t="shared" si="225"/>
        <v>0</v>
      </c>
      <c r="T175">
        <f t="shared" si="226"/>
        <v>0</v>
      </c>
      <c r="U175">
        <f t="shared" si="227"/>
        <v>135.29411764705884</v>
      </c>
      <c r="V175">
        <f t="shared" si="228"/>
        <v>0</v>
      </c>
      <c r="W175">
        <f t="shared" si="229"/>
        <v>0</v>
      </c>
      <c r="X175">
        <f t="shared" si="230"/>
        <v>0</v>
      </c>
      <c r="Y175">
        <f t="shared" si="231"/>
        <v>135.29411764705884</v>
      </c>
      <c r="Z175">
        <f t="shared" si="232"/>
        <v>0</v>
      </c>
      <c r="AA175">
        <f t="shared" si="233"/>
        <v>0</v>
      </c>
      <c r="AB175">
        <f t="shared" si="234"/>
        <v>0</v>
      </c>
      <c r="AC175">
        <f t="shared" si="213"/>
        <v>135.29411764705884</v>
      </c>
      <c r="AD175">
        <f>IF(T175&gt;Calculation!$D$29,1,0)</f>
        <v>0</v>
      </c>
      <c r="AE175">
        <f>IF(X175&gt;Calculation!$D$29,1,0)</f>
        <v>0</v>
      </c>
      <c r="AF175">
        <f>IF(AB175&gt;Calculation!$D$29,1,0)</f>
        <v>0</v>
      </c>
      <c r="AG175">
        <f>IF(U175&gt;Calculation!$D$30,1,0)</f>
        <v>1</v>
      </c>
      <c r="AH175">
        <f>IF(Y175&gt;Calculation!$D$30,1,0)</f>
        <v>1</v>
      </c>
      <c r="AI175">
        <f>IF(AC175&gt;Calculation!$D$30,1,0)</f>
        <v>1</v>
      </c>
      <c r="AJ175">
        <f t="shared" si="214"/>
        <v>135.29411764705884</v>
      </c>
      <c r="AK175">
        <f t="shared" si="235"/>
        <v>135.29411764705884</v>
      </c>
      <c r="AL175">
        <f t="shared" si="236"/>
        <v>135.29411764705884</v>
      </c>
      <c r="AM175">
        <f t="shared" si="237"/>
        <v>18304.498269896198</v>
      </c>
      <c r="AN175">
        <f t="shared" si="238"/>
        <v>18304.498269896198</v>
      </c>
      <c r="AO175">
        <f t="shared" si="239"/>
        <v>18304.498269896198</v>
      </c>
      <c r="AP175">
        <f t="shared" si="215"/>
        <v>135.29411764705884</v>
      </c>
      <c r="AQ175">
        <f t="shared" si="216"/>
        <v>135.29411764705884</v>
      </c>
      <c r="AR175">
        <f t="shared" si="217"/>
        <v>135.29411764705884</v>
      </c>
      <c r="AS175">
        <f t="shared" si="218"/>
        <v>135.29411764705884</v>
      </c>
      <c r="AT175">
        <f t="shared" si="240"/>
        <v>135.29411764705884</v>
      </c>
      <c r="AU175">
        <f t="shared" si="241"/>
        <v>135.29411764705884</v>
      </c>
      <c r="AV175">
        <f t="shared" si="242"/>
        <v>135.29411764705884</v>
      </c>
      <c r="AW175">
        <f t="shared" si="243"/>
        <v>135.29411764705884</v>
      </c>
      <c r="AX175">
        <f t="shared" si="244"/>
        <v>135.29411764705884</v>
      </c>
      <c r="AY175">
        <f t="shared" si="245"/>
        <v>135.29411764705884</v>
      </c>
      <c r="AZ175">
        <f t="shared" si="246"/>
        <v>135.29411764705884</v>
      </c>
      <c r="BA175">
        <f t="shared" si="247"/>
        <v>135.29411764705884</v>
      </c>
      <c r="BB175">
        <f t="shared" si="248"/>
        <v>45.098039215686278</v>
      </c>
      <c r="BC175">
        <f t="shared" si="249"/>
        <v>45.098039215686278</v>
      </c>
      <c r="BD175">
        <f t="shared" si="250"/>
        <v>45.098039215686278</v>
      </c>
      <c r="BE175">
        <f t="shared" si="251"/>
        <v>45.098039215686278</v>
      </c>
      <c r="BF175">
        <f t="shared" si="252"/>
        <v>45.098039215686278</v>
      </c>
      <c r="BG175">
        <f t="shared" si="253"/>
        <v>45.098039215686278</v>
      </c>
      <c r="BH175">
        <f t="shared" si="254"/>
        <v>45.098039215686278</v>
      </c>
      <c r="BI175">
        <f t="shared" si="255"/>
        <v>45.098039215686278</v>
      </c>
      <c r="BJ175">
        <f t="shared" si="256"/>
        <v>45.098039215686278</v>
      </c>
      <c r="BK175">
        <f t="shared" si="257"/>
        <v>45.098039215686278</v>
      </c>
      <c r="BL175">
        <f t="shared" si="258"/>
        <v>45.098039215686278</v>
      </c>
      <c r="BM175">
        <f t="shared" si="259"/>
        <v>45.098039215686278</v>
      </c>
      <c r="BN175">
        <f t="shared" si="260"/>
        <v>2033.8331410995775</v>
      </c>
      <c r="BO175">
        <f t="shared" si="261"/>
        <v>2033.8331410995775</v>
      </c>
      <c r="BP175">
        <f t="shared" si="262"/>
        <v>2033.8331410995775</v>
      </c>
      <c r="BQ175">
        <f t="shared" si="263"/>
        <v>2033.8331410995775</v>
      </c>
      <c r="BR175">
        <f t="shared" si="264"/>
        <v>2033.8331410995775</v>
      </c>
      <c r="BS175">
        <f t="shared" si="265"/>
        <v>2033.8331410995775</v>
      </c>
      <c r="BT175">
        <f t="shared" si="266"/>
        <v>2033.8331410995775</v>
      </c>
      <c r="BU175">
        <f t="shared" si="267"/>
        <v>2033.8331410995775</v>
      </c>
      <c r="BV175">
        <f t="shared" si="268"/>
        <v>2033.8331410995775</v>
      </c>
      <c r="BW175">
        <f t="shared" si="269"/>
        <v>2033.8331410995775</v>
      </c>
      <c r="BX175">
        <f t="shared" si="270"/>
        <v>2033.8331410995775</v>
      </c>
      <c r="BY175">
        <f t="shared" si="271"/>
        <v>2033.8331410995775</v>
      </c>
      <c r="BZ175">
        <f>IF($I$1=0,0,IF(AP175=0,C175,('LED Curve'!$D$14*(AP175/$I$1)^3+'LED Curve'!$D$15*(AP175/$I$1)^2+'LED Curve'!$D$16*(AP175/$I$1)^1+'LED Curve'!$D$17)*$F$1))</f>
        <v>32.123222947868399</v>
      </c>
      <c r="CA175">
        <f>IF($I$2=0,0,IF(AQ175=0,C175-BZ175,('LED Curve'!$D$14*(AQ175/$I$2)^3+'LED Curve'!$D$15*(AQ175/$I$2)^2+'LED Curve'!$D$16*(AQ175/$I$2)^1+'LED Curve'!$D$17)*$F$2))</f>
        <v>32.123222947868399</v>
      </c>
      <c r="CB175">
        <f>IF($I$3=0,0,IF(AR175=0,C175-(BZ175+CA175),('LED Curve'!$D$14*(AR175/$I$3)^3+'LED Curve'!$D$15*(AR175/$I$3)^2+'LED Curve'!$D$16*(AR175/$I$3)^1+'LED Curve'!$D$17)*$F$3))</f>
        <v>32.123222947868399</v>
      </c>
      <c r="CC175">
        <f>IF($I$4=0,0,IF(AS175=0,C175-(BZ175+CA175+CB175),('LED Curve'!$D$14*(AS175/$I$4)^3+'LED Curve'!$D$15*(AS175/$I$4)^2+'LED Curve'!$D$16*(AS175/$I$4)^1+'LED Curve'!$D$17)*$F$4))</f>
        <v>32.123222947868399</v>
      </c>
      <c r="CD175">
        <f>IF($I$1=0,0,IF(AT175=0,D175,('LED Curve'!$D$14*(AT175/$I$1)^3+'LED Curve'!$D$15*(AT175/$I$1)^2+'LED Curve'!$D$16*(AT175/$I$1)^1+'LED Curve'!$D$17)*$F$1))</f>
        <v>32.123222947868399</v>
      </c>
      <c r="CE175">
        <f>IF($I$2=0,0,IF(AU175=0,D175-CD175,('LED Curve'!$D$14*(AU175/$I$2)^3+'LED Curve'!$D$15*(AU175/$I$2)^2+'LED Curve'!$D$16*(AU175/$I$2)^1+'LED Curve'!$D$17)*$F$2))</f>
        <v>32.123222947868399</v>
      </c>
      <c r="CF175">
        <f>IF($I$3=0,0,IF(AV175=0,D175-(CD175+CE175),('LED Curve'!$D$14*(AV175/$I$3)^3+'LED Curve'!$D$15*(AV175/$I$3)^2+'LED Curve'!$D$16*(AV175/$I$3)^1+'LED Curve'!$D$17)*$F$3))</f>
        <v>32.123222947868399</v>
      </c>
      <c r="CG175">
        <f>IF($I$4=0,0,IF(AW175=0,D175-(CD175+CE175+CF175),('LED Curve'!$D$14*(AW175/$I$4)^3+'LED Curve'!$D$15*(AW175/$I$4)^2+'LED Curve'!$D$16*(AW175/$I$4)^1+'LED Curve'!$D$17)*$F$4))</f>
        <v>32.123222947868399</v>
      </c>
      <c r="CH175">
        <f>IF($I$1=0,0,IF(AX175=0,E175,('LED Curve'!$D$14*(AX175/$I$1)^3+'LED Curve'!$D$15*(AX175/$I$1)^2+'LED Curve'!$D$16*(AX175/$I$1)^1+'LED Curve'!$D$17)*$F$1))</f>
        <v>32.123222947868399</v>
      </c>
      <c r="CI175">
        <f>IF($I$2=0,0,IF(AY175=0,E175-CH175,('LED Curve'!$D$14*(AY175/$I$2)^3+'LED Curve'!$D$15*(AY175/$I$2)^2+'LED Curve'!$D$16*(AY175/$I$2)^1+'LED Curve'!$D$17)*$F$2))</f>
        <v>32.123222947868399</v>
      </c>
      <c r="CJ175">
        <f>IF($I$3=0,0,IF(AZ175=0,E175-(CH175+CI175),('LED Curve'!$D$14*(AZ175/$I$3)^3+'LED Curve'!$D$15*(AZ175/$I$3)^2+'LED Curve'!$D$16*(AZ175/$I$3)^1+'LED Curve'!$D$17)*$F$3))</f>
        <v>32.123222947868399</v>
      </c>
      <c r="CK175">
        <f>IF($I$4=0,0,IF(BA175=0,E175-(CH175+CI175+CJ175),('LED Curve'!$D$14*(BA175/$I$4)^3+'LED Curve'!$D$15*(BA175/$I$4)^2+'LED Curve'!$D$16*(BA175/$I$4)^1+'LED Curve'!$D$17)*$F$4))</f>
        <v>32.123222947868399</v>
      </c>
      <c r="CL175">
        <f t="shared" si="272"/>
        <v>105.42986836124369</v>
      </c>
      <c r="CM175">
        <f t="shared" si="273"/>
        <v>73.306645413375293</v>
      </c>
      <c r="CN175">
        <f t="shared" si="274"/>
        <v>41.183422465506894</v>
      </c>
      <c r="CO175">
        <f>IF($C$6=Calculation!$I$5,0,$C175-(BZ175+CA175+CB175+CC175))</f>
        <v>9.0601995176384946</v>
      </c>
      <c r="CP175">
        <f t="shared" si="275"/>
        <v>118.06196757116295</v>
      </c>
      <c r="CQ175">
        <f t="shared" si="276"/>
        <v>85.938744623294554</v>
      </c>
      <c r="CR175">
        <f t="shared" si="277"/>
        <v>53.815521675426155</v>
      </c>
      <c r="CS175">
        <f>IF($C$6=Calculation!$I$5,0,$D175-(CD175+CE175+CF175+CG175))</f>
        <v>21.692298727557755</v>
      </c>
      <c r="CT175">
        <f t="shared" si="278"/>
        <v>130.69406678108226</v>
      </c>
      <c r="CU175">
        <f t="shared" si="279"/>
        <v>98.570843833213843</v>
      </c>
      <c r="CV175">
        <f t="shared" si="280"/>
        <v>66.447620885345444</v>
      </c>
      <c r="CW175">
        <f>IF($C$6=Calculation!$I$5,0,$E175-(CH175+CI175+CJ175+CK175))</f>
        <v>34.324397937477045</v>
      </c>
      <c r="CX175">
        <f t="shared" si="281"/>
        <v>85.141875391118063</v>
      </c>
      <c r="CY175">
        <f t="shared" si="282"/>
        <v>95.279681023070125</v>
      </c>
      <c r="CZ175">
        <f t="shared" si="283"/>
        <v>105.0868308274503</v>
      </c>
      <c r="DA175">
        <f t="shared" si="284"/>
        <v>0.88842413746665649</v>
      </c>
      <c r="DB175">
        <f t="shared" si="285"/>
        <v>0.92180079670898052</v>
      </c>
      <c r="DC175">
        <f t="shared" si="286"/>
        <v>0.94816508034109559</v>
      </c>
      <c r="DD175">
        <f t="shared" si="301"/>
        <v>20.139071974625068</v>
      </c>
      <c r="DE175">
        <f t="shared" si="302"/>
        <v>19.722261876414468</v>
      </c>
      <c r="DF175">
        <f t="shared" si="303"/>
        <v>18.530405486666606</v>
      </c>
      <c r="DG175">
        <f t="shared" si="304"/>
        <v>15.28557126439099</v>
      </c>
      <c r="DH175">
        <f t="shared" si="305"/>
        <v>20.932155254241849</v>
      </c>
      <c r="DI175">
        <f t="shared" si="306"/>
        <v>20.552290319701939</v>
      </c>
      <c r="DJ175">
        <f t="shared" si="307"/>
        <v>19.486306693072247</v>
      </c>
      <c r="DK175">
        <f t="shared" si="308"/>
        <v>16.741532899336967</v>
      </c>
      <c r="DL175">
        <f t="shared" si="309"/>
        <v>21.557461233665954</v>
      </c>
      <c r="DM175">
        <f t="shared" si="310"/>
        <v>21.209647221954597</v>
      </c>
      <c r="DN175">
        <f t="shared" si="311"/>
        <v>20.2444070564949</v>
      </c>
      <c r="DO175">
        <f t="shared" si="312"/>
        <v>17.847460191862055</v>
      </c>
      <c r="DP175">
        <f t="shared" si="287"/>
        <v>0.21536561656600375</v>
      </c>
      <c r="DQ175">
        <f t="shared" si="288"/>
        <v>0.5946129283434145</v>
      </c>
      <c r="DR175">
        <f t="shared" si="289"/>
        <v>1.504332759888884</v>
      </c>
      <c r="DS175">
        <f t="shared" si="290"/>
        <v>8.2618293467559827</v>
      </c>
      <c r="DT175">
        <f t="shared" si="291"/>
        <v>0.1957421357474966</v>
      </c>
      <c r="DU175">
        <f t="shared" si="292"/>
        <v>0.52937470169145939</v>
      </c>
      <c r="DV175">
        <f t="shared" si="293"/>
        <v>1.2570381093663101</v>
      </c>
      <c r="DW175">
        <f t="shared" si="294"/>
        <v>14.663440113202881</v>
      </c>
      <c r="DX175">
        <f t="shared" si="295"/>
        <v>0.17943591579829735</v>
      </c>
      <c r="DY175">
        <f t="shared" si="296"/>
        <v>0.47733610924997627</v>
      </c>
      <c r="DZ175">
        <f t="shared" si="297"/>
        <v>1.0876185638500147</v>
      </c>
      <c r="EA175">
        <f t="shared" si="298"/>
        <v>21.5352994542334</v>
      </c>
      <c r="EB175">
        <f>IF($I$1=0,0,IF(AP175&lt;=0,0,('LED Curve'!$D$19*(AP175/$I$1)^3+'LED Curve'!$D$20*(AP175/$I$1)^2+'LED Curve'!$D$21*(AP175/$I$1)^1+'LED Curve'!$D$22)*$F$1*$I$1))</f>
        <v>544.2324443672818</v>
      </c>
      <c r="EC175">
        <f>IF($I$2=0,0,IF(AQ175&lt;=0,0,('LED Curve'!$D$19*(AQ175/$I$2)^3+'LED Curve'!$D$20*(AQ175/$I$2)^2+'LED Curve'!$D$21*(AQ175/$I$2)^1+'LED Curve'!$D$22)*$F$2*$I$2))</f>
        <v>544.2324443672818</v>
      </c>
      <c r="ED175">
        <f>IF($I$3=0,0,IF(AR175&lt;=0,0,('LED Curve'!$D$19*(AR175/$I$3)^3+'LED Curve'!$D$20*(AR175/$I$3)^2+'LED Curve'!$D$21*(AR175/$I$3)^1+'LED Curve'!$D$22)*$F$3*$I$3))</f>
        <v>544.2324443672818</v>
      </c>
      <c r="EE175">
        <f>IF($I$4=0,0,IF(AS175&lt;=0,0,('LED Curve'!$D$19*(AS175/$I$4)^3+'LED Curve'!$D$20*(AS175/$I$4)^2+'LED Curve'!$D$21*(AS175/$I$4)^1+'LED Curve'!$D$22)*$F$4*$I$4))</f>
        <v>544.2324443672818</v>
      </c>
      <c r="EF175">
        <f>IF($I$1=0,0,IF(AT175&lt;=0,0,('LED Curve'!$D$19*(AT175/$I$1)^3+'LED Curve'!$D$20*(AT175/$I$1)^2+'LED Curve'!$D$21*(AT175/$I$1)^1+'LED Curve'!$D$22)*$F$1*$I$1))</f>
        <v>544.2324443672818</v>
      </c>
      <c r="EG175">
        <f>IF($I$2=0,0,IF(AU175&lt;=0,0,('LED Curve'!$D$19*(AU175/$I$2)^3+'LED Curve'!$D$20*(AU175/$I$2)^2+'LED Curve'!$D$21*(AU175/$I$2)^1+'LED Curve'!$D$22)*$F$2*$I$2))</f>
        <v>544.2324443672818</v>
      </c>
      <c r="EH175">
        <f>IF($I$3=0,0,IF(AV175&lt;=0,0,('LED Curve'!$D$19*(AV175/$I$3)^3+'LED Curve'!$D$20*(AV175/$I$3)^2+'LED Curve'!$D$21*(AV175/$I$3)^1+'LED Curve'!$D$22)*$F$3*$I$3))</f>
        <v>544.2324443672818</v>
      </c>
      <c r="EI175">
        <f>IF($I$4=0,0,IF(AW175&lt;=0,0,('LED Curve'!$D$19*(AW175/$I$4)^3+'LED Curve'!$D$20*(AW175/$I$4)^2+'LED Curve'!$D$21*(AW175/$I$4)^1+'LED Curve'!$D$22)*$F$4*$I$4))</f>
        <v>544.2324443672818</v>
      </c>
      <c r="EJ175">
        <f>IF($I$1=0,0,IF(AX175&lt;=0,0,('LED Curve'!$D$19*(AX175/$I$1)^3+'LED Curve'!$D$20*(AX175/$I$1)^2+'LED Curve'!$D$21*(AX175/$I$1)^1+'LED Curve'!$D$22)*$F$1*$I$1))</f>
        <v>544.2324443672818</v>
      </c>
      <c r="EK175">
        <f>IF($I$2=0,0,IF(AY175&lt;=0,0,('LED Curve'!$D$19*(AY175/$I$2)^3+'LED Curve'!$D$20*(AY175/$I$2)^2+'LED Curve'!$D$21*(AY175/$I$2)^1+'LED Curve'!$D$22)*$F$2*$I$2))</f>
        <v>544.2324443672818</v>
      </c>
      <c r="EL175">
        <f>IF($I$3=0,0,IF(AZ175&lt;=0,0,('LED Curve'!$D$19*(AZ175/$I$3)^3+'LED Curve'!$D$20*(AZ175/$I$3)^2+'LED Curve'!$D$21*(AZ175/$I$3)^1+'LED Curve'!$D$22)*$F$3*$I$3))</f>
        <v>544.2324443672818</v>
      </c>
      <c r="EM175">
        <f>IF($I$4=0,0,IF(BA175&lt;=0,0,('LED Curve'!$D$19*(BA175/$I$4)^3+'LED Curve'!$D$20*(BA175/$I$4)^2+'LED Curve'!$D$21*(BA175/$I$4)^1+'LED Curve'!$D$22)*$F$4*$I$4))</f>
        <v>544.2324443672818</v>
      </c>
      <c r="EN175">
        <f t="shared" si="299"/>
        <v>2176.9297774691272</v>
      </c>
      <c r="EO175">
        <f t="shared" si="219"/>
        <v>948.61350207583291</v>
      </c>
      <c r="EP175">
        <f t="shared" si="220"/>
        <v>2176.9297774691272</v>
      </c>
      <c r="EQ175">
        <f t="shared" si="221"/>
        <v>851.15161399119143</v>
      </c>
      <c r="ER175">
        <f t="shared" si="300"/>
        <v>2176.9297774691272</v>
      </c>
      <c r="ES175">
        <f t="shared" si="222"/>
        <v>774.82780015805474</v>
      </c>
    </row>
    <row r="176" spans="1:149" x14ac:dyDescent="0.3">
      <c r="A176">
        <v>167</v>
      </c>
      <c r="B176">
        <f t="shared" si="223"/>
        <v>6.5234374999999997E-3</v>
      </c>
      <c r="C176">
        <f t="shared" si="210"/>
        <v>136.6843188640764</v>
      </c>
      <c r="D176">
        <f t="shared" si="211"/>
        <v>149.23743876081062</v>
      </c>
      <c r="E176">
        <f t="shared" si="212"/>
        <v>161.79055865754484</v>
      </c>
      <c r="F176">
        <f>IF(C176&gt;Calculation!$D$72,IF((C176-Calculation!$D$72)/Calculation!$D$58&gt;Calculation!$D$28,Calculation!$D$28,(C176-Calculation!$D$72)/Calculation!$D$58),0)</f>
        <v>26.470588235294116</v>
      </c>
      <c r="G176">
        <f>IF(C176&gt;Calculation!$D$73,IF((C176-Calculation!$D$73)/Calculation!$D$59&gt;Calculation!$D$29,Calculation!$D$29,(C176-Calculation!$D$73)/Calculation!$D$59),0)</f>
        <v>54.411764705882355</v>
      </c>
      <c r="H176">
        <f>IF(C176&gt;Calculation!$D$74,IF((C176-Calculation!$D$74)/Calculation!$D$60&gt;Calculation!$D$30,Calculation!$D$30,(C176-Calculation!$D$74)/Calculation!$D$60),0)</f>
        <v>122.05882352941177</v>
      </c>
      <c r="I176">
        <f>IF(C176&gt;Calculation!$D$75,IF((C176-Calculation!$D$75)/Calculation!$D$61&gt;Calculation!$D$31,Calculation!$D$31,(C176-Calculation!$D$75)/Calculation!$D$61),0)</f>
        <v>135.29411764705884</v>
      </c>
      <c r="J176">
        <f>IF(D176&gt;Calculation!$D$72,IF((D176-Calculation!$D$72)/Calculation!$D$58&gt;Calculation!$D$28,Calculation!$D$28,(D176-Calculation!$D$72)/Calculation!$D$58),0)</f>
        <v>26.470588235294116</v>
      </c>
      <c r="K176">
        <f>IF(D176&gt;Calculation!$D$73,IF((D176-Calculation!$D$73)/Calculation!$D$59&gt;Calculation!$D$29,Calculation!$D$29,(D176-Calculation!$D$73)/Calculation!$D$59),0)</f>
        <v>54.411764705882355</v>
      </c>
      <c r="L176">
        <f>IF(D176&gt;Calculation!$D$74,IF((D176-Calculation!$D$74)/Calculation!$D$60&gt;Calculation!$D$30,Calculation!$D$30,(D176-Calculation!$D$74)/Calculation!$D$60),0)</f>
        <v>122.05882352941177</v>
      </c>
      <c r="M176">
        <f>IF(D176&gt;Calculation!$D$75,IF((D176-Calculation!$D$75)/Calculation!$D$61&gt;Calculation!$D$31,Calculation!$D$31,(D176-Calculation!$D$75)/Calculation!$D$61),0)</f>
        <v>135.29411764705884</v>
      </c>
      <c r="N176">
        <f>IF(E176&gt;Calculation!$D$72,IF((E176-Calculation!$D$72)/Calculation!$D$58&gt;Calculation!$D$28,Calculation!$D$28,(E176-Calculation!$D$72)/Calculation!$D$58),0)</f>
        <v>26.470588235294116</v>
      </c>
      <c r="O176">
        <f>IF(E176&gt;Calculation!$D$73,IF((E176-Calculation!$D$73)/Calculation!$D$59&gt;Calculation!$D$29,Calculation!$D$29,(E176-Calculation!$D$73)/Calculation!$D$59),0)</f>
        <v>54.411764705882355</v>
      </c>
      <c r="P176">
        <f>IF(E176&gt;Calculation!$D$74,IF((E176-Calculation!$D$74)/Calculation!$D$60&gt;Calculation!$D$30,Calculation!$D$30,(E176-Calculation!$D$74)/Calculation!$D$60),0)</f>
        <v>122.05882352941177</v>
      </c>
      <c r="Q176">
        <f>IF(E176&gt;Calculation!$D$75,IF((E176-Calculation!$D$75)/Calculation!$D$61&gt;Calculation!$D$31,Calculation!$D$31,(E176-Calculation!$D$75)/Calculation!$D$61),0)</f>
        <v>135.29411764705884</v>
      </c>
      <c r="R176">
        <f t="shared" si="224"/>
        <v>0</v>
      </c>
      <c r="S176">
        <f t="shared" si="225"/>
        <v>0</v>
      </c>
      <c r="T176">
        <f t="shared" si="226"/>
        <v>0</v>
      </c>
      <c r="U176">
        <f t="shared" si="227"/>
        <v>135.29411764705884</v>
      </c>
      <c r="V176">
        <f t="shared" si="228"/>
        <v>0</v>
      </c>
      <c r="W176">
        <f t="shared" si="229"/>
        <v>0</v>
      </c>
      <c r="X176">
        <f t="shared" si="230"/>
        <v>0</v>
      </c>
      <c r="Y176">
        <f t="shared" si="231"/>
        <v>135.29411764705884</v>
      </c>
      <c r="Z176">
        <f t="shared" si="232"/>
        <v>0</v>
      </c>
      <c r="AA176">
        <f t="shared" si="233"/>
        <v>0</v>
      </c>
      <c r="AB176">
        <f t="shared" si="234"/>
        <v>0</v>
      </c>
      <c r="AC176">
        <f t="shared" si="213"/>
        <v>135.29411764705884</v>
      </c>
      <c r="AD176">
        <f>IF(T176&gt;Calculation!$D$29,1,0)</f>
        <v>0</v>
      </c>
      <c r="AE176">
        <f>IF(X176&gt;Calculation!$D$29,1,0)</f>
        <v>0</v>
      </c>
      <c r="AF176">
        <f>IF(AB176&gt;Calculation!$D$29,1,0)</f>
        <v>0</v>
      </c>
      <c r="AG176">
        <f>IF(U176&gt;Calculation!$D$30,1,0)</f>
        <v>1</v>
      </c>
      <c r="AH176">
        <f>IF(Y176&gt;Calculation!$D$30,1,0)</f>
        <v>1</v>
      </c>
      <c r="AI176">
        <f>IF(AC176&gt;Calculation!$D$30,1,0)</f>
        <v>1</v>
      </c>
      <c r="AJ176">
        <f t="shared" si="214"/>
        <v>135.29411764705884</v>
      </c>
      <c r="AK176">
        <f t="shared" si="235"/>
        <v>135.29411764705884</v>
      </c>
      <c r="AL176">
        <f t="shared" si="236"/>
        <v>135.29411764705884</v>
      </c>
      <c r="AM176">
        <f t="shared" si="237"/>
        <v>18304.498269896198</v>
      </c>
      <c r="AN176">
        <f t="shared" si="238"/>
        <v>18304.498269896198</v>
      </c>
      <c r="AO176">
        <f t="shared" si="239"/>
        <v>18304.498269896198</v>
      </c>
      <c r="AP176">
        <f t="shared" si="215"/>
        <v>135.29411764705884</v>
      </c>
      <c r="AQ176">
        <f t="shared" si="216"/>
        <v>135.29411764705884</v>
      </c>
      <c r="AR176">
        <f t="shared" si="217"/>
        <v>135.29411764705884</v>
      </c>
      <c r="AS176">
        <f t="shared" si="218"/>
        <v>135.29411764705884</v>
      </c>
      <c r="AT176">
        <f t="shared" si="240"/>
        <v>135.29411764705884</v>
      </c>
      <c r="AU176">
        <f t="shared" si="241"/>
        <v>135.29411764705884</v>
      </c>
      <c r="AV176">
        <f t="shared" si="242"/>
        <v>135.29411764705884</v>
      </c>
      <c r="AW176">
        <f t="shared" si="243"/>
        <v>135.29411764705884</v>
      </c>
      <c r="AX176">
        <f t="shared" si="244"/>
        <v>135.29411764705884</v>
      </c>
      <c r="AY176">
        <f t="shared" si="245"/>
        <v>135.29411764705884</v>
      </c>
      <c r="AZ176">
        <f t="shared" si="246"/>
        <v>135.29411764705884</v>
      </c>
      <c r="BA176">
        <f t="shared" si="247"/>
        <v>135.29411764705884</v>
      </c>
      <c r="BB176">
        <f t="shared" si="248"/>
        <v>45.098039215686278</v>
      </c>
      <c r="BC176">
        <f t="shared" si="249"/>
        <v>45.098039215686278</v>
      </c>
      <c r="BD176">
        <f t="shared" si="250"/>
        <v>45.098039215686278</v>
      </c>
      <c r="BE176">
        <f t="shared" si="251"/>
        <v>45.098039215686278</v>
      </c>
      <c r="BF176">
        <f t="shared" si="252"/>
        <v>45.098039215686278</v>
      </c>
      <c r="BG176">
        <f t="shared" si="253"/>
        <v>45.098039215686278</v>
      </c>
      <c r="BH176">
        <f t="shared" si="254"/>
        <v>45.098039215686278</v>
      </c>
      <c r="BI176">
        <f t="shared" si="255"/>
        <v>45.098039215686278</v>
      </c>
      <c r="BJ176">
        <f t="shared" si="256"/>
        <v>45.098039215686278</v>
      </c>
      <c r="BK176">
        <f t="shared" si="257"/>
        <v>45.098039215686278</v>
      </c>
      <c r="BL176">
        <f t="shared" si="258"/>
        <v>45.098039215686278</v>
      </c>
      <c r="BM176">
        <f t="shared" si="259"/>
        <v>45.098039215686278</v>
      </c>
      <c r="BN176">
        <f t="shared" si="260"/>
        <v>2033.8331410995775</v>
      </c>
      <c r="BO176">
        <f t="shared" si="261"/>
        <v>2033.8331410995775</v>
      </c>
      <c r="BP176">
        <f t="shared" si="262"/>
        <v>2033.8331410995775</v>
      </c>
      <c r="BQ176">
        <f t="shared" si="263"/>
        <v>2033.8331410995775</v>
      </c>
      <c r="BR176">
        <f t="shared" si="264"/>
        <v>2033.8331410995775</v>
      </c>
      <c r="BS176">
        <f t="shared" si="265"/>
        <v>2033.8331410995775</v>
      </c>
      <c r="BT176">
        <f t="shared" si="266"/>
        <v>2033.8331410995775</v>
      </c>
      <c r="BU176">
        <f t="shared" si="267"/>
        <v>2033.8331410995775</v>
      </c>
      <c r="BV176">
        <f t="shared" si="268"/>
        <v>2033.8331410995775</v>
      </c>
      <c r="BW176">
        <f t="shared" si="269"/>
        <v>2033.8331410995775</v>
      </c>
      <c r="BX176">
        <f t="shared" si="270"/>
        <v>2033.8331410995775</v>
      </c>
      <c r="BY176">
        <f t="shared" si="271"/>
        <v>2033.8331410995775</v>
      </c>
      <c r="BZ176">
        <f>IF($I$1=0,0,IF(AP176=0,C176,('LED Curve'!$D$14*(AP176/$I$1)^3+'LED Curve'!$D$15*(AP176/$I$1)^2+'LED Curve'!$D$16*(AP176/$I$1)^1+'LED Curve'!$D$17)*$F$1))</f>
        <v>32.123222947868399</v>
      </c>
      <c r="CA176">
        <f>IF($I$2=0,0,IF(AQ176=0,C176-BZ176,('LED Curve'!$D$14*(AQ176/$I$2)^3+'LED Curve'!$D$15*(AQ176/$I$2)^2+'LED Curve'!$D$16*(AQ176/$I$2)^1+'LED Curve'!$D$17)*$F$2))</f>
        <v>32.123222947868399</v>
      </c>
      <c r="CB176">
        <f>IF($I$3=0,0,IF(AR176=0,C176-(BZ176+CA176),('LED Curve'!$D$14*(AR176/$I$3)^3+'LED Curve'!$D$15*(AR176/$I$3)^2+'LED Curve'!$D$16*(AR176/$I$3)^1+'LED Curve'!$D$17)*$F$3))</f>
        <v>32.123222947868399</v>
      </c>
      <c r="CC176">
        <f>IF($I$4=0,0,IF(AS176=0,C176-(BZ176+CA176+CB176),('LED Curve'!$D$14*(AS176/$I$4)^3+'LED Curve'!$D$15*(AS176/$I$4)^2+'LED Curve'!$D$16*(AS176/$I$4)^1+'LED Curve'!$D$17)*$F$4))</f>
        <v>32.123222947868399</v>
      </c>
      <c r="CD176">
        <f>IF($I$1=0,0,IF(AT176=0,D176,('LED Curve'!$D$14*(AT176/$I$1)^3+'LED Curve'!$D$15*(AT176/$I$1)^2+'LED Curve'!$D$16*(AT176/$I$1)^1+'LED Curve'!$D$17)*$F$1))</f>
        <v>32.123222947868399</v>
      </c>
      <c r="CE176">
        <f>IF($I$2=0,0,IF(AU176=0,D176-CD176,('LED Curve'!$D$14*(AU176/$I$2)^3+'LED Curve'!$D$15*(AU176/$I$2)^2+'LED Curve'!$D$16*(AU176/$I$2)^1+'LED Curve'!$D$17)*$F$2))</f>
        <v>32.123222947868399</v>
      </c>
      <c r="CF176">
        <f>IF($I$3=0,0,IF(AV176=0,D176-(CD176+CE176),('LED Curve'!$D$14*(AV176/$I$3)^3+'LED Curve'!$D$15*(AV176/$I$3)^2+'LED Curve'!$D$16*(AV176/$I$3)^1+'LED Curve'!$D$17)*$F$3))</f>
        <v>32.123222947868399</v>
      </c>
      <c r="CG176">
        <f>IF($I$4=0,0,IF(AW176=0,D176-(CD176+CE176+CF176),('LED Curve'!$D$14*(AW176/$I$4)^3+'LED Curve'!$D$15*(AW176/$I$4)^2+'LED Curve'!$D$16*(AW176/$I$4)^1+'LED Curve'!$D$17)*$F$4))</f>
        <v>32.123222947868399</v>
      </c>
      <c r="CH176">
        <f>IF($I$1=0,0,IF(AX176=0,E176,('LED Curve'!$D$14*(AX176/$I$1)^3+'LED Curve'!$D$15*(AX176/$I$1)^2+'LED Curve'!$D$16*(AX176/$I$1)^1+'LED Curve'!$D$17)*$F$1))</f>
        <v>32.123222947868399</v>
      </c>
      <c r="CI176">
        <f>IF($I$2=0,0,IF(AY176=0,E176-CH176,('LED Curve'!$D$14*(AY176/$I$2)^3+'LED Curve'!$D$15*(AY176/$I$2)^2+'LED Curve'!$D$16*(AY176/$I$2)^1+'LED Curve'!$D$17)*$F$2))</f>
        <v>32.123222947868399</v>
      </c>
      <c r="CJ176">
        <f>IF($I$3=0,0,IF(AZ176=0,E176-(CH176+CI176),('LED Curve'!$D$14*(AZ176/$I$3)^3+'LED Curve'!$D$15*(AZ176/$I$3)^2+'LED Curve'!$D$16*(AZ176/$I$3)^1+'LED Curve'!$D$17)*$F$3))</f>
        <v>32.123222947868399</v>
      </c>
      <c r="CK176">
        <f>IF($I$4=0,0,IF(BA176=0,E176-(CH176+CI176+CJ176),('LED Curve'!$D$14*(BA176/$I$4)^3+'LED Curve'!$D$15*(BA176/$I$4)^2+'LED Curve'!$D$16*(BA176/$I$4)^1+'LED Curve'!$D$17)*$F$4))</f>
        <v>32.123222947868399</v>
      </c>
      <c r="CL176">
        <f t="shared" si="272"/>
        <v>104.561095916208</v>
      </c>
      <c r="CM176">
        <f t="shared" si="273"/>
        <v>72.437872968339605</v>
      </c>
      <c r="CN176">
        <f t="shared" si="274"/>
        <v>40.314650020471205</v>
      </c>
      <c r="CO176">
        <f>IF($C$6=Calculation!$I$5,0,$C176-(BZ176+CA176+CB176+CC176))</f>
        <v>8.1914270726028064</v>
      </c>
      <c r="CP176">
        <f t="shared" si="275"/>
        <v>117.11421581294222</v>
      </c>
      <c r="CQ176">
        <f t="shared" si="276"/>
        <v>84.990992865073821</v>
      </c>
      <c r="CR176">
        <f t="shared" si="277"/>
        <v>52.867769917205422</v>
      </c>
      <c r="CS176">
        <f>IF($C$6=Calculation!$I$5,0,$D176-(CD176+CE176+CF176+CG176))</f>
        <v>20.744546969337023</v>
      </c>
      <c r="CT176">
        <f t="shared" si="278"/>
        <v>129.66733570967642</v>
      </c>
      <c r="CU176">
        <f t="shared" si="279"/>
        <v>97.544112761808037</v>
      </c>
      <c r="CV176">
        <f t="shared" si="280"/>
        <v>65.420889813939638</v>
      </c>
      <c r="CW176">
        <f>IF($C$6=Calculation!$I$5,0,$E176-(CH176+CI176+CJ176+CK176))</f>
        <v>33.297666866071239</v>
      </c>
      <c r="CX176">
        <f t="shared" si="281"/>
        <v>85.873936562301807</v>
      </c>
      <c r="CY176">
        <f t="shared" si="282"/>
        <v>96.078293209816039</v>
      </c>
      <c r="CZ176">
        <f t="shared" si="283"/>
        <v>105.95199402975837</v>
      </c>
      <c r="DA176">
        <f t="shared" si="284"/>
        <v>0.89582303452548007</v>
      </c>
      <c r="DB176">
        <f t="shared" si="285"/>
        <v>0.92919969376780409</v>
      </c>
      <c r="DC176">
        <f t="shared" si="286"/>
        <v>0.95556397739991916</v>
      </c>
      <c r="DD176">
        <f t="shared" si="301"/>
        <v>20.308840845902864</v>
      </c>
      <c r="DE176">
        <f t="shared" si="302"/>
        <v>19.892030747692264</v>
      </c>
      <c r="DF176">
        <f t="shared" si="303"/>
        <v>18.700174357944402</v>
      </c>
      <c r="DG176">
        <f t="shared" si="304"/>
        <v>15.455340135668788</v>
      </c>
      <c r="DH176">
        <f t="shared" si="305"/>
        <v>21.101924125519645</v>
      </c>
      <c r="DI176">
        <f t="shared" si="306"/>
        <v>20.722059190979735</v>
      </c>
      <c r="DJ176">
        <f t="shared" si="307"/>
        <v>19.656075564350044</v>
      </c>
      <c r="DK176">
        <f t="shared" si="308"/>
        <v>16.911301770614763</v>
      </c>
      <c r="DL176">
        <f t="shared" si="309"/>
        <v>21.72723010494375</v>
      </c>
      <c r="DM176">
        <f t="shared" si="310"/>
        <v>21.379416093232393</v>
      </c>
      <c r="DN176">
        <f t="shared" si="311"/>
        <v>20.414175927772696</v>
      </c>
      <c r="DO176">
        <f t="shared" si="312"/>
        <v>18.017229063139851</v>
      </c>
      <c r="DP176">
        <f t="shared" si="287"/>
        <v>0.21536561656600375</v>
      </c>
      <c r="DQ176">
        <f t="shared" si="288"/>
        <v>0.5946129283434145</v>
      </c>
      <c r="DR176">
        <f t="shared" si="289"/>
        <v>1.504332759888884</v>
      </c>
      <c r="DS176">
        <f t="shared" si="290"/>
        <v>8.3074161357697172</v>
      </c>
      <c r="DT176">
        <f t="shared" si="291"/>
        <v>0.1957421357474966</v>
      </c>
      <c r="DU176">
        <f t="shared" si="292"/>
        <v>0.52937470169145939</v>
      </c>
      <c r="DV176">
        <f t="shared" si="293"/>
        <v>1.2570381093663101</v>
      </c>
      <c r="DW176">
        <f t="shared" si="294"/>
        <v>14.775577917778776</v>
      </c>
      <c r="DX176">
        <f t="shared" si="295"/>
        <v>0.17943591579829735</v>
      </c>
      <c r="DY176">
        <f t="shared" si="296"/>
        <v>0.47733610924997627</v>
      </c>
      <c r="DZ176">
        <f t="shared" si="297"/>
        <v>1.0876185638500147</v>
      </c>
      <c r="EA176">
        <f t="shared" si="298"/>
        <v>21.713988274371452</v>
      </c>
      <c r="EB176">
        <f>IF($I$1=0,0,IF(AP176&lt;=0,0,('LED Curve'!$D$19*(AP176/$I$1)^3+'LED Curve'!$D$20*(AP176/$I$1)^2+'LED Curve'!$D$21*(AP176/$I$1)^1+'LED Curve'!$D$22)*$F$1*$I$1))</f>
        <v>544.2324443672818</v>
      </c>
      <c r="EC176">
        <f>IF($I$2=0,0,IF(AQ176&lt;=0,0,('LED Curve'!$D$19*(AQ176/$I$2)^3+'LED Curve'!$D$20*(AQ176/$I$2)^2+'LED Curve'!$D$21*(AQ176/$I$2)^1+'LED Curve'!$D$22)*$F$2*$I$2))</f>
        <v>544.2324443672818</v>
      </c>
      <c r="ED176">
        <f>IF($I$3=0,0,IF(AR176&lt;=0,0,('LED Curve'!$D$19*(AR176/$I$3)^3+'LED Curve'!$D$20*(AR176/$I$3)^2+'LED Curve'!$D$21*(AR176/$I$3)^1+'LED Curve'!$D$22)*$F$3*$I$3))</f>
        <v>544.2324443672818</v>
      </c>
      <c r="EE176">
        <f>IF($I$4=0,0,IF(AS176&lt;=0,0,('LED Curve'!$D$19*(AS176/$I$4)^3+'LED Curve'!$D$20*(AS176/$I$4)^2+'LED Curve'!$D$21*(AS176/$I$4)^1+'LED Curve'!$D$22)*$F$4*$I$4))</f>
        <v>544.2324443672818</v>
      </c>
      <c r="EF176">
        <f>IF($I$1=0,0,IF(AT176&lt;=0,0,('LED Curve'!$D$19*(AT176/$I$1)^3+'LED Curve'!$D$20*(AT176/$I$1)^2+'LED Curve'!$D$21*(AT176/$I$1)^1+'LED Curve'!$D$22)*$F$1*$I$1))</f>
        <v>544.2324443672818</v>
      </c>
      <c r="EG176">
        <f>IF($I$2=0,0,IF(AU176&lt;=0,0,('LED Curve'!$D$19*(AU176/$I$2)^3+'LED Curve'!$D$20*(AU176/$I$2)^2+'LED Curve'!$D$21*(AU176/$I$2)^1+'LED Curve'!$D$22)*$F$2*$I$2))</f>
        <v>544.2324443672818</v>
      </c>
      <c r="EH176">
        <f>IF($I$3=0,0,IF(AV176&lt;=0,0,('LED Curve'!$D$19*(AV176/$I$3)^3+'LED Curve'!$D$20*(AV176/$I$3)^2+'LED Curve'!$D$21*(AV176/$I$3)^1+'LED Curve'!$D$22)*$F$3*$I$3))</f>
        <v>544.2324443672818</v>
      </c>
      <c r="EI176">
        <f>IF($I$4=0,0,IF(AW176&lt;=0,0,('LED Curve'!$D$19*(AW176/$I$4)^3+'LED Curve'!$D$20*(AW176/$I$4)^2+'LED Curve'!$D$21*(AW176/$I$4)^1+'LED Curve'!$D$22)*$F$4*$I$4))</f>
        <v>544.2324443672818</v>
      </c>
      <c r="EJ176">
        <f>IF($I$1=0,0,IF(AX176&lt;=0,0,('LED Curve'!$D$19*(AX176/$I$1)^3+'LED Curve'!$D$20*(AX176/$I$1)^2+'LED Curve'!$D$21*(AX176/$I$1)^1+'LED Curve'!$D$22)*$F$1*$I$1))</f>
        <v>544.2324443672818</v>
      </c>
      <c r="EK176">
        <f>IF($I$2=0,0,IF(AY176&lt;=0,0,('LED Curve'!$D$19*(AY176/$I$2)^3+'LED Curve'!$D$20*(AY176/$I$2)^2+'LED Curve'!$D$21*(AY176/$I$2)^1+'LED Curve'!$D$22)*$F$2*$I$2))</f>
        <v>544.2324443672818</v>
      </c>
      <c r="EL176">
        <f>IF($I$3=0,0,IF(AZ176&lt;=0,0,('LED Curve'!$D$19*(AZ176/$I$3)^3+'LED Curve'!$D$20*(AZ176/$I$3)^2+'LED Curve'!$D$21*(AZ176/$I$3)^1+'LED Curve'!$D$22)*$F$3*$I$3))</f>
        <v>544.2324443672818</v>
      </c>
      <c r="EM176">
        <f>IF($I$4=0,0,IF(BA176&lt;=0,0,('LED Curve'!$D$19*(BA176/$I$4)^3+'LED Curve'!$D$20*(BA176/$I$4)^2+'LED Curve'!$D$21*(BA176/$I$4)^1+'LED Curve'!$D$22)*$F$4*$I$4))</f>
        <v>544.2324443672818</v>
      </c>
      <c r="EN176">
        <f t="shared" si="299"/>
        <v>2176.9297774691272</v>
      </c>
      <c r="EO176">
        <f t="shared" si="219"/>
        <v>948.61350207583291</v>
      </c>
      <c r="EP176">
        <f t="shared" si="220"/>
        <v>2176.9297774691272</v>
      </c>
      <c r="EQ176">
        <f t="shared" si="221"/>
        <v>851.15161399119143</v>
      </c>
      <c r="ER176">
        <f t="shared" si="300"/>
        <v>2176.9297774691272</v>
      </c>
      <c r="ES176">
        <f t="shared" si="222"/>
        <v>774.82780015805474</v>
      </c>
    </row>
    <row r="177" spans="1:149" x14ac:dyDescent="0.3">
      <c r="A177">
        <v>168</v>
      </c>
      <c r="B177">
        <f t="shared" si="223"/>
        <v>6.5624999999999998E-3</v>
      </c>
      <c r="C177">
        <f t="shared" si="210"/>
        <v>135.79475142853383</v>
      </c>
      <c r="D177">
        <f t="shared" si="211"/>
        <v>148.26700155840055</v>
      </c>
      <c r="E177">
        <f t="shared" si="212"/>
        <v>160.73925168826727</v>
      </c>
      <c r="F177">
        <f>IF(C177&gt;Calculation!$D$72,IF((C177-Calculation!$D$72)/Calculation!$D$58&gt;Calculation!$D$28,Calculation!$D$28,(C177-Calculation!$D$72)/Calculation!$D$58),0)</f>
        <v>26.470588235294116</v>
      </c>
      <c r="G177">
        <f>IF(C177&gt;Calculation!$D$73,IF((C177-Calculation!$D$73)/Calculation!$D$59&gt;Calculation!$D$29,Calculation!$D$29,(C177-Calculation!$D$73)/Calculation!$D$59),0)</f>
        <v>54.411764705882355</v>
      </c>
      <c r="H177">
        <f>IF(C177&gt;Calculation!$D$74,IF((C177-Calculation!$D$74)/Calculation!$D$60&gt;Calculation!$D$30,Calculation!$D$30,(C177-Calculation!$D$74)/Calculation!$D$60),0)</f>
        <v>122.05882352941177</v>
      </c>
      <c r="I177">
        <f>IF(C177&gt;Calculation!$D$75,IF((C177-Calculation!$D$75)/Calculation!$D$61&gt;Calculation!$D$31,Calculation!$D$31,(C177-Calculation!$D$75)/Calculation!$D$61),0)</f>
        <v>135.29411764705884</v>
      </c>
      <c r="J177">
        <f>IF(D177&gt;Calculation!$D$72,IF((D177-Calculation!$D$72)/Calculation!$D$58&gt;Calculation!$D$28,Calculation!$D$28,(D177-Calculation!$D$72)/Calculation!$D$58),0)</f>
        <v>26.470588235294116</v>
      </c>
      <c r="K177">
        <f>IF(D177&gt;Calculation!$D$73,IF((D177-Calculation!$D$73)/Calculation!$D$59&gt;Calculation!$D$29,Calculation!$D$29,(D177-Calculation!$D$73)/Calculation!$D$59),0)</f>
        <v>54.411764705882355</v>
      </c>
      <c r="L177">
        <f>IF(D177&gt;Calculation!$D$74,IF((D177-Calculation!$D$74)/Calculation!$D$60&gt;Calculation!$D$30,Calculation!$D$30,(D177-Calculation!$D$74)/Calculation!$D$60),0)</f>
        <v>122.05882352941177</v>
      </c>
      <c r="M177">
        <f>IF(D177&gt;Calculation!$D$75,IF((D177-Calculation!$D$75)/Calculation!$D$61&gt;Calculation!$D$31,Calculation!$D$31,(D177-Calculation!$D$75)/Calculation!$D$61),0)</f>
        <v>135.29411764705884</v>
      </c>
      <c r="N177">
        <f>IF(E177&gt;Calculation!$D$72,IF((E177-Calculation!$D$72)/Calculation!$D$58&gt;Calculation!$D$28,Calculation!$D$28,(E177-Calculation!$D$72)/Calculation!$D$58),0)</f>
        <v>26.470588235294116</v>
      </c>
      <c r="O177">
        <f>IF(E177&gt;Calculation!$D$73,IF((E177-Calculation!$D$73)/Calculation!$D$59&gt;Calculation!$D$29,Calculation!$D$29,(E177-Calculation!$D$73)/Calculation!$D$59),0)</f>
        <v>54.411764705882355</v>
      </c>
      <c r="P177">
        <f>IF(E177&gt;Calculation!$D$74,IF((E177-Calculation!$D$74)/Calculation!$D$60&gt;Calculation!$D$30,Calculation!$D$30,(E177-Calculation!$D$74)/Calculation!$D$60),0)</f>
        <v>122.05882352941177</v>
      </c>
      <c r="Q177">
        <f>IF(E177&gt;Calculation!$D$75,IF((E177-Calculation!$D$75)/Calculation!$D$61&gt;Calculation!$D$31,Calculation!$D$31,(E177-Calculation!$D$75)/Calculation!$D$61),0)</f>
        <v>135.29411764705884</v>
      </c>
      <c r="R177">
        <f t="shared" si="224"/>
        <v>0</v>
      </c>
      <c r="S177">
        <f t="shared" si="225"/>
        <v>0</v>
      </c>
      <c r="T177">
        <f t="shared" si="226"/>
        <v>0</v>
      </c>
      <c r="U177">
        <f t="shared" si="227"/>
        <v>135.29411764705884</v>
      </c>
      <c r="V177">
        <f t="shared" si="228"/>
        <v>0</v>
      </c>
      <c r="W177">
        <f t="shared" si="229"/>
        <v>0</v>
      </c>
      <c r="X177">
        <f t="shared" si="230"/>
        <v>0</v>
      </c>
      <c r="Y177">
        <f t="shared" si="231"/>
        <v>135.29411764705884</v>
      </c>
      <c r="Z177">
        <f t="shared" si="232"/>
        <v>0</v>
      </c>
      <c r="AA177">
        <f t="shared" si="233"/>
        <v>0</v>
      </c>
      <c r="AB177">
        <f t="shared" si="234"/>
        <v>0</v>
      </c>
      <c r="AC177">
        <f t="shared" si="213"/>
        <v>135.29411764705884</v>
      </c>
      <c r="AD177">
        <f>IF(T177&gt;Calculation!$D$29,1,0)</f>
        <v>0</v>
      </c>
      <c r="AE177">
        <f>IF(X177&gt;Calculation!$D$29,1,0)</f>
        <v>0</v>
      </c>
      <c r="AF177">
        <f>IF(AB177&gt;Calculation!$D$29,1,0)</f>
        <v>0</v>
      </c>
      <c r="AG177">
        <f>IF(U177&gt;Calculation!$D$30,1,0)</f>
        <v>1</v>
      </c>
      <c r="AH177">
        <f>IF(Y177&gt;Calculation!$D$30,1,0)</f>
        <v>1</v>
      </c>
      <c r="AI177">
        <f>IF(AC177&gt;Calculation!$D$30,1,0)</f>
        <v>1</v>
      </c>
      <c r="AJ177">
        <f t="shared" si="214"/>
        <v>135.29411764705884</v>
      </c>
      <c r="AK177">
        <f t="shared" si="235"/>
        <v>135.29411764705884</v>
      </c>
      <c r="AL177">
        <f t="shared" si="236"/>
        <v>135.29411764705884</v>
      </c>
      <c r="AM177">
        <f t="shared" si="237"/>
        <v>18304.498269896198</v>
      </c>
      <c r="AN177">
        <f t="shared" si="238"/>
        <v>18304.498269896198</v>
      </c>
      <c r="AO177">
        <f t="shared" si="239"/>
        <v>18304.498269896198</v>
      </c>
      <c r="AP177">
        <f t="shared" si="215"/>
        <v>135.29411764705884</v>
      </c>
      <c r="AQ177">
        <f t="shared" si="216"/>
        <v>135.29411764705884</v>
      </c>
      <c r="AR177">
        <f t="shared" si="217"/>
        <v>135.29411764705884</v>
      </c>
      <c r="AS177">
        <f t="shared" si="218"/>
        <v>135.29411764705884</v>
      </c>
      <c r="AT177">
        <f t="shared" si="240"/>
        <v>135.29411764705884</v>
      </c>
      <c r="AU177">
        <f t="shared" si="241"/>
        <v>135.29411764705884</v>
      </c>
      <c r="AV177">
        <f t="shared" si="242"/>
        <v>135.29411764705884</v>
      </c>
      <c r="AW177">
        <f t="shared" si="243"/>
        <v>135.29411764705884</v>
      </c>
      <c r="AX177">
        <f t="shared" si="244"/>
        <v>135.29411764705884</v>
      </c>
      <c r="AY177">
        <f t="shared" si="245"/>
        <v>135.29411764705884</v>
      </c>
      <c r="AZ177">
        <f t="shared" si="246"/>
        <v>135.29411764705884</v>
      </c>
      <c r="BA177">
        <f t="shared" si="247"/>
        <v>135.29411764705884</v>
      </c>
      <c r="BB177">
        <f t="shared" si="248"/>
        <v>45.098039215686278</v>
      </c>
      <c r="BC177">
        <f t="shared" si="249"/>
        <v>45.098039215686278</v>
      </c>
      <c r="BD177">
        <f t="shared" si="250"/>
        <v>45.098039215686278</v>
      </c>
      <c r="BE177">
        <f t="shared" si="251"/>
        <v>45.098039215686278</v>
      </c>
      <c r="BF177">
        <f t="shared" si="252"/>
        <v>45.098039215686278</v>
      </c>
      <c r="BG177">
        <f t="shared" si="253"/>
        <v>45.098039215686278</v>
      </c>
      <c r="BH177">
        <f t="shared" si="254"/>
        <v>45.098039215686278</v>
      </c>
      <c r="BI177">
        <f t="shared" si="255"/>
        <v>45.098039215686278</v>
      </c>
      <c r="BJ177">
        <f t="shared" si="256"/>
        <v>45.098039215686278</v>
      </c>
      <c r="BK177">
        <f t="shared" si="257"/>
        <v>45.098039215686278</v>
      </c>
      <c r="BL177">
        <f t="shared" si="258"/>
        <v>45.098039215686278</v>
      </c>
      <c r="BM177">
        <f t="shared" si="259"/>
        <v>45.098039215686278</v>
      </c>
      <c r="BN177">
        <f t="shared" si="260"/>
        <v>2033.8331410995775</v>
      </c>
      <c r="BO177">
        <f t="shared" si="261"/>
        <v>2033.8331410995775</v>
      </c>
      <c r="BP177">
        <f t="shared" si="262"/>
        <v>2033.8331410995775</v>
      </c>
      <c r="BQ177">
        <f t="shared" si="263"/>
        <v>2033.8331410995775</v>
      </c>
      <c r="BR177">
        <f t="shared" si="264"/>
        <v>2033.8331410995775</v>
      </c>
      <c r="BS177">
        <f t="shared" si="265"/>
        <v>2033.8331410995775</v>
      </c>
      <c r="BT177">
        <f t="shared" si="266"/>
        <v>2033.8331410995775</v>
      </c>
      <c r="BU177">
        <f t="shared" si="267"/>
        <v>2033.8331410995775</v>
      </c>
      <c r="BV177">
        <f t="shared" si="268"/>
        <v>2033.8331410995775</v>
      </c>
      <c r="BW177">
        <f t="shared" si="269"/>
        <v>2033.8331410995775</v>
      </c>
      <c r="BX177">
        <f t="shared" si="270"/>
        <v>2033.8331410995775</v>
      </c>
      <c r="BY177">
        <f t="shared" si="271"/>
        <v>2033.8331410995775</v>
      </c>
      <c r="BZ177">
        <f>IF($I$1=0,0,IF(AP177=0,C177,('LED Curve'!$D$14*(AP177/$I$1)^3+'LED Curve'!$D$15*(AP177/$I$1)^2+'LED Curve'!$D$16*(AP177/$I$1)^1+'LED Curve'!$D$17)*$F$1))</f>
        <v>32.123222947868399</v>
      </c>
      <c r="CA177">
        <f>IF($I$2=0,0,IF(AQ177=0,C177-BZ177,('LED Curve'!$D$14*(AQ177/$I$2)^3+'LED Curve'!$D$15*(AQ177/$I$2)^2+'LED Curve'!$D$16*(AQ177/$I$2)^1+'LED Curve'!$D$17)*$F$2))</f>
        <v>32.123222947868399</v>
      </c>
      <c r="CB177">
        <f>IF($I$3=0,0,IF(AR177=0,C177-(BZ177+CA177),('LED Curve'!$D$14*(AR177/$I$3)^3+'LED Curve'!$D$15*(AR177/$I$3)^2+'LED Curve'!$D$16*(AR177/$I$3)^1+'LED Curve'!$D$17)*$F$3))</f>
        <v>32.123222947868399</v>
      </c>
      <c r="CC177">
        <f>IF($I$4=0,0,IF(AS177=0,C177-(BZ177+CA177+CB177),('LED Curve'!$D$14*(AS177/$I$4)^3+'LED Curve'!$D$15*(AS177/$I$4)^2+'LED Curve'!$D$16*(AS177/$I$4)^1+'LED Curve'!$D$17)*$F$4))</f>
        <v>32.123222947868399</v>
      </c>
      <c r="CD177">
        <f>IF($I$1=0,0,IF(AT177=0,D177,('LED Curve'!$D$14*(AT177/$I$1)^3+'LED Curve'!$D$15*(AT177/$I$1)^2+'LED Curve'!$D$16*(AT177/$I$1)^1+'LED Curve'!$D$17)*$F$1))</f>
        <v>32.123222947868399</v>
      </c>
      <c r="CE177">
        <f>IF($I$2=0,0,IF(AU177=0,D177-CD177,('LED Curve'!$D$14*(AU177/$I$2)^3+'LED Curve'!$D$15*(AU177/$I$2)^2+'LED Curve'!$D$16*(AU177/$I$2)^1+'LED Curve'!$D$17)*$F$2))</f>
        <v>32.123222947868399</v>
      </c>
      <c r="CF177">
        <f>IF($I$3=0,0,IF(AV177=0,D177-(CD177+CE177),('LED Curve'!$D$14*(AV177/$I$3)^3+'LED Curve'!$D$15*(AV177/$I$3)^2+'LED Curve'!$D$16*(AV177/$I$3)^1+'LED Curve'!$D$17)*$F$3))</f>
        <v>32.123222947868399</v>
      </c>
      <c r="CG177">
        <f>IF($I$4=0,0,IF(AW177=0,D177-(CD177+CE177+CF177),('LED Curve'!$D$14*(AW177/$I$4)^3+'LED Curve'!$D$15*(AW177/$I$4)^2+'LED Curve'!$D$16*(AW177/$I$4)^1+'LED Curve'!$D$17)*$F$4))</f>
        <v>32.123222947868399</v>
      </c>
      <c r="CH177">
        <f>IF($I$1=0,0,IF(AX177=0,E177,('LED Curve'!$D$14*(AX177/$I$1)^3+'LED Curve'!$D$15*(AX177/$I$1)^2+'LED Curve'!$D$16*(AX177/$I$1)^1+'LED Curve'!$D$17)*$F$1))</f>
        <v>32.123222947868399</v>
      </c>
      <c r="CI177">
        <f>IF($I$2=0,0,IF(AY177=0,E177-CH177,('LED Curve'!$D$14*(AY177/$I$2)^3+'LED Curve'!$D$15*(AY177/$I$2)^2+'LED Curve'!$D$16*(AY177/$I$2)^1+'LED Curve'!$D$17)*$F$2))</f>
        <v>32.123222947868399</v>
      </c>
      <c r="CJ177">
        <f>IF($I$3=0,0,IF(AZ177=0,E177-(CH177+CI177),('LED Curve'!$D$14*(AZ177/$I$3)^3+'LED Curve'!$D$15*(AZ177/$I$3)^2+'LED Curve'!$D$16*(AZ177/$I$3)^1+'LED Curve'!$D$17)*$F$3))</f>
        <v>32.123222947868399</v>
      </c>
      <c r="CK177">
        <f>IF($I$4=0,0,IF(BA177=0,E177-(CH177+CI177+CJ177),('LED Curve'!$D$14*(BA177/$I$4)^3+'LED Curve'!$D$15*(BA177/$I$4)^2+'LED Curve'!$D$16*(BA177/$I$4)^1+'LED Curve'!$D$17)*$F$4))</f>
        <v>32.123222947868399</v>
      </c>
      <c r="CL177">
        <f t="shared" si="272"/>
        <v>103.67152848066543</v>
      </c>
      <c r="CM177">
        <f t="shared" si="273"/>
        <v>71.548305532797031</v>
      </c>
      <c r="CN177">
        <f t="shared" si="274"/>
        <v>39.425082584928631</v>
      </c>
      <c r="CO177">
        <f>IF($C$6=Calculation!$I$5,0,$C177-(BZ177+CA177+CB177+CC177))</f>
        <v>7.3018596370602324</v>
      </c>
      <c r="CP177">
        <f t="shared" si="275"/>
        <v>116.14377861053215</v>
      </c>
      <c r="CQ177">
        <f t="shared" si="276"/>
        <v>84.020555662663753</v>
      </c>
      <c r="CR177">
        <f t="shared" si="277"/>
        <v>51.897332714795354</v>
      </c>
      <c r="CS177">
        <f>IF($C$6=Calculation!$I$5,0,$D177-(CD177+CE177+CF177+CG177))</f>
        <v>19.774109766926955</v>
      </c>
      <c r="CT177">
        <f t="shared" si="278"/>
        <v>128.61602874039886</v>
      </c>
      <c r="CU177">
        <f t="shared" si="279"/>
        <v>96.492805792530476</v>
      </c>
      <c r="CV177">
        <f t="shared" si="280"/>
        <v>64.369582844662077</v>
      </c>
      <c r="CW177">
        <f>IF($C$6=Calculation!$I$5,0,$E177-(CH177+CI177+CJ177+CK177))</f>
        <v>32.246359896793678</v>
      </c>
      <c r="CX177">
        <f t="shared" si="281"/>
        <v>86.601351384995979</v>
      </c>
      <c r="CY177">
        <f t="shared" si="282"/>
        <v>96.871836652755135</v>
      </c>
      <c r="CZ177">
        <f t="shared" si="283"/>
        <v>106.81166609294239</v>
      </c>
      <c r="DA177">
        <f t="shared" si="284"/>
        <v>0.90322193158430364</v>
      </c>
      <c r="DB177">
        <f t="shared" si="285"/>
        <v>0.93659859082662766</v>
      </c>
      <c r="DC177">
        <f t="shared" si="286"/>
        <v>0.96296287445874273</v>
      </c>
      <c r="DD177">
        <f t="shared" si="301"/>
        <v>20.47860971718066</v>
      </c>
      <c r="DE177">
        <f t="shared" si="302"/>
        <v>20.06179961897006</v>
      </c>
      <c r="DF177">
        <f t="shared" si="303"/>
        <v>18.869943229222198</v>
      </c>
      <c r="DG177">
        <f t="shared" si="304"/>
        <v>15.625109006946586</v>
      </c>
      <c r="DH177">
        <f t="shared" si="305"/>
        <v>21.271692996797441</v>
      </c>
      <c r="DI177">
        <f t="shared" si="306"/>
        <v>20.891828062257531</v>
      </c>
      <c r="DJ177">
        <f t="shared" si="307"/>
        <v>19.82584443562784</v>
      </c>
      <c r="DK177">
        <f t="shared" si="308"/>
        <v>17.081070641892559</v>
      </c>
      <c r="DL177">
        <f t="shared" si="309"/>
        <v>21.896998976221546</v>
      </c>
      <c r="DM177">
        <f t="shared" si="310"/>
        <v>21.549184964510189</v>
      </c>
      <c r="DN177">
        <f t="shared" si="311"/>
        <v>20.583944799050492</v>
      </c>
      <c r="DO177">
        <f t="shared" si="312"/>
        <v>18.186997934417647</v>
      </c>
      <c r="DP177">
        <f t="shared" si="287"/>
        <v>0.21536561656600375</v>
      </c>
      <c r="DQ177">
        <f t="shared" si="288"/>
        <v>0.5946129283434145</v>
      </c>
      <c r="DR177">
        <f t="shared" si="289"/>
        <v>1.504332759888884</v>
      </c>
      <c r="DS177">
        <f t="shared" si="290"/>
        <v>8.3483565762938721</v>
      </c>
      <c r="DT177">
        <f t="shared" si="291"/>
        <v>0.1957421357474966</v>
      </c>
      <c r="DU177">
        <f t="shared" si="292"/>
        <v>0.52937470169145939</v>
      </c>
      <c r="DV177">
        <f t="shared" si="293"/>
        <v>1.2570381093663101</v>
      </c>
      <c r="DW177">
        <f t="shared" si="294"/>
        <v>14.882646978547855</v>
      </c>
      <c r="DX177">
        <f t="shared" si="295"/>
        <v>0.17943591579829735</v>
      </c>
      <c r="DY177">
        <f t="shared" si="296"/>
        <v>0.47733610924997627</v>
      </c>
      <c r="DZ177">
        <f t="shared" si="297"/>
        <v>1.0876185638500147</v>
      </c>
      <c r="EA177">
        <f t="shared" si="298"/>
        <v>21.887185955385458</v>
      </c>
      <c r="EB177">
        <f>IF($I$1=0,0,IF(AP177&lt;=0,0,('LED Curve'!$D$19*(AP177/$I$1)^3+'LED Curve'!$D$20*(AP177/$I$1)^2+'LED Curve'!$D$21*(AP177/$I$1)^1+'LED Curve'!$D$22)*$F$1*$I$1))</f>
        <v>544.2324443672818</v>
      </c>
      <c r="EC177">
        <f>IF($I$2=0,0,IF(AQ177&lt;=0,0,('LED Curve'!$D$19*(AQ177/$I$2)^3+'LED Curve'!$D$20*(AQ177/$I$2)^2+'LED Curve'!$D$21*(AQ177/$I$2)^1+'LED Curve'!$D$22)*$F$2*$I$2))</f>
        <v>544.2324443672818</v>
      </c>
      <c r="ED177">
        <f>IF($I$3=0,0,IF(AR177&lt;=0,0,('LED Curve'!$D$19*(AR177/$I$3)^3+'LED Curve'!$D$20*(AR177/$I$3)^2+'LED Curve'!$D$21*(AR177/$I$3)^1+'LED Curve'!$D$22)*$F$3*$I$3))</f>
        <v>544.2324443672818</v>
      </c>
      <c r="EE177">
        <f>IF($I$4=0,0,IF(AS177&lt;=0,0,('LED Curve'!$D$19*(AS177/$I$4)^3+'LED Curve'!$D$20*(AS177/$I$4)^2+'LED Curve'!$D$21*(AS177/$I$4)^1+'LED Curve'!$D$22)*$F$4*$I$4))</f>
        <v>544.2324443672818</v>
      </c>
      <c r="EF177">
        <f>IF($I$1=0,0,IF(AT177&lt;=0,0,('LED Curve'!$D$19*(AT177/$I$1)^3+'LED Curve'!$D$20*(AT177/$I$1)^2+'LED Curve'!$D$21*(AT177/$I$1)^1+'LED Curve'!$D$22)*$F$1*$I$1))</f>
        <v>544.2324443672818</v>
      </c>
      <c r="EG177">
        <f>IF($I$2=0,0,IF(AU177&lt;=0,0,('LED Curve'!$D$19*(AU177/$I$2)^3+'LED Curve'!$D$20*(AU177/$I$2)^2+'LED Curve'!$D$21*(AU177/$I$2)^1+'LED Curve'!$D$22)*$F$2*$I$2))</f>
        <v>544.2324443672818</v>
      </c>
      <c r="EH177">
        <f>IF($I$3=0,0,IF(AV177&lt;=0,0,('LED Curve'!$D$19*(AV177/$I$3)^3+'LED Curve'!$D$20*(AV177/$I$3)^2+'LED Curve'!$D$21*(AV177/$I$3)^1+'LED Curve'!$D$22)*$F$3*$I$3))</f>
        <v>544.2324443672818</v>
      </c>
      <c r="EI177">
        <f>IF($I$4=0,0,IF(AW177&lt;=0,0,('LED Curve'!$D$19*(AW177/$I$4)^3+'LED Curve'!$D$20*(AW177/$I$4)^2+'LED Curve'!$D$21*(AW177/$I$4)^1+'LED Curve'!$D$22)*$F$4*$I$4))</f>
        <v>544.2324443672818</v>
      </c>
      <c r="EJ177">
        <f>IF($I$1=0,0,IF(AX177&lt;=0,0,('LED Curve'!$D$19*(AX177/$I$1)^3+'LED Curve'!$D$20*(AX177/$I$1)^2+'LED Curve'!$D$21*(AX177/$I$1)^1+'LED Curve'!$D$22)*$F$1*$I$1))</f>
        <v>544.2324443672818</v>
      </c>
      <c r="EK177">
        <f>IF($I$2=0,0,IF(AY177&lt;=0,0,('LED Curve'!$D$19*(AY177/$I$2)^3+'LED Curve'!$D$20*(AY177/$I$2)^2+'LED Curve'!$D$21*(AY177/$I$2)^1+'LED Curve'!$D$22)*$F$2*$I$2))</f>
        <v>544.2324443672818</v>
      </c>
      <c r="EL177">
        <f>IF($I$3=0,0,IF(AZ177&lt;=0,0,('LED Curve'!$D$19*(AZ177/$I$3)^3+'LED Curve'!$D$20*(AZ177/$I$3)^2+'LED Curve'!$D$21*(AZ177/$I$3)^1+'LED Curve'!$D$22)*$F$3*$I$3))</f>
        <v>544.2324443672818</v>
      </c>
      <c r="EM177">
        <f>IF($I$4=0,0,IF(BA177&lt;=0,0,('LED Curve'!$D$19*(BA177/$I$4)^3+'LED Curve'!$D$20*(BA177/$I$4)^2+'LED Curve'!$D$21*(BA177/$I$4)^1+'LED Curve'!$D$22)*$F$4*$I$4))</f>
        <v>544.2324443672818</v>
      </c>
      <c r="EN177">
        <f t="shared" si="299"/>
        <v>2176.9297774691272</v>
      </c>
      <c r="EO177">
        <f t="shared" si="219"/>
        <v>948.61350207583291</v>
      </c>
      <c r="EP177">
        <f t="shared" si="220"/>
        <v>2176.9297774691272</v>
      </c>
      <c r="EQ177">
        <f t="shared" si="221"/>
        <v>851.15161399119143</v>
      </c>
      <c r="ER177">
        <f t="shared" si="300"/>
        <v>2176.9297774691272</v>
      </c>
      <c r="ES177">
        <f t="shared" si="222"/>
        <v>774.82780015805474</v>
      </c>
    </row>
    <row r="178" spans="1:149" x14ac:dyDescent="0.3">
      <c r="A178">
        <v>169</v>
      </c>
      <c r="B178">
        <f t="shared" si="223"/>
        <v>6.6015624999999998E-3</v>
      </c>
      <c r="C178">
        <f t="shared" si="210"/>
        <v>134.88452296806807</v>
      </c>
      <c r="D178">
        <f t="shared" si="211"/>
        <v>147.27402505607427</v>
      </c>
      <c r="E178">
        <f t="shared" si="212"/>
        <v>159.66352714408046</v>
      </c>
      <c r="F178">
        <f>IF(C178&gt;Calculation!$D$72,IF((C178-Calculation!$D$72)/Calculation!$D$58&gt;Calculation!$D$28,Calculation!$D$28,(C178-Calculation!$D$72)/Calculation!$D$58),0)</f>
        <v>26.470588235294116</v>
      </c>
      <c r="G178">
        <f>IF(C178&gt;Calculation!$D$73,IF((C178-Calculation!$D$73)/Calculation!$D$59&gt;Calculation!$D$29,Calculation!$D$29,(C178-Calculation!$D$73)/Calculation!$D$59),0)</f>
        <v>54.411764705882355</v>
      </c>
      <c r="H178">
        <f>IF(C178&gt;Calculation!$D$74,IF((C178-Calculation!$D$74)/Calculation!$D$60&gt;Calculation!$D$30,Calculation!$D$30,(C178-Calculation!$D$74)/Calculation!$D$60),0)</f>
        <v>122.05882352941177</v>
      </c>
      <c r="I178">
        <f>IF(C178&gt;Calculation!$D$75,IF((C178-Calculation!$D$75)/Calculation!$D$61&gt;Calculation!$D$31,Calculation!$D$31,(C178-Calculation!$D$75)/Calculation!$D$61),0)</f>
        <v>135.29411764705884</v>
      </c>
      <c r="J178">
        <f>IF(D178&gt;Calculation!$D$72,IF((D178-Calculation!$D$72)/Calculation!$D$58&gt;Calculation!$D$28,Calculation!$D$28,(D178-Calculation!$D$72)/Calculation!$D$58),0)</f>
        <v>26.470588235294116</v>
      </c>
      <c r="K178">
        <f>IF(D178&gt;Calculation!$D$73,IF((D178-Calculation!$D$73)/Calculation!$D$59&gt;Calculation!$D$29,Calculation!$D$29,(D178-Calculation!$D$73)/Calculation!$D$59),0)</f>
        <v>54.411764705882355</v>
      </c>
      <c r="L178">
        <f>IF(D178&gt;Calculation!$D$74,IF((D178-Calculation!$D$74)/Calculation!$D$60&gt;Calculation!$D$30,Calculation!$D$30,(D178-Calculation!$D$74)/Calculation!$D$60),0)</f>
        <v>122.05882352941177</v>
      </c>
      <c r="M178">
        <f>IF(D178&gt;Calculation!$D$75,IF((D178-Calculation!$D$75)/Calculation!$D$61&gt;Calculation!$D$31,Calculation!$D$31,(D178-Calculation!$D$75)/Calculation!$D$61),0)</f>
        <v>135.29411764705884</v>
      </c>
      <c r="N178">
        <f>IF(E178&gt;Calculation!$D$72,IF((E178-Calculation!$D$72)/Calculation!$D$58&gt;Calculation!$D$28,Calculation!$D$28,(E178-Calculation!$D$72)/Calculation!$D$58),0)</f>
        <v>26.470588235294116</v>
      </c>
      <c r="O178">
        <f>IF(E178&gt;Calculation!$D$73,IF((E178-Calculation!$D$73)/Calculation!$D$59&gt;Calculation!$D$29,Calculation!$D$29,(E178-Calculation!$D$73)/Calculation!$D$59),0)</f>
        <v>54.411764705882355</v>
      </c>
      <c r="P178">
        <f>IF(E178&gt;Calculation!$D$74,IF((E178-Calculation!$D$74)/Calculation!$D$60&gt;Calculation!$D$30,Calculation!$D$30,(E178-Calculation!$D$74)/Calculation!$D$60),0)</f>
        <v>122.05882352941177</v>
      </c>
      <c r="Q178">
        <f>IF(E178&gt;Calculation!$D$75,IF((E178-Calculation!$D$75)/Calculation!$D$61&gt;Calculation!$D$31,Calculation!$D$31,(E178-Calculation!$D$75)/Calculation!$D$61),0)</f>
        <v>135.29411764705884</v>
      </c>
      <c r="R178">
        <f t="shared" si="224"/>
        <v>0</v>
      </c>
      <c r="S178">
        <f t="shared" si="225"/>
        <v>0</v>
      </c>
      <c r="T178">
        <f t="shared" si="226"/>
        <v>0</v>
      </c>
      <c r="U178">
        <f t="shared" si="227"/>
        <v>135.29411764705884</v>
      </c>
      <c r="V178">
        <f t="shared" si="228"/>
        <v>0</v>
      </c>
      <c r="W178">
        <f t="shared" si="229"/>
        <v>0</v>
      </c>
      <c r="X178">
        <f t="shared" si="230"/>
        <v>0</v>
      </c>
      <c r="Y178">
        <f t="shared" si="231"/>
        <v>135.29411764705884</v>
      </c>
      <c r="Z178">
        <f t="shared" si="232"/>
        <v>0</v>
      </c>
      <c r="AA178">
        <f t="shared" si="233"/>
        <v>0</v>
      </c>
      <c r="AB178">
        <f t="shared" si="234"/>
        <v>0</v>
      </c>
      <c r="AC178">
        <f t="shared" si="213"/>
        <v>135.29411764705884</v>
      </c>
      <c r="AD178">
        <f>IF(T178&gt;Calculation!$D$29,1,0)</f>
        <v>0</v>
      </c>
      <c r="AE178">
        <f>IF(X178&gt;Calculation!$D$29,1,0)</f>
        <v>0</v>
      </c>
      <c r="AF178">
        <f>IF(AB178&gt;Calculation!$D$29,1,0)</f>
        <v>0</v>
      </c>
      <c r="AG178">
        <f>IF(U178&gt;Calculation!$D$30,1,0)</f>
        <v>1</v>
      </c>
      <c r="AH178">
        <f>IF(Y178&gt;Calculation!$D$30,1,0)</f>
        <v>1</v>
      </c>
      <c r="AI178">
        <f>IF(AC178&gt;Calculation!$D$30,1,0)</f>
        <v>1</v>
      </c>
      <c r="AJ178">
        <f t="shared" si="214"/>
        <v>135.29411764705884</v>
      </c>
      <c r="AK178">
        <f t="shared" si="235"/>
        <v>135.29411764705884</v>
      </c>
      <c r="AL178">
        <f t="shared" si="236"/>
        <v>135.29411764705884</v>
      </c>
      <c r="AM178">
        <f t="shared" si="237"/>
        <v>18304.498269896198</v>
      </c>
      <c r="AN178">
        <f t="shared" si="238"/>
        <v>18304.498269896198</v>
      </c>
      <c r="AO178">
        <f t="shared" si="239"/>
        <v>18304.498269896198</v>
      </c>
      <c r="AP178">
        <f t="shared" si="215"/>
        <v>135.29411764705884</v>
      </c>
      <c r="AQ178">
        <f t="shared" si="216"/>
        <v>135.29411764705884</v>
      </c>
      <c r="AR178">
        <f t="shared" si="217"/>
        <v>135.29411764705884</v>
      </c>
      <c r="AS178">
        <f t="shared" si="218"/>
        <v>135.29411764705884</v>
      </c>
      <c r="AT178">
        <f t="shared" si="240"/>
        <v>135.29411764705884</v>
      </c>
      <c r="AU178">
        <f t="shared" si="241"/>
        <v>135.29411764705884</v>
      </c>
      <c r="AV178">
        <f t="shared" si="242"/>
        <v>135.29411764705884</v>
      </c>
      <c r="AW178">
        <f t="shared" si="243"/>
        <v>135.29411764705884</v>
      </c>
      <c r="AX178">
        <f t="shared" si="244"/>
        <v>135.29411764705884</v>
      </c>
      <c r="AY178">
        <f t="shared" si="245"/>
        <v>135.29411764705884</v>
      </c>
      <c r="AZ178">
        <f t="shared" si="246"/>
        <v>135.29411764705884</v>
      </c>
      <c r="BA178">
        <f t="shared" si="247"/>
        <v>135.29411764705884</v>
      </c>
      <c r="BB178">
        <f t="shared" si="248"/>
        <v>45.098039215686278</v>
      </c>
      <c r="BC178">
        <f t="shared" si="249"/>
        <v>45.098039215686278</v>
      </c>
      <c r="BD178">
        <f t="shared" si="250"/>
        <v>45.098039215686278</v>
      </c>
      <c r="BE178">
        <f t="shared" si="251"/>
        <v>45.098039215686278</v>
      </c>
      <c r="BF178">
        <f t="shared" si="252"/>
        <v>45.098039215686278</v>
      </c>
      <c r="BG178">
        <f t="shared" si="253"/>
        <v>45.098039215686278</v>
      </c>
      <c r="BH178">
        <f t="shared" si="254"/>
        <v>45.098039215686278</v>
      </c>
      <c r="BI178">
        <f t="shared" si="255"/>
        <v>45.098039215686278</v>
      </c>
      <c r="BJ178">
        <f t="shared" si="256"/>
        <v>45.098039215686278</v>
      </c>
      <c r="BK178">
        <f t="shared" si="257"/>
        <v>45.098039215686278</v>
      </c>
      <c r="BL178">
        <f t="shared" si="258"/>
        <v>45.098039215686278</v>
      </c>
      <c r="BM178">
        <f t="shared" si="259"/>
        <v>45.098039215686278</v>
      </c>
      <c r="BN178">
        <f t="shared" si="260"/>
        <v>2033.8331410995775</v>
      </c>
      <c r="BO178">
        <f t="shared" si="261"/>
        <v>2033.8331410995775</v>
      </c>
      <c r="BP178">
        <f t="shared" si="262"/>
        <v>2033.8331410995775</v>
      </c>
      <c r="BQ178">
        <f t="shared" si="263"/>
        <v>2033.8331410995775</v>
      </c>
      <c r="BR178">
        <f t="shared" si="264"/>
        <v>2033.8331410995775</v>
      </c>
      <c r="BS178">
        <f t="shared" si="265"/>
        <v>2033.8331410995775</v>
      </c>
      <c r="BT178">
        <f t="shared" si="266"/>
        <v>2033.8331410995775</v>
      </c>
      <c r="BU178">
        <f t="shared" si="267"/>
        <v>2033.8331410995775</v>
      </c>
      <c r="BV178">
        <f t="shared" si="268"/>
        <v>2033.8331410995775</v>
      </c>
      <c r="BW178">
        <f t="shared" si="269"/>
        <v>2033.8331410995775</v>
      </c>
      <c r="BX178">
        <f t="shared" si="270"/>
        <v>2033.8331410995775</v>
      </c>
      <c r="BY178">
        <f t="shared" si="271"/>
        <v>2033.8331410995775</v>
      </c>
      <c r="BZ178">
        <f>IF($I$1=0,0,IF(AP178=0,C178,('LED Curve'!$D$14*(AP178/$I$1)^3+'LED Curve'!$D$15*(AP178/$I$1)^2+'LED Curve'!$D$16*(AP178/$I$1)^1+'LED Curve'!$D$17)*$F$1))</f>
        <v>32.123222947868399</v>
      </c>
      <c r="CA178">
        <f>IF($I$2=0,0,IF(AQ178=0,C178-BZ178,('LED Curve'!$D$14*(AQ178/$I$2)^3+'LED Curve'!$D$15*(AQ178/$I$2)^2+'LED Curve'!$D$16*(AQ178/$I$2)^1+'LED Curve'!$D$17)*$F$2))</f>
        <v>32.123222947868399</v>
      </c>
      <c r="CB178">
        <f>IF($I$3=0,0,IF(AR178=0,C178-(BZ178+CA178),('LED Curve'!$D$14*(AR178/$I$3)^3+'LED Curve'!$D$15*(AR178/$I$3)^2+'LED Curve'!$D$16*(AR178/$I$3)^1+'LED Curve'!$D$17)*$F$3))</f>
        <v>32.123222947868399</v>
      </c>
      <c r="CC178">
        <f>IF($I$4=0,0,IF(AS178=0,C178-(BZ178+CA178+CB178),('LED Curve'!$D$14*(AS178/$I$4)^3+'LED Curve'!$D$15*(AS178/$I$4)^2+'LED Curve'!$D$16*(AS178/$I$4)^1+'LED Curve'!$D$17)*$F$4))</f>
        <v>32.123222947868399</v>
      </c>
      <c r="CD178">
        <f>IF($I$1=0,0,IF(AT178=0,D178,('LED Curve'!$D$14*(AT178/$I$1)^3+'LED Curve'!$D$15*(AT178/$I$1)^2+'LED Curve'!$D$16*(AT178/$I$1)^1+'LED Curve'!$D$17)*$F$1))</f>
        <v>32.123222947868399</v>
      </c>
      <c r="CE178">
        <f>IF($I$2=0,0,IF(AU178=0,D178-CD178,('LED Curve'!$D$14*(AU178/$I$2)^3+'LED Curve'!$D$15*(AU178/$I$2)^2+'LED Curve'!$D$16*(AU178/$I$2)^1+'LED Curve'!$D$17)*$F$2))</f>
        <v>32.123222947868399</v>
      </c>
      <c r="CF178">
        <f>IF($I$3=0,0,IF(AV178=0,D178-(CD178+CE178),('LED Curve'!$D$14*(AV178/$I$3)^3+'LED Curve'!$D$15*(AV178/$I$3)^2+'LED Curve'!$D$16*(AV178/$I$3)^1+'LED Curve'!$D$17)*$F$3))</f>
        <v>32.123222947868399</v>
      </c>
      <c r="CG178">
        <f>IF($I$4=0,0,IF(AW178=0,D178-(CD178+CE178+CF178),('LED Curve'!$D$14*(AW178/$I$4)^3+'LED Curve'!$D$15*(AW178/$I$4)^2+'LED Curve'!$D$16*(AW178/$I$4)^1+'LED Curve'!$D$17)*$F$4))</f>
        <v>32.123222947868399</v>
      </c>
      <c r="CH178">
        <f>IF($I$1=0,0,IF(AX178=0,E178,('LED Curve'!$D$14*(AX178/$I$1)^3+'LED Curve'!$D$15*(AX178/$I$1)^2+'LED Curve'!$D$16*(AX178/$I$1)^1+'LED Curve'!$D$17)*$F$1))</f>
        <v>32.123222947868399</v>
      </c>
      <c r="CI178">
        <f>IF($I$2=0,0,IF(AY178=0,E178-CH178,('LED Curve'!$D$14*(AY178/$I$2)^3+'LED Curve'!$D$15*(AY178/$I$2)^2+'LED Curve'!$D$16*(AY178/$I$2)^1+'LED Curve'!$D$17)*$F$2))</f>
        <v>32.123222947868399</v>
      </c>
      <c r="CJ178">
        <f>IF($I$3=0,0,IF(AZ178=0,E178-(CH178+CI178),('LED Curve'!$D$14*(AZ178/$I$3)^3+'LED Curve'!$D$15*(AZ178/$I$3)^2+'LED Curve'!$D$16*(AZ178/$I$3)^1+'LED Curve'!$D$17)*$F$3))</f>
        <v>32.123222947868399</v>
      </c>
      <c r="CK178">
        <f>IF($I$4=0,0,IF(BA178=0,E178-(CH178+CI178+CJ178),('LED Curve'!$D$14*(BA178/$I$4)^3+'LED Curve'!$D$15*(BA178/$I$4)^2+'LED Curve'!$D$16*(BA178/$I$4)^1+'LED Curve'!$D$17)*$F$4))</f>
        <v>32.123222947868399</v>
      </c>
      <c r="CL178">
        <f t="shared" si="272"/>
        <v>102.76130002019967</v>
      </c>
      <c r="CM178">
        <f t="shared" si="273"/>
        <v>70.638077072331271</v>
      </c>
      <c r="CN178">
        <f t="shared" si="274"/>
        <v>38.514854124462872</v>
      </c>
      <c r="CO178">
        <f>IF($C$6=Calculation!$I$5,0,$C178-(BZ178+CA178+CB178+CC178))</f>
        <v>6.3916311765944727</v>
      </c>
      <c r="CP178">
        <f t="shared" si="275"/>
        <v>115.15080210820587</v>
      </c>
      <c r="CQ178">
        <f t="shared" si="276"/>
        <v>83.027579160337467</v>
      </c>
      <c r="CR178">
        <f t="shared" si="277"/>
        <v>50.904356212469068</v>
      </c>
      <c r="CS178">
        <f>IF($C$6=Calculation!$I$5,0,$D178-(CD178+CE178+CF178+CG178))</f>
        <v>18.781133264600669</v>
      </c>
      <c r="CT178">
        <f t="shared" si="278"/>
        <v>127.54030419621206</v>
      </c>
      <c r="CU178">
        <f t="shared" si="279"/>
        <v>95.417081248343663</v>
      </c>
      <c r="CV178">
        <f t="shared" si="280"/>
        <v>63.293858300475264</v>
      </c>
      <c r="CW178">
        <f>IF($C$6=Calculation!$I$5,0,$E178-(CH178+CI178+CJ178+CK178))</f>
        <v>31.170635352606865</v>
      </c>
      <c r="CX178">
        <f t="shared" si="281"/>
        <v>87.324010313203914</v>
      </c>
      <c r="CY178">
        <f t="shared" si="282"/>
        <v>97.660191847163787</v>
      </c>
      <c r="CZ178">
        <f t="shared" si="283"/>
        <v>107.66571755355176</v>
      </c>
      <c r="DA178">
        <f t="shared" si="284"/>
        <v>0.91062082864312721</v>
      </c>
      <c r="DB178">
        <f t="shared" si="285"/>
        <v>0.94399748788545124</v>
      </c>
      <c r="DC178">
        <f t="shared" si="286"/>
        <v>0.97036177151756631</v>
      </c>
      <c r="DD178">
        <f t="shared" si="301"/>
        <v>20.648378588458456</v>
      </c>
      <c r="DE178">
        <f t="shared" si="302"/>
        <v>20.231568490247856</v>
      </c>
      <c r="DF178">
        <f t="shared" si="303"/>
        <v>19.039712100499994</v>
      </c>
      <c r="DG178">
        <f t="shared" si="304"/>
        <v>15.794877878224383</v>
      </c>
      <c r="DH178">
        <f t="shared" si="305"/>
        <v>21.441461868075237</v>
      </c>
      <c r="DI178">
        <f t="shared" si="306"/>
        <v>21.061596933535327</v>
      </c>
      <c r="DJ178">
        <f t="shared" si="307"/>
        <v>19.995613306905636</v>
      </c>
      <c r="DK178">
        <f t="shared" si="308"/>
        <v>17.250839513170355</v>
      </c>
      <c r="DL178">
        <f t="shared" si="309"/>
        <v>22.066767847499342</v>
      </c>
      <c r="DM178">
        <f t="shared" si="310"/>
        <v>21.718953835787985</v>
      </c>
      <c r="DN178">
        <f t="shared" si="311"/>
        <v>20.753713670328288</v>
      </c>
      <c r="DO178">
        <f t="shared" si="312"/>
        <v>18.356766805695443</v>
      </c>
      <c r="DP178">
        <f t="shared" si="287"/>
        <v>0.21536561656600375</v>
      </c>
      <c r="DQ178">
        <f t="shared" si="288"/>
        <v>0.5946129283434145</v>
      </c>
      <c r="DR178">
        <f t="shared" si="289"/>
        <v>1.504332759888884</v>
      </c>
      <c r="DS178">
        <f t="shared" si="290"/>
        <v>8.3845411223317932</v>
      </c>
      <c r="DT178">
        <f t="shared" si="291"/>
        <v>0.1957421357474966</v>
      </c>
      <c r="DU178">
        <f t="shared" si="292"/>
        <v>0.52937470169145939</v>
      </c>
      <c r="DV178">
        <f t="shared" si="293"/>
        <v>1.2570381093663101</v>
      </c>
      <c r="DW178">
        <f t="shared" si="294"/>
        <v>14.984527790786498</v>
      </c>
      <c r="DX178">
        <f t="shared" si="295"/>
        <v>0.17943591579829735</v>
      </c>
      <c r="DY178">
        <f t="shared" si="296"/>
        <v>0.47733610924997627</v>
      </c>
      <c r="DZ178">
        <f t="shared" si="297"/>
        <v>1.0876185638500147</v>
      </c>
      <c r="EA178">
        <f t="shared" si="298"/>
        <v>22.05476303382482</v>
      </c>
      <c r="EB178">
        <f>IF($I$1=0,0,IF(AP178&lt;=0,0,('LED Curve'!$D$19*(AP178/$I$1)^3+'LED Curve'!$D$20*(AP178/$I$1)^2+'LED Curve'!$D$21*(AP178/$I$1)^1+'LED Curve'!$D$22)*$F$1*$I$1))</f>
        <v>544.2324443672818</v>
      </c>
      <c r="EC178">
        <f>IF($I$2=0,0,IF(AQ178&lt;=0,0,('LED Curve'!$D$19*(AQ178/$I$2)^3+'LED Curve'!$D$20*(AQ178/$I$2)^2+'LED Curve'!$D$21*(AQ178/$I$2)^1+'LED Curve'!$D$22)*$F$2*$I$2))</f>
        <v>544.2324443672818</v>
      </c>
      <c r="ED178">
        <f>IF($I$3=0,0,IF(AR178&lt;=0,0,('LED Curve'!$D$19*(AR178/$I$3)^3+'LED Curve'!$D$20*(AR178/$I$3)^2+'LED Curve'!$D$21*(AR178/$I$3)^1+'LED Curve'!$D$22)*$F$3*$I$3))</f>
        <v>544.2324443672818</v>
      </c>
      <c r="EE178">
        <f>IF($I$4=0,0,IF(AS178&lt;=0,0,('LED Curve'!$D$19*(AS178/$I$4)^3+'LED Curve'!$D$20*(AS178/$I$4)^2+'LED Curve'!$D$21*(AS178/$I$4)^1+'LED Curve'!$D$22)*$F$4*$I$4))</f>
        <v>544.2324443672818</v>
      </c>
      <c r="EF178">
        <f>IF($I$1=0,0,IF(AT178&lt;=0,0,('LED Curve'!$D$19*(AT178/$I$1)^3+'LED Curve'!$D$20*(AT178/$I$1)^2+'LED Curve'!$D$21*(AT178/$I$1)^1+'LED Curve'!$D$22)*$F$1*$I$1))</f>
        <v>544.2324443672818</v>
      </c>
      <c r="EG178">
        <f>IF($I$2=0,0,IF(AU178&lt;=0,0,('LED Curve'!$D$19*(AU178/$I$2)^3+'LED Curve'!$D$20*(AU178/$I$2)^2+'LED Curve'!$D$21*(AU178/$I$2)^1+'LED Curve'!$D$22)*$F$2*$I$2))</f>
        <v>544.2324443672818</v>
      </c>
      <c r="EH178">
        <f>IF($I$3=0,0,IF(AV178&lt;=0,0,('LED Curve'!$D$19*(AV178/$I$3)^3+'LED Curve'!$D$20*(AV178/$I$3)^2+'LED Curve'!$D$21*(AV178/$I$3)^1+'LED Curve'!$D$22)*$F$3*$I$3))</f>
        <v>544.2324443672818</v>
      </c>
      <c r="EI178">
        <f>IF($I$4=0,0,IF(AW178&lt;=0,0,('LED Curve'!$D$19*(AW178/$I$4)^3+'LED Curve'!$D$20*(AW178/$I$4)^2+'LED Curve'!$D$21*(AW178/$I$4)^1+'LED Curve'!$D$22)*$F$4*$I$4))</f>
        <v>544.2324443672818</v>
      </c>
      <c r="EJ178">
        <f>IF($I$1=0,0,IF(AX178&lt;=0,0,('LED Curve'!$D$19*(AX178/$I$1)^3+'LED Curve'!$D$20*(AX178/$I$1)^2+'LED Curve'!$D$21*(AX178/$I$1)^1+'LED Curve'!$D$22)*$F$1*$I$1))</f>
        <v>544.2324443672818</v>
      </c>
      <c r="EK178">
        <f>IF($I$2=0,0,IF(AY178&lt;=0,0,('LED Curve'!$D$19*(AY178/$I$2)^3+'LED Curve'!$D$20*(AY178/$I$2)^2+'LED Curve'!$D$21*(AY178/$I$2)^1+'LED Curve'!$D$22)*$F$2*$I$2))</f>
        <v>544.2324443672818</v>
      </c>
      <c r="EL178">
        <f>IF($I$3=0,0,IF(AZ178&lt;=0,0,('LED Curve'!$D$19*(AZ178/$I$3)^3+'LED Curve'!$D$20*(AZ178/$I$3)^2+'LED Curve'!$D$21*(AZ178/$I$3)^1+'LED Curve'!$D$22)*$F$3*$I$3))</f>
        <v>544.2324443672818</v>
      </c>
      <c r="EM178">
        <f>IF($I$4=0,0,IF(BA178&lt;=0,0,('LED Curve'!$D$19*(BA178/$I$4)^3+'LED Curve'!$D$20*(BA178/$I$4)^2+'LED Curve'!$D$21*(BA178/$I$4)^1+'LED Curve'!$D$22)*$F$4*$I$4))</f>
        <v>544.2324443672818</v>
      </c>
      <c r="EN178">
        <f t="shared" si="299"/>
        <v>2176.9297774691272</v>
      </c>
      <c r="EO178">
        <f t="shared" si="219"/>
        <v>948.61350207583291</v>
      </c>
      <c r="EP178">
        <f t="shared" si="220"/>
        <v>2176.9297774691272</v>
      </c>
      <c r="EQ178">
        <f t="shared" si="221"/>
        <v>851.15161399119143</v>
      </c>
      <c r="ER178">
        <f t="shared" si="300"/>
        <v>2176.9297774691272</v>
      </c>
      <c r="ES178">
        <f t="shared" si="222"/>
        <v>774.82780015805474</v>
      </c>
    </row>
    <row r="179" spans="1:149" x14ac:dyDescent="0.3">
      <c r="A179">
        <v>170</v>
      </c>
      <c r="B179">
        <f t="shared" si="223"/>
        <v>6.6406249999999998E-3</v>
      </c>
      <c r="C179">
        <f t="shared" si="210"/>
        <v>133.95377055973722</v>
      </c>
      <c r="D179">
        <f t="shared" si="211"/>
        <v>146.2586587924406</v>
      </c>
      <c r="E179">
        <f t="shared" si="212"/>
        <v>158.56354702514398</v>
      </c>
      <c r="F179">
        <f>IF(C179&gt;Calculation!$D$72,IF((C179-Calculation!$D$72)/Calculation!$D$58&gt;Calculation!$D$28,Calculation!$D$28,(C179-Calculation!$D$72)/Calculation!$D$58),0)</f>
        <v>26.470588235294116</v>
      </c>
      <c r="G179">
        <f>IF(C179&gt;Calculation!$D$73,IF((C179-Calculation!$D$73)/Calculation!$D$59&gt;Calculation!$D$29,Calculation!$D$29,(C179-Calculation!$D$73)/Calculation!$D$59),0)</f>
        <v>54.411764705882355</v>
      </c>
      <c r="H179">
        <f>IF(C179&gt;Calculation!$D$74,IF((C179-Calculation!$D$74)/Calculation!$D$60&gt;Calculation!$D$30,Calculation!$D$30,(C179-Calculation!$D$74)/Calculation!$D$60),0)</f>
        <v>122.05882352941177</v>
      </c>
      <c r="I179">
        <f>IF(C179&gt;Calculation!$D$75,IF((C179-Calculation!$D$75)/Calculation!$D$61&gt;Calculation!$D$31,Calculation!$D$31,(C179-Calculation!$D$75)/Calculation!$D$61),0)</f>
        <v>135.29411764705884</v>
      </c>
      <c r="J179">
        <f>IF(D179&gt;Calculation!$D$72,IF((D179-Calculation!$D$72)/Calculation!$D$58&gt;Calculation!$D$28,Calculation!$D$28,(D179-Calculation!$D$72)/Calculation!$D$58),0)</f>
        <v>26.470588235294116</v>
      </c>
      <c r="K179">
        <f>IF(D179&gt;Calculation!$D$73,IF((D179-Calculation!$D$73)/Calculation!$D$59&gt;Calculation!$D$29,Calculation!$D$29,(D179-Calculation!$D$73)/Calculation!$D$59),0)</f>
        <v>54.411764705882355</v>
      </c>
      <c r="L179">
        <f>IF(D179&gt;Calculation!$D$74,IF((D179-Calculation!$D$74)/Calculation!$D$60&gt;Calculation!$D$30,Calculation!$D$30,(D179-Calculation!$D$74)/Calculation!$D$60),0)</f>
        <v>122.05882352941177</v>
      </c>
      <c r="M179">
        <f>IF(D179&gt;Calculation!$D$75,IF((D179-Calculation!$D$75)/Calculation!$D$61&gt;Calculation!$D$31,Calculation!$D$31,(D179-Calculation!$D$75)/Calculation!$D$61),0)</f>
        <v>135.29411764705884</v>
      </c>
      <c r="N179">
        <f>IF(E179&gt;Calculation!$D$72,IF((E179-Calculation!$D$72)/Calculation!$D$58&gt;Calculation!$D$28,Calculation!$D$28,(E179-Calculation!$D$72)/Calculation!$D$58),0)</f>
        <v>26.470588235294116</v>
      </c>
      <c r="O179">
        <f>IF(E179&gt;Calculation!$D$73,IF((E179-Calculation!$D$73)/Calculation!$D$59&gt;Calculation!$D$29,Calculation!$D$29,(E179-Calculation!$D$73)/Calculation!$D$59),0)</f>
        <v>54.411764705882355</v>
      </c>
      <c r="P179">
        <f>IF(E179&gt;Calculation!$D$74,IF((E179-Calculation!$D$74)/Calculation!$D$60&gt;Calculation!$D$30,Calculation!$D$30,(E179-Calculation!$D$74)/Calculation!$D$60),0)</f>
        <v>122.05882352941177</v>
      </c>
      <c r="Q179">
        <f>IF(E179&gt;Calculation!$D$75,IF((E179-Calculation!$D$75)/Calculation!$D$61&gt;Calculation!$D$31,Calculation!$D$31,(E179-Calculation!$D$75)/Calculation!$D$61),0)</f>
        <v>135.29411764705884</v>
      </c>
      <c r="R179">
        <f t="shared" si="224"/>
        <v>0</v>
      </c>
      <c r="S179">
        <f t="shared" si="225"/>
        <v>0</v>
      </c>
      <c r="T179">
        <f t="shared" si="226"/>
        <v>0</v>
      </c>
      <c r="U179">
        <f t="shared" si="227"/>
        <v>135.29411764705884</v>
      </c>
      <c r="V179">
        <f t="shared" si="228"/>
        <v>0</v>
      </c>
      <c r="W179">
        <f t="shared" si="229"/>
        <v>0</v>
      </c>
      <c r="X179">
        <f t="shared" si="230"/>
        <v>0</v>
      </c>
      <c r="Y179">
        <f t="shared" si="231"/>
        <v>135.29411764705884</v>
      </c>
      <c r="Z179">
        <f t="shared" si="232"/>
        <v>0</v>
      </c>
      <c r="AA179">
        <f t="shared" si="233"/>
        <v>0</v>
      </c>
      <c r="AB179">
        <f t="shared" si="234"/>
        <v>0</v>
      </c>
      <c r="AC179">
        <f t="shared" si="213"/>
        <v>135.29411764705884</v>
      </c>
      <c r="AD179">
        <f>IF(T179&gt;Calculation!$D$29,1,0)</f>
        <v>0</v>
      </c>
      <c r="AE179">
        <f>IF(X179&gt;Calculation!$D$29,1,0)</f>
        <v>0</v>
      </c>
      <c r="AF179">
        <f>IF(AB179&gt;Calculation!$D$29,1,0)</f>
        <v>0</v>
      </c>
      <c r="AG179">
        <f>IF(U179&gt;Calculation!$D$30,1,0)</f>
        <v>1</v>
      </c>
      <c r="AH179">
        <f>IF(Y179&gt;Calculation!$D$30,1,0)</f>
        <v>1</v>
      </c>
      <c r="AI179">
        <f>IF(AC179&gt;Calculation!$D$30,1,0)</f>
        <v>1</v>
      </c>
      <c r="AJ179">
        <f t="shared" si="214"/>
        <v>135.29411764705884</v>
      </c>
      <c r="AK179">
        <f t="shared" si="235"/>
        <v>135.29411764705884</v>
      </c>
      <c r="AL179">
        <f t="shared" si="236"/>
        <v>135.29411764705884</v>
      </c>
      <c r="AM179">
        <f t="shared" si="237"/>
        <v>18304.498269896198</v>
      </c>
      <c r="AN179">
        <f t="shared" si="238"/>
        <v>18304.498269896198</v>
      </c>
      <c r="AO179">
        <f t="shared" si="239"/>
        <v>18304.498269896198</v>
      </c>
      <c r="AP179">
        <f t="shared" si="215"/>
        <v>135.29411764705884</v>
      </c>
      <c r="AQ179">
        <f t="shared" si="216"/>
        <v>135.29411764705884</v>
      </c>
      <c r="AR179">
        <f t="shared" si="217"/>
        <v>135.29411764705884</v>
      </c>
      <c r="AS179">
        <f t="shared" si="218"/>
        <v>135.29411764705884</v>
      </c>
      <c r="AT179">
        <f t="shared" si="240"/>
        <v>135.29411764705884</v>
      </c>
      <c r="AU179">
        <f t="shared" si="241"/>
        <v>135.29411764705884</v>
      </c>
      <c r="AV179">
        <f t="shared" si="242"/>
        <v>135.29411764705884</v>
      </c>
      <c r="AW179">
        <f t="shared" si="243"/>
        <v>135.29411764705884</v>
      </c>
      <c r="AX179">
        <f t="shared" si="244"/>
        <v>135.29411764705884</v>
      </c>
      <c r="AY179">
        <f t="shared" si="245"/>
        <v>135.29411764705884</v>
      </c>
      <c r="AZ179">
        <f t="shared" si="246"/>
        <v>135.29411764705884</v>
      </c>
      <c r="BA179">
        <f t="shared" si="247"/>
        <v>135.29411764705884</v>
      </c>
      <c r="BB179">
        <f t="shared" si="248"/>
        <v>45.098039215686278</v>
      </c>
      <c r="BC179">
        <f t="shared" si="249"/>
        <v>45.098039215686278</v>
      </c>
      <c r="BD179">
        <f t="shared" si="250"/>
        <v>45.098039215686278</v>
      </c>
      <c r="BE179">
        <f t="shared" si="251"/>
        <v>45.098039215686278</v>
      </c>
      <c r="BF179">
        <f t="shared" si="252"/>
        <v>45.098039215686278</v>
      </c>
      <c r="BG179">
        <f t="shared" si="253"/>
        <v>45.098039215686278</v>
      </c>
      <c r="BH179">
        <f t="shared" si="254"/>
        <v>45.098039215686278</v>
      </c>
      <c r="BI179">
        <f t="shared" si="255"/>
        <v>45.098039215686278</v>
      </c>
      <c r="BJ179">
        <f t="shared" si="256"/>
        <v>45.098039215686278</v>
      </c>
      <c r="BK179">
        <f t="shared" si="257"/>
        <v>45.098039215686278</v>
      </c>
      <c r="BL179">
        <f t="shared" si="258"/>
        <v>45.098039215686278</v>
      </c>
      <c r="BM179">
        <f t="shared" si="259"/>
        <v>45.098039215686278</v>
      </c>
      <c r="BN179">
        <f t="shared" si="260"/>
        <v>2033.8331410995775</v>
      </c>
      <c r="BO179">
        <f t="shared" si="261"/>
        <v>2033.8331410995775</v>
      </c>
      <c r="BP179">
        <f t="shared" si="262"/>
        <v>2033.8331410995775</v>
      </c>
      <c r="BQ179">
        <f t="shared" si="263"/>
        <v>2033.8331410995775</v>
      </c>
      <c r="BR179">
        <f t="shared" si="264"/>
        <v>2033.8331410995775</v>
      </c>
      <c r="BS179">
        <f t="shared" si="265"/>
        <v>2033.8331410995775</v>
      </c>
      <c r="BT179">
        <f t="shared" si="266"/>
        <v>2033.8331410995775</v>
      </c>
      <c r="BU179">
        <f t="shared" si="267"/>
        <v>2033.8331410995775</v>
      </c>
      <c r="BV179">
        <f t="shared" si="268"/>
        <v>2033.8331410995775</v>
      </c>
      <c r="BW179">
        <f t="shared" si="269"/>
        <v>2033.8331410995775</v>
      </c>
      <c r="BX179">
        <f t="shared" si="270"/>
        <v>2033.8331410995775</v>
      </c>
      <c r="BY179">
        <f t="shared" si="271"/>
        <v>2033.8331410995775</v>
      </c>
      <c r="BZ179">
        <f>IF($I$1=0,0,IF(AP179=0,C179,('LED Curve'!$D$14*(AP179/$I$1)^3+'LED Curve'!$D$15*(AP179/$I$1)^2+'LED Curve'!$D$16*(AP179/$I$1)^1+'LED Curve'!$D$17)*$F$1))</f>
        <v>32.123222947868399</v>
      </c>
      <c r="CA179">
        <f>IF($I$2=0,0,IF(AQ179=0,C179-BZ179,('LED Curve'!$D$14*(AQ179/$I$2)^3+'LED Curve'!$D$15*(AQ179/$I$2)^2+'LED Curve'!$D$16*(AQ179/$I$2)^1+'LED Curve'!$D$17)*$F$2))</f>
        <v>32.123222947868399</v>
      </c>
      <c r="CB179">
        <f>IF($I$3=0,0,IF(AR179=0,C179-(BZ179+CA179),('LED Curve'!$D$14*(AR179/$I$3)^3+'LED Curve'!$D$15*(AR179/$I$3)^2+'LED Curve'!$D$16*(AR179/$I$3)^1+'LED Curve'!$D$17)*$F$3))</f>
        <v>32.123222947868399</v>
      </c>
      <c r="CC179">
        <f>IF($I$4=0,0,IF(AS179=0,C179-(BZ179+CA179+CB179),('LED Curve'!$D$14*(AS179/$I$4)^3+'LED Curve'!$D$15*(AS179/$I$4)^2+'LED Curve'!$D$16*(AS179/$I$4)^1+'LED Curve'!$D$17)*$F$4))</f>
        <v>32.123222947868399</v>
      </c>
      <c r="CD179">
        <f>IF($I$1=0,0,IF(AT179=0,D179,('LED Curve'!$D$14*(AT179/$I$1)^3+'LED Curve'!$D$15*(AT179/$I$1)^2+'LED Curve'!$D$16*(AT179/$I$1)^1+'LED Curve'!$D$17)*$F$1))</f>
        <v>32.123222947868399</v>
      </c>
      <c r="CE179">
        <f>IF($I$2=0,0,IF(AU179=0,D179-CD179,('LED Curve'!$D$14*(AU179/$I$2)^3+'LED Curve'!$D$15*(AU179/$I$2)^2+'LED Curve'!$D$16*(AU179/$I$2)^1+'LED Curve'!$D$17)*$F$2))</f>
        <v>32.123222947868399</v>
      </c>
      <c r="CF179">
        <f>IF($I$3=0,0,IF(AV179=0,D179-(CD179+CE179),('LED Curve'!$D$14*(AV179/$I$3)^3+'LED Curve'!$D$15*(AV179/$I$3)^2+'LED Curve'!$D$16*(AV179/$I$3)^1+'LED Curve'!$D$17)*$F$3))</f>
        <v>32.123222947868399</v>
      </c>
      <c r="CG179">
        <f>IF($I$4=0,0,IF(AW179=0,D179-(CD179+CE179+CF179),('LED Curve'!$D$14*(AW179/$I$4)^3+'LED Curve'!$D$15*(AW179/$I$4)^2+'LED Curve'!$D$16*(AW179/$I$4)^1+'LED Curve'!$D$17)*$F$4))</f>
        <v>32.123222947868399</v>
      </c>
      <c r="CH179">
        <f>IF($I$1=0,0,IF(AX179=0,E179,('LED Curve'!$D$14*(AX179/$I$1)^3+'LED Curve'!$D$15*(AX179/$I$1)^2+'LED Curve'!$D$16*(AX179/$I$1)^1+'LED Curve'!$D$17)*$F$1))</f>
        <v>32.123222947868399</v>
      </c>
      <c r="CI179">
        <f>IF($I$2=0,0,IF(AY179=0,E179-CH179,('LED Curve'!$D$14*(AY179/$I$2)^3+'LED Curve'!$D$15*(AY179/$I$2)^2+'LED Curve'!$D$16*(AY179/$I$2)^1+'LED Curve'!$D$17)*$F$2))</f>
        <v>32.123222947868399</v>
      </c>
      <c r="CJ179">
        <f>IF($I$3=0,0,IF(AZ179=0,E179-(CH179+CI179),('LED Curve'!$D$14*(AZ179/$I$3)^3+'LED Curve'!$D$15*(AZ179/$I$3)^2+'LED Curve'!$D$16*(AZ179/$I$3)^1+'LED Curve'!$D$17)*$F$3))</f>
        <v>32.123222947868399</v>
      </c>
      <c r="CK179">
        <f>IF($I$4=0,0,IF(BA179=0,E179-(CH179+CI179+CJ179),('LED Curve'!$D$14*(BA179/$I$4)^3+'LED Curve'!$D$15*(BA179/$I$4)^2+'LED Curve'!$D$16*(BA179/$I$4)^1+'LED Curve'!$D$17)*$F$4))</f>
        <v>32.123222947868399</v>
      </c>
      <c r="CL179">
        <f t="shared" si="272"/>
        <v>101.83054761186882</v>
      </c>
      <c r="CM179">
        <f t="shared" si="273"/>
        <v>69.707324664000424</v>
      </c>
      <c r="CN179">
        <f t="shared" si="274"/>
        <v>37.584101716132025</v>
      </c>
      <c r="CO179">
        <f>IF($C$6=Calculation!$I$5,0,$C179-(BZ179+CA179+CB179+CC179))</f>
        <v>5.4608787682636262</v>
      </c>
      <c r="CP179">
        <f t="shared" si="275"/>
        <v>114.1354358445722</v>
      </c>
      <c r="CQ179">
        <f t="shared" si="276"/>
        <v>82.012212896703801</v>
      </c>
      <c r="CR179">
        <f t="shared" si="277"/>
        <v>49.888989948835402</v>
      </c>
      <c r="CS179">
        <f>IF($C$6=Calculation!$I$5,0,$D179-(CD179+CE179+CF179+CG179))</f>
        <v>17.765767000967003</v>
      </c>
      <c r="CT179">
        <f t="shared" si="278"/>
        <v>126.44032407727558</v>
      </c>
      <c r="CU179">
        <f t="shared" si="279"/>
        <v>94.317101129407177</v>
      </c>
      <c r="CV179">
        <f t="shared" si="280"/>
        <v>62.193878181538778</v>
      </c>
      <c r="CW179">
        <f>IF($C$6=Calculation!$I$5,0,$E179-(CH179+CI179+CJ179+CK179))</f>
        <v>30.070655233670379</v>
      </c>
      <c r="CX179">
        <f t="shared" si="281"/>
        <v>88.041804517149174</v>
      </c>
      <c r="CY179">
        <f t="shared" si="282"/>
        <v>98.443240069649519</v>
      </c>
      <c r="CZ179">
        <f t="shared" si="283"/>
        <v>108.51401979457798</v>
      </c>
      <c r="DA179">
        <f t="shared" si="284"/>
        <v>0.91801972570195078</v>
      </c>
      <c r="DB179">
        <f t="shared" si="285"/>
        <v>0.95139638494427481</v>
      </c>
      <c r="DC179">
        <f t="shared" si="286"/>
        <v>0.97776066857638988</v>
      </c>
      <c r="DD179">
        <f t="shared" si="301"/>
        <v>20.818147459736252</v>
      </c>
      <c r="DE179">
        <f t="shared" si="302"/>
        <v>20.401337361525652</v>
      </c>
      <c r="DF179">
        <f t="shared" si="303"/>
        <v>19.20948097177779</v>
      </c>
      <c r="DG179">
        <f t="shared" si="304"/>
        <v>15.964646749502181</v>
      </c>
      <c r="DH179">
        <f t="shared" si="305"/>
        <v>21.611230739353033</v>
      </c>
      <c r="DI179">
        <f t="shared" si="306"/>
        <v>21.231365804813123</v>
      </c>
      <c r="DJ179">
        <f t="shared" si="307"/>
        <v>20.165382178183432</v>
      </c>
      <c r="DK179">
        <f t="shared" si="308"/>
        <v>17.420608384448151</v>
      </c>
      <c r="DL179">
        <f t="shared" si="309"/>
        <v>22.236536718777138</v>
      </c>
      <c r="DM179">
        <f t="shared" si="310"/>
        <v>21.888722707065781</v>
      </c>
      <c r="DN179">
        <f t="shared" si="311"/>
        <v>20.923482541606084</v>
      </c>
      <c r="DO179">
        <f t="shared" si="312"/>
        <v>18.526535676973239</v>
      </c>
      <c r="DP179">
        <f t="shared" si="287"/>
        <v>0.21536561656600375</v>
      </c>
      <c r="DQ179">
        <f t="shared" si="288"/>
        <v>0.5946129283434145</v>
      </c>
      <c r="DR179">
        <f t="shared" si="289"/>
        <v>1.504332759888884</v>
      </c>
      <c r="DS179">
        <f t="shared" si="290"/>
        <v>8.4158609441070382</v>
      </c>
      <c r="DT179">
        <f t="shared" si="291"/>
        <v>0.1957421357474966</v>
      </c>
      <c r="DU179">
        <f t="shared" si="292"/>
        <v>0.52937470169145939</v>
      </c>
      <c r="DV179">
        <f t="shared" si="293"/>
        <v>1.2570381093663101</v>
      </c>
      <c r="DW179">
        <f t="shared" si="294"/>
        <v>15.081101631102221</v>
      </c>
      <c r="DX179">
        <f t="shared" si="295"/>
        <v>0.17943591579829735</v>
      </c>
      <c r="DY179">
        <f t="shared" si="296"/>
        <v>0.47733610924997627</v>
      </c>
      <c r="DZ179">
        <f t="shared" si="297"/>
        <v>1.0876185638500147</v>
      </c>
      <c r="EA179">
        <f t="shared" si="298"/>
        <v>22.216590892681022</v>
      </c>
      <c r="EB179">
        <f>IF($I$1=0,0,IF(AP179&lt;=0,0,('LED Curve'!$D$19*(AP179/$I$1)^3+'LED Curve'!$D$20*(AP179/$I$1)^2+'LED Curve'!$D$21*(AP179/$I$1)^1+'LED Curve'!$D$22)*$F$1*$I$1))</f>
        <v>544.2324443672818</v>
      </c>
      <c r="EC179">
        <f>IF($I$2=0,0,IF(AQ179&lt;=0,0,('LED Curve'!$D$19*(AQ179/$I$2)^3+'LED Curve'!$D$20*(AQ179/$I$2)^2+'LED Curve'!$D$21*(AQ179/$I$2)^1+'LED Curve'!$D$22)*$F$2*$I$2))</f>
        <v>544.2324443672818</v>
      </c>
      <c r="ED179">
        <f>IF($I$3=0,0,IF(AR179&lt;=0,0,('LED Curve'!$D$19*(AR179/$I$3)^3+'LED Curve'!$D$20*(AR179/$I$3)^2+'LED Curve'!$D$21*(AR179/$I$3)^1+'LED Curve'!$D$22)*$F$3*$I$3))</f>
        <v>544.2324443672818</v>
      </c>
      <c r="EE179">
        <f>IF($I$4=0,0,IF(AS179&lt;=0,0,('LED Curve'!$D$19*(AS179/$I$4)^3+'LED Curve'!$D$20*(AS179/$I$4)^2+'LED Curve'!$D$21*(AS179/$I$4)^1+'LED Curve'!$D$22)*$F$4*$I$4))</f>
        <v>544.2324443672818</v>
      </c>
      <c r="EF179">
        <f>IF($I$1=0,0,IF(AT179&lt;=0,0,('LED Curve'!$D$19*(AT179/$I$1)^3+'LED Curve'!$D$20*(AT179/$I$1)^2+'LED Curve'!$D$21*(AT179/$I$1)^1+'LED Curve'!$D$22)*$F$1*$I$1))</f>
        <v>544.2324443672818</v>
      </c>
      <c r="EG179">
        <f>IF($I$2=0,0,IF(AU179&lt;=0,0,('LED Curve'!$D$19*(AU179/$I$2)^3+'LED Curve'!$D$20*(AU179/$I$2)^2+'LED Curve'!$D$21*(AU179/$I$2)^1+'LED Curve'!$D$22)*$F$2*$I$2))</f>
        <v>544.2324443672818</v>
      </c>
      <c r="EH179">
        <f>IF($I$3=0,0,IF(AV179&lt;=0,0,('LED Curve'!$D$19*(AV179/$I$3)^3+'LED Curve'!$D$20*(AV179/$I$3)^2+'LED Curve'!$D$21*(AV179/$I$3)^1+'LED Curve'!$D$22)*$F$3*$I$3))</f>
        <v>544.2324443672818</v>
      </c>
      <c r="EI179">
        <f>IF($I$4=0,0,IF(AW179&lt;=0,0,('LED Curve'!$D$19*(AW179/$I$4)^3+'LED Curve'!$D$20*(AW179/$I$4)^2+'LED Curve'!$D$21*(AW179/$I$4)^1+'LED Curve'!$D$22)*$F$4*$I$4))</f>
        <v>544.2324443672818</v>
      </c>
      <c r="EJ179">
        <f>IF($I$1=0,0,IF(AX179&lt;=0,0,('LED Curve'!$D$19*(AX179/$I$1)^3+'LED Curve'!$D$20*(AX179/$I$1)^2+'LED Curve'!$D$21*(AX179/$I$1)^1+'LED Curve'!$D$22)*$F$1*$I$1))</f>
        <v>544.2324443672818</v>
      </c>
      <c r="EK179">
        <f>IF($I$2=0,0,IF(AY179&lt;=0,0,('LED Curve'!$D$19*(AY179/$I$2)^3+'LED Curve'!$D$20*(AY179/$I$2)^2+'LED Curve'!$D$21*(AY179/$I$2)^1+'LED Curve'!$D$22)*$F$2*$I$2))</f>
        <v>544.2324443672818</v>
      </c>
      <c r="EL179">
        <f>IF($I$3=0,0,IF(AZ179&lt;=0,0,('LED Curve'!$D$19*(AZ179/$I$3)^3+'LED Curve'!$D$20*(AZ179/$I$3)^2+'LED Curve'!$D$21*(AZ179/$I$3)^1+'LED Curve'!$D$22)*$F$3*$I$3))</f>
        <v>544.2324443672818</v>
      </c>
      <c r="EM179">
        <f>IF($I$4=0,0,IF(BA179&lt;=0,0,('LED Curve'!$D$19*(BA179/$I$4)^3+'LED Curve'!$D$20*(BA179/$I$4)^2+'LED Curve'!$D$21*(BA179/$I$4)^1+'LED Curve'!$D$22)*$F$4*$I$4))</f>
        <v>544.2324443672818</v>
      </c>
      <c r="EN179">
        <f t="shared" si="299"/>
        <v>2176.9297774691272</v>
      </c>
      <c r="EO179">
        <f t="shared" si="219"/>
        <v>948.61350207583291</v>
      </c>
      <c r="EP179">
        <f t="shared" si="220"/>
        <v>2176.9297774691272</v>
      </c>
      <c r="EQ179">
        <f t="shared" si="221"/>
        <v>851.15161399119143</v>
      </c>
      <c r="ER179">
        <f t="shared" si="300"/>
        <v>2176.9297774691272</v>
      </c>
      <c r="ES179">
        <f t="shared" si="222"/>
        <v>774.82780015805474</v>
      </c>
    </row>
    <row r="180" spans="1:149" x14ac:dyDescent="0.3">
      <c r="A180">
        <v>171</v>
      </c>
      <c r="B180">
        <f t="shared" si="223"/>
        <v>6.6796874999999999E-3</v>
      </c>
      <c r="C180">
        <f t="shared" si="210"/>
        <v>133.00263437143033</v>
      </c>
      <c r="D180">
        <f t="shared" si="211"/>
        <v>145.221055677924</v>
      </c>
      <c r="E180">
        <f t="shared" si="212"/>
        <v>157.43947698441769</v>
      </c>
      <c r="F180">
        <f>IF(C180&gt;Calculation!$D$72,IF((C180-Calculation!$D$72)/Calculation!$D$58&gt;Calculation!$D$28,Calculation!$D$28,(C180-Calculation!$D$72)/Calculation!$D$58),0)</f>
        <v>26.470588235294116</v>
      </c>
      <c r="G180">
        <f>IF(C180&gt;Calculation!$D$73,IF((C180-Calculation!$D$73)/Calculation!$D$59&gt;Calculation!$D$29,Calculation!$D$29,(C180-Calculation!$D$73)/Calculation!$D$59),0)</f>
        <v>54.411764705882355</v>
      </c>
      <c r="H180">
        <f>IF(C180&gt;Calculation!$D$74,IF((C180-Calculation!$D$74)/Calculation!$D$60&gt;Calculation!$D$30,Calculation!$D$30,(C180-Calculation!$D$74)/Calculation!$D$60),0)</f>
        <v>122.05882352941177</v>
      </c>
      <c r="I180">
        <f>IF(C180&gt;Calculation!$D$75,IF((C180-Calculation!$D$75)/Calculation!$D$61&gt;Calculation!$D$31,Calculation!$D$31,(C180-Calculation!$D$75)/Calculation!$D$61),0)</f>
        <v>135.29411764705884</v>
      </c>
      <c r="J180">
        <f>IF(D180&gt;Calculation!$D$72,IF((D180-Calculation!$D$72)/Calculation!$D$58&gt;Calculation!$D$28,Calculation!$D$28,(D180-Calculation!$D$72)/Calculation!$D$58),0)</f>
        <v>26.470588235294116</v>
      </c>
      <c r="K180">
        <f>IF(D180&gt;Calculation!$D$73,IF((D180-Calculation!$D$73)/Calculation!$D$59&gt;Calculation!$D$29,Calculation!$D$29,(D180-Calculation!$D$73)/Calculation!$D$59),0)</f>
        <v>54.411764705882355</v>
      </c>
      <c r="L180">
        <f>IF(D180&gt;Calculation!$D$74,IF((D180-Calculation!$D$74)/Calculation!$D$60&gt;Calculation!$D$30,Calculation!$D$30,(D180-Calculation!$D$74)/Calculation!$D$60),0)</f>
        <v>122.05882352941177</v>
      </c>
      <c r="M180">
        <f>IF(D180&gt;Calculation!$D$75,IF((D180-Calculation!$D$75)/Calculation!$D$61&gt;Calculation!$D$31,Calculation!$D$31,(D180-Calculation!$D$75)/Calculation!$D$61),0)</f>
        <v>135.29411764705884</v>
      </c>
      <c r="N180">
        <f>IF(E180&gt;Calculation!$D$72,IF((E180-Calculation!$D$72)/Calculation!$D$58&gt;Calculation!$D$28,Calculation!$D$28,(E180-Calculation!$D$72)/Calculation!$D$58),0)</f>
        <v>26.470588235294116</v>
      </c>
      <c r="O180">
        <f>IF(E180&gt;Calculation!$D$73,IF((E180-Calculation!$D$73)/Calculation!$D$59&gt;Calculation!$D$29,Calculation!$D$29,(E180-Calculation!$D$73)/Calculation!$D$59),0)</f>
        <v>54.411764705882355</v>
      </c>
      <c r="P180">
        <f>IF(E180&gt;Calculation!$D$74,IF((E180-Calculation!$D$74)/Calculation!$D$60&gt;Calculation!$D$30,Calculation!$D$30,(E180-Calculation!$D$74)/Calculation!$D$60),0)</f>
        <v>122.05882352941177</v>
      </c>
      <c r="Q180">
        <f>IF(E180&gt;Calculation!$D$75,IF((E180-Calculation!$D$75)/Calculation!$D$61&gt;Calculation!$D$31,Calculation!$D$31,(E180-Calculation!$D$75)/Calculation!$D$61),0)</f>
        <v>135.29411764705884</v>
      </c>
      <c r="R180">
        <f t="shared" si="224"/>
        <v>0</v>
      </c>
      <c r="S180">
        <f t="shared" si="225"/>
        <v>0</v>
      </c>
      <c r="T180">
        <f t="shared" si="226"/>
        <v>0</v>
      </c>
      <c r="U180">
        <f t="shared" si="227"/>
        <v>135.29411764705884</v>
      </c>
      <c r="V180">
        <f t="shared" si="228"/>
        <v>0</v>
      </c>
      <c r="W180">
        <f t="shared" si="229"/>
        <v>0</v>
      </c>
      <c r="X180">
        <f t="shared" si="230"/>
        <v>0</v>
      </c>
      <c r="Y180">
        <f t="shared" si="231"/>
        <v>135.29411764705884</v>
      </c>
      <c r="Z180">
        <f t="shared" si="232"/>
        <v>0</v>
      </c>
      <c r="AA180">
        <f t="shared" si="233"/>
        <v>0</v>
      </c>
      <c r="AB180">
        <f t="shared" si="234"/>
        <v>0</v>
      </c>
      <c r="AC180">
        <f t="shared" si="213"/>
        <v>135.29411764705884</v>
      </c>
      <c r="AD180">
        <f>IF(T180&gt;Calculation!$D$29,1,0)</f>
        <v>0</v>
      </c>
      <c r="AE180">
        <f>IF(X180&gt;Calculation!$D$29,1,0)</f>
        <v>0</v>
      </c>
      <c r="AF180">
        <f>IF(AB180&gt;Calculation!$D$29,1,0)</f>
        <v>0</v>
      </c>
      <c r="AG180">
        <f>IF(U180&gt;Calculation!$D$30,1,0)</f>
        <v>1</v>
      </c>
      <c r="AH180">
        <f>IF(Y180&gt;Calculation!$D$30,1,0)</f>
        <v>1</v>
      </c>
      <c r="AI180">
        <f>IF(AC180&gt;Calculation!$D$30,1,0)</f>
        <v>1</v>
      </c>
      <c r="AJ180">
        <f t="shared" si="214"/>
        <v>135.29411764705884</v>
      </c>
      <c r="AK180">
        <f t="shared" si="235"/>
        <v>135.29411764705884</v>
      </c>
      <c r="AL180">
        <f t="shared" si="236"/>
        <v>135.29411764705884</v>
      </c>
      <c r="AM180">
        <f t="shared" si="237"/>
        <v>18304.498269896198</v>
      </c>
      <c r="AN180">
        <f t="shared" si="238"/>
        <v>18304.498269896198</v>
      </c>
      <c r="AO180">
        <f t="shared" si="239"/>
        <v>18304.498269896198</v>
      </c>
      <c r="AP180">
        <f t="shared" si="215"/>
        <v>135.29411764705884</v>
      </c>
      <c r="AQ180">
        <f t="shared" si="216"/>
        <v>135.29411764705884</v>
      </c>
      <c r="AR180">
        <f t="shared" si="217"/>
        <v>135.29411764705884</v>
      </c>
      <c r="AS180">
        <f t="shared" si="218"/>
        <v>135.29411764705884</v>
      </c>
      <c r="AT180">
        <f t="shared" si="240"/>
        <v>135.29411764705884</v>
      </c>
      <c r="AU180">
        <f t="shared" si="241"/>
        <v>135.29411764705884</v>
      </c>
      <c r="AV180">
        <f t="shared" si="242"/>
        <v>135.29411764705884</v>
      </c>
      <c r="AW180">
        <f t="shared" si="243"/>
        <v>135.29411764705884</v>
      </c>
      <c r="AX180">
        <f t="shared" si="244"/>
        <v>135.29411764705884</v>
      </c>
      <c r="AY180">
        <f t="shared" si="245"/>
        <v>135.29411764705884</v>
      </c>
      <c r="AZ180">
        <f t="shared" si="246"/>
        <v>135.29411764705884</v>
      </c>
      <c r="BA180">
        <f t="shared" si="247"/>
        <v>135.29411764705884</v>
      </c>
      <c r="BB180">
        <f t="shared" si="248"/>
        <v>45.098039215686278</v>
      </c>
      <c r="BC180">
        <f t="shared" si="249"/>
        <v>45.098039215686278</v>
      </c>
      <c r="BD180">
        <f t="shared" si="250"/>
        <v>45.098039215686278</v>
      </c>
      <c r="BE180">
        <f t="shared" si="251"/>
        <v>45.098039215686278</v>
      </c>
      <c r="BF180">
        <f t="shared" si="252"/>
        <v>45.098039215686278</v>
      </c>
      <c r="BG180">
        <f t="shared" si="253"/>
        <v>45.098039215686278</v>
      </c>
      <c r="BH180">
        <f t="shared" si="254"/>
        <v>45.098039215686278</v>
      </c>
      <c r="BI180">
        <f t="shared" si="255"/>
        <v>45.098039215686278</v>
      </c>
      <c r="BJ180">
        <f t="shared" si="256"/>
        <v>45.098039215686278</v>
      </c>
      <c r="BK180">
        <f t="shared" si="257"/>
        <v>45.098039215686278</v>
      </c>
      <c r="BL180">
        <f t="shared" si="258"/>
        <v>45.098039215686278</v>
      </c>
      <c r="BM180">
        <f t="shared" si="259"/>
        <v>45.098039215686278</v>
      </c>
      <c r="BN180">
        <f t="shared" si="260"/>
        <v>2033.8331410995775</v>
      </c>
      <c r="BO180">
        <f t="shared" si="261"/>
        <v>2033.8331410995775</v>
      </c>
      <c r="BP180">
        <f t="shared" si="262"/>
        <v>2033.8331410995775</v>
      </c>
      <c r="BQ180">
        <f t="shared" si="263"/>
        <v>2033.8331410995775</v>
      </c>
      <c r="BR180">
        <f t="shared" si="264"/>
        <v>2033.8331410995775</v>
      </c>
      <c r="BS180">
        <f t="shared" si="265"/>
        <v>2033.8331410995775</v>
      </c>
      <c r="BT180">
        <f t="shared" si="266"/>
        <v>2033.8331410995775</v>
      </c>
      <c r="BU180">
        <f t="shared" si="267"/>
        <v>2033.8331410995775</v>
      </c>
      <c r="BV180">
        <f t="shared" si="268"/>
        <v>2033.8331410995775</v>
      </c>
      <c r="BW180">
        <f t="shared" si="269"/>
        <v>2033.8331410995775</v>
      </c>
      <c r="BX180">
        <f t="shared" si="270"/>
        <v>2033.8331410995775</v>
      </c>
      <c r="BY180">
        <f t="shared" si="271"/>
        <v>2033.8331410995775</v>
      </c>
      <c r="BZ180">
        <f>IF($I$1=0,0,IF(AP180=0,C180,('LED Curve'!$D$14*(AP180/$I$1)^3+'LED Curve'!$D$15*(AP180/$I$1)^2+'LED Curve'!$D$16*(AP180/$I$1)^1+'LED Curve'!$D$17)*$F$1))</f>
        <v>32.123222947868399</v>
      </c>
      <c r="CA180">
        <f>IF($I$2=0,0,IF(AQ180=0,C180-BZ180,('LED Curve'!$D$14*(AQ180/$I$2)^3+'LED Curve'!$D$15*(AQ180/$I$2)^2+'LED Curve'!$D$16*(AQ180/$I$2)^1+'LED Curve'!$D$17)*$F$2))</f>
        <v>32.123222947868399</v>
      </c>
      <c r="CB180">
        <f>IF($I$3=0,0,IF(AR180=0,C180-(BZ180+CA180),('LED Curve'!$D$14*(AR180/$I$3)^3+'LED Curve'!$D$15*(AR180/$I$3)^2+'LED Curve'!$D$16*(AR180/$I$3)^1+'LED Curve'!$D$17)*$F$3))</f>
        <v>32.123222947868399</v>
      </c>
      <c r="CC180">
        <f>IF($I$4=0,0,IF(AS180=0,C180-(BZ180+CA180+CB180),('LED Curve'!$D$14*(AS180/$I$4)^3+'LED Curve'!$D$15*(AS180/$I$4)^2+'LED Curve'!$D$16*(AS180/$I$4)^1+'LED Curve'!$D$17)*$F$4))</f>
        <v>32.123222947868399</v>
      </c>
      <c r="CD180">
        <f>IF($I$1=0,0,IF(AT180=0,D180,('LED Curve'!$D$14*(AT180/$I$1)^3+'LED Curve'!$D$15*(AT180/$I$1)^2+'LED Curve'!$D$16*(AT180/$I$1)^1+'LED Curve'!$D$17)*$F$1))</f>
        <v>32.123222947868399</v>
      </c>
      <c r="CE180">
        <f>IF($I$2=0,0,IF(AU180=0,D180-CD180,('LED Curve'!$D$14*(AU180/$I$2)^3+'LED Curve'!$D$15*(AU180/$I$2)^2+'LED Curve'!$D$16*(AU180/$I$2)^1+'LED Curve'!$D$17)*$F$2))</f>
        <v>32.123222947868399</v>
      </c>
      <c r="CF180">
        <f>IF($I$3=0,0,IF(AV180=0,D180-(CD180+CE180),('LED Curve'!$D$14*(AV180/$I$3)^3+'LED Curve'!$D$15*(AV180/$I$3)^2+'LED Curve'!$D$16*(AV180/$I$3)^1+'LED Curve'!$D$17)*$F$3))</f>
        <v>32.123222947868399</v>
      </c>
      <c r="CG180">
        <f>IF($I$4=0,0,IF(AW180=0,D180-(CD180+CE180+CF180),('LED Curve'!$D$14*(AW180/$I$4)^3+'LED Curve'!$D$15*(AW180/$I$4)^2+'LED Curve'!$D$16*(AW180/$I$4)^1+'LED Curve'!$D$17)*$F$4))</f>
        <v>32.123222947868399</v>
      </c>
      <c r="CH180">
        <f>IF($I$1=0,0,IF(AX180=0,E180,('LED Curve'!$D$14*(AX180/$I$1)^3+'LED Curve'!$D$15*(AX180/$I$1)^2+'LED Curve'!$D$16*(AX180/$I$1)^1+'LED Curve'!$D$17)*$F$1))</f>
        <v>32.123222947868399</v>
      </c>
      <c r="CI180">
        <f>IF($I$2=0,0,IF(AY180=0,E180-CH180,('LED Curve'!$D$14*(AY180/$I$2)^3+'LED Curve'!$D$15*(AY180/$I$2)^2+'LED Curve'!$D$16*(AY180/$I$2)^1+'LED Curve'!$D$17)*$F$2))</f>
        <v>32.123222947868399</v>
      </c>
      <c r="CJ180">
        <f>IF($I$3=0,0,IF(AZ180=0,E180-(CH180+CI180),('LED Curve'!$D$14*(AZ180/$I$3)^3+'LED Curve'!$D$15*(AZ180/$I$3)^2+'LED Curve'!$D$16*(AZ180/$I$3)^1+'LED Curve'!$D$17)*$F$3))</f>
        <v>32.123222947868399</v>
      </c>
      <c r="CK180">
        <f>IF($I$4=0,0,IF(BA180=0,E180-(CH180+CI180+CJ180),('LED Curve'!$D$14*(BA180/$I$4)^3+'LED Curve'!$D$15*(BA180/$I$4)^2+'LED Curve'!$D$16*(BA180/$I$4)^1+'LED Curve'!$D$17)*$F$4))</f>
        <v>32.123222947868399</v>
      </c>
      <c r="CL180">
        <f t="shared" si="272"/>
        <v>100.87941142356193</v>
      </c>
      <c r="CM180">
        <f t="shared" si="273"/>
        <v>68.756188475693534</v>
      </c>
      <c r="CN180">
        <f t="shared" si="274"/>
        <v>36.632965527825135</v>
      </c>
      <c r="CO180">
        <f>IF($C$6=Calculation!$I$5,0,$C180-(BZ180+CA180+CB180+CC180))</f>
        <v>4.5097425799567361</v>
      </c>
      <c r="CP180">
        <f t="shared" si="275"/>
        <v>113.0978327300556</v>
      </c>
      <c r="CQ180">
        <f t="shared" si="276"/>
        <v>80.974609782187201</v>
      </c>
      <c r="CR180">
        <f t="shared" si="277"/>
        <v>48.851386834318802</v>
      </c>
      <c r="CS180">
        <f>IF($C$6=Calculation!$I$5,0,$D180-(CD180+CE180+CF180+CG180))</f>
        <v>16.728163886450403</v>
      </c>
      <c r="CT180">
        <f t="shared" si="278"/>
        <v>125.3162540365493</v>
      </c>
      <c r="CU180">
        <f t="shared" si="279"/>
        <v>93.193031088680897</v>
      </c>
      <c r="CV180">
        <f t="shared" si="280"/>
        <v>61.069808140812498</v>
      </c>
      <c r="CW180">
        <f>IF($C$6=Calculation!$I$5,0,$E180-(CH180+CI180+CJ180+CK180))</f>
        <v>28.946585192944099</v>
      </c>
      <c r="CX180">
        <f t="shared" si="281"/>
        <v>88.754625899664902</v>
      </c>
      <c r="CY180">
        <f t="shared" si="282"/>
        <v>99.22086339603031</v>
      </c>
      <c r="CZ180">
        <f t="shared" si="283"/>
        <v>109.35644506482383</v>
      </c>
      <c r="DA180">
        <f t="shared" si="284"/>
        <v>0.92541862276077436</v>
      </c>
      <c r="DB180">
        <f t="shared" si="285"/>
        <v>0.95879528200309838</v>
      </c>
      <c r="DC180">
        <f t="shared" si="286"/>
        <v>0.98515956563521345</v>
      </c>
      <c r="DD180">
        <f t="shared" si="301"/>
        <v>20.987916331014048</v>
      </c>
      <c r="DE180">
        <f t="shared" si="302"/>
        <v>20.571106232803448</v>
      </c>
      <c r="DF180">
        <f t="shared" si="303"/>
        <v>19.379249843055586</v>
      </c>
      <c r="DG180">
        <f t="shared" si="304"/>
        <v>16.134415620779979</v>
      </c>
      <c r="DH180">
        <f t="shared" si="305"/>
        <v>21.780999610630829</v>
      </c>
      <c r="DI180">
        <f t="shared" si="306"/>
        <v>21.401134676090919</v>
      </c>
      <c r="DJ180">
        <f t="shared" si="307"/>
        <v>20.335151049461228</v>
      </c>
      <c r="DK180">
        <f t="shared" si="308"/>
        <v>17.590377255725947</v>
      </c>
      <c r="DL180">
        <f t="shared" si="309"/>
        <v>22.406305590054934</v>
      </c>
      <c r="DM180">
        <f t="shared" si="310"/>
        <v>22.058491578343578</v>
      </c>
      <c r="DN180">
        <f t="shared" si="311"/>
        <v>21.09325141288388</v>
      </c>
      <c r="DO180">
        <f t="shared" si="312"/>
        <v>18.696304548251035</v>
      </c>
      <c r="DP180">
        <f t="shared" si="287"/>
        <v>0.21536561656600375</v>
      </c>
      <c r="DQ180">
        <f t="shared" si="288"/>
        <v>0.5946129283434145</v>
      </c>
      <c r="DR180">
        <f t="shared" si="289"/>
        <v>1.504332759888884</v>
      </c>
      <c r="DS180">
        <f t="shared" si="290"/>
        <v>8.4422079444527487</v>
      </c>
      <c r="DT180">
        <f t="shared" si="291"/>
        <v>0.1957421357474966</v>
      </c>
      <c r="DU180">
        <f t="shared" si="292"/>
        <v>0.52937470169145939</v>
      </c>
      <c r="DV180">
        <f t="shared" si="293"/>
        <v>1.2570381093663101</v>
      </c>
      <c r="DW180">
        <f t="shared" si="294"/>
        <v>15.172250575312999</v>
      </c>
      <c r="DX180">
        <f t="shared" si="295"/>
        <v>0.17943591579829735</v>
      </c>
      <c r="DY180">
        <f t="shared" si="296"/>
        <v>0.47733610924997627</v>
      </c>
      <c r="DZ180">
        <f t="shared" si="297"/>
        <v>1.0876185638500147</v>
      </c>
      <c r="EA180">
        <f t="shared" si="298"/>
        <v>22.372541780756865</v>
      </c>
      <c r="EB180">
        <f>IF($I$1=0,0,IF(AP180&lt;=0,0,('LED Curve'!$D$19*(AP180/$I$1)^3+'LED Curve'!$D$20*(AP180/$I$1)^2+'LED Curve'!$D$21*(AP180/$I$1)^1+'LED Curve'!$D$22)*$F$1*$I$1))</f>
        <v>544.2324443672818</v>
      </c>
      <c r="EC180">
        <f>IF($I$2=0,0,IF(AQ180&lt;=0,0,('LED Curve'!$D$19*(AQ180/$I$2)^3+'LED Curve'!$D$20*(AQ180/$I$2)^2+'LED Curve'!$D$21*(AQ180/$I$2)^1+'LED Curve'!$D$22)*$F$2*$I$2))</f>
        <v>544.2324443672818</v>
      </c>
      <c r="ED180">
        <f>IF($I$3=0,0,IF(AR180&lt;=0,0,('LED Curve'!$D$19*(AR180/$I$3)^3+'LED Curve'!$D$20*(AR180/$I$3)^2+'LED Curve'!$D$21*(AR180/$I$3)^1+'LED Curve'!$D$22)*$F$3*$I$3))</f>
        <v>544.2324443672818</v>
      </c>
      <c r="EE180">
        <f>IF($I$4=0,0,IF(AS180&lt;=0,0,('LED Curve'!$D$19*(AS180/$I$4)^3+'LED Curve'!$D$20*(AS180/$I$4)^2+'LED Curve'!$D$21*(AS180/$I$4)^1+'LED Curve'!$D$22)*$F$4*$I$4))</f>
        <v>544.2324443672818</v>
      </c>
      <c r="EF180">
        <f>IF($I$1=0,0,IF(AT180&lt;=0,0,('LED Curve'!$D$19*(AT180/$I$1)^3+'LED Curve'!$D$20*(AT180/$I$1)^2+'LED Curve'!$D$21*(AT180/$I$1)^1+'LED Curve'!$D$22)*$F$1*$I$1))</f>
        <v>544.2324443672818</v>
      </c>
      <c r="EG180">
        <f>IF($I$2=0,0,IF(AU180&lt;=0,0,('LED Curve'!$D$19*(AU180/$I$2)^3+'LED Curve'!$D$20*(AU180/$I$2)^2+'LED Curve'!$D$21*(AU180/$I$2)^1+'LED Curve'!$D$22)*$F$2*$I$2))</f>
        <v>544.2324443672818</v>
      </c>
      <c r="EH180">
        <f>IF($I$3=0,0,IF(AV180&lt;=0,0,('LED Curve'!$D$19*(AV180/$I$3)^3+'LED Curve'!$D$20*(AV180/$I$3)^2+'LED Curve'!$D$21*(AV180/$I$3)^1+'LED Curve'!$D$22)*$F$3*$I$3))</f>
        <v>544.2324443672818</v>
      </c>
      <c r="EI180">
        <f>IF($I$4=0,0,IF(AW180&lt;=0,0,('LED Curve'!$D$19*(AW180/$I$4)^3+'LED Curve'!$D$20*(AW180/$I$4)^2+'LED Curve'!$D$21*(AW180/$I$4)^1+'LED Curve'!$D$22)*$F$4*$I$4))</f>
        <v>544.2324443672818</v>
      </c>
      <c r="EJ180">
        <f>IF($I$1=0,0,IF(AX180&lt;=0,0,('LED Curve'!$D$19*(AX180/$I$1)^3+'LED Curve'!$D$20*(AX180/$I$1)^2+'LED Curve'!$D$21*(AX180/$I$1)^1+'LED Curve'!$D$22)*$F$1*$I$1))</f>
        <v>544.2324443672818</v>
      </c>
      <c r="EK180">
        <f>IF($I$2=0,0,IF(AY180&lt;=0,0,('LED Curve'!$D$19*(AY180/$I$2)^3+'LED Curve'!$D$20*(AY180/$I$2)^2+'LED Curve'!$D$21*(AY180/$I$2)^1+'LED Curve'!$D$22)*$F$2*$I$2))</f>
        <v>544.2324443672818</v>
      </c>
      <c r="EL180">
        <f>IF($I$3=0,0,IF(AZ180&lt;=0,0,('LED Curve'!$D$19*(AZ180/$I$3)^3+'LED Curve'!$D$20*(AZ180/$I$3)^2+'LED Curve'!$D$21*(AZ180/$I$3)^1+'LED Curve'!$D$22)*$F$3*$I$3))</f>
        <v>544.2324443672818</v>
      </c>
      <c r="EM180">
        <f>IF($I$4=0,0,IF(BA180&lt;=0,0,('LED Curve'!$D$19*(BA180/$I$4)^3+'LED Curve'!$D$20*(BA180/$I$4)^2+'LED Curve'!$D$21*(BA180/$I$4)^1+'LED Curve'!$D$22)*$F$4*$I$4))</f>
        <v>544.2324443672818</v>
      </c>
      <c r="EN180">
        <f t="shared" si="299"/>
        <v>2176.9297774691272</v>
      </c>
      <c r="EO180">
        <f t="shared" si="219"/>
        <v>948.61350207583291</v>
      </c>
      <c r="EP180">
        <f t="shared" si="220"/>
        <v>2176.9297774691272</v>
      </c>
      <c r="EQ180">
        <f t="shared" si="221"/>
        <v>851.15161399119143</v>
      </c>
      <c r="ER180">
        <f t="shared" si="300"/>
        <v>2176.9297774691272</v>
      </c>
      <c r="ES180">
        <f t="shared" si="222"/>
        <v>774.82780015805474</v>
      </c>
    </row>
    <row r="181" spans="1:149" x14ac:dyDescent="0.3">
      <c r="A181">
        <v>172</v>
      </c>
      <c r="B181">
        <f t="shared" si="223"/>
        <v>6.7187499999999999E-3</v>
      </c>
      <c r="C181">
        <f t="shared" si="210"/>
        <v>132.03125764075887</v>
      </c>
      <c r="D181">
        <f t="shared" si="211"/>
        <v>144.16137197173694</v>
      </c>
      <c r="E181">
        <f t="shared" si="212"/>
        <v>156.29148630271504</v>
      </c>
      <c r="F181">
        <f>IF(C181&gt;Calculation!$D$72,IF((C181-Calculation!$D$72)/Calculation!$D$58&gt;Calculation!$D$28,Calculation!$D$28,(C181-Calculation!$D$72)/Calculation!$D$58),0)</f>
        <v>26.470588235294116</v>
      </c>
      <c r="G181">
        <f>IF(C181&gt;Calculation!$D$73,IF((C181-Calculation!$D$73)/Calculation!$D$59&gt;Calculation!$D$29,Calculation!$D$29,(C181-Calculation!$D$73)/Calculation!$D$59),0)</f>
        <v>54.411764705882355</v>
      </c>
      <c r="H181">
        <f>IF(C181&gt;Calculation!$D$74,IF((C181-Calculation!$D$74)/Calculation!$D$60&gt;Calculation!$D$30,Calculation!$D$30,(C181-Calculation!$D$74)/Calculation!$D$60),0)</f>
        <v>122.05882352941177</v>
      </c>
      <c r="I181">
        <f>IF(C181&gt;Calculation!$D$75,IF((C181-Calculation!$D$75)/Calculation!$D$61&gt;Calculation!$D$31,Calculation!$D$31,(C181-Calculation!$D$75)/Calculation!$D$61),0)</f>
        <v>135.29411764705884</v>
      </c>
      <c r="J181">
        <f>IF(D181&gt;Calculation!$D$72,IF((D181-Calculation!$D$72)/Calculation!$D$58&gt;Calculation!$D$28,Calculation!$D$28,(D181-Calculation!$D$72)/Calculation!$D$58),0)</f>
        <v>26.470588235294116</v>
      </c>
      <c r="K181">
        <f>IF(D181&gt;Calculation!$D$73,IF((D181-Calculation!$D$73)/Calculation!$D$59&gt;Calculation!$D$29,Calculation!$D$29,(D181-Calculation!$D$73)/Calculation!$D$59),0)</f>
        <v>54.411764705882355</v>
      </c>
      <c r="L181">
        <f>IF(D181&gt;Calculation!$D$74,IF((D181-Calculation!$D$74)/Calculation!$D$60&gt;Calculation!$D$30,Calculation!$D$30,(D181-Calculation!$D$74)/Calculation!$D$60),0)</f>
        <v>122.05882352941177</v>
      </c>
      <c r="M181">
        <f>IF(D181&gt;Calculation!$D$75,IF((D181-Calculation!$D$75)/Calculation!$D$61&gt;Calculation!$D$31,Calculation!$D$31,(D181-Calculation!$D$75)/Calculation!$D$61),0)</f>
        <v>135.29411764705884</v>
      </c>
      <c r="N181">
        <f>IF(E181&gt;Calculation!$D$72,IF((E181-Calculation!$D$72)/Calculation!$D$58&gt;Calculation!$D$28,Calculation!$D$28,(E181-Calculation!$D$72)/Calculation!$D$58),0)</f>
        <v>26.470588235294116</v>
      </c>
      <c r="O181">
        <f>IF(E181&gt;Calculation!$D$73,IF((E181-Calculation!$D$73)/Calculation!$D$59&gt;Calculation!$D$29,Calculation!$D$29,(E181-Calculation!$D$73)/Calculation!$D$59),0)</f>
        <v>54.411764705882355</v>
      </c>
      <c r="P181">
        <f>IF(E181&gt;Calculation!$D$74,IF((E181-Calculation!$D$74)/Calculation!$D$60&gt;Calculation!$D$30,Calculation!$D$30,(E181-Calculation!$D$74)/Calculation!$D$60),0)</f>
        <v>122.05882352941177</v>
      </c>
      <c r="Q181">
        <f>IF(E181&gt;Calculation!$D$75,IF((E181-Calculation!$D$75)/Calculation!$D$61&gt;Calculation!$D$31,Calculation!$D$31,(E181-Calculation!$D$75)/Calculation!$D$61),0)</f>
        <v>135.29411764705884</v>
      </c>
      <c r="R181">
        <f t="shared" si="224"/>
        <v>0</v>
      </c>
      <c r="S181">
        <f t="shared" si="225"/>
        <v>0</v>
      </c>
      <c r="T181">
        <f t="shared" si="226"/>
        <v>0</v>
      </c>
      <c r="U181">
        <f t="shared" si="227"/>
        <v>135.29411764705884</v>
      </c>
      <c r="V181">
        <f t="shared" si="228"/>
        <v>0</v>
      </c>
      <c r="W181">
        <f t="shared" si="229"/>
        <v>0</v>
      </c>
      <c r="X181">
        <f t="shared" si="230"/>
        <v>0</v>
      </c>
      <c r="Y181">
        <f t="shared" si="231"/>
        <v>135.29411764705884</v>
      </c>
      <c r="Z181">
        <f t="shared" si="232"/>
        <v>0</v>
      </c>
      <c r="AA181">
        <f t="shared" si="233"/>
        <v>0</v>
      </c>
      <c r="AB181">
        <f t="shared" si="234"/>
        <v>0</v>
      </c>
      <c r="AC181">
        <f t="shared" si="213"/>
        <v>135.29411764705884</v>
      </c>
      <c r="AD181">
        <f>IF(T181&gt;Calculation!$D$29,1,0)</f>
        <v>0</v>
      </c>
      <c r="AE181">
        <f>IF(X181&gt;Calculation!$D$29,1,0)</f>
        <v>0</v>
      </c>
      <c r="AF181">
        <f>IF(AB181&gt;Calculation!$D$29,1,0)</f>
        <v>0</v>
      </c>
      <c r="AG181">
        <f>IF(U181&gt;Calculation!$D$30,1,0)</f>
        <v>1</v>
      </c>
      <c r="AH181">
        <f>IF(Y181&gt;Calculation!$D$30,1,0)</f>
        <v>1</v>
      </c>
      <c r="AI181">
        <f>IF(AC181&gt;Calculation!$D$30,1,0)</f>
        <v>1</v>
      </c>
      <c r="AJ181">
        <f t="shared" si="214"/>
        <v>135.29411764705884</v>
      </c>
      <c r="AK181">
        <f t="shared" si="235"/>
        <v>135.29411764705884</v>
      </c>
      <c r="AL181">
        <f t="shared" si="236"/>
        <v>135.29411764705884</v>
      </c>
      <c r="AM181">
        <f t="shared" si="237"/>
        <v>18304.498269896198</v>
      </c>
      <c r="AN181">
        <f t="shared" si="238"/>
        <v>18304.498269896198</v>
      </c>
      <c r="AO181">
        <f t="shared" si="239"/>
        <v>18304.498269896198</v>
      </c>
      <c r="AP181">
        <f t="shared" si="215"/>
        <v>135.29411764705884</v>
      </c>
      <c r="AQ181">
        <f t="shared" si="216"/>
        <v>135.29411764705884</v>
      </c>
      <c r="AR181">
        <f t="shared" si="217"/>
        <v>135.29411764705884</v>
      </c>
      <c r="AS181">
        <f t="shared" si="218"/>
        <v>135.29411764705884</v>
      </c>
      <c r="AT181">
        <f t="shared" si="240"/>
        <v>135.29411764705884</v>
      </c>
      <c r="AU181">
        <f t="shared" si="241"/>
        <v>135.29411764705884</v>
      </c>
      <c r="AV181">
        <f t="shared" si="242"/>
        <v>135.29411764705884</v>
      </c>
      <c r="AW181">
        <f t="shared" si="243"/>
        <v>135.29411764705884</v>
      </c>
      <c r="AX181">
        <f t="shared" si="244"/>
        <v>135.29411764705884</v>
      </c>
      <c r="AY181">
        <f t="shared" si="245"/>
        <v>135.29411764705884</v>
      </c>
      <c r="AZ181">
        <f t="shared" si="246"/>
        <v>135.29411764705884</v>
      </c>
      <c r="BA181">
        <f t="shared" si="247"/>
        <v>135.29411764705884</v>
      </c>
      <c r="BB181">
        <f t="shared" si="248"/>
        <v>45.098039215686278</v>
      </c>
      <c r="BC181">
        <f t="shared" si="249"/>
        <v>45.098039215686278</v>
      </c>
      <c r="BD181">
        <f t="shared" si="250"/>
        <v>45.098039215686278</v>
      </c>
      <c r="BE181">
        <f t="shared" si="251"/>
        <v>45.098039215686278</v>
      </c>
      <c r="BF181">
        <f t="shared" si="252"/>
        <v>45.098039215686278</v>
      </c>
      <c r="BG181">
        <f t="shared" si="253"/>
        <v>45.098039215686278</v>
      </c>
      <c r="BH181">
        <f t="shared" si="254"/>
        <v>45.098039215686278</v>
      </c>
      <c r="BI181">
        <f t="shared" si="255"/>
        <v>45.098039215686278</v>
      </c>
      <c r="BJ181">
        <f t="shared" si="256"/>
        <v>45.098039215686278</v>
      </c>
      <c r="BK181">
        <f t="shared" si="257"/>
        <v>45.098039215686278</v>
      </c>
      <c r="BL181">
        <f t="shared" si="258"/>
        <v>45.098039215686278</v>
      </c>
      <c r="BM181">
        <f t="shared" si="259"/>
        <v>45.098039215686278</v>
      </c>
      <c r="BN181">
        <f t="shared" si="260"/>
        <v>2033.8331410995775</v>
      </c>
      <c r="BO181">
        <f t="shared" si="261"/>
        <v>2033.8331410995775</v>
      </c>
      <c r="BP181">
        <f t="shared" si="262"/>
        <v>2033.8331410995775</v>
      </c>
      <c r="BQ181">
        <f t="shared" si="263"/>
        <v>2033.8331410995775</v>
      </c>
      <c r="BR181">
        <f t="shared" si="264"/>
        <v>2033.8331410995775</v>
      </c>
      <c r="BS181">
        <f t="shared" si="265"/>
        <v>2033.8331410995775</v>
      </c>
      <c r="BT181">
        <f t="shared" si="266"/>
        <v>2033.8331410995775</v>
      </c>
      <c r="BU181">
        <f t="shared" si="267"/>
        <v>2033.8331410995775</v>
      </c>
      <c r="BV181">
        <f t="shared" si="268"/>
        <v>2033.8331410995775</v>
      </c>
      <c r="BW181">
        <f t="shared" si="269"/>
        <v>2033.8331410995775</v>
      </c>
      <c r="BX181">
        <f t="shared" si="270"/>
        <v>2033.8331410995775</v>
      </c>
      <c r="BY181">
        <f t="shared" si="271"/>
        <v>2033.8331410995775</v>
      </c>
      <c r="BZ181">
        <f>IF($I$1=0,0,IF(AP181=0,C181,('LED Curve'!$D$14*(AP181/$I$1)^3+'LED Curve'!$D$15*(AP181/$I$1)^2+'LED Curve'!$D$16*(AP181/$I$1)^1+'LED Curve'!$D$17)*$F$1))</f>
        <v>32.123222947868399</v>
      </c>
      <c r="CA181">
        <f>IF($I$2=0,0,IF(AQ181=0,C181-BZ181,('LED Curve'!$D$14*(AQ181/$I$2)^3+'LED Curve'!$D$15*(AQ181/$I$2)^2+'LED Curve'!$D$16*(AQ181/$I$2)^1+'LED Curve'!$D$17)*$F$2))</f>
        <v>32.123222947868399</v>
      </c>
      <c r="CB181">
        <f>IF($I$3=0,0,IF(AR181=0,C181-(BZ181+CA181),('LED Curve'!$D$14*(AR181/$I$3)^3+'LED Curve'!$D$15*(AR181/$I$3)^2+'LED Curve'!$D$16*(AR181/$I$3)^1+'LED Curve'!$D$17)*$F$3))</f>
        <v>32.123222947868399</v>
      </c>
      <c r="CC181">
        <f>IF($I$4=0,0,IF(AS181=0,C181-(BZ181+CA181+CB181),('LED Curve'!$D$14*(AS181/$I$4)^3+'LED Curve'!$D$15*(AS181/$I$4)^2+'LED Curve'!$D$16*(AS181/$I$4)^1+'LED Curve'!$D$17)*$F$4))</f>
        <v>32.123222947868399</v>
      </c>
      <c r="CD181">
        <f>IF($I$1=0,0,IF(AT181=0,D181,('LED Curve'!$D$14*(AT181/$I$1)^3+'LED Curve'!$D$15*(AT181/$I$1)^2+'LED Curve'!$D$16*(AT181/$I$1)^1+'LED Curve'!$D$17)*$F$1))</f>
        <v>32.123222947868399</v>
      </c>
      <c r="CE181">
        <f>IF($I$2=0,0,IF(AU181=0,D181-CD181,('LED Curve'!$D$14*(AU181/$I$2)^3+'LED Curve'!$D$15*(AU181/$I$2)^2+'LED Curve'!$D$16*(AU181/$I$2)^1+'LED Curve'!$D$17)*$F$2))</f>
        <v>32.123222947868399</v>
      </c>
      <c r="CF181">
        <f>IF($I$3=0,0,IF(AV181=0,D181-(CD181+CE181),('LED Curve'!$D$14*(AV181/$I$3)^3+'LED Curve'!$D$15*(AV181/$I$3)^2+'LED Curve'!$D$16*(AV181/$I$3)^1+'LED Curve'!$D$17)*$F$3))</f>
        <v>32.123222947868399</v>
      </c>
      <c r="CG181">
        <f>IF($I$4=0,0,IF(AW181=0,D181-(CD181+CE181+CF181),('LED Curve'!$D$14*(AW181/$I$4)^3+'LED Curve'!$D$15*(AW181/$I$4)^2+'LED Curve'!$D$16*(AW181/$I$4)^1+'LED Curve'!$D$17)*$F$4))</f>
        <v>32.123222947868399</v>
      </c>
      <c r="CH181">
        <f>IF($I$1=0,0,IF(AX181=0,E181,('LED Curve'!$D$14*(AX181/$I$1)^3+'LED Curve'!$D$15*(AX181/$I$1)^2+'LED Curve'!$D$16*(AX181/$I$1)^1+'LED Curve'!$D$17)*$F$1))</f>
        <v>32.123222947868399</v>
      </c>
      <c r="CI181">
        <f>IF($I$2=0,0,IF(AY181=0,E181-CH181,('LED Curve'!$D$14*(AY181/$I$2)^3+'LED Curve'!$D$15*(AY181/$I$2)^2+'LED Curve'!$D$16*(AY181/$I$2)^1+'LED Curve'!$D$17)*$F$2))</f>
        <v>32.123222947868399</v>
      </c>
      <c r="CJ181">
        <f>IF($I$3=0,0,IF(AZ181=0,E181-(CH181+CI181),('LED Curve'!$D$14*(AZ181/$I$3)^3+'LED Curve'!$D$15*(AZ181/$I$3)^2+'LED Curve'!$D$16*(AZ181/$I$3)^1+'LED Curve'!$D$17)*$F$3))</f>
        <v>32.123222947868399</v>
      </c>
      <c r="CK181">
        <f>IF($I$4=0,0,IF(BA181=0,E181-(CH181+CI181+CJ181),('LED Curve'!$D$14*(BA181/$I$4)^3+'LED Curve'!$D$15*(BA181/$I$4)^2+'LED Curve'!$D$16*(BA181/$I$4)^1+'LED Curve'!$D$17)*$F$4))</f>
        <v>32.123222947868399</v>
      </c>
      <c r="CL181">
        <f t="shared" si="272"/>
        <v>99.908034692890467</v>
      </c>
      <c r="CM181">
        <f t="shared" si="273"/>
        <v>67.784811745022068</v>
      </c>
      <c r="CN181">
        <f t="shared" si="274"/>
        <v>35.661588797153669</v>
      </c>
      <c r="CO181">
        <f>IF($C$6=Calculation!$I$5,0,$C181-(BZ181+CA181+CB181+CC181))</f>
        <v>3.5383658492852703</v>
      </c>
      <c r="CP181">
        <f t="shared" si="275"/>
        <v>112.03814902386854</v>
      </c>
      <c r="CQ181">
        <f t="shared" si="276"/>
        <v>79.914926076000143</v>
      </c>
      <c r="CR181">
        <f t="shared" si="277"/>
        <v>47.791703128131743</v>
      </c>
      <c r="CS181">
        <f>IF($C$6=Calculation!$I$5,0,$D181-(CD181+CE181+CF181+CG181))</f>
        <v>15.668480180263344</v>
      </c>
      <c r="CT181">
        <f t="shared" si="278"/>
        <v>124.16826335484664</v>
      </c>
      <c r="CU181">
        <f t="shared" si="279"/>
        <v>92.045040406978245</v>
      </c>
      <c r="CV181">
        <f t="shared" si="280"/>
        <v>59.921817459109846</v>
      </c>
      <c r="CW181">
        <f>IF($C$6=Calculation!$I$5,0,$E181-(CH181+CI181+CJ181+CK181))</f>
        <v>27.798594511241447</v>
      </c>
      <c r="CX181">
        <f t="shared" si="281"/>
        <v>89.462367112472847</v>
      </c>
      <c r="CY181">
        <f t="shared" si="282"/>
        <v>99.992944719093529</v>
      </c>
      <c r="CZ181">
        <f t="shared" si="283"/>
        <v>110.19286649814231</v>
      </c>
      <c r="DA181">
        <f t="shared" si="284"/>
        <v>0.93281751981959793</v>
      </c>
      <c r="DB181">
        <f t="shared" si="285"/>
        <v>0.96619417906192195</v>
      </c>
      <c r="DC181">
        <f t="shared" si="286"/>
        <v>0.99255846269403702</v>
      </c>
      <c r="DD181">
        <f t="shared" si="301"/>
        <v>21.157685202291844</v>
      </c>
      <c r="DE181">
        <f t="shared" si="302"/>
        <v>20.740875104081244</v>
      </c>
      <c r="DF181">
        <f t="shared" si="303"/>
        <v>19.549018714333382</v>
      </c>
      <c r="DG181">
        <f t="shared" si="304"/>
        <v>16.304184492057775</v>
      </c>
      <c r="DH181">
        <f t="shared" si="305"/>
        <v>21.950768481908625</v>
      </c>
      <c r="DI181">
        <f t="shared" si="306"/>
        <v>21.570903547368715</v>
      </c>
      <c r="DJ181">
        <f t="shared" si="307"/>
        <v>20.504919920739024</v>
      </c>
      <c r="DK181">
        <f t="shared" si="308"/>
        <v>17.760146127003743</v>
      </c>
      <c r="DL181">
        <f t="shared" si="309"/>
        <v>22.57607446133273</v>
      </c>
      <c r="DM181">
        <f t="shared" si="310"/>
        <v>22.228260449621374</v>
      </c>
      <c r="DN181">
        <f t="shared" si="311"/>
        <v>21.263020284161676</v>
      </c>
      <c r="DO181">
        <f t="shared" si="312"/>
        <v>18.866073419528831</v>
      </c>
      <c r="DP181">
        <f t="shared" si="287"/>
        <v>0.21536561656600375</v>
      </c>
      <c r="DQ181">
        <f t="shared" si="288"/>
        <v>0.5946129283434145</v>
      </c>
      <c r="DR181">
        <f t="shared" si="289"/>
        <v>1.504332759888884</v>
      </c>
      <c r="DS181">
        <f t="shared" si="290"/>
        <v>8.4634747750906811</v>
      </c>
      <c r="DT181">
        <f t="shared" si="291"/>
        <v>0.1957421357474966</v>
      </c>
      <c r="DU181">
        <f t="shared" si="292"/>
        <v>0.52937470169145939</v>
      </c>
      <c r="DV181">
        <f t="shared" si="293"/>
        <v>1.2570381093663101</v>
      </c>
      <c r="DW181">
        <f t="shared" si="294"/>
        <v>15.257857516206199</v>
      </c>
      <c r="DX181">
        <f t="shared" si="295"/>
        <v>0.17943591579829735</v>
      </c>
      <c r="DY181">
        <f t="shared" si="296"/>
        <v>0.47733610924997627</v>
      </c>
      <c r="DZ181">
        <f t="shared" si="297"/>
        <v>1.0876185638500147</v>
      </c>
      <c r="EA181">
        <f t="shared" si="298"/>
        <v>22.522488831905335</v>
      </c>
      <c r="EB181">
        <f>IF($I$1=0,0,IF(AP181&lt;=0,0,('LED Curve'!$D$19*(AP181/$I$1)^3+'LED Curve'!$D$20*(AP181/$I$1)^2+'LED Curve'!$D$21*(AP181/$I$1)^1+'LED Curve'!$D$22)*$F$1*$I$1))</f>
        <v>544.2324443672818</v>
      </c>
      <c r="EC181">
        <f>IF($I$2=0,0,IF(AQ181&lt;=0,0,('LED Curve'!$D$19*(AQ181/$I$2)^3+'LED Curve'!$D$20*(AQ181/$I$2)^2+'LED Curve'!$D$21*(AQ181/$I$2)^1+'LED Curve'!$D$22)*$F$2*$I$2))</f>
        <v>544.2324443672818</v>
      </c>
      <c r="ED181">
        <f>IF($I$3=0,0,IF(AR181&lt;=0,0,('LED Curve'!$D$19*(AR181/$I$3)^3+'LED Curve'!$D$20*(AR181/$I$3)^2+'LED Curve'!$D$21*(AR181/$I$3)^1+'LED Curve'!$D$22)*$F$3*$I$3))</f>
        <v>544.2324443672818</v>
      </c>
      <c r="EE181">
        <f>IF($I$4=0,0,IF(AS181&lt;=0,0,('LED Curve'!$D$19*(AS181/$I$4)^3+'LED Curve'!$D$20*(AS181/$I$4)^2+'LED Curve'!$D$21*(AS181/$I$4)^1+'LED Curve'!$D$22)*$F$4*$I$4))</f>
        <v>544.2324443672818</v>
      </c>
      <c r="EF181">
        <f>IF($I$1=0,0,IF(AT181&lt;=0,0,('LED Curve'!$D$19*(AT181/$I$1)^3+'LED Curve'!$D$20*(AT181/$I$1)^2+'LED Curve'!$D$21*(AT181/$I$1)^1+'LED Curve'!$D$22)*$F$1*$I$1))</f>
        <v>544.2324443672818</v>
      </c>
      <c r="EG181">
        <f>IF($I$2=0,0,IF(AU181&lt;=0,0,('LED Curve'!$D$19*(AU181/$I$2)^3+'LED Curve'!$D$20*(AU181/$I$2)^2+'LED Curve'!$D$21*(AU181/$I$2)^1+'LED Curve'!$D$22)*$F$2*$I$2))</f>
        <v>544.2324443672818</v>
      </c>
      <c r="EH181">
        <f>IF($I$3=0,0,IF(AV181&lt;=0,0,('LED Curve'!$D$19*(AV181/$I$3)^3+'LED Curve'!$D$20*(AV181/$I$3)^2+'LED Curve'!$D$21*(AV181/$I$3)^1+'LED Curve'!$D$22)*$F$3*$I$3))</f>
        <v>544.2324443672818</v>
      </c>
      <c r="EI181">
        <f>IF($I$4=0,0,IF(AW181&lt;=0,0,('LED Curve'!$D$19*(AW181/$I$4)^3+'LED Curve'!$D$20*(AW181/$I$4)^2+'LED Curve'!$D$21*(AW181/$I$4)^1+'LED Curve'!$D$22)*$F$4*$I$4))</f>
        <v>544.2324443672818</v>
      </c>
      <c r="EJ181">
        <f>IF($I$1=0,0,IF(AX181&lt;=0,0,('LED Curve'!$D$19*(AX181/$I$1)^3+'LED Curve'!$D$20*(AX181/$I$1)^2+'LED Curve'!$D$21*(AX181/$I$1)^1+'LED Curve'!$D$22)*$F$1*$I$1))</f>
        <v>544.2324443672818</v>
      </c>
      <c r="EK181">
        <f>IF($I$2=0,0,IF(AY181&lt;=0,0,('LED Curve'!$D$19*(AY181/$I$2)^3+'LED Curve'!$D$20*(AY181/$I$2)^2+'LED Curve'!$D$21*(AY181/$I$2)^1+'LED Curve'!$D$22)*$F$2*$I$2))</f>
        <v>544.2324443672818</v>
      </c>
      <c r="EL181">
        <f>IF($I$3=0,0,IF(AZ181&lt;=0,0,('LED Curve'!$D$19*(AZ181/$I$3)^3+'LED Curve'!$D$20*(AZ181/$I$3)^2+'LED Curve'!$D$21*(AZ181/$I$3)^1+'LED Curve'!$D$22)*$F$3*$I$3))</f>
        <v>544.2324443672818</v>
      </c>
      <c r="EM181">
        <f>IF($I$4=0,0,IF(BA181&lt;=0,0,('LED Curve'!$D$19*(BA181/$I$4)^3+'LED Curve'!$D$20*(BA181/$I$4)^2+'LED Curve'!$D$21*(BA181/$I$4)^1+'LED Curve'!$D$22)*$F$4*$I$4))</f>
        <v>544.2324443672818</v>
      </c>
      <c r="EN181">
        <f t="shared" si="299"/>
        <v>2176.9297774691272</v>
      </c>
      <c r="EO181">
        <f t="shared" si="219"/>
        <v>948.61350207583291</v>
      </c>
      <c r="EP181">
        <f t="shared" si="220"/>
        <v>2176.9297774691272</v>
      </c>
      <c r="EQ181">
        <f t="shared" si="221"/>
        <v>851.15161399119143</v>
      </c>
      <c r="ER181">
        <f t="shared" si="300"/>
        <v>2176.9297774691272</v>
      </c>
      <c r="ES181">
        <f t="shared" si="222"/>
        <v>774.82780015805474</v>
      </c>
    </row>
    <row r="182" spans="1:149" x14ac:dyDescent="0.3">
      <c r="A182">
        <v>173</v>
      </c>
      <c r="B182">
        <f t="shared" si="223"/>
        <v>6.7578124999999999E-3</v>
      </c>
      <c r="C182">
        <f t="shared" si="210"/>
        <v>131.03978665348544</v>
      </c>
      <c r="D182">
        <f t="shared" si="211"/>
        <v>143.07976725834777</v>
      </c>
      <c r="E182">
        <f t="shared" si="212"/>
        <v>155.11974786321008</v>
      </c>
      <c r="F182">
        <f>IF(C182&gt;Calculation!$D$72,IF((C182-Calculation!$D$72)/Calculation!$D$58&gt;Calculation!$D$28,Calculation!$D$28,(C182-Calculation!$D$72)/Calculation!$D$58),0)</f>
        <v>26.470588235294116</v>
      </c>
      <c r="G182">
        <f>IF(C182&gt;Calculation!$D$73,IF((C182-Calculation!$D$73)/Calculation!$D$59&gt;Calculation!$D$29,Calculation!$D$29,(C182-Calculation!$D$73)/Calculation!$D$59),0)</f>
        <v>54.411764705882355</v>
      </c>
      <c r="H182">
        <f>IF(C182&gt;Calculation!$D$74,IF((C182-Calculation!$D$74)/Calculation!$D$60&gt;Calculation!$D$30,Calculation!$D$30,(C182-Calculation!$D$74)/Calculation!$D$60),0)</f>
        <v>122.05882352941177</v>
      </c>
      <c r="I182">
        <f>IF(C182&gt;Calculation!$D$75,IF((C182-Calculation!$D$75)/Calculation!$D$61&gt;Calculation!$D$31,Calculation!$D$31,(C182-Calculation!$D$75)/Calculation!$D$61),0)</f>
        <v>135.29411764705884</v>
      </c>
      <c r="J182">
        <f>IF(D182&gt;Calculation!$D$72,IF((D182-Calculation!$D$72)/Calculation!$D$58&gt;Calculation!$D$28,Calculation!$D$28,(D182-Calculation!$D$72)/Calculation!$D$58),0)</f>
        <v>26.470588235294116</v>
      </c>
      <c r="K182">
        <f>IF(D182&gt;Calculation!$D$73,IF((D182-Calculation!$D$73)/Calculation!$D$59&gt;Calculation!$D$29,Calculation!$D$29,(D182-Calculation!$D$73)/Calculation!$D$59),0)</f>
        <v>54.411764705882355</v>
      </c>
      <c r="L182">
        <f>IF(D182&gt;Calculation!$D$74,IF((D182-Calculation!$D$74)/Calculation!$D$60&gt;Calculation!$D$30,Calculation!$D$30,(D182-Calculation!$D$74)/Calculation!$D$60),0)</f>
        <v>122.05882352941177</v>
      </c>
      <c r="M182">
        <f>IF(D182&gt;Calculation!$D$75,IF((D182-Calculation!$D$75)/Calculation!$D$61&gt;Calculation!$D$31,Calculation!$D$31,(D182-Calculation!$D$75)/Calculation!$D$61),0)</f>
        <v>135.29411764705884</v>
      </c>
      <c r="N182">
        <f>IF(E182&gt;Calculation!$D$72,IF((E182-Calculation!$D$72)/Calculation!$D$58&gt;Calculation!$D$28,Calculation!$D$28,(E182-Calculation!$D$72)/Calculation!$D$58),0)</f>
        <v>26.470588235294116</v>
      </c>
      <c r="O182">
        <f>IF(E182&gt;Calculation!$D$73,IF((E182-Calculation!$D$73)/Calculation!$D$59&gt;Calculation!$D$29,Calculation!$D$29,(E182-Calculation!$D$73)/Calculation!$D$59),0)</f>
        <v>54.411764705882355</v>
      </c>
      <c r="P182">
        <f>IF(E182&gt;Calculation!$D$74,IF((E182-Calculation!$D$74)/Calculation!$D$60&gt;Calculation!$D$30,Calculation!$D$30,(E182-Calculation!$D$74)/Calculation!$D$60),0)</f>
        <v>122.05882352941177</v>
      </c>
      <c r="Q182">
        <f>IF(E182&gt;Calculation!$D$75,IF((E182-Calculation!$D$75)/Calculation!$D$61&gt;Calculation!$D$31,Calculation!$D$31,(E182-Calculation!$D$75)/Calculation!$D$61),0)</f>
        <v>135.29411764705884</v>
      </c>
      <c r="R182">
        <f t="shared" si="224"/>
        <v>0</v>
      </c>
      <c r="S182">
        <f t="shared" si="225"/>
        <v>0</v>
      </c>
      <c r="T182">
        <f t="shared" si="226"/>
        <v>0</v>
      </c>
      <c r="U182">
        <f t="shared" si="227"/>
        <v>135.29411764705884</v>
      </c>
      <c r="V182">
        <f t="shared" si="228"/>
        <v>0</v>
      </c>
      <c r="W182">
        <f t="shared" si="229"/>
        <v>0</v>
      </c>
      <c r="X182">
        <f t="shared" si="230"/>
        <v>0</v>
      </c>
      <c r="Y182">
        <f t="shared" si="231"/>
        <v>135.29411764705884</v>
      </c>
      <c r="Z182">
        <f t="shared" si="232"/>
        <v>0</v>
      </c>
      <c r="AA182">
        <f t="shared" si="233"/>
        <v>0</v>
      </c>
      <c r="AB182">
        <f t="shared" si="234"/>
        <v>0</v>
      </c>
      <c r="AC182">
        <f t="shared" si="213"/>
        <v>135.29411764705884</v>
      </c>
      <c r="AD182">
        <f>IF(T182&gt;Calculation!$D$29,1,0)</f>
        <v>0</v>
      </c>
      <c r="AE182">
        <f>IF(X182&gt;Calculation!$D$29,1,0)</f>
        <v>0</v>
      </c>
      <c r="AF182">
        <f>IF(AB182&gt;Calculation!$D$29,1,0)</f>
        <v>0</v>
      </c>
      <c r="AG182">
        <f>IF(U182&gt;Calculation!$D$30,1,0)</f>
        <v>1</v>
      </c>
      <c r="AH182">
        <f>IF(Y182&gt;Calculation!$D$30,1,0)</f>
        <v>1</v>
      </c>
      <c r="AI182">
        <f>IF(AC182&gt;Calculation!$D$30,1,0)</f>
        <v>1</v>
      </c>
      <c r="AJ182">
        <f t="shared" si="214"/>
        <v>135.29411764705884</v>
      </c>
      <c r="AK182">
        <f t="shared" si="235"/>
        <v>135.29411764705884</v>
      </c>
      <c r="AL182">
        <f t="shared" si="236"/>
        <v>135.29411764705884</v>
      </c>
      <c r="AM182">
        <f t="shared" si="237"/>
        <v>18304.498269896198</v>
      </c>
      <c r="AN182">
        <f t="shared" si="238"/>
        <v>18304.498269896198</v>
      </c>
      <c r="AO182">
        <f t="shared" si="239"/>
        <v>18304.498269896198</v>
      </c>
      <c r="AP182">
        <f t="shared" si="215"/>
        <v>135.29411764705884</v>
      </c>
      <c r="AQ182">
        <f t="shared" si="216"/>
        <v>135.29411764705884</v>
      </c>
      <c r="AR182">
        <f t="shared" si="217"/>
        <v>135.29411764705884</v>
      </c>
      <c r="AS182">
        <f t="shared" si="218"/>
        <v>135.29411764705884</v>
      </c>
      <c r="AT182">
        <f t="shared" si="240"/>
        <v>135.29411764705884</v>
      </c>
      <c r="AU182">
        <f t="shared" si="241"/>
        <v>135.29411764705884</v>
      </c>
      <c r="AV182">
        <f t="shared" si="242"/>
        <v>135.29411764705884</v>
      </c>
      <c r="AW182">
        <f t="shared" si="243"/>
        <v>135.29411764705884</v>
      </c>
      <c r="AX182">
        <f t="shared" si="244"/>
        <v>135.29411764705884</v>
      </c>
      <c r="AY182">
        <f t="shared" si="245"/>
        <v>135.29411764705884</v>
      </c>
      <c r="AZ182">
        <f t="shared" si="246"/>
        <v>135.29411764705884</v>
      </c>
      <c r="BA182">
        <f t="shared" si="247"/>
        <v>135.29411764705884</v>
      </c>
      <c r="BB182">
        <f t="shared" si="248"/>
        <v>45.098039215686278</v>
      </c>
      <c r="BC182">
        <f t="shared" si="249"/>
        <v>45.098039215686278</v>
      </c>
      <c r="BD182">
        <f t="shared" si="250"/>
        <v>45.098039215686278</v>
      </c>
      <c r="BE182">
        <f t="shared" si="251"/>
        <v>45.098039215686278</v>
      </c>
      <c r="BF182">
        <f t="shared" si="252"/>
        <v>45.098039215686278</v>
      </c>
      <c r="BG182">
        <f t="shared" si="253"/>
        <v>45.098039215686278</v>
      </c>
      <c r="BH182">
        <f t="shared" si="254"/>
        <v>45.098039215686278</v>
      </c>
      <c r="BI182">
        <f t="shared" si="255"/>
        <v>45.098039215686278</v>
      </c>
      <c r="BJ182">
        <f t="shared" si="256"/>
        <v>45.098039215686278</v>
      </c>
      <c r="BK182">
        <f t="shared" si="257"/>
        <v>45.098039215686278</v>
      </c>
      <c r="BL182">
        <f t="shared" si="258"/>
        <v>45.098039215686278</v>
      </c>
      <c r="BM182">
        <f t="shared" si="259"/>
        <v>45.098039215686278</v>
      </c>
      <c r="BN182">
        <f t="shared" si="260"/>
        <v>2033.8331410995775</v>
      </c>
      <c r="BO182">
        <f t="shared" si="261"/>
        <v>2033.8331410995775</v>
      </c>
      <c r="BP182">
        <f t="shared" si="262"/>
        <v>2033.8331410995775</v>
      </c>
      <c r="BQ182">
        <f t="shared" si="263"/>
        <v>2033.8331410995775</v>
      </c>
      <c r="BR182">
        <f t="shared" si="264"/>
        <v>2033.8331410995775</v>
      </c>
      <c r="BS182">
        <f t="shared" si="265"/>
        <v>2033.8331410995775</v>
      </c>
      <c r="BT182">
        <f t="shared" si="266"/>
        <v>2033.8331410995775</v>
      </c>
      <c r="BU182">
        <f t="shared" si="267"/>
        <v>2033.8331410995775</v>
      </c>
      <c r="BV182">
        <f t="shared" si="268"/>
        <v>2033.8331410995775</v>
      </c>
      <c r="BW182">
        <f t="shared" si="269"/>
        <v>2033.8331410995775</v>
      </c>
      <c r="BX182">
        <f t="shared" si="270"/>
        <v>2033.8331410995775</v>
      </c>
      <c r="BY182">
        <f t="shared" si="271"/>
        <v>2033.8331410995775</v>
      </c>
      <c r="BZ182">
        <f>IF($I$1=0,0,IF(AP182=0,C182,('LED Curve'!$D$14*(AP182/$I$1)^3+'LED Curve'!$D$15*(AP182/$I$1)^2+'LED Curve'!$D$16*(AP182/$I$1)^1+'LED Curve'!$D$17)*$F$1))</f>
        <v>32.123222947868399</v>
      </c>
      <c r="CA182">
        <f>IF($I$2=0,0,IF(AQ182=0,C182-BZ182,('LED Curve'!$D$14*(AQ182/$I$2)^3+'LED Curve'!$D$15*(AQ182/$I$2)^2+'LED Curve'!$D$16*(AQ182/$I$2)^1+'LED Curve'!$D$17)*$F$2))</f>
        <v>32.123222947868399</v>
      </c>
      <c r="CB182">
        <f>IF($I$3=0,0,IF(AR182=0,C182-(BZ182+CA182),('LED Curve'!$D$14*(AR182/$I$3)^3+'LED Curve'!$D$15*(AR182/$I$3)^2+'LED Curve'!$D$16*(AR182/$I$3)^1+'LED Curve'!$D$17)*$F$3))</f>
        <v>32.123222947868399</v>
      </c>
      <c r="CC182">
        <f>IF($I$4=0,0,IF(AS182=0,C182-(BZ182+CA182+CB182),('LED Curve'!$D$14*(AS182/$I$4)^3+'LED Curve'!$D$15*(AS182/$I$4)^2+'LED Curve'!$D$16*(AS182/$I$4)^1+'LED Curve'!$D$17)*$F$4))</f>
        <v>32.123222947868399</v>
      </c>
      <c r="CD182">
        <f>IF($I$1=0,0,IF(AT182=0,D182,('LED Curve'!$D$14*(AT182/$I$1)^3+'LED Curve'!$D$15*(AT182/$I$1)^2+'LED Curve'!$D$16*(AT182/$I$1)^1+'LED Curve'!$D$17)*$F$1))</f>
        <v>32.123222947868399</v>
      </c>
      <c r="CE182">
        <f>IF($I$2=0,0,IF(AU182=0,D182-CD182,('LED Curve'!$D$14*(AU182/$I$2)^3+'LED Curve'!$D$15*(AU182/$I$2)^2+'LED Curve'!$D$16*(AU182/$I$2)^1+'LED Curve'!$D$17)*$F$2))</f>
        <v>32.123222947868399</v>
      </c>
      <c r="CF182">
        <f>IF($I$3=0,0,IF(AV182=0,D182-(CD182+CE182),('LED Curve'!$D$14*(AV182/$I$3)^3+'LED Curve'!$D$15*(AV182/$I$3)^2+'LED Curve'!$D$16*(AV182/$I$3)^1+'LED Curve'!$D$17)*$F$3))</f>
        <v>32.123222947868399</v>
      </c>
      <c r="CG182">
        <f>IF($I$4=0,0,IF(AW182=0,D182-(CD182+CE182+CF182),('LED Curve'!$D$14*(AW182/$I$4)^3+'LED Curve'!$D$15*(AW182/$I$4)^2+'LED Curve'!$D$16*(AW182/$I$4)^1+'LED Curve'!$D$17)*$F$4))</f>
        <v>32.123222947868399</v>
      </c>
      <c r="CH182">
        <f>IF($I$1=0,0,IF(AX182=0,E182,('LED Curve'!$D$14*(AX182/$I$1)^3+'LED Curve'!$D$15*(AX182/$I$1)^2+'LED Curve'!$D$16*(AX182/$I$1)^1+'LED Curve'!$D$17)*$F$1))</f>
        <v>32.123222947868399</v>
      </c>
      <c r="CI182">
        <f>IF($I$2=0,0,IF(AY182=0,E182-CH182,('LED Curve'!$D$14*(AY182/$I$2)^3+'LED Curve'!$D$15*(AY182/$I$2)^2+'LED Curve'!$D$16*(AY182/$I$2)^1+'LED Curve'!$D$17)*$F$2))</f>
        <v>32.123222947868399</v>
      </c>
      <c r="CJ182">
        <f>IF($I$3=0,0,IF(AZ182=0,E182-(CH182+CI182),('LED Curve'!$D$14*(AZ182/$I$3)^3+'LED Curve'!$D$15*(AZ182/$I$3)^2+'LED Curve'!$D$16*(AZ182/$I$3)^1+'LED Curve'!$D$17)*$F$3))</f>
        <v>32.123222947868399</v>
      </c>
      <c r="CK182">
        <f>IF($I$4=0,0,IF(BA182=0,E182-(CH182+CI182+CJ182),('LED Curve'!$D$14*(BA182/$I$4)^3+'LED Curve'!$D$15*(BA182/$I$4)^2+'LED Curve'!$D$16*(BA182/$I$4)^1+'LED Curve'!$D$17)*$F$4))</f>
        <v>32.123222947868399</v>
      </c>
      <c r="CL182">
        <f t="shared" si="272"/>
        <v>98.916563705617037</v>
      </c>
      <c r="CM182">
        <f t="shared" si="273"/>
        <v>66.793340757748638</v>
      </c>
      <c r="CN182">
        <f t="shared" si="274"/>
        <v>34.670117809880239</v>
      </c>
      <c r="CO182">
        <f>IF($C$6=Calculation!$I$5,0,$C182-(BZ182+CA182+CB182+CC182))</f>
        <v>2.5468948620118397</v>
      </c>
      <c r="CP182">
        <f t="shared" si="275"/>
        <v>110.95654431047937</v>
      </c>
      <c r="CQ182">
        <f t="shared" si="276"/>
        <v>78.833321362610974</v>
      </c>
      <c r="CR182">
        <f t="shared" si="277"/>
        <v>46.710098414742575</v>
      </c>
      <c r="CS182">
        <f>IF($C$6=Calculation!$I$5,0,$D182-(CD182+CE182+CF182+CG182))</f>
        <v>14.586875466874176</v>
      </c>
      <c r="CT182">
        <f t="shared" si="278"/>
        <v>122.99652491534168</v>
      </c>
      <c r="CU182">
        <f t="shared" si="279"/>
        <v>90.873301967473282</v>
      </c>
      <c r="CV182">
        <f t="shared" si="280"/>
        <v>58.750079019604883</v>
      </c>
      <c r="CW182">
        <f>IF($C$6=Calculation!$I$5,0,$E182-(CH182+CI182+CJ182+CK182))</f>
        <v>26.626856071736483</v>
      </c>
      <c r="CX182">
        <f t="shared" si="281"/>
        <v>90.164921572349641</v>
      </c>
      <c r="CY182">
        <f t="shared" si="282"/>
        <v>100.75936776623185</v>
      </c>
      <c r="CZ182">
        <f t="shared" si="283"/>
        <v>111.02315813254216</v>
      </c>
      <c r="DA182">
        <f t="shared" si="284"/>
        <v>0.9402164168784215</v>
      </c>
      <c r="DB182">
        <f t="shared" si="285"/>
        <v>0.97359307612074553</v>
      </c>
      <c r="DC182">
        <f t="shared" si="286"/>
        <v>0.9999573597528606</v>
      </c>
      <c r="DD182">
        <f t="shared" si="301"/>
        <v>21.327454073569641</v>
      </c>
      <c r="DE182">
        <f t="shared" si="302"/>
        <v>20.91064397535904</v>
      </c>
      <c r="DF182">
        <f t="shared" si="303"/>
        <v>19.718787585611178</v>
      </c>
      <c r="DG182">
        <f t="shared" si="304"/>
        <v>16.473953363335571</v>
      </c>
      <c r="DH182">
        <f t="shared" si="305"/>
        <v>22.120537353186421</v>
      </c>
      <c r="DI182">
        <f t="shared" si="306"/>
        <v>21.740672418646511</v>
      </c>
      <c r="DJ182">
        <f t="shared" si="307"/>
        <v>20.67468879201682</v>
      </c>
      <c r="DK182">
        <f t="shared" si="308"/>
        <v>17.929914998281539</v>
      </c>
      <c r="DL182">
        <f t="shared" si="309"/>
        <v>22.745843332610526</v>
      </c>
      <c r="DM182">
        <f t="shared" si="310"/>
        <v>22.39802932089917</v>
      </c>
      <c r="DN182">
        <f t="shared" si="311"/>
        <v>21.432789155439472</v>
      </c>
      <c r="DO182">
        <f t="shared" si="312"/>
        <v>19.035842290806627</v>
      </c>
      <c r="DP182">
        <f t="shared" si="287"/>
        <v>0.21536561656600375</v>
      </c>
      <c r="DQ182">
        <f t="shared" si="288"/>
        <v>0.5946129283434145</v>
      </c>
      <c r="DR182">
        <f t="shared" si="289"/>
        <v>1.504332759888884</v>
      </c>
      <c r="DS182">
        <f t="shared" si="290"/>
        <v>8.4795548527974631</v>
      </c>
      <c r="DT182">
        <f t="shared" si="291"/>
        <v>0.1957421357474966</v>
      </c>
      <c r="DU182">
        <f t="shared" si="292"/>
        <v>0.52937470169145939</v>
      </c>
      <c r="DV182">
        <f t="shared" si="293"/>
        <v>1.2570381093663101</v>
      </c>
      <c r="DW182">
        <f t="shared" si="294"/>
        <v>15.337806181174509</v>
      </c>
      <c r="DX182">
        <f t="shared" si="295"/>
        <v>0.17943591579829735</v>
      </c>
      <c r="DY182">
        <f t="shared" si="296"/>
        <v>0.47733610924997627</v>
      </c>
      <c r="DZ182">
        <f t="shared" si="297"/>
        <v>1.0876185638500147</v>
      </c>
      <c r="EA182">
        <f t="shared" si="298"/>
        <v>22.666306084135172</v>
      </c>
      <c r="EB182">
        <f>IF($I$1=0,0,IF(AP182&lt;=0,0,('LED Curve'!$D$19*(AP182/$I$1)^3+'LED Curve'!$D$20*(AP182/$I$1)^2+'LED Curve'!$D$21*(AP182/$I$1)^1+'LED Curve'!$D$22)*$F$1*$I$1))</f>
        <v>544.2324443672818</v>
      </c>
      <c r="EC182">
        <f>IF($I$2=0,0,IF(AQ182&lt;=0,0,('LED Curve'!$D$19*(AQ182/$I$2)^3+'LED Curve'!$D$20*(AQ182/$I$2)^2+'LED Curve'!$D$21*(AQ182/$I$2)^1+'LED Curve'!$D$22)*$F$2*$I$2))</f>
        <v>544.2324443672818</v>
      </c>
      <c r="ED182">
        <f>IF($I$3=0,0,IF(AR182&lt;=0,0,('LED Curve'!$D$19*(AR182/$I$3)^3+'LED Curve'!$D$20*(AR182/$I$3)^2+'LED Curve'!$D$21*(AR182/$I$3)^1+'LED Curve'!$D$22)*$F$3*$I$3))</f>
        <v>544.2324443672818</v>
      </c>
      <c r="EE182">
        <f>IF($I$4=0,0,IF(AS182&lt;=0,0,('LED Curve'!$D$19*(AS182/$I$4)^3+'LED Curve'!$D$20*(AS182/$I$4)^2+'LED Curve'!$D$21*(AS182/$I$4)^1+'LED Curve'!$D$22)*$F$4*$I$4))</f>
        <v>544.2324443672818</v>
      </c>
      <c r="EF182">
        <f>IF($I$1=0,0,IF(AT182&lt;=0,0,('LED Curve'!$D$19*(AT182/$I$1)^3+'LED Curve'!$D$20*(AT182/$I$1)^2+'LED Curve'!$D$21*(AT182/$I$1)^1+'LED Curve'!$D$22)*$F$1*$I$1))</f>
        <v>544.2324443672818</v>
      </c>
      <c r="EG182">
        <f>IF($I$2=0,0,IF(AU182&lt;=0,0,('LED Curve'!$D$19*(AU182/$I$2)^3+'LED Curve'!$D$20*(AU182/$I$2)^2+'LED Curve'!$D$21*(AU182/$I$2)^1+'LED Curve'!$D$22)*$F$2*$I$2))</f>
        <v>544.2324443672818</v>
      </c>
      <c r="EH182">
        <f>IF($I$3=0,0,IF(AV182&lt;=0,0,('LED Curve'!$D$19*(AV182/$I$3)^3+'LED Curve'!$D$20*(AV182/$I$3)^2+'LED Curve'!$D$21*(AV182/$I$3)^1+'LED Curve'!$D$22)*$F$3*$I$3))</f>
        <v>544.2324443672818</v>
      </c>
      <c r="EI182">
        <f>IF($I$4=0,0,IF(AW182&lt;=0,0,('LED Curve'!$D$19*(AW182/$I$4)^3+'LED Curve'!$D$20*(AW182/$I$4)^2+'LED Curve'!$D$21*(AW182/$I$4)^1+'LED Curve'!$D$22)*$F$4*$I$4))</f>
        <v>544.2324443672818</v>
      </c>
      <c r="EJ182">
        <f>IF($I$1=0,0,IF(AX182&lt;=0,0,('LED Curve'!$D$19*(AX182/$I$1)^3+'LED Curve'!$D$20*(AX182/$I$1)^2+'LED Curve'!$D$21*(AX182/$I$1)^1+'LED Curve'!$D$22)*$F$1*$I$1))</f>
        <v>544.2324443672818</v>
      </c>
      <c r="EK182">
        <f>IF($I$2=0,0,IF(AY182&lt;=0,0,('LED Curve'!$D$19*(AY182/$I$2)^3+'LED Curve'!$D$20*(AY182/$I$2)^2+'LED Curve'!$D$21*(AY182/$I$2)^1+'LED Curve'!$D$22)*$F$2*$I$2))</f>
        <v>544.2324443672818</v>
      </c>
      <c r="EL182">
        <f>IF($I$3=0,0,IF(AZ182&lt;=0,0,('LED Curve'!$D$19*(AZ182/$I$3)^3+'LED Curve'!$D$20*(AZ182/$I$3)^2+'LED Curve'!$D$21*(AZ182/$I$3)^1+'LED Curve'!$D$22)*$F$3*$I$3))</f>
        <v>544.2324443672818</v>
      </c>
      <c r="EM182">
        <f>IF($I$4=0,0,IF(BA182&lt;=0,0,('LED Curve'!$D$19*(BA182/$I$4)^3+'LED Curve'!$D$20*(BA182/$I$4)^2+'LED Curve'!$D$21*(BA182/$I$4)^1+'LED Curve'!$D$22)*$F$4*$I$4))</f>
        <v>544.2324443672818</v>
      </c>
      <c r="EN182">
        <f t="shared" si="299"/>
        <v>2176.9297774691272</v>
      </c>
      <c r="EO182">
        <f t="shared" si="219"/>
        <v>948.61350207583291</v>
      </c>
      <c r="EP182">
        <f t="shared" si="220"/>
        <v>2176.9297774691272</v>
      </c>
      <c r="EQ182">
        <f t="shared" si="221"/>
        <v>851.15161399119143</v>
      </c>
      <c r="ER182">
        <f t="shared" si="300"/>
        <v>2176.9297774691272</v>
      </c>
      <c r="ES182">
        <f t="shared" si="222"/>
        <v>774.82780015805474</v>
      </c>
    </row>
    <row r="183" spans="1:149" x14ac:dyDescent="0.3">
      <c r="A183">
        <v>174</v>
      </c>
      <c r="B183">
        <f t="shared" si="223"/>
        <v>6.796875E-3</v>
      </c>
      <c r="C183">
        <f t="shared" si="210"/>
        <v>130.02837072149381</v>
      </c>
      <c r="D183">
        <f t="shared" si="211"/>
        <v>141.97640442344778</v>
      </c>
      <c r="E183">
        <f t="shared" si="212"/>
        <v>153.92443812540176</v>
      </c>
      <c r="F183">
        <f>IF(C183&gt;Calculation!$D$72,IF((C183-Calculation!$D$72)/Calculation!$D$58&gt;Calculation!$D$28,Calculation!$D$28,(C183-Calculation!$D$72)/Calculation!$D$58),0)</f>
        <v>26.470588235294116</v>
      </c>
      <c r="G183">
        <f>IF(C183&gt;Calculation!$D$73,IF((C183-Calculation!$D$73)/Calculation!$D$59&gt;Calculation!$D$29,Calculation!$D$29,(C183-Calculation!$D$73)/Calculation!$D$59),0)</f>
        <v>54.411764705882355</v>
      </c>
      <c r="H183">
        <f>IF(C183&gt;Calculation!$D$74,IF((C183-Calculation!$D$74)/Calculation!$D$60&gt;Calculation!$D$30,Calculation!$D$30,(C183-Calculation!$D$74)/Calculation!$D$60),0)</f>
        <v>122.05882352941177</v>
      </c>
      <c r="I183">
        <f>IF(C183&gt;Calculation!$D$75,IF((C183-Calculation!$D$75)/Calculation!$D$61&gt;Calculation!$D$31,Calculation!$D$31,(C183-Calculation!$D$75)/Calculation!$D$61),0)</f>
        <v>135.29411764705884</v>
      </c>
      <c r="J183">
        <f>IF(D183&gt;Calculation!$D$72,IF((D183-Calculation!$D$72)/Calculation!$D$58&gt;Calculation!$D$28,Calculation!$D$28,(D183-Calculation!$D$72)/Calculation!$D$58),0)</f>
        <v>26.470588235294116</v>
      </c>
      <c r="K183">
        <f>IF(D183&gt;Calculation!$D$73,IF((D183-Calculation!$D$73)/Calculation!$D$59&gt;Calculation!$D$29,Calculation!$D$29,(D183-Calculation!$D$73)/Calculation!$D$59),0)</f>
        <v>54.411764705882355</v>
      </c>
      <c r="L183">
        <f>IF(D183&gt;Calculation!$D$74,IF((D183-Calculation!$D$74)/Calculation!$D$60&gt;Calculation!$D$30,Calculation!$D$30,(D183-Calculation!$D$74)/Calculation!$D$60),0)</f>
        <v>122.05882352941177</v>
      </c>
      <c r="M183">
        <f>IF(D183&gt;Calculation!$D$75,IF((D183-Calculation!$D$75)/Calculation!$D$61&gt;Calculation!$D$31,Calculation!$D$31,(D183-Calculation!$D$75)/Calculation!$D$61),0)</f>
        <v>135.29411764705884</v>
      </c>
      <c r="N183">
        <f>IF(E183&gt;Calculation!$D$72,IF((E183-Calculation!$D$72)/Calculation!$D$58&gt;Calculation!$D$28,Calculation!$D$28,(E183-Calculation!$D$72)/Calculation!$D$58),0)</f>
        <v>26.470588235294116</v>
      </c>
      <c r="O183">
        <f>IF(E183&gt;Calculation!$D$73,IF((E183-Calculation!$D$73)/Calculation!$D$59&gt;Calculation!$D$29,Calculation!$D$29,(E183-Calculation!$D$73)/Calculation!$D$59),0)</f>
        <v>54.411764705882355</v>
      </c>
      <c r="P183">
        <f>IF(E183&gt;Calculation!$D$74,IF((E183-Calculation!$D$74)/Calculation!$D$60&gt;Calculation!$D$30,Calculation!$D$30,(E183-Calculation!$D$74)/Calculation!$D$60),0)</f>
        <v>122.05882352941177</v>
      </c>
      <c r="Q183">
        <f>IF(E183&gt;Calculation!$D$75,IF((E183-Calculation!$D$75)/Calculation!$D$61&gt;Calculation!$D$31,Calculation!$D$31,(E183-Calculation!$D$75)/Calculation!$D$61),0)</f>
        <v>135.29411764705884</v>
      </c>
      <c r="R183">
        <f t="shared" si="224"/>
        <v>0</v>
      </c>
      <c r="S183">
        <f t="shared" si="225"/>
        <v>0</v>
      </c>
      <c r="T183">
        <f t="shared" si="226"/>
        <v>0</v>
      </c>
      <c r="U183">
        <f t="shared" si="227"/>
        <v>135.29411764705884</v>
      </c>
      <c r="V183">
        <f t="shared" si="228"/>
        <v>0</v>
      </c>
      <c r="W183">
        <f t="shared" si="229"/>
        <v>0</v>
      </c>
      <c r="X183">
        <f t="shared" si="230"/>
        <v>0</v>
      </c>
      <c r="Y183">
        <f t="shared" si="231"/>
        <v>135.29411764705884</v>
      </c>
      <c r="Z183">
        <f t="shared" si="232"/>
        <v>0</v>
      </c>
      <c r="AA183">
        <f t="shared" si="233"/>
        <v>0</v>
      </c>
      <c r="AB183">
        <f t="shared" si="234"/>
        <v>0</v>
      </c>
      <c r="AC183">
        <f t="shared" si="213"/>
        <v>135.29411764705884</v>
      </c>
      <c r="AD183">
        <f>IF(T183&gt;Calculation!$D$29,1,0)</f>
        <v>0</v>
      </c>
      <c r="AE183">
        <f>IF(X183&gt;Calculation!$D$29,1,0)</f>
        <v>0</v>
      </c>
      <c r="AF183">
        <f>IF(AB183&gt;Calculation!$D$29,1,0)</f>
        <v>0</v>
      </c>
      <c r="AG183">
        <f>IF(U183&gt;Calculation!$D$30,1,0)</f>
        <v>1</v>
      </c>
      <c r="AH183">
        <f>IF(Y183&gt;Calculation!$D$30,1,0)</f>
        <v>1</v>
      </c>
      <c r="AI183">
        <f>IF(AC183&gt;Calculation!$D$30,1,0)</f>
        <v>1</v>
      </c>
      <c r="AJ183">
        <f t="shared" si="214"/>
        <v>135.29411764705884</v>
      </c>
      <c r="AK183">
        <f t="shared" si="235"/>
        <v>135.29411764705884</v>
      </c>
      <c r="AL183">
        <f t="shared" si="236"/>
        <v>135.29411764705884</v>
      </c>
      <c r="AM183">
        <f t="shared" si="237"/>
        <v>18304.498269896198</v>
      </c>
      <c r="AN183">
        <f t="shared" si="238"/>
        <v>18304.498269896198</v>
      </c>
      <c r="AO183">
        <f t="shared" si="239"/>
        <v>18304.498269896198</v>
      </c>
      <c r="AP183">
        <f t="shared" si="215"/>
        <v>135.29411764705884</v>
      </c>
      <c r="AQ183">
        <f t="shared" si="216"/>
        <v>135.29411764705884</v>
      </c>
      <c r="AR183">
        <f t="shared" si="217"/>
        <v>135.29411764705884</v>
      </c>
      <c r="AS183">
        <f t="shared" si="218"/>
        <v>135.29411764705884</v>
      </c>
      <c r="AT183">
        <f t="shared" si="240"/>
        <v>135.29411764705884</v>
      </c>
      <c r="AU183">
        <f t="shared" si="241"/>
        <v>135.29411764705884</v>
      </c>
      <c r="AV183">
        <f t="shared" si="242"/>
        <v>135.29411764705884</v>
      </c>
      <c r="AW183">
        <f t="shared" si="243"/>
        <v>135.29411764705884</v>
      </c>
      <c r="AX183">
        <f t="shared" si="244"/>
        <v>135.29411764705884</v>
      </c>
      <c r="AY183">
        <f t="shared" si="245"/>
        <v>135.29411764705884</v>
      </c>
      <c r="AZ183">
        <f t="shared" si="246"/>
        <v>135.29411764705884</v>
      </c>
      <c r="BA183">
        <f t="shared" si="247"/>
        <v>135.29411764705884</v>
      </c>
      <c r="BB183">
        <f t="shared" si="248"/>
        <v>45.098039215686278</v>
      </c>
      <c r="BC183">
        <f t="shared" si="249"/>
        <v>45.098039215686278</v>
      </c>
      <c r="BD183">
        <f t="shared" si="250"/>
        <v>45.098039215686278</v>
      </c>
      <c r="BE183">
        <f t="shared" si="251"/>
        <v>45.098039215686278</v>
      </c>
      <c r="BF183">
        <f t="shared" si="252"/>
        <v>45.098039215686278</v>
      </c>
      <c r="BG183">
        <f t="shared" si="253"/>
        <v>45.098039215686278</v>
      </c>
      <c r="BH183">
        <f t="shared" si="254"/>
        <v>45.098039215686278</v>
      </c>
      <c r="BI183">
        <f t="shared" si="255"/>
        <v>45.098039215686278</v>
      </c>
      <c r="BJ183">
        <f t="shared" si="256"/>
        <v>45.098039215686278</v>
      </c>
      <c r="BK183">
        <f t="shared" si="257"/>
        <v>45.098039215686278</v>
      </c>
      <c r="BL183">
        <f t="shared" si="258"/>
        <v>45.098039215686278</v>
      </c>
      <c r="BM183">
        <f t="shared" si="259"/>
        <v>45.098039215686278</v>
      </c>
      <c r="BN183">
        <f t="shared" si="260"/>
        <v>2033.8331410995775</v>
      </c>
      <c r="BO183">
        <f t="shared" si="261"/>
        <v>2033.8331410995775</v>
      </c>
      <c r="BP183">
        <f t="shared" si="262"/>
        <v>2033.8331410995775</v>
      </c>
      <c r="BQ183">
        <f t="shared" si="263"/>
        <v>2033.8331410995775</v>
      </c>
      <c r="BR183">
        <f t="shared" si="264"/>
        <v>2033.8331410995775</v>
      </c>
      <c r="BS183">
        <f t="shared" si="265"/>
        <v>2033.8331410995775</v>
      </c>
      <c r="BT183">
        <f t="shared" si="266"/>
        <v>2033.8331410995775</v>
      </c>
      <c r="BU183">
        <f t="shared" si="267"/>
        <v>2033.8331410995775</v>
      </c>
      <c r="BV183">
        <f t="shared" si="268"/>
        <v>2033.8331410995775</v>
      </c>
      <c r="BW183">
        <f t="shared" si="269"/>
        <v>2033.8331410995775</v>
      </c>
      <c r="BX183">
        <f t="shared" si="270"/>
        <v>2033.8331410995775</v>
      </c>
      <c r="BY183">
        <f t="shared" si="271"/>
        <v>2033.8331410995775</v>
      </c>
      <c r="BZ183">
        <f>IF($I$1=0,0,IF(AP183=0,C183,('LED Curve'!$D$14*(AP183/$I$1)^3+'LED Curve'!$D$15*(AP183/$I$1)^2+'LED Curve'!$D$16*(AP183/$I$1)^1+'LED Curve'!$D$17)*$F$1))</f>
        <v>32.123222947868399</v>
      </c>
      <c r="CA183">
        <f>IF($I$2=0,0,IF(AQ183=0,C183-BZ183,('LED Curve'!$D$14*(AQ183/$I$2)^3+'LED Curve'!$D$15*(AQ183/$I$2)^2+'LED Curve'!$D$16*(AQ183/$I$2)^1+'LED Curve'!$D$17)*$F$2))</f>
        <v>32.123222947868399</v>
      </c>
      <c r="CB183">
        <f>IF($I$3=0,0,IF(AR183=0,C183-(BZ183+CA183),('LED Curve'!$D$14*(AR183/$I$3)^3+'LED Curve'!$D$15*(AR183/$I$3)^2+'LED Curve'!$D$16*(AR183/$I$3)^1+'LED Curve'!$D$17)*$F$3))</f>
        <v>32.123222947868399</v>
      </c>
      <c r="CC183">
        <f>IF($I$4=0,0,IF(AS183=0,C183-(BZ183+CA183+CB183),('LED Curve'!$D$14*(AS183/$I$4)^3+'LED Curve'!$D$15*(AS183/$I$4)^2+'LED Curve'!$D$16*(AS183/$I$4)^1+'LED Curve'!$D$17)*$F$4))</f>
        <v>32.123222947868399</v>
      </c>
      <c r="CD183">
        <f>IF($I$1=0,0,IF(AT183=0,D183,('LED Curve'!$D$14*(AT183/$I$1)^3+'LED Curve'!$D$15*(AT183/$I$1)^2+'LED Curve'!$D$16*(AT183/$I$1)^1+'LED Curve'!$D$17)*$F$1))</f>
        <v>32.123222947868399</v>
      </c>
      <c r="CE183">
        <f>IF($I$2=0,0,IF(AU183=0,D183-CD183,('LED Curve'!$D$14*(AU183/$I$2)^3+'LED Curve'!$D$15*(AU183/$I$2)^2+'LED Curve'!$D$16*(AU183/$I$2)^1+'LED Curve'!$D$17)*$F$2))</f>
        <v>32.123222947868399</v>
      </c>
      <c r="CF183">
        <f>IF($I$3=0,0,IF(AV183=0,D183-(CD183+CE183),('LED Curve'!$D$14*(AV183/$I$3)^3+'LED Curve'!$D$15*(AV183/$I$3)^2+'LED Curve'!$D$16*(AV183/$I$3)^1+'LED Curve'!$D$17)*$F$3))</f>
        <v>32.123222947868399</v>
      </c>
      <c r="CG183">
        <f>IF($I$4=0,0,IF(AW183=0,D183-(CD183+CE183+CF183),('LED Curve'!$D$14*(AW183/$I$4)^3+'LED Curve'!$D$15*(AW183/$I$4)^2+'LED Curve'!$D$16*(AW183/$I$4)^1+'LED Curve'!$D$17)*$F$4))</f>
        <v>32.123222947868399</v>
      </c>
      <c r="CH183">
        <f>IF($I$1=0,0,IF(AX183=0,E183,('LED Curve'!$D$14*(AX183/$I$1)^3+'LED Curve'!$D$15*(AX183/$I$1)^2+'LED Curve'!$D$16*(AX183/$I$1)^1+'LED Curve'!$D$17)*$F$1))</f>
        <v>32.123222947868399</v>
      </c>
      <c r="CI183">
        <f>IF($I$2=0,0,IF(AY183=0,E183-CH183,('LED Curve'!$D$14*(AY183/$I$2)^3+'LED Curve'!$D$15*(AY183/$I$2)^2+'LED Curve'!$D$16*(AY183/$I$2)^1+'LED Curve'!$D$17)*$F$2))</f>
        <v>32.123222947868399</v>
      </c>
      <c r="CJ183">
        <f>IF($I$3=0,0,IF(AZ183=0,E183-(CH183+CI183),('LED Curve'!$D$14*(AZ183/$I$3)^3+'LED Curve'!$D$15*(AZ183/$I$3)^2+'LED Curve'!$D$16*(AZ183/$I$3)^1+'LED Curve'!$D$17)*$F$3))</f>
        <v>32.123222947868399</v>
      </c>
      <c r="CK183">
        <f>IF($I$4=0,0,IF(BA183=0,E183-(CH183+CI183+CJ183),('LED Curve'!$D$14*(BA183/$I$4)^3+'LED Curve'!$D$15*(BA183/$I$4)^2+'LED Curve'!$D$16*(BA183/$I$4)^1+'LED Curve'!$D$17)*$F$4))</f>
        <v>32.123222947868399</v>
      </c>
      <c r="CL183">
        <f t="shared" si="272"/>
        <v>97.905147773625416</v>
      </c>
      <c r="CM183">
        <f t="shared" si="273"/>
        <v>65.781924825757017</v>
      </c>
      <c r="CN183">
        <f t="shared" si="274"/>
        <v>33.658701877888618</v>
      </c>
      <c r="CO183">
        <f>IF($C$6=Calculation!$I$5,0,$C183-(BZ183+CA183+CB183+CC183))</f>
        <v>1.5354789300202185</v>
      </c>
      <c r="CP183">
        <f t="shared" si="275"/>
        <v>109.85318147557938</v>
      </c>
      <c r="CQ183">
        <f t="shared" si="276"/>
        <v>77.729958527710977</v>
      </c>
      <c r="CR183">
        <f t="shared" si="277"/>
        <v>45.606735579842578</v>
      </c>
      <c r="CS183">
        <f>IF($C$6=Calculation!$I$5,0,$D183-(CD183+CE183+CF183+CG183))</f>
        <v>13.483512631974179</v>
      </c>
      <c r="CT183">
        <f t="shared" si="278"/>
        <v>121.80121517753336</v>
      </c>
      <c r="CU183">
        <f t="shared" si="279"/>
        <v>89.677992229664966</v>
      </c>
      <c r="CV183">
        <f t="shared" si="280"/>
        <v>57.554769281796567</v>
      </c>
      <c r="CW183">
        <f>IF($C$6=Calculation!$I$5,0,$E183-(CH183+CI183+CJ183+CK183))</f>
        <v>25.431546333928168</v>
      </c>
      <c r="CX183">
        <f t="shared" si="281"/>
        <v>90.862183477177823</v>
      </c>
      <c r="CY183">
        <f t="shared" si="282"/>
        <v>101.52001711695351</v>
      </c>
      <c r="CZ183">
        <f t="shared" si="283"/>
        <v>111.8471949291573</v>
      </c>
      <c r="DA183">
        <f t="shared" si="284"/>
        <v>0.94761531393724507</v>
      </c>
      <c r="DB183">
        <f t="shared" si="285"/>
        <v>0.9809919731795691</v>
      </c>
      <c r="DC183">
        <f t="shared" si="286"/>
        <v>1.0073562568116841</v>
      </c>
      <c r="DD183">
        <f t="shared" si="301"/>
        <v>21.497222944847437</v>
      </c>
      <c r="DE183">
        <f t="shared" si="302"/>
        <v>21.080412846636836</v>
      </c>
      <c r="DF183">
        <f t="shared" si="303"/>
        <v>19.888556456888974</v>
      </c>
      <c r="DG183">
        <f t="shared" si="304"/>
        <v>16.643722234613367</v>
      </c>
      <c r="DH183">
        <f t="shared" si="305"/>
        <v>22.290306224464217</v>
      </c>
      <c r="DI183">
        <f t="shared" si="306"/>
        <v>21.910441289924307</v>
      </c>
      <c r="DJ183">
        <f t="shared" si="307"/>
        <v>20.844457663294616</v>
      </c>
      <c r="DK183">
        <f t="shared" si="308"/>
        <v>18.099683869559335</v>
      </c>
      <c r="DL183">
        <f t="shared" si="309"/>
        <v>22.915612203888323</v>
      </c>
      <c r="DM183">
        <f t="shared" si="310"/>
        <v>22.567798192176966</v>
      </c>
      <c r="DN183">
        <f t="shared" si="311"/>
        <v>21.602558026717269</v>
      </c>
      <c r="DO183">
        <f t="shared" si="312"/>
        <v>19.205611162084423</v>
      </c>
      <c r="DP183">
        <f t="shared" si="287"/>
        <v>0.21536561656600375</v>
      </c>
      <c r="DQ183">
        <f t="shared" si="288"/>
        <v>0.5946129283434145</v>
      </c>
      <c r="DR183">
        <f t="shared" si="289"/>
        <v>1.504332759888884</v>
      </c>
      <c r="DS183">
        <f t="shared" si="290"/>
        <v>8.4903423754556364</v>
      </c>
      <c r="DT183">
        <f t="shared" si="291"/>
        <v>0.1957421357474966</v>
      </c>
      <c r="DU183">
        <f t="shared" si="292"/>
        <v>0.52937470169145939</v>
      </c>
      <c r="DV183">
        <f t="shared" si="293"/>
        <v>1.2570381093663101</v>
      </c>
      <c r="DW183">
        <f t="shared" si="294"/>
        <v>15.411981149726152</v>
      </c>
      <c r="DX183">
        <f t="shared" si="295"/>
        <v>0.17943591579829735</v>
      </c>
      <c r="DY183">
        <f t="shared" si="296"/>
        <v>0.47733610924997627</v>
      </c>
      <c r="DZ183">
        <f t="shared" si="297"/>
        <v>1.0876185638500147</v>
      </c>
      <c r="EA183">
        <f t="shared" si="298"/>
        <v>22.80386849858029</v>
      </c>
      <c r="EB183">
        <f>IF($I$1=0,0,IF(AP183&lt;=0,0,('LED Curve'!$D$19*(AP183/$I$1)^3+'LED Curve'!$D$20*(AP183/$I$1)^2+'LED Curve'!$D$21*(AP183/$I$1)^1+'LED Curve'!$D$22)*$F$1*$I$1))</f>
        <v>544.2324443672818</v>
      </c>
      <c r="EC183">
        <f>IF($I$2=0,0,IF(AQ183&lt;=0,0,('LED Curve'!$D$19*(AQ183/$I$2)^3+'LED Curve'!$D$20*(AQ183/$I$2)^2+'LED Curve'!$D$21*(AQ183/$I$2)^1+'LED Curve'!$D$22)*$F$2*$I$2))</f>
        <v>544.2324443672818</v>
      </c>
      <c r="ED183">
        <f>IF($I$3=0,0,IF(AR183&lt;=0,0,('LED Curve'!$D$19*(AR183/$I$3)^3+'LED Curve'!$D$20*(AR183/$I$3)^2+'LED Curve'!$D$21*(AR183/$I$3)^1+'LED Curve'!$D$22)*$F$3*$I$3))</f>
        <v>544.2324443672818</v>
      </c>
      <c r="EE183">
        <f>IF($I$4=0,0,IF(AS183&lt;=0,0,('LED Curve'!$D$19*(AS183/$I$4)^3+'LED Curve'!$D$20*(AS183/$I$4)^2+'LED Curve'!$D$21*(AS183/$I$4)^1+'LED Curve'!$D$22)*$F$4*$I$4))</f>
        <v>544.2324443672818</v>
      </c>
      <c r="EF183">
        <f>IF($I$1=0,0,IF(AT183&lt;=0,0,('LED Curve'!$D$19*(AT183/$I$1)^3+'LED Curve'!$D$20*(AT183/$I$1)^2+'LED Curve'!$D$21*(AT183/$I$1)^1+'LED Curve'!$D$22)*$F$1*$I$1))</f>
        <v>544.2324443672818</v>
      </c>
      <c r="EG183">
        <f>IF($I$2=0,0,IF(AU183&lt;=0,0,('LED Curve'!$D$19*(AU183/$I$2)^3+'LED Curve'!$D$20*(AU183/$I$2)^2+'LED Curve'!$D$21*(AU183/$I$2)^1+'LED Curve'!$D$22)*$F$2*$I$2))</f>
        <v>544.2324443672818</v>
      </c>
      <c r="EH183">
        <f>IF($I$3=0,0,IF(AV183&lt;=0,0,('LED Curve'!$D$19*(AV183/$I$3)^3+'LED Curve'!$D$20*(AV183/$I$3)^2+'LED Curve'!$D$21*(AV183/$I$3)^1+'LED Curve'!$D$22)*$F$3*$I$3))</f>
        <v>544.2324443672818</v>
      </c>
      <c r="EI183">
        <f>IF($I$4=0,0,IF(AW183&lt;=0,0,('LED Curve'!$D$19*(AW183/$I$4)^3+'LED Curve'!$D$20*(AW183/$I$4)^2+'LED Curve'!$D$21*(AW183/$I$4)^1+'LED Curve'!$D$22)*$F$4*$I$4))</f>
        <v>544.2324443672818</v>
      </c>
      <c r="EJ183">
        <f>IF($I$1=0,0,IF(AX183&lt;=0,0,('LED Curve'!$D$19*(AX183/$I$1)^3+'LED Curve'!$D$20*(AX183/$I$1)^2+'LED Curve'!$D$21*(AX183/$I$1)^1+'LED Curve'!$D$22)*$F$1*$I$1))</f>
        <v>544.2324443672818</v>
      </c>
      <c r="EK183">
        <f>IF($I$2=0,0,IF(AY183&lt;=0,0,('LED Curve'!$D$19*(AY183/$I$2)^3+'LED Curve'!$D$20*(AY183/$I$2)^2+'LED Curve'!$D$21*(AY183/$I$2)^1+'LED Curve'!$D$22)*$F$2*$I$2))</f>
        <v>544.2324443672818</v>
      </c>
      <c r="EL183">
        <f>IF($I$3=0,0,IF(AZ183&lt;=0,0,('LED Curve'!$D$19*(AZ183/$I$3)^3+'LED Curve'!$D$20*(AZ183/$I$3)^2+'LED Curve'!$D$21*(AZ183/$I$3)^1+'LED Curve'!$D$22)*$F$3*$I$3))</f>
        <v>544.2324443672818</v>
      </c>
      <c r="EM183">
        <f>IF($I$4=0,0,IF(BA183&lt;=0,0,('LED Curve'!$D$19*(BA183/$I$4)^3+'LED Curve'!$D$20*(BA183/$I$4)^2+'LED Curve'!$D$21*(BA183/$I$4)^1+'LED Curve'!$D$22)*$F$4*$I$4))</f>
        <v>544.2324443672818</v>
      </c>
      <c r="EN183">
        <f t="shared" si="299"/>
        <v>2176.9297774691272</v>
      </c>
      <c r="EO183">
        <f t="shared" si="219"/>
        <v>948.61350207583291</v>
      </c>
      <c r="EP183">
        <f t="shared" si="220"/>
        <v>2176.9297774691272</v>
      </c>
      <c r="EQ183">
        <f t="shared" si="221"/>
        <v>851.15161399119143</v>
      </c>
      <c r="ER183">
        <f t="shared" si="300"/>
        <v>2176.9297774691272</v>
      </c>
      <c r="ES183">
        <f t="shared" si="222"/>
        <v>774.82780015805474</v>
      </c>
    </row>
    <row r="184" spans="1:149" x14ac:dyDescent="0.3">
      <c r="A184">
        <v>175</v>
      </c>
      <c r="B184">
        <f t="shared" si="223"/>
        <v>6.8359375E-3</v>
      </c>
      <c r="C184">
        <f t="shared" si="210"/>
        <v>128.99716216030308</v>
      </c>
      <c r="D184">
        <f t="shared" si="211"/>
        <v>140.85144962942152</v>
      </c>
      <c r="E184">
        <f t="shared" si="212"/>
        <v>152.70573709854</v>
      </c>
      <c r="F184">
        <f>IF(C184&gt;Calculation!$D$72,IF((C184-Calculation!$D$72)/Calculation!$D$58&gt;Calculation!$D$28,Calculation!$D$28,(C184-Calculation!$D$72)/Calculation!$D$58),0)</f>
        <v>26.470588235294116</v>
      </c>
      <c r="G184">
        <f>IF(C184&gt;Calculation!$D$73,IF((C184-Calculation!$D$73)/Calculation!$D$59&gt;Calculation!$D$29,Calculation!$D$29,(C184-Calculation!$D$73)/Calculation!$D$59),0)</f>
        <v>54.411764705882355</v>
      </c>
      <c r="H184">
        <f>IF(C184&gt;Calculation!$D$74,IF((C184-Calculation!$D$74)/Calculation!$D$60&gt;Calculation!$D$30,Calculation!$D$30,(C184-Calculation!$D$74)/Calculation!$D$60),0)</f>
        <v>122.05882352941177</v>
      </c>
      <c r="I184">
        <f>IF(C184&gt;Calculation!$D$75,IF((C184-Calculation!$D$75)/Calculation!$D$61&gt;Calculation!$D$31,Calculation!$D$31,(C184-Calculation!$D$75)/Calculation!$D$61),0)</f>
        <v>135.29411764705884</v>
      </c>
      <c r="J184">
        <f>IF(D184&gt;Calculation!$D$72,IF((D184-Calculation!$D$72)/Calculation!$D$58&gt;Calculation!$D$28,Calculation!$D$28,(D184-Calculation!$D$72)/Calculation!$D$58),0)</f>
        <v>26.470588235294116</v>
      </c>
      <c r="K184">
        <f>IF(D184&gt;Calculation!$D$73,IF((D184-Calculation!$D$73)/Calculation!$D$59&gt;Calculation!$D$29,Calculation!$D$29,(D184-Calculation!$D$73)/Calculation!$D$59),0)</f>
        <v>54.411764705882355</v>
      </c>
      <c r="L184">
        <f>IF(D184&gt;Calculation!$D$74,IF((D184-Calculation!$D$74)/Calculation!$D$60&gt;Calculation!$D$30,Calculation!$D$30,(D184-Calculation!$D$74)/Calculation!$D$60),0)</f>
        <v>122.05882352941177</v>
      </c>
      <c r="M184">
        <f>IF(D184&gt;Calculation!$D$75,IF((D184-Calculation!$D$75)/Calculation!$D$61&gt;Calculation!$D$31,Calculation!$D$31,(D184-Calculation!$D$75)/Calculation!$D$61),0)</f>
        <v>135.29411764705884</v>
      </c>
      <c r="N184">
        <f>IF(E184&gt;Calculation!$D$72,IF((E184-Calculation!$D$72)/Calculation!$D$58&gt;Calculation!$D$28,Calculation!$D$28,(E184-Calculation!$D$72)/Calculation!$D$58),0)</f>
        <v>26.470588235294116</v>
      </c>
      <c r="O184">
        <f>IF(E184&gt;Calculation!$D$73,IF((E184-Calculation!$D$73)/Calculation!$D$59&gt;Calculation!$D$29,Calculation!$D$29,(E184-Calculation!$D$73)/Calculation!$D$59),0)</f>
        <v>54.411764705882355</v>
      </c>
      <c r="P184">
        <f>IF(E184&gt;Calculation!$D$74,IF((E184-Calculation!$D$74)/Calculation!$D$60&gt;Calculation!$D$30,Calculation!$D$30,(E184-Calculation!$D$74)/Calculation!$D$60),0)</f>
        <v>122.05882352941177</v>
      </c>
      <c r="Q184">
        <f>IF(E184&gt;Calculation!$D$75,IF((E184-Calculation!$D$75)/Calculation!$D$61&gt;Calculation!$D$31,Calculation!$D$31,(E184-Calculation!$D$75)/Calculation!$D$61),0)</f>
        <v>135.29411764705884</v>
      </c>
      <c r="R184">
        <f t="shared" si="224"/>
        <v>0</v>
      </c>
      <c r="S184">
        <f t="shared" si="225"/>
        <v>0</v>
      </c>
      <c r="T184">
        <f t="shared" si="226"/>
        <v>0</v>
      </c>
      <c r="U184">
        <f t="shared" si="227"/>
        <v>135.29411764705884</v>
      </c>
      <c r="V184">
        <f t="shared" si="228"/>
        <v>0</v>
      </c>
      <c r="W184">
        <f t="shared" si="229"/>
        <v>0</v>
      </c>
      <c r="X184">
        <f t="shared" si="230"/>
        <v>0</v>
      </c>
      <c r="Y184">
        <f t="shared" si="231"/>
        <v>135.29411764705884</v>
      </c>
      <c r="Z184">
        <f t="shared" si="232"/>
        <v>0</v>
      </c>
      <c r="AA184">
        <f t="shared" si="233"/>
        <v>0</v>
      </c>
      <c r="AB184">
        <f t="shared" si="234"/>
        <v>0</v>
      </c>
      <c r="AC184">
        <f t="shared" si="213"/>
        <v>135.29411764705884</v>
      </c>
      <c r="AD184">
        <f>IF(T184&gt;Calculation!$D$29,1,0)</f>
        <v>0</v>
      </c>
      <c r="AE184">
        <f>IF(X184&gt;Calculation!$D$29,1,0)</f>
        <v>0</v>
      </c>
      <c r="AF184">
        <f>IF(AB184&gt;Calculation!$D$29,1,0)</f>
        <v>0</v>
      </c>
      <c r="AG184">
        <f>IF(U184&gt;Calculation!$D$30,1,0)</f>
        <v>1</v>
      </c>
      <c r="AH184">
        <f>IF(Y184&gt;Calculation!$D$30,1,0)</f>
        <v>1</v>
      </c>
      <c r="AI184">
        <f>IF(AC184&gt;Calculation!$D$30,1,0)</f>
        <v>1</v>
      </c>
      <c r="AJ184">
        <f t="shared" si="214"/>
        <v>135.29411764705884</v>
      </c>
      <c r="AK184">
        <f t="shared" si="235"/>
        <v>135.29411764705884</v>
      </c>
      <c r="AL184">
        <f t="shared" si="236"/>
        <v>135.29411764705884</v>
      </c>
      <c r="AM184">
        <f t="shared" si="237"/>
        <v>18304.498269896198</v>
      </c>
      <c r="AN184">
        <f t="shared" si="238"/>
        <v>18304.498269896198</v>
      </c>
      <c r="AO184">
        <f t="shared" si="239"/>
        <v>18304.498269896198</v>
      </c>
      <c r="AP184">
        <f t="shared" si="215"/>
        <v>135.29411764705884</v>
      </c>
      <c r="AQ184">
        <f t="shared" si="216"/>
        <v>135.29411764705884</v>
      </c>
      <c r="AR184">
        <f t="shared" si="217"/>
        <v>135.29411764705884</v>
      </c>
      <c r="AS184">
        <f t="shared" si="218"/>
        <v>135.29411764705884</v>
      </c>
      <c r="AT184">
        <f t="shared" si="240"/>
        <v>135.29411764705884</v>
      </c>
      <c r="AU184">
        <f t="shared" si="241"/>
        <v>135.29411764705884</v>
      </c>
      <c r="AV184">
        <f t="shared" si="242"/>
        <v>135.29411764705884</v>
      </c>
      <c r="AW184">
        <f t="shared" si="243"/>
        <v>135.29411764705884</v>
      </c>
      <c r="AX184">
        <f t="shared" si="244"/>
        <v>135.29411764705884</v>
      </c>
      <c r="AY184">
        <f t="shared" si="245"/>
        <v>135.29411764705884</v>
      </c>
      <c r="AZ184">
        <f t="shared" si="246"/>
        <v>135.29411764705884</v>
      </c>
      <c r="BA184">
        <f t="shared" si="247"/>
        <v>135.29411764705884</v>
      </c>
      <c r="BB184">
        <f t="shared" si="248"/>
        <v>45.098039215686278</v>
      </c>
      <c r="BC184">
        <f t="shared" si="249"/>
        <v>45.098039215686278</v>
      </c>
      <c r="BD184">
        <f t="shared" si="250"/>
        <v>45.098039215686278</v>
      </c>
      <c r="BE184">
        <f t="shared" si="251"/>
        <v>45.098039215686278</v>
      </c>
      <c r="BF184">
        <f t="shared" si="252"/>
        <v>45.098039215686278</v>
      </c>
      <c r="BG184">
        <f t="shared" si="253"/>
        <v>45.098039215686278</v>
      </c>
      <c r="BH184">
        <f t="shared" si="254"/>
        <v>45.098039215686278</v>
      </c>
      <c r="BI184">
        <f t="shared" si="255"/>
        <v>45.098039215686278</v>
      </c>
      <c r="BJ184">
        <f t="shared" si="256"/>
        <v>45.098039215686278</v>
      </c>
      <c r="BK184">
        <f t="shared" si="257"/>
        <v>45.098039215686278</v>
      </c>
      <c r="BL184">
        <f t="shared" si="258"/>
        <v>45.098039215686278</v>
      </c>
      <c r="BM184">
        <f t="shared" si="259"/>
        <v>45.098039215686278</v>
      </c>
      <c r="BN184">
        <f t="shared" si="260"/>
        <v>2033.8331410995775</v>
      </c>
      <c r="BO184">
        <f t="shared" si="261"/>
        <v>2033.8331410995775</v>
      </c>
      <c r="BP184">
        <f t="shared" si="262"/>
        <v>2033.8331410995775</v>
      </c>
      <c r="BQ184">
        <f t="shared" si="263"/>
        <v>2033.8331410995775</v>
      </c>
      <c r="BR184">
        <f t="shared" si="264"/>
        <v>2033.8331410995775</v>
      </c>
      <c r="BS184">
        <f t="shared" si="265"/>
        <v>2033.8331410995775</v>
      </c>
      <c r="BT184">
        <f t="shared" si="266"/>
        <v>2033.8331410995775</v>
      </c>
      <c r="BU184">
        <f t="shared" si="267"/>
        <v>2033.8331410995775</v>
      </c>
      <c r="BV184">
        <f t="shared" si="268"/>
        <v>2033.8331410995775</v>
      </c>
      <c r="BW184">
        <f t="shared" si="269"/>
        <v>2033.8331410995775</v>
      </c>
      <c r="BX184">
        <f t="shared" si="270"/>
        <v>2033.8331410995775</v>
      </c>
      <c r="BY184">
        <f t="shared" si="271"/>
        <v>2033.8331410995775</v>
      </c>
      <c r="BZ184">
        <f>IF($I$1=0,0,IF(AP184=0,C184,('LED Curve'!$D$14*(AP184/$I$1)^3+'LED Curve'!$D$15*(AP184/$I$1)^2+'LED Curve'!$D$16*(AP184/$I$1)^1+'LED Curve'!$D$17)*$F$1))</f>
        <v>32.123222947868399</v>
      </c>
      <c r="CA184">
        <f>IF($I$2=0,0,IF(AQ184=0,C184-BZ184,('LED Curve'!$D$14*(AQ184/$I$2)^3+'LED Curve'!$D$15*(AQ184/$I$2)^2+'LED Curve'!$D$16*(AQ184/$I$2)^1+'LED Curve'!$D$17)*$F$2))</f>
        <v>32.123222947868399</v>
      </c>
      <c r="CB184">
        <f>IF($I$3=0,0,IF(AR184=0,C184-(BZ184+CA184),('LED Curve'!$D$14*(AR184/$I$3)^3+'LED Curve'!$D$15*(AR184/$I$3)^2+'LED Curve'!$D$16*(AR184/$I$3)^1+'LED Curve'!$D$17)*$F$3))</f>
        <v>32.123222947868399</v>
      </c>
      <c r="CC184">
        <f>IF($I$4=0,0,IF(AS184=0,C184-(BZ184+CA184+CB184),('LED Curve'!$D$14*(AS184/$I$4)^3+'LED Curve'!$D$15*(AS184/$I$4)^2+'LED Curve'!$D$16*(AS184/$I$4)^1+'LED Curve'!$D$17)*$F$4))</f>
        <v>32.123222947868399</v>
      </c>
      <c r="CD184">
        <f>IF($I$1=0,0,IF(AT184=0,D184,('LED Curve'!$D$14*(AT184/$I$1)^3+'LED Curve'!$D$15*(AT184/$I$1)^2+'LED Curve'!$D$16*(AT184/$I$1)^1+'LED Curve'!$D$17)*$F$1))</f>
        <v>32.123222947868399</v>
      </c>
      <c r="CE184">
        <f>IF($I$2=0,0,IF(AU184=0,D184-CD184,('LED Curve'!$D$14*(AU184/$I$2)^3+'LED Curve'!$D$15*(AU184/$I$2)^2+'LED Curve'!$D$16*(AU184/$I$2)^1+'LED Curve'!$D$17)*$F$2))</f>
        <v>32.123222947868399</v>
      </c>
      <c r="CF184">
        <f>IF($I$3=0,0,IF(AV184=0,D184-(CD184+CE184),('LED Curve'!$D$14*(AV184/$I$3)^3+'LED Curve'!$D$15*(AV184/$I$3)^2+'LED Curve'!$D$16*(AV184/$I$3)^1+'LED Curve'!$D$17)*$F$3))</f>
        <v>32.123222947868399</v>
      </c>
      <c r="CG184">
        <f>IF($I$4=0,0,IF(AW184=0,D184-(CD184+CE184+CF184),('LED Curve'!$D$14*(AW184/$I$4)^3+'LED Curve'!$D$15*(AW184/$I$4)^2+'LED Curve'!$D$16*(AW184/$I$4)^1+'LED Curve'!$D$17)*$F$4))</f>
        <v>32.123222947868399</v>
      </c>
      <c r="CH184">
        <f>IF($I$1=0,0,IF(AX184=0,E184,('LED Curve'!$D$14*(AX184/$I$1)^3+'LED Curve'!$D$15*(AX184/$I$1)^2+'LED Curve'!$D$16*(AX184/$I$1)^1+'LED Curve'!$D$17)*$F$1))</f>
        <v>32.123222947868399</v>
      </c>
      <c r="CI184">
        <f>IF($I$2=0,0,IF(AY184=0,E184-CH184,('LED Curve'!$D$14*(AY184/$I$2)^3+'LED Curve'!$D$15*(AY184/$I$2)^2+'LED Curve'!$D$16*(AY184/$I$2)^1+'LED Curve'!$D$17)*$F$2))</f>
        <v>32.123222947868399</v>
      </c>
      <c r="CJ184">
        <f>IF($I$3=0,0,IF(AZ184=0,E184-(CH184+CI184),('LED Curve'!$D$14*(AZ184/$I$3)^3+'LED Curve'!$D$15*(AZ184/$I$3)^2+'LED Curve'!$D$16*(AZ184/$I$3)^1+'LED Curve'!$D$17)*$F$3))</f>
        <v>32.123222947868399</v>
      </c>
      <c r="CK184">
        <f>IF($I$4=0,0,IF(BA184=0,E184-(CH184+CI184+CJ184),('LED Curve'!$D$14*(BA184/$I$4)^3+'LED Curve'!$D$15*(BA184/$I$4)^2+'LED Curve'!$D$16*(BA184/$I$4)^1+'LED Curve'!$D$17)*$F$4))</f>
        <v>32.123222947868399</v>
      </c>
      <c r="CL184">
        <f t="shared" si="272"/>
        <v>96.873939212434678</v>
      </c>
      <c r="CM184">
        <f t="shared" si="273"/>
        <v>64.750716264566279</v>
      </c>
      <c r="CN184">
        <f t="shared" si="274"/>
        <v>32.62749331669788</v>
      </c>
      <c r="CO184">
        <f>IF($C$6=Calculation!$I$5,0,$C184-(BZ184+CA184+CB184+CC184))</f>
        <v>0.50427036882948073</v>
      </c>
      <c r="CP184">
        <f t="shared" si="275"/>
        <v>108.72822668155312</v>
      </c>
      <c r="CQ184">
        <f t="shared" si="276"/>
        <v>76.605003733684725</v>
      </c>
      <c r="CR184">
        <f t="shared" si="277"/>
        <v>44.481780785816326</v>
      </c>
      <c r="CS184">
        <f>IF($C$6=Calculation!$I$5,0,$D184-(CD184+CE184+CF184+CG184))</f>
        <v>12.358557837947927</v>
      </c>
      <c r="CT184">
        <f t="shared" si="278"/>
        <v>120.5825141506716</v>
      </c>
      <c r="CU184">
        <f t="shared" si="279"/>
        <v>88.4592912028032</v>
      </c>
      <c r="CV184">
        <f t="shared" si="280"/>
        <v>56.336068254934801</v>
      </c>
      <c r="CW184">
        <f>IF($C$6=Calculation!$I$5,0,$E184-(CH184+CI184+CJ184+CK184))</f>
        <v>24.212845307066402</v>
      </c>
      <c r="CX184">
        <f t="shared" si="281"/>
        <v>91.554047821879266</v>
      </c>
      <c r="CY184">
        <f t="shared" si="282"/>
        <v>102.27477822026417</v>
      </c>
      <c r="CZ184">
        <f t="shared" si="283"/>
        <v>112.66485279107718</v>
      </c>
      <c r="DA184">
        <f t="shared" si="284"/>
        <v>0.95501421099606865</v>
      </c>
      <c r="DB184">
        <f t="shared" si="285"/>
        <v>0.98839087023839267</v>
      </c>
      <c r="DC184">
        <f t="shared" si="286"/>
        <v>1.0147551538705075</v>
      </c>
      <c r="DD184">
        <f t="shared" si="301"/>
        <v>21.666991816125233</v>
      </c>
      <c r="DE184">
        <f t="shared" si="302"/>
        <v>21.250181717914632</v>
      </c>
      <c r="DF184">
        <f t="shared" si="303"/>
        <v>20.05832532816677</v>
      </c>
      <c r="DG184">
        <f t="shared" si="304"/>
        <v>16.813491105891163</v>
      </c>
      <c r="DH184">
        <f t="shared" si="305"/>
        <v>22.460075095742013</v>
      </c>
      <c r="DI184">
        <f t="shared" si="306"/>
        <v>22.080210161202103</v>
      </c>
      <c r="DJ184">
        <f t="shared" si="307"/>
        <v>21.014226534572412</v>
      </c>
      <c r="DK184">
        <f t="shared" si="308"/>
        <v>18.269452740837131</v>
      </c>
      <c r="DL184">
        <f t="shared" si="309"/>
        <v>23.085381075166119</v>
      </c>
      <c r="DM184">
        <f t="shared" si="310"/>
        <v>22.737567063454762</v>
      </c>
      <c r="DN184">
        <f t="shared" si="311"/>
        <v>21.772326897995065</v>
      </c>
      <c r="DO184">
        <f t="shared" si="312"/>
        <v>19.375380033362219</v>
      </c>
      <c r="DP184">
        <f t="shared" si="287"/>
        <v>0.21536561656600375</v>
      </c>
      <c r="DQ184">
        <f t="shared" si="288"/>
        <v>0.5946129283434145</v>
      </c>
      <c r="DR184">
        <f t="shared" si="289"/>
        <v>1.504332759888884</v>
      </c>
      <c r="DS184">
        <f t="shared" si="290"/>
        <v>8.4957323379870644</v>
      </c>
      <c r="DT184">
        <f t="shared" si="291"/>
        <v>0.1957421357474966</v>
      </c>
      <c r="DU184">
        <f t="shared" si="292"/>
        <v>0.52937470169145939</v>
      </c>
      <c r="DV184">
        <f t="shared" si="293"/>
        <v>1.2570381093663101</v>
      </c>
      <c r="DW184">
        <f t="shared" si="294"/>
        <v>15.4802678708668</v>
      </c>
      <c r="DX184">
        <f t="shared" si="295"/>
        <v>0.17943591579829735</v>
      </c>
      <c r="DY184">
        <f t="shared" si="296"/>
        <v>0.47733610924997627</v>
      </c>
      <c r="DZ184">
        <f t="shared" si="297"/>
        <v>1.0876185638500147</v>
      </c>
      <c r="EA184">
        <f t="shared" si="298"/>
        <v>22.935051978330161</v>
      </c>
      <c r="EB184">
        <f>IF($I$1=0,0,IF(AP184&lt;=0,0,('LED Curve'!$D$19*(AP184/$I$1)^3+'LED Curve'!$D$20*(AP184/$I$1)^2+'LED Curve'!$D$21*(AP184/$I$1)^1+'LED Curve'!$D$22)*$F$1*$I$1))</f>
        <v>544.2324443672818</v>
      </c>
      <c r="EC184">
        <f>IF($I$2=0,0,IF(AQ184&lt;=0,0,('LED Curve'!$D$19*(AQ184/$I$2)^3+'LED Curve'!$D$20*(AQ184/$I$2)^2+'LED Curve'!$D$21*(AQ184/$I$2)^1+'LED Curve'!$D$22)*$F$2*$I$2))</f>
        <v>544.2324443672818</v>
      </c>
      <c r="ED184">
        <f>IF($I$3=0,0,IF(AR184&lt;=0,0,('LED Curve'!$D$19*(AR184/$I$3)^3+'LED Curve'!$D$20*(AR184/$I$3)^2+'LED Curve'!$D$21*(AR184/$I$3)^1+'LED Curve'!$D$22)*$F$3*$I$3))</f>
        <v>544.2324443672818</v>
      </c>
      <c r="EE184">
        <f>IF($I$4=0,0,IF(AS184&lt;=0,0,('LED Curve'!$D$19*(AS184/$I$4)^3+'LED Curve'!$D$20*(AS184/$I$4)^2+'LED Curve'!$D$21*(AS184/$I$4)^1+'LED Curve'!$D$22)*$F$4*$I$4))</f>
        <v>544.2324443672818</v>
      </c>
      <c r="EF184">
        <f>IF($I$1=0,0,IF(AT184&lt;=0,0,('LED Curve'!$D$19*(AT184/$I$1)^3+'LED Curve'!$D$20*(AT184/$I$1)^2+'LED Curve'!$D$21*(AT184/$I$1)^1+'LED Curve'!$D$22)*$F$1*$I$1))</f>
        <v>544.2324443672818</v>
      </c>
      <c r="EG184">
        <f>IF($I$2=0,0,IF(AU184&lt;=0,0,('LED Curve'!$D$19*(AU184/$I$2)^3+'LED Curve'!$D$20*(AU184/$I$2)^2+'LED Curve'!$D$21*(AU184/$I$2)^1+'LED Curve'!$D$22)*$F$2*$I$2))</f>
        <v>544.2324443672818</v>
      </c>
      <c r="EH184">
        <f>IF($I$3=0,0,IF(AV184&lt;=0,0,('LED Curve'!$D$19*(AV184/$I$3)^3+'LED Curve'!$D$20*(AV184/$I$3)^2+'LED Curve'!$D$21*(AV184/$I$3)^1+'LED Curve'!$D$22)*$F$3*$I$3))</f>
        <v>544.2324443672818</v>
      </c>
      <c r="EI184">
        <f>IF($I$4=0,0,IF(AW184&lt;=0,0,('LED Curve'!$D$19*(AW184/$I$4)^3+'LED Curve'!$D$20*(AW184/$I$4)^2+'LED Curve'!$D$21*(AW184/$I$4)^1+'LED Curve'!$D$22)*$F$4*$I$4))</f>
        <v>544.2324443672818</v>
      </c>
      <c r="EJ184">
        <f>IF($I$1=0,0,IF(AX184&lt;=0,0,('LED Curve'!$D$19*(AX184/$I$1)^3+'LED Curve'!$D$20*(AX184/$I$1)^2+'LED Curve'!$D$21*(AX184/$I$1)^1+'LED Curve'!$D$22)*$F$1*$I$1))</f>
        <v>544.2324443672818</v>
      </c>
      <c r="EK184">
        <f>IF($I$2=0,0,IF(AY184&lt;=0,0,('LED Curve'!$D$19*(AY184/$I$2)^3+'LED Curve'!$D$20*(AY184/$I$2)^2+'LED Curve'!$D$21*(AY184/$I$2)^1+'LED Curve'!$D$22)*$F$2*$I$2))</f>
        <v>544.2324443672818</v>
      </c>
      <c r="EL184">
        <f>IF($I$3=0,0,IF(AZ184&lt;=0,0,('LED Curve'!$D$19*(AZ184/$I$3)^3+'LED Curve'!$D$20*(AZ184/$I$3)^2+'LED Curve'!$D$21*(AZ184/$I$3)^1+'LED Curve'!$D$22)*$F$3*$I$3))</f>
        <v>544.2324443672818</v>
      </c>
      <c r="EM184">
        <f>IF($I$4=0,0,IF(BA184&lt;=0,0,('LED Curve'!$D$19*(BA184/$I$4)^3+'LED Curve'!$D$20*(BA184/$I$4)^2+'LED Curve'!$D$21*(BA184/$I$4)^1+'LED Curve'!$D$22)*$F$4*$I$4))</f>
        <v>544.2324443672818</v>
      </c>
      <c r="EN184">
        <f t="shared" si="299"/>
        <v>2176.9297774691272</v>
      </c>
      <c r="EO184">
        <f t="shared" si="219"/>
        <v>948.61350207583291</v>
      </c>
      <c r="EP184">
        <f t="shared" si="220"/>
        <v>2176.9297774691272</v>
      </c>
      <c r="EQ184">
        <f t="shared" si="221"/>
        <v>851.15161399119143</v>
      </c>
      <c r="ER184">
        <f t="shared" si="300"/>
        <v>2176.9297774691272</v>
      </c>
      <c r="ES184">
        <f t="shared" si="222"/>
        <v>774.82780015805474</v>
      </c>
    </row>
    <row r="185" spans="1:149" x14ac:dyDescent="0.3">
      <c r="A185">
        <v>176</v>
      </c>
      <c r="B185">
        <f t="shared" si="223"/>
        <v>6.875E-3</v>
      </c>
      <c r="C185">
        <f t="shared" si="210"/>
        <v>127.94631626612943</v>
      </c>
      <c r="D185">
        <f t="shared" si="211"/>
        <v>139.70507229032302</v>
      </c>
      <c r="E185">
        <f t="shared" si="212"/>
        <v>151.4638283145166</v>
      </c>
      <c r="F185">
        <f>IF(C185&gt;Calculation!$D$72,IF((C185-Calculation!$D$72)/Calculation!$D$58&gt;Calculation!$D$28,Calculation!$D$28,(C185-Calculation!$D$72)/Calculation!$D$58),0)</f>
        <v>26.470588235294116</v>
      </c>
      <c r="G185">
        <f>IF(C185&gt;Calculation!$D$73,IF((C185-Calculation!$D$73)/Calculation!$D$59&gt;Calculation!$D$29,Calculation!$D$29,(C185-Calculation!$D$73)/Calculation!$D$59),0)</f>
        <v>54.411764705882355</v>
      </c>
      <c r="H185">
        <f>IF(C185&gt;Calculation!$D$74,IF((C185-Calculation!$D$74)/Calculation!$D$60&gt;Calculation!$D$30,Calculation!$D$30,(C185-Calculation!$D$74)/Calculation!$D$60),0)</f>
        <v>122.05882352941177</v>
      </c>
      <c r="I185">
        <f>IF(C185&gt;Calculation!$D$75,IF((C185-Calculation!$D$75)/Calculation!$D$61&gt;Calculation!$D$31,Calculation!$D$31,(C185-Calculation!$D$75)/Calculation!$D$61),0)</f>
        <v>135.29411764705884</v>
      </c>
      <c r="J185">
        <f>IF(D185&gt;Calculation!$D$72,IF((D185-Calculation!$D$72)/Calculation!$D$58&gt;Calculation!$D$28,Calculation!$D$28,(D185-Calculation!$D$72)/Calculation!$D$58),0)</f>
        <v>26.470588235294116</v>
      </c>
      <c r="K185">
        <f>IF(D185&gt;Calculation!$D$73,IF((D185-Calculation!$D$73)/Calculation!$D$59&gt;Calculation!$D$29,Calculation!$D$29,(D185-Calculation!$D$73)/Calculation!$D$59),0)</f>
        <v>54.411764705882355</v>
      </c>
      <c r="L185">
        <f>IF(D185&gt;Calculation!$D$74,IF((D185-Calculation!$D$74)/Calculation!$D$60&gt;Calculation!$D$30,Calculation!$D$30,(D185-Calculation!$D$74)/Calculation!$D$60),0)</f>
        <v>122.05882352941177</v>
      </c>
      <c r="M185">
        <f>IF(D185&gt;Calculation!$D$75,IF((D185-Calculation!$D$75)/Calculation!$D$61&gt;Calculation!$D$31,Calculation!$D$31,(D185-Calculation!$D$75)/Calculation!$D$61),0)</f>
        <v>135.29411764705884</v>
      </c>
      <c r="N185">
        <f>IF(E185&gt;Calculation!$D$72,IF((E185-Calculation!$D$72)/Calculation!$D$58&gt;Calculation!$D$28,Calculation!$D$28,(E185-Calculation!$D$72)/Calculation!$D$58),0)</f>
        <v>26.470588235294116</v>
      </c>
      <c r="O185">
        <f>IF(E185&gt;Calculation!$D$73,IF((E185-Calculation!$D$73)/Calculation!$D$59&gt;Calculation!$D$29,Calculation!$D$29,(E185-Calculation!$D$73)/Calculation!$D$59),0)</f>
        <v>54.411764705882355</v>
      </c>
      <c r="P185">
        <f>IF(E185&gt;Calculation!$D$74,IF((E185-Calculation!$D$74)/Calculation!$D$60&gt;Calculation!$D$30,Calculation!$D$30,(E185-Calculation!$D$74)/Calculation!$D$60),0)</f>
        <v>122.05882352941177</v>
      </c>
      <c r="Q185">
        <f>IF(E185&gt;Calculation!$D$75,IF((E185-Calculation!$D$75)/Calculation!$D$61&gt;Calculation!$D$31,Calculation!$D$31,(E185-Calculation!$D$75)/Calculation!$D$61),0)</f>
        <v>135.29411764705884</v>
      </c>
      <c r="R185">
        <f t="shared" si="224"/>
        <v>0</v>
      </c>
      <c r="S185">
        <f t="shared" si="225"/>
        <v>0</v>
      </c>
      <c r="T185">
        <f t="shared" si="226"/>
        <v>0</v>
      </c>
      <c r="U185">
        <f t="shared" si="227"/>
        <v>135.29411764705884</v>
      </c>
      <c r="V185">
        <f t="shared" si="228"/>
        <v>0</v>
      </c>
      <c r="W185">
        <f t="shared" si="229"/>
        <v>0</v>
      </c>
      <c r="X185">
        <f t="shared" si="230"/>
        <v>0</v>
      </c>
      <c r="Y185">
        <f t="shared" si="231"/>
        <v>135.29411764705884</v>
      </c>
      <c r="Z185">
        <f t="shared" si="232"/>
        <v>0</v>
      </c>
      <c r="AA185">
        <f t="shared" si="233"/>
        <v>0</v>
      </c>
      <c r="AB185">
        <f t="shared" si="234"/>
        <v>0</v>
      </c>
      <c r="AC185">
        <f t="shared" si="213"/>
        <v>135.29411764705884</v>
      </c>
      <c r="AD185">
        <f>IF(T185&gt;Calculation!$D$29,1,0)</f>
        <v>0</v>
      </c>
      <c r="AE185">
        <f>IF(X185&gt;Calculation!$D$29,1,0)</f>
        <v>0</v>
      </c>
      <c r="AF185">
        <f>IF(AB185&gt;Calculation!$D$29,1,0)</f>
        <v>0</v>
      </c>
      <c r="AG185">
        <f>IF(U185&gt;Calculation!$D$30,1,0)</f>
        <v>1</v>
      </c>
      <c r="AH185">
        <f>IF(Y185&gt;Calculation!$D$30,1,0)</f>
        <v>1</v>
      </c>
      <c r="AI185">
        <f>IF(AC185&gt;Calculation!$D$30,1,0)</f>
        <v>1</v>
      </c>
      <c r="AJ185">
        <f t="shared" si="214"/>
        <v>135.29411764705884</v>
      </c>
      <c r="AK185">
        <f t="shared" si="235"/>
        <v>135.29411764705884</v>
      </c>
      <c r="AL185">
        <f t="shared" si="236"/>
        <v>135.29411764705884</v>
      </c>
      <c r="AM185">
        <f t="shared" si="237"/>
        <v>18304.498269896198</v>
      </c>
      <c r="AN185">
        <f t="shared" si="238"/>
        <v>18304.498269896198</v>
      </c>
      <c r="AO185">
        <f t="shared" si="239"/>
        <v>18304.498269896198</v>
      </c>
      <c r="AP185">
        <f t="shared" si="215"/>
        <v>135.29411764705884</v>
      </c>
      <c r="AQ185">
        <f t="shared" si="216"/>
        <v>135.29411764705884</v>
      </c>
      <c r="AR185">
        <f t="shared" si="217"/>
        <v>135.29411764705884</v>
      </c>
      <c r="AS185">
        <f t="shared" si="218"/>
        <v>135.29411764705884</v>
      </c>
      <c r="AT185">
        <f t="shared" si="240"/>
        <v>135.29411764705884</v>
      </c>
      <c r="AU185">
        <f t="shared" si="241"/>
        <v>135.29411764705884</v>
      </c>
      <c r="AV185">
        <f t="shared" si="242"/>
        <v>135.29411764705884</v>
      </c>
      <c r="AW185">
        <f t="shared" si="243"/>
        <v>135.29411764705884</v>
      </c>
      <c r="AX185">
        <f t="shared" si="244"/>
        <v>135.29411764705884</v>
      </c>
      <c r="AY185">
        <f t="shared" si="245"/>
        <v>135.29411764705884</v>
      </c>
      <c r="AZ185">
        <f t="shared" si="246"/>
        <v>135.29411764705884</v>
      </c>
      <c r="BA185">
        <f t="shared" si="247"/>
        <v>135.29411764705884</v>
      </c>
      <c r="BB185">
        <f t="shared" si="248"/>
        <v>45.098039215686278</v>
      </c>
      <c r="BC185">
        <f t="shared" si="249"/>
        <v>45.098039215686278</v>
      </c>
      <c r="BD185">
        <f t="shared" si="250"/>
        <v>45.098039215686278</v>
      </c>
      <c r="BE185">
        <f t="shared" si="251"/>
        <v>45.098039215686278</v>
      </c>
      <c r="BF185">
        <f t="shared" si="252"/>
        <v>45.098039215686278</v>
      </c>
      <c r="BG185">
        <f t="shared" si="253"/>
        <v>45.098039215686278</v>
      </c>
      <c r="BH185">
        <f t="shared" si="254"/>
        <v>45.098039215686278</v>
      </c>
      <c r="BI185">
        <f t="shared" si="255"/>
        <v>45.098039215686278</v>
      </c>
      <c r="BJ185">
        <f t="shared" si="256"/>
        <v>45.098039215686278</v>
      </c>
      <c r="BK185">
        <f t="shared" si="257"/>
        <v>45.098039215686278</v>
      </c>
      <c r="BL185">
        <f t="shared" si="258"/>
        <v>45.098039215686278</v>
      </c>
      <c r="BM185">
        <f t="shared" si="259"/>
        <v>45.098039215686278</v>
      </c>
      <c r="BN185">
        <f t="shared" si="260"/>
        <v>2033.8331410995775</v>
      </c>
      <c r="BO185">
        <f t="shared" si="261"/>
        <v>2033.8331410995775</v>
      </c>
      <c r="BP185">
        <f t="shared" si="262"/>
        <v>2033.8331410995775</v>
      </c>
      <c r="BQ185">
        <f t="shared" si="263"/>
        <v>2033.8331410995775</v>
      </c>
      <c r="BR185">
        <f t="shared" si="264"/>
        <v>2033.8331410995775</v>
      </c>
      <c r="BS185">
        <f t="shared" si="265"/>
        <v>2033.8331410995775</v>
      </c>
      <c r="BT185">
        <f t="shared" si="266"/>
        <v>2033.8331410995775</v>
      </c>
      <c r="BU185">
        <f t="shared" si="267"/>
        <v>2033.8331410995775</v>
      </c>
      <c r="BV185">
        <f t="shared" si="268"/>
        <v>2033.8331410995775</v>
      </c>
      <c r="BW185">
        <f t="shared" si="269"/>
        <v>2033.8331410995775</v>
      </c>
      <c r="BX185">
        <f t="shared" si="270"/>
        <v>2033.8331410995775</v>
      </c>
      <c r="BY185">
        <f t="shared" si="271"/>
        <v>2033.8331410995775</v>
      </c>
      <c r="BZ185">
        <f>IF($I$1=0,0,IF(AP185=0,C185,('LED Curve'!$D$14*(AP185/$I$1)^3+'LED Curve'!$D$15*(AP185/$I$1)^2+'LED Curve'!$D$16*(AP185/$I$1)^1+'LED Curve'!$D$17)*$F$1))</f>
        <v>32.123222947868399</v>
      </c>
      <c r="CA185">
        <f>IF($I$2=0,0,IF(AQ185=0,C185-BZ185,('LED Curve'!$D$14*(AQ185/$I$2)^3+'LED Curve'!$D$15*(AQ185/$I$2)^2+'LED Curve'!$D$16*(AQ185/$I$2)^1+'LED Curve'!$D$17)*$F$2))</f>
        <v>32.123222947868399</v>
      </c>
      <c r="CB185">
        <f>IF($I$3=0,0,IF(AR185=0,C185-(BZ185+CA185),('LED Curve'!$D$14*(AR185/$I$3)^3+'LED Curve'!$D$15*(AR185/$I$3)^2+'LED Curve'!$D$16*(AR185/$I$3)^1+'LED Curve'!$D$17)*$F$3))</f>
        <v>32.123222947868399</v>
      </c>
      <c r="CC185">
        <f>IF($I$4=0,0,IF(AS185=0,C185-(BZ185+CA185+CB185),('LED Curve'!$D$14*(AS185/$I$4)^3+'LED Curve'!$D$15*(AS185/$I$4)^2+'LED Curve'!$D$16*(AS185/$I$4)^1+'LED Curve'!$D$17)*$F$4))</f>
        <v>32.123222947868399</v>
      </c>
      <c r="CD185">
        <f>IF($I$1=0,0,IF(AT185=0,D185,('LED Curve'!$D$14*(AT185/$I$1)^3+'LED Curve'!$D$15*(AT185/$I$1)^2+'LED Curve'!$D$16*(AT185/$I$1)^1+'LED Curve'!$D$17)*$F$1))</f>
        <v>32.123222947868399</v>
      </c>
      <c r="CE185">
        <f>IF($I$2=0,0,IF(AU185=0,D185-CD185,('LED Curve'!$D$14*(AU185/$I$2)^3+'LED Curve'!$D$15*(AU185/$I$2)^2+'LED Curve'!$D$16*(AU185/$I$2)^1+'LED Curve'!$D$17)*$F$2))</f>
        <v>32.123222947868399</v>
      </c>
      <c r="CF185">
        <f>IF($I$3=0,0,IF(AV185=0,D185-(CD185+CE185),('LED Curve'!$D$14*(AV185/$I$3)^3+'LED Curve'!$D$15*(AV185/$I$3)^2+'LED Curve'!$D$16*(AV185/$I$3)^1+'LED Curve'!$D$17)*$F$3))</f>
        <v>32.123222947868399</v>
      </c>
      <c r="CG185">
        <f>IF($I$4=0,0,IF(AW185=0,D185-(CD185+CE185+CF185),('LED Curve'!$D$14*(AW185/$I$4)^3+'LED Curve'!$D$15*(AW185/$I$4)^2+'LED Curve'!$D$16*(AW185/$I$4)^1+'LED Curve'!$D$17)*$F$4))</f>
        <v>32.123222947868399</v>
      </c>
      <c r="CH185">
        <f>IF($I$1=0,0,IF(AX185=0,E185,('LED Curve'!$D$14*(AX185/$I$1)^3+'LED Curve'!$D$15*(AX185/$I$1)^2+'LED Curve'!$D$16*(AX185/$I$1)^1+'LED Curve'!$D$17)*$F$1))</f>
        <v>32.123222947868399</v>
      </c>
      <c r="CI185">
        <f>IF($I$2=0,0,IF(AY185=0,E185-CH185,('LED Curve'!$D$14*(AY185/$I$2)^3+'LED Curve'!$D$15*(AY185/$I$2)^2+'LED Curve'!$D$16*(AY185/$I$2)^1+'LED Curve'!$D$17)*$F$2))</f>
        <v>32.123222947868399</v>
      </c>
      <c r="CJ185">
        <f>IF($I$3=0,0,IF(AZ185=0,E185-(CH185+CI185),('LED Curve'!$D$14*(AZ185/$I$3)^3+'LED Curve'!$D$15*(AZ185/$I$3)^2+'LED Curve'!$D$16*(AZ185/$I$3)^1+'LED Curve'!$D$17)*$F$3))</f>
        <v>32.123222947868399</v>
      </c>
      <c r="CK185">
        <f>IF($I$4=0,0,IF(BA185=0,E185-(CH185+CI185+CJ185),('LED Curve'!$D$14*(BA185/$I$4)^3+'LED Curve'!$D$15*(BA185/$I$4)^2+'LED Curve'!$D$16*(BA185/$I$4)^1+'LED Curve'!$D$17)*$F$4))</f>
        <v>32.123222947868399</v>
      </c>
      <c r="CL185">
        <f t="shared" si="272"/>
        <v>95.82309331826103</v>
      </c>
      <c r="CM185">
        <f t="shared" si="273"/>
        <v>63.699870370392631</v>
      </c>
      <c r="CN185">
        <f t="shared" si="274"/>
        <v>31.576647422524232</v>
      </c>
      <c r="CO185">
        <f>IF($C$6=Calculation!$I$5,0,$C185-(BZ185+CA185+CB185+CC185))</f>
        <v>-0.54657552534416709</v>
      </c>
      <c r="CP185">
        <f t="shared" si="275"/>
        <v>107.58184934245462</v>
      </c>
      <c r="CQ185">
        <f t="shared" si="276"/>
        <v>75.458626394586219</v>
      </c>
      <c r="CR185">
        <f t="shared" si="277"/>
        <v>43.33540344671782</v>
      </c>
      <c r="CS185">
        <f>IF($C$6=Calculation!$I$5,0,$D185-(CD185+CE185+CF185+CG185))</f>
        <v>11.21218049884942</v>
      </c>
      <c r="CT185">
        <f t="shared" si="278"/>
        <v>119.34060536664821</v>
      </c>
      <c r="CU185">
        <f t="shared" si="279"/>
        <v>87.217382418779806</v>
      </c>
      <c r="CV185">
        <f t="shared" si="280"/>
        <v>55.094159470911407</v>
      </c>
      <c r="CW185">
        <f>IF($C$6=Calculation!$I$5,0,$E185-(CH185+CI185+CJ185+CK185))</f>
        <v>22.970936523043008</v>
      </c>
      <c r="CX185">
        <f t="shared" si="281"/>
        <v>92.240410414228521</v>
      </c>
      <c r="CY185">
        <f t="shared" si="282"/>
        <v>103.0235374119179</v>
      </c>
      <c r="CZ185">
        <f t="shared" si="283"/>
        <v>113.47600858203539</v>
      </c>
      <c r="DA185">
        <f t="shared" si="284"/>
        <v>0.96241310805489222</v>
      </c>
      <c r="DB185">
        <f t="shared" si="285"/>
        <v>0.99578976729721624</v>
      </c>
      <c r="DC185">
        <f t="shared" si="286"/>
        <v>1.022154050929331</v>
      </c>
      <c r="DD185">
        <f t="shared" si="301"/>
        <v>21.836760687403029</v>
      </c>
      <c r="DE185">
        <f t="shared" si="302"/>
        <v>21.419950589192428</v>
      </c>
      <c r="DF185">
        <f t="shared" si="303"/>
        <v>20.228094199444566</v>
      </c>
      <c r="DG185">
        <f t="shared" si="304"/>
        <v>16.983259977168959</v>
      </c>
      <c r="DH185">
        <f t="shared" si="305"/>
        <v>22.629843967019809</v>
      </c>
      <c r="DI185">
        <f t="shared" si="306"/>
        <v>22.249979032479899</v>
      </c>
      <c r="DJ185">
        <f t="shared" si="307"/>
        <v>21.183995405850208</v>
      </c>
      <c r="DK185">
        <f t="shared" si="308"/>
        <v>18.439221612114927</v>
      </c>
      <c r="DL185">
        <f t="shared" si="309"/>
        <v>23.255149946443915</v>
      </c>
      <c r="DM185">
        <f t="shared" si="310"/>
        <v>22.907335934732558</v>
      </c>
      <c r="DN185">
        <f t="shared" si="311"/>
        <v>21.942095769272861</v>
      </c>
      <c r="DO185">
        <f t="shared" si="312"/>
        <v>19.545148904640016</v>
      </c>
      <c r="DP185">
        <f t="shared" si="287"/>
        <v>0.21536561656600375</v>
      </c>
      <c r="DQ185">
        <f t="shared" si="288"/>
        <v>0.5946129283434145</v>
      </c>
      <c r="DR185">
        <f t="shared" si="289"/>
        <v>1.504332759888884</v>
      </c>
      <c r="DS185">
        <f t="shared" si="290"/>
        <v>8.4956205481663112</v>
      </c>
      <c r="DT185">
        <f t="shared" si="291"/>
        <v>0.1957421357474966</v>
      </c>
      <c r="DU185">
        <f t="shared" si="292"/>
        <v>0.52937470169145939</v>
      </c>
      <c r="DV185">
        <f t="shared" si="293"/>
        <v>1.2570381093663101</v>
      </c>
      <c r="DW185">
        <f t="shared" si="294"/>
        <v>15.542552680350525</v>
      </c>
      <c r="DX185">
        <f t="shared" si="295"/>
        <v>0.17943591579829735</v>
      </c>
      <c r="DY185">
        <f t="shared" si="296"/>
        <v>0.47733610924997627</v>
      </c>
      <c r="DZ185">
        <f t="shared" si="297"/>
        <v>1.0876185638500147</v>
      </c>
      <c r="EA185">
        <f t="shared" si="298"/>
        <v>23.059733387118364</v>
      </c>
      <c r="EB185">
        <f>IF($I$1=0,0,IF(AP185&lt;=0,0,('LED Curve'!$D$19*(AP185/$I$1)^3+'LED Curve'!$D$20*(AP185/$I$1)^2+'LED Curve'!$D$21*(AP185/$I$1)^1+'LED Curve'!$D$22)*$F$1*$I$1))</f>
        <v>544.2324443672818</v>
      </c>
      <c r="EC185">
        <f>IF($I$2=0,0,IF(AQ185&lt;=0,0,('LED Curve'!$D$19*(AQ185/$I$2)^3+'LED Curve'!$D$20*(AQ185/$I$2)^2+'LED Curve'!$D$21*(AQ185/$I$2)^1+'LED Curve'!$D$22)*$F$2*$I$2))</f>
        <v>544.2324443672818</v>
      </c>
      <c r="ED185">
        <f>IF($I$3=0,0,IF(AR185&lt;=0,0,('LED Curve'!$D$19*(AR185/$I$3)^3+'LED Curve'!$D$20*(AR185/$I$3)^2+'LED Curve'!$D$21*(AR185/$I$3)^1+'LED Curve'!$D$22)*$F$3*$I$3))</f>
        <v>544.2324443672818</v>
      </c>
      <c r="EE185">
        <f>IF($I$4=0,0,IF(AS185&lt;=0,0,('LED Curve'!$D$19*(AS185/$I$4)^3+'LED Curve'!$D$20*(AS185/$I$4)^2+'LED Curve'!$D$21*(AS185/$I$4)^1+'LED Curve'!$D$22)*$F$4*$I$4))</f>
        <v>544.2324443672818</v>
      </c>
      <c r="EF185">
        <f>IF($I$1=0,0,IF(AT185&lt;=0,0,('LED Curve'!$D$19*(AT185/$I$1)^3+'LED Curve'!$D$20*(AT185/$I$1)^2+'LED Curve'!$D$21*(AT185/$I$1)^1+'LED Curve'!$D$22)*$F$1*$I$1))</f>
        <v>544.2324443672818</v>
      </c>
      <c r="EG185">
        <f>IF($I$2=0,0,IF(AU185&lt;=0,0,('LED Curve'!$D$19*(AU185/$I$2)^3+'LED Curve'!$D$20*(AU185/$I$2)^2+'LED Curve'!$D$21*(AU185/$I$2)^1+'LED Curve'!$D$22)*$F$2*$I$2))</f>
        <v>544.2324443672818</v>
      </c>
      <c r="EH185">
        <f>IF($I$3=0,0,IF(AV185&lt;=0,0,('LED Curve'!$D$19*(AV185/$I$3)^3+'LED Curve'!$D$20*(AV185/$I$3)^2+'LED Curve'!$D$21*(AV185/$I$3)^1+'LED Curve'!$D$22)*$F$3*$I$3))</f>
        <v>544.2324443672818</v>
      </c>
      <c r="EI185">
        <f>IF($I$4=0,0,IF(AW185&lt;=0,0,('LED Curve'!$D$19*(AW185/$I$4)^3+'LED Curve'!$D$20*(AW185/$I$4)^2+'LED Curve'!$D$21*(AW185/$I$4)^1+'LED Curve'!$D$22)*$F$4*$I$4))</f>
        <v>544.2324443672818</v>
      </c>
      <c r="EJ185">
        <f>IF($I$1=0,0,IF(AX185&lt;=0,0,('LED Curve'!$D$19*(AX185/$I$1)^3+'LED Curve'!$D$20*(AX185/$I$1)^2+'LED Curve'!$D$21*(AX185/$I$1)^1+'LED Curve'!$D$22)*$F$1*$I$1))</f>
        <v>544.2324443672818</v>
      </c>
      <c r="EK185">
        <f>IF($I$2=0,0,IF(AY185&lt;=0,0,('LED Curve'!$D$19*(AY185/$I$2)^3+'LED Curve'!$D$20*(AY185/$I$2)^2+'LED Curve'!$D$21*(AY185/$I$2)^1+'LED Curve'!$D$22)*$F$2*$I$2))</f>
        <v>544.2324443672818</v>
      </c>
      <c r="EL185">
        <f>IF($I$3=0,0,IF(AZ185&lt;=0,0,('LED Curve'!$D$19*(AZ185/$I$3)^3+'LED Curve'!$D$20*(AZ185/$I$3)^2+'LED Curve'!$D$21*(AZ185/$I$3)^1+'LED Curve'!$D$22)*$F$3*$I$3))</f>
        <v>544.2324443672818</v>
      </c>
      <c r="EM185">
        <f>IF($I$4=0,0,IF(BA185&lt;=0,0,('LED Curve'!$D$19*(BA185/$I$4)^3+'LED Curve'!$D$20*(BA185/$I$4)^2+'LED Curve'!$D$21*(BA185/$I$4)^1+'LED Curve'!$D$22)*$F$4*$I$4))</f>
        <v>544.2324443672818</v>
      </c>
      <c r="EN185">
        <f t="shared" si="299"/>
        <v>2176.9297774691272</v>
      </c>
      <c r="EO185">
        <f t="shared" si="219"/>
        <v>948.61350207583291</v>
      </c>
      <c r="EP185">
        <f t="shared" si="220"/>
        <v>2176.9297774691272</v>
      </c>
      <c r="EQ185">
        <f t="shared" si="221"/>
        <v>851.15161399119143</v>
      </c>
      <c r="ER185">
        <f t="shared" si="300"/>
        <v>2176.9297774691272</v>
      </c>
      <c r="ES185">
        <f t="shared" si="222"/>
        <v>774.82780015805474</v>
      </c>
    </row>
    <row r="186" spans="1:149" x14ac:dyDescent="0.3">
      <c r="A186">
        <v>177</v>
      </c>
      <c r="B186">
        <f t="shared" si="223"/>
        <v>6.9140625000000001E-3</v>
      </c>
      <c r="C186">
        <f t="shared" si="210"/>
        <v>126.87599129249929</v>
      </c>
      <c r="D186">
        <f t="shared" si="211"/>
        <v>138.53744504636285</v>
      </c>
      <c r="E186">
        <f t="shared" si="212"/>
        <v>150.19889880022643</v>
      </c>
      <c r="F186">
        <f>IF(C186&gt;Calculation!$D$72,IF((C186-Calculation!$D$72)/Calculation!$D$58&gt;Calculation!$D$28,Calculation!$D$28,(C186-Calculation!$D$72)/Calculation!$D$58),0)</f>
        <v>26.470588235294116</v>
      </c>
      <c r="G186">
        <f>IF(C186&gt;Calculation!$D$73,IF((C186-Calculation!$D$73)/Calculation!$D$59&gt;Calculation!$D$29,Calculation!$D$29,(C186-Calculation!$D$73)/Calculation!$D$59),0)</f>
        <v>54.411764705882355</v>
      </c>
      <c r="H186">
        <f>IF(C186&gt;Calculation!$D$74,IF((C186-Calculation!$D$74)/Calculation!$D$60&gt;Calculation!$D$30,Calculation!$D$30,(C186-Calculation!$D$74)/Calculation!$D$60),0)</f>
        <v>122.05882352941177</v>
      </c>
      <c r="I186">
        <f>IF(C186&gt;Calculation!$D$75,IF((C186-Calculation!$D$75)/Calculation!$D$61&gt;Calculation!$D$31,Calculation!$D$31,(C186-Calculation!$D$75)/Calculation!$D$61),0)</f>
        <v>135.29411764705884</v>
      </c>
      <c r="J186">
        <f>IF(D186&gt;Calculation!$D$72,IF((D186-Calculation!$D$72)/Calculation!$D$58&gt;Calculation!$D$28,Calculation!$D$28,(D186-Calculation!$D$72)/Calculation!$D$58),0)</f>
        <v>26.470588235294116</v>
      </c>
      <c r="K186">
        <f>IF(D186&gt;Calculation!$D$73,IF((D186-Calculation!$D$73)/Calculation!$D$59&gt;Calculation!$D$29,Calculation!$D$29,(D186-Calculation!$D$73)/Calculation!$D$59),0)</f>
        <v>54.411764705882355</v>
      </c>
      <c r="L186">
        <f>IF(D186&gt;Calculation!$D$74,IF((D186-Calculation!$D$74)/Calculation!$D$60&gt;Calculation!$D$30,Calculation!$D$30,(D186-Calculation!$D$74)/Calculation!$D$60),0)</f>
        <v>122.05882352941177</v>
      </c>
      <c r="M186">
        <f>IF(D186&gt;Calculation!$D$75,IF((D186-Calculation!$D$75)/Calculation!$D$61&gt;Calculation!$D$31,Calculation!$D$31,(D186-Calculation!$D$75)/Calculation!$D$61),0)</f>
        <v>135.29411764705884</v>
      </c>
      <c r="N186">
        <f>IF(E186&gt;Calculation!$D$72,IF((E186-Calculation!$D$72)/Calculation!$D$58&gt;Calculation!$D$28,Calculation!$D$28,(E186-Calculation!$D$72)/Calculation!$D$58),0)</f>
        <v>26.470588235294116</v>
      </c>
      <c r="O186">
        <f>IF(E186&gt;Calculation!$D$73,IF((E186-Calculation!$D$73)/Calculation!$D$59&gt;Calculation!$D$29,Calculation!$D$29,(E186-Calculation!$D$73)/Calculation!$D$59),0)</f>
        <v>54.411764705882355</v>
      </c>
      <c r="P186">
        <f>IF(E186&gt;Calculation!$D$74,IF((E186-Calculation!$D$74)/Calculation!$D$60&gt;Calculation!$D$30,Calculation!$D$30,(E186-Calculation!$D$74)/Calculation!$D$60),0)</f>
        <v>122.05882352941177</v>
      </c>
      <c r="Q186">
        <f>IF(E186&gt;Calculation!$D$75,IF((E186-Calculation!$D$75)/Calculation!$D$61&gt;Calculation!$D$31,Calculation!$D$31,(E186-Calculation!$D$75)/Calculation!$D$61),0)</f>
        <v>135.29411764705884</v>
      </c>
      <c r="R186">
        <f t="shared" si="224"/>
        <v>0</v>
      </c>
      <c r="S186">
        <f t="shared" si="225"/>
        <v>0</v>
      </c>
      <c r="T186">
        <f t="shared" si="226"/>
        <v>0</v>
      </c>
      <c r="U186">
        <f t="shared" si="227"/>
        <v>135.29411764705884</v>
      </c>
      <c r="V186">
        <f t="shared" si="228"/>
        <v>0</v>
      </c>
      <c r="W186">
        <f t="shared" si="229"/>
        <v>0</v>
      </c>
      <c r="X186">
        <f t="shared" si="230"/>
        <v>0</v>
      </c>
      <c r="Y186">
        <f t="shared" si="231"/>
        <v>135.29411764705884</v>
      </c>
      <c r="Z186">
        <f t="shared" si="232"/>
        <v>0</v>
      </c>
      <c r="AA186">
        <f t="shared" si="233"/>
        <v>0</v>
      </c>
      <c r="AB186">
        <f t="shared" si="234"/>
        <v>0</v>
      </c>
      <c r="AC186">
        <f t="shared" si="213"/>
        <v>135.29411764705884</v>
      </c>
      <c r="AD186">
        <f>IF(T186&gt;Calculation!$D$29,1,0)</f>
        <v>0</v>
      </c>
      <c r="AE186">
        <f>IF(X186&gt;Calculation!$D$29,1,0)</f>
        <v>0</v>
      </c>
      <c r="AF186">
        <f>IF(AB186&gt;Calculation!$D$29,1,0)</f>
        <v>0</v>
      </c>
      <c r="AG186">
        <f>IF(U186&gt;Calculation!$D$30,1,0)</f>
        <v>1</v>
      </c>
      <c r="AH186">
        <f>IF(Y186&gt;Calculation!$D$30,1,0)</f>
        <v>1</v>
      </c>
      <c r="AI186">
        <f>IF(AC186&gt;Calculation!$D$30,1,0)</f>
        <v>1</v>
      </c>
      <c r="AJ186">
        <f t="shared" si="214"/>
        <v>135.29411764705884</v>
      </c>
      <c r="AK186">
        <f t="shared" si="235"/>
        <v>135.29411764705884</v>
      </c>
      <c r="AL186">
        <f t="shared" si="236"/>
        <v>135.29411764705884</v>
      </c>
      <c r="AM186">
        <f t="shared" si="237"/>
        <v>18304.498269896198</v>
      </c>
      <c r="AN186">
        <f t="shared" si="238"/>
        <v>18304.498269896198</v>
      </c>
      <c r="AO186">
        <f t="shared" si="239"/>
        <v>18304.498269896198</v>
      </c>
      <c r="AP186">
        <f t="shared" si="215"/>
        <v>135.29411764705884</v>
      </c>
      <c r="AQ186">
        <f t="shared" si="216"/>
        <v>135.29411764705884</v>
      </c>
      <c r="AR186">
        <f t="shared" si="217"/>
        <v>135.29411764705884</v>
      </c>
      <c r="AS186">
        <f t="shared" si="218"/>
        <v>135.29411764705884</v>
      </c>
      <c r="AT186">
        <f t="shared" si="240"/>
        <v>135.29411764705884</v>
      </c>
      <c r="AU186">
        <f t="shared" si="241"/>
        <v>135.29411764705884</v>
      </c>
      <c r="AV186">
        <f t="shared" si="242"/>
        <v>135.29411764705884</v>
      </c>
      <c r="AW186">
        <f t="shared" si="243"/>
        <v>135.29411764705884</v>
      </c>
      <c r="AX186">
        <f t="shared" si="244"/>
        <v>135.29411764705884</v>
      </c>
      <c r="AY186">
        <f t="shared" si="245"/>
        <v>135.29411764705884</v>
      </c>
      <c r="AZ186">
        <f t="shared" si="246"/>
        <v>135.29411764705884</v>
      </c>
      <c r="BA186">
        <f t="shared" si="247"/>
        <v>135.29411764705884</v>
      </c>
      <c r="BB186">
        <f t="shared" si="248"/>
        <v>45.098039215686278</v>
      </c>
      <c r="BC186">
        <f t="shared" si="249"/>
        <v>45.098039215686278</v>
      </c>
      <c r="BD186">
        <f t="shared" si="250"/>
        <v>45.098039215686278</v>
      </c>
      <c r="BE186">
        <f t="shared" si="251"/>
        <v>45.098039215686278</v>
      </c>
      <c r="BF186">
        <f t="shared" si="252"/>
        <v>45.098039215686278</v>
      </c>
      <c r="BG186">
        <f t="shared" si="253"/>
        <v>45.098039215686278</v>
      </c>
      <c r="BH186">
        <f t="shared" si="254"/>
        <v>45.098039215686278</v>
      </c>
      <c r="BI186">
        <f t="shared" si="255"/>
        <v>45.098039215686278</v>
      </c>
      <c r="BJ186">
        <f t="shared" si="256"/>
        <v>45.098039215686278</v>
      </c>
      <c r="BK186">
        <f t="shared" si="257"/>
        <v>45.098039215686278</v>
      </c>
      <c r="BL186">
        <f t="shared" si="258"/>
        <v>45.098039215686278</v>
      </c>
      <c r="BM186">
        <f t="shared" si="259"/>
        <v>45.098039215686278</v>
      </c>
      <c r="BN186">
        <f t="shared" si="260"/>
        <v>2033.8331410995775</v>
      </c>
      <c r="BO186">
        <f t="shared" si="261"/>
        <v>2033.8331410995775</v>
      </c>
      <c r="BP186">
        <f t="shared" si="262"/>
        <v>2033.8331410995775</v>
      </c>
      <c r="BQ186">
        <f t="shared" si="263"/>
        <v>2033.8331410995775</v>
      </c>
      <c r="BR186">
        <f t="shared" si="264"/>
        <v>2033.8331410995775</v>
      </c>
      <c r="BS186">
        <f t="shared" si="265"/>
        <v>2033.8331410995775</v>
      </c>
      <c r="BT186">
        <f t="shared" si="266"/>
        <v>2033.8331410995775</v>
      </c>
      <c r="BU186">
        <f t="shared" si="267"/>
        <v>2033.8331410995775</v>
      </c>
      <c r="BV186">
        <f t="shared" si="268"/>
        <v>2033.8331410995775</v>
      </c>
      <c r="BW186">
        <f t="shared" si="269"/>
        <v>2033.8331410995775</v>
      </c>
      <c r="BX186">
        <f t="shared" si="270"/>
        <v>2033.8331410995775</v>
      </c>
      <c r="BY186">
        <f t="shared" si="271"/>
        <v>2033.8331410995775</v>
      </c>
      <c r="BZ186">
        <f>IF($I$1=0,0,IF(AP186=0,C186,('LED Curve'!$D$14*(AP186/$I$1)^3+'LED Curve'!$D$15*(AP186/$I$1)^2+'LED Curve'!$D$16*(AP186/$I$1)^1+'LED Curve'!$D$17)*$F$1))</f>
        <v>32.123222947868399</v>
      </c>
      <c r="CA186">
        <f>IF($I$2=0,0,IF(AQ186=0,C186-BZ186,('LED Curve'!$D$14*(AQ186/$I$2)^3+'LED Curve'!$D$15*(AQ186/$I$2)^2+'LED Curve'!$D$16*(AQ186/$I$2)^1+'LED Curve'!$D$17)*$F$2))</f>
        <v>32.123222947868399</v>
      </c>
      <c r="CB186">
        <f>IF($I$3=0,0,IF(AR186=0,C186-(BZ186+CA186),('LED Curve'!$D$14*(AR186/$I$3)^3+'LED Curve'!$D$15*(AR186/$I$3)^2+'LED Curve'!$D$16*(AR186/$I$3)^1+'LED Curve'!$D$17)*$F$3))</f>
        <v>32.123222947868399</v>
      </c>
      <c r="CC186">
        <f>IF($I$4=0,0,IF(AS186=0,C186-(BZ186+CA186+CB186),('LED Curve'!$D$14*(AS186/$I$4)^3+'LED Curve'!$D$15*(AS186/$I$4)^2+'LED Curve'!$D$16*(AS186/$I$4)^1+'LED Curve'!$D$17)*$F$4))</f>
        <v>32.123222947868399</v>
      </c>
      <c r="CD186">
        <f>IF($I$1=0,0,IF(AT186=0,D186,('LED Curve'!$D$14*(AT186/$I$1)^3+'LED Curve'!$D$15*(AT186/$I$1)^2+'LED Curve'!$D$16*(AT186/$I$1)^1+'LED Curve'!$D$17)*$F$1))</f>
        <v>32.123222947868399</v>
      </c>
      <c r="CE186">
        <f>IF($I$2=0,0,IF(AU186=0,D186-CD186,('LED Curve'!$D$14*(AU186/$I$2)^3+'LED Curve'!$D$15*(AU186/$I$2)^2+'LED Curve'!$D$16*(AU186/$I$2)^1+'LED Curve'!$D$17)*$F$2))</f>
        <v>32.123222947868399</v>
      </c>
      <c r="CF186">
        <f>IF($I$3=0,0,IF(AV186=0,D186-(CD186+CE186),('LED Curve'!$D$14*(AV186/$I$3)^3+'LED Curve'!$D$15*(AV186/$I$3)^2+'LED Curve'!$D$16*(AV186/$I$3)^1+'LED Curve'!$D$17)*$F$3))</f>
        <v>32.123222947868399</v>
      </c>
      <c r="CG186">
        <f>IF($I$4=0,0,IF(AW186=0,D186-(CD186+CE186+CF186),('LED Curve'!$D$14*(AW186/$I$4)^3+'LED Curve'!$D$15*(AW186/$I$4)^2+'LED Curve'!$D$16*(AW186/$I$4)^1+'LED Curve'!$D$17)*$F$4))</f>
        <v>32.123222947868399</v>
      </c>
      <c r="CH186">
        <f>IF($I$1=0,0,IF(AX186=0,E186,('LED Curve'!$D$14*(AX186/$I$1)^3+'LED Curve'!$D$15*(AX186/$I$1)^2+'LED Curve'!$D$16*(AX186/$I$1)^1+'LED Curve'!$D$17)*$F$1))</f>
        <v>32.123222947868399</v>
      </c>
      <c r="CI186">
        <f>IF($I$2=0,0,IF(AY186=0,E186-CH186,('LED Curve'!$D$14*(AY186/$I$2)^3+'LED Curve'!$D$15*(AY186/$I$2)^2+'LED Curve'!$D$16*(AY186/$I$2)^1+'LED Curve'!$D$17)*$F$2))</f>
        <v>32.123222947868399</v>
      </c>
      <c r="CJ186">
        <f>IF($I$3=0,0,IF(AZ186=0,E186-(CH186+CI186),('LED Curve'!$D$14*(AZ186/$I$3)^3+'LED Curve'!$D$15*(AZ186/$I$3)^2+'LED Curve'!$D$16*(AZ186/$I$3)^1+'LED Curve'!$D$17)*$F$3))</f>
        <v>32.123222947868399</v>
      </c>
      <c r="CK186">
        <f>IF($I$4=0,0,IF(BA186=0,E186-(CH186+CI186+CJ186),('LED Curve'!$D$14*(BA186/$I$4)^3+'LED Curve'!$D$15*(BA186/$I$4)^2+'LED Curve'!$D$16*(BA186/$I$4)^1+'LED Curve'!$D$17)*$F$4))</f>
        <v>32.123222947868399</v>
      </c>
      <c r="CL186">
        <f t="shared" si="272"/>
        <v>94.752768344630894</v>
      </c>
      <c r="CM186">
        <f t="shared" si="273"/>
        <v>62.629545396762495</v>
      </c>
      <c r="CN186">
        <f t="shared" si="274"/>
        <v>30.506322448894096</v>
      </c>
      <c r="CO186">
        <f>IF($C$6=Calculation!$I$5,0,$C186-(BZ186+CA186+CB186+CC186))</f>
        <v>-1.616900498974303</v>
      </c>
      <c r="CP186">
        <f t="shared" si="275"/>
        <v>106.41422209849445</v>
      </c>
      <c r="CQ186">
        <f t="shared" si="276"/>
        <v>74.29099915062605</v>
      </c>
      <c r="CR186">
        <f t="shared" si="277"/>
        <v>42.167776202757651</v>
      </c>
      <c r="CS186">
        <f>IF($C$6=Calculation!$I$5,0,$D186-(CD186+CE186+CF186+CG186))</f>
        <v>10.044553254889252</v>
      </c>
      <c r="CT186">
        <f t="shared" si="278"/>
        <v>118.07567585235803</v>
      </c>
      <c r="CU186">
        <f t="shared" si="279"/>
        <v>85.952452904489633</v>
      </c>
      <c r="CV186">
        <f t="shared" si="280"/>
        <v>53.829229956621234</v>
      </c>
      <c r="CW186">
        <f>IF($C$6=Calculation!$I$5,0,$E186-(CH186+CI186+CJ186+CK186))</f>
        <v>21.706007008752835</v>
      </c>
      <c r="CX186">
        <f t="shared" si="281"/>
        <v>92.921167890543828</v>
      </c>
      <c r="CY186">
        <f t="shared" si="282"/>
        <v>103.7661819315346</v>
      </c>
      <c r="CZ186">
        <f t="shared" si="283"/>
        <v>114.28054014495349</v>
      </c>
      <c r="DA186">
        <f t="shared" si="284"/>
        <v>0.96981200511371579</v>
      </c>
      <c r="DB186">
        <f t="shared" si="285"/>
        <v>1.0031886643560397</v>
      </c>
      <c r="DC186">
        <f t="shared" si="286"/>
        <v>1.0295529479881544</v>
      </c>
      <c r="DD186">
        <f t="shared" si="301"/>
        <v>22.006529558680825</v>
      </c>
      <c r="DE186">
        <f t="shared" si="302"/>
        <v>21.589719460470224</v>
      </c>
      <c r="DF186">
        <f t="shared" si="303"/>
        <v>20.397863070722362</v>
      </c>
      <c r="DG186">
        <f t="shared" si="304"/>
        <v>17.153028848446755</v>
      </c>
      <c r="DH186">
        <f t="shared" si="305"/>
        <v>22.799612838297605</v>
      </c>
      <c r="DI186">
        <f t="shared" si="306"/>
        <v>22.419747903757695</v>
      </c>
      <c r="DJ186">
        <f t="shared" si="307"/>
        <v>21.353764277128004</v>
      </c>
      <c r="DK186">
        <f t="shared" si="308"/>
        <v>18.608990483392724</v>
      </c>
      <c r="DL186">
        <f t="shared" si="309"/>
        <v>23.424918817721711</v>
      </c>
      <c r="DM186">
        <f t="shared" si="310"/>
        <v>23.077104806010354</v>
      </c>
      <c r="DN186">
        <f t="shared" si="311"/>
        <v>22.111864640550657</v>
      </c>
      <c r="DO186">
        <f t="shared" si="312"/>
        <v>19.714917775917812</v>
      </c>
      <c r="DP186">
        <f t="shared" si="287"/>
        <v>0.21536561656600375</v>
      </c>
      <c r="DQ186">
        <f t="shared" si="288"/>
        <v>0.5946129283434145</v>
      </c>
      <c r="DR186">
        <f t="shared" si="289"/>
        <v>1.504332759888884</v>
      </c>
      <c r="DS186">
        <f t="shared" si="290"/>
        <v>8.4899036423116101</v>
      </c>
      <c r="DT186">
        <f t="shared" si="291"/>
        <v>0.1957421357474966</v>
      </c>
      <c r="DU186">
        <f t="shared" si="292"/>
        <v>0.52937470169145939</v>
      </c>
      <c r="DV186">
        <f t="shared" si="293"/>
        <v>1.2570381093663101</v>
      </c>
      <c r="DW186">
        <f t="shared" si="294"/>
        <v>15.598722817797215</v>
      </c>
      <c r="DX186">
        <f t="shared" si="295"/>
        <v>0.17943591579829735</v>
      </c>
      <c r="DY186">
        <f t="shared" si="296"/>
        <v>0.47733610924997627</v>
      </c>
      <c r="DZ186">
        <f t="shared" si="297"/>
        <v>1.0876185638500147</v>
      </c>
      <c r="EA186">
        <f t="shared" si="298"/>
        <v>23.177790567866445</v>
      </c>
      <c r="EB186">
        <f>IF($I$1=0,0,IF(AP186&lt;=0,0,('LED Curve'!$D$19*(AP186/$I$1)^3+'LED Curve'!$D$20*(AP186/$I$1)^2+'LED Curve'!$D$21*(AP186/$I$1)^1+'LED Curve'!$D$22)*$F$1*$I$1))</f>
        <v>544.2324443672818</v>
      </c>
      <c r="EC186">
        <f>IF($I$2=0,0,IF(AQ186&lt;=0,0,('LED Curve'!$D$19*(AQ186/$I$2)^3+'LED Curve'!$D$20*(AQ186/$I$2)^2+'LED Curve'!$D$21*(AQ186/$I$2)^1+'LED Curve'!$D$22)*$F$2*$I$2))</f>
        <v>544.2324443672818</v>
      </c>
      <c r="ED186">
        <f>IF($I$3=0,0,IF(AR186&lt;=0,0,('LED Curve'!$D$19*(AR186/$I$3)^3+'LED Curve'!$D$20*(AR186/$I$3)^2+'LED Curve'!$D$21*(AR186/$I$3)^1+'LED Curve'!$D$22)*$F$3*$I$3))</f>
        <v>544.2324443672818</v>
      </c>
      <c r="EE186">
        <f>IF($I$4=0,0,IF(AS186&lt;=0,0,('LED Curve'!$D$19*(AS186/$I$4)^3+'LED Curve'!$D$20*(AS186/$I$4)^2+'LED Curve'!$D$21*(AS186/$I$4)^1+'LED Curve'!$D$22)*$F$4*$I$4))</f>
        <v>544.2324443672818</v>
      </c>
      <c r="EF186">
        <f>IF($I$1=0,0,IF(AT186&lt;=0,0,('LED Curve'!$D$19*(AT186/$I$1)^3+'LED Curve'!$D$20*(AT186/$I$1)^2+'LED Curve'!$D$21*(AT186/$I$1)^1+'LED Curve'!$D$22)*$F$1*$I$1))</f>
        <v>544.2324443672818</v>
      </c>
      <c r="EG186">
        <f>IF($I$2=0,0,IF(AU186&lt;=0,0,('LED Curve'!$D$19*(AU186/$I$2)^3+'LED Curve'!$D$20*(AU186/$I$2)^2+'LED Curve'!$D$21*(AU186/$I$2)^1+'LED Curve'!$D$22)*$F$2*$I$2))</f>
        <v>544.2324443672818</v>
      </c>
      <c r="EH186">
        <f>IF($I$3=0,0,IF(AV186&lt;=0,0,('LED Curve'!$D$19*(AV186/$I$3)^3+'LED Curve'!$D$20*(AV186/$I$3)^2+'LED Curve'!$D$21*(AV186/$I$3)^1+'LED Curve'!$D$22)*$F$3*$I$3))</f>
        <v>544.2324443672818</v>
      </c>
      <c r="EI186">
        <f>IF($I$4=0,0,IF(AW186&lt;=0,0,('LED Curve'!$D$19*(AW186/$I$4)^3+'LED Curve'!$D$20*(AW186/$I$4)^2+'LED Curve'!$D$21*(AW186/$I$4)^1+'LED Curve'!$D$22)*$F$4*$I$4))</f>
        <v>544.2324443672818</v>
      </c>
      <c r="EJ186">
        <f>IF($I$1=0,0,IF(AX186&lt;=0,0,('LED Curve'!$D$19*(AX186/$I$1)^3+'LED Curve'!$D$20*(AX186/$I$1)^2+'LED Curve'!$D$21*(AX186/$I$1)^1+'LED Curve'!$D$22)*$F$1*$I$1))</f>
        <v>544.2324443672818</v>
      </c>
      <c r="EK186">
        <f>IF($I$2=0,0,IF(AY186&lt;=0,0,('LED Curve'!$D$19*(AY186/$I$2)^3+'LED Curve'!$D$20*(AY186/$I$2)^2+'LED Curve'!$D$21*(AY186/$I$2)^1+'LED Curve'!$D$22)*$F$2*$I$2))</f>
        <v>544.2324443672818</v>
      </c>
      <c r="EL186">
        <f>IF($I$3=0,0,IF(AZ186&lt;=0,0,('LED Curve'!$D$19*(AZ186/$I$3)^3+'LED Curve'!$D$20*(AZ186/$I$3)^2+'LED Curve'!$D$21*(AZ186/$I$3)^1+'LED Curve'!$D$22)*$F$3*$I$3))</f>
        <v>544.2324443672818</v>
      </c>
      <c r="EM186">
        <f>IF($I$4=0,0,IF(BA186&lt;=0,0,('LED Curve'!$D$19*(BA186/$I$4)^3+'LED Curve'!$D$20*(BA186/$I$4)^2+'LED Curve'!$D$21*(BA186/$I$4)^1+'LED Curve'!$D$22)*$F$4*$I$4))</f>
        <v>544.2324443672818</v>
      </c>
      <c r="EN186">
        <f t="shared" si="299"/>
        <v>2176.9297774691272</v>
      </c>
      <c r="EO186">
        <f t="shared" si="219"/>
        <v>948.61350207583291</v>
      </c>
      <c r="EP186">
        <f t="shared" si="220"/>
        <v>2176.9297774691272</v>
      </c>
      <c r="EQ186">
        <f t="shared" si="221"/>
        <v>851.15161399119143</v>
      </c>
      <c r="ER186">
        <f t="shared" si="300"/>
        <v>2176.9297774691272</v>
      </c>
      <c r="ES186">
        <f t="shared" si="222"/>
        <v>774.82780015805474</v>
      </c>
    </row>
    <row r="187" spans="1:149" x14ac:dyDescent="0.3">
      <c r="A187">
        <v>178</v>
      </c>
      <c r="B187">
        <f t="shared" si="223"/>
        <v>6.9531250000000001E-3</v>
      </c>
      <c r="C187">
        <f t="shared" si="210"/>
        <v>125.78634842641668</v>
      </c>
      <c r="D187">
        <f t="shared" si="211"/>
        <v>137.3487437379091</v>
      </c>
      <c r="E187">
        <f t="shared" si="212"/>
        <v>148.91113904940153</v>
      </c>
      <c r="F187">
        <f>IF(C187&gt;Calculation!$D$72,IF((C187-Calculation!$D$72)/Calculation!$D$58&gt;Calculation!$D$28,Calculation!$D$28,(C187-Calculation!$D$72)/Calculation!$D$58),0)</f>
        <v>26.470588235294116</v>
      </c>
      <c r="G187">
        <f>IF(C187&gt;Calculation!$D$73,IF((C187-Calculation!$D$73)/Calculation!$D$59&gt;Calculation!$D$29,Calculation!$D$29,(C187-Calculation!$D$73)/Calculation!$D$59),0)</f>
        <v>54.411764705882355</v>
      </c>
      <c r="H187">
        <f>IF(C187&gt;Calculation!$D$74,IF((C187-Calculation!$D$74)/Calculation!$D$60&gt;Calculation!$D$30,Calculation!$D$30,(C187-Calculation!$D$74)/Calculation!$D$60),0)</f>
        <v>122.05882352941177</v>
      </c>
      <c r="I187">
        <f>IF(C187&gt;Calculation!$D$75,IF((C187-Calculation!$D$75)/Calculation!$D$61&gt;Calculation!$D$31,Calculation!$D$31,(C187-Calculation!$D$75)/Calculation!$D$61),0)</f>
        <v>135.29411764705884</v>
      </c>
      <c r="J187">
        <f>IF(D187&gt;Calculation!$D$72,IF((D187-Calculation!$D$72)/Calculation!$D$58&gt;Calculation!$D$28,Calculation!$D$28,(D187-Calculation!$D$72)/Calculation!$D$58),0)</f>
        <v>26.470588235294116</v>
      </c>
      <c r="K187">
        <f>IF(D187&gt;Calculation!$D$73,IF((D187-Calculation!$D$73)/Calculation!$D$59&gt;Calculation!$D$29,Calculation!$D$29,(D187-Calculation!$D$73)/Calculation!$D$59),0)</f>
        <v>54.411764705882355</v>
      </c>
      <c r="L187">
        <f>IF(D187&gt;Calculation!$D$74,IF((D187-Calculation!$D$74)/Calculation!$D$60&gt;Calculation!$D$30,Calculation!$D$30,(D187-Calculation!$D$74)/Calculation!$D$60),0)</f>
        <v>122.05882352941177</v>
      </c>
      <c r="M187">
        <f>IF(D187&gt;Calculation!$D$75,IF((D187-Calculation!$D$75)/Calculation!$D$61&gt;Calculation!$D$31,Calculation!$D$31,(D187-Calculation!$D$75)/Calculation!$D$61),0)</f>
        <v>135.29411764705884</v>
      </c>
      <c r="N187">
        <f>IF(E187&gt;Calculation!$D$72,IF((E187-Calculation!$D$72)/Calculation!$D$58&gt;Calculation!$D$28,Calculation!$D$28,(E187-Calculation!$D$72)/Calculation!$D$58),0)</f>
        <v>26.470588235294116</v>
      </c>
      <c r="O187">
        <f>IF(E187&gt;Calculation!$D$73,IF((E187-Calculation!$D$73)/Calculation!$D$59&gt;Calculation!$D$29,Calculation!$D$29,(E187-Calculation!$D$73)/Calculation!$D$59),0)</f>
        <v>54.411764705882355</v>
      </c>
      <c r="P187">
        <f>IF(E187&gt;Calculation!$D$74,IF((E187-Calculation!$D$74)/Calculation!$D$60&gt;Calculation!$D$30,Calculation!$D$30,(E187-Calculation!$D$74)/Calculation!$D$60),0)</f>
        <v>122.05882352941177</v>
      </c>
      <c r="Q187">
        <f>IF(E187&gt;Calculation!$D$75,IF((E187-Calculation!$D$75)/Calculation!$D$61&gt;Calculation!$D$31,Calculation!$D$31,(E187-Calculation!$D$75)/Calculation!$D$61),0)</f>
        <v>135.29411764705884</v>
      </c>
      <c r="R187">
        <f t="shared" si="224"/>
        <v>0</v>
      </c>
      <c r="S187">
        <f t="shared" si="225"/>
        <v>0</v>
      </c>
      <c r="T187">
        <f t="shared" si="226"/>
        <v>0</v>
      </c>
      <c r="U187">
        <f t="shared" si="227"/>
        <v>135.29411764705884</v>
      </c>
      <c r="V187">
        <f t="shared" si="228"/>
        <v>0</v>
      </c>
      <c r="W187">
        <f t="shared" si="229"/>
        <v>0</v>
      </c>
      <c r="X187">
        <f t="shared" si="230"/>
        <v>0</v>
      </c>
      <c r="Y187">
        <f t="shared" si="231"/>
        <v>135.29411764705884</v>
      </c>
      <c r="Z187">
        <f t="shared" si="232"/>
        <v>0</v>
      </c>
      <c r="AA187">
        <f t="shared" si="233"/>
        <v>0</v>
      </c>
      <c r="AB187">
        <f t="shared" si="234"/>
        <v>0</v>
      </c>
      <c r="AC187">
        <f t="shared" si="213"/>
        <v>135.29411764705884</v>
      </c>
      <c r="AD187">
        <f>IF(T187&gt;Calculation!$D$29,1,0)</f>
        <v>0</v>
      </c>
      <c r="AE187">
        <f>IF(X187&gt;Calculation!$D$29,1,0)</f>
        <v>0</v>
      </c>
      <c r="AF187">
        <f>IF(AB187&gt;Calculation!$D$29,1,0)</f>
        <v>0</v>
      </c>
      <c r="AG187">
        <f>IF(U187&gt;Calculation!$D$30,1,0)</f>
        <v>1</v>
      </c>
      <c r="AH187">
        <f>IF(Y187&gt;Calculation!$D$30,1,0)</f>
        <v>1</v>
      </c>
      <c r="AI187">
        <f>IF(AC187&gt;Calculation!$D$30,1,0)</f>
        <v>1</v>
      </c>
      <c r="AJ187">
        <f t="shared" si="214"/>
        <v>135.29411764705884</v>
      </c>
      <c r="AK187">
        <f t="shared" si="235"/>
        <v>135.29411764705884</v>
      </c>
      <c r="AL187">
        <f t="shared" si="236"/>
        <v>135.29411764705884</v>
      </c>
      <c r="AM187">
        <f t="shared" si="237"/>
        <v>18304.498269896198</v>
      </c>
      <c r="AN187">
        <f t="shared" si="238"/>
        <v>18304.498269896198</v>
      </c>
      <c r="AO187">
        <f t="shared" si="239"/>
        <v>18304.498269896198</v>
      </c>
      <c r="AP187">
        <f t="shared" si="215"/>
        <v>135.29411764705884</v>
      </c>
      <c r="AQ187">
        <f t="shared" si="216"/>
        <v>135.29411764705884</v>
      </c>
      <c r="AR187">
        <f t="shared" si="217"/>
        <v>135.29411764705884</v>
      </c>
      <c r="AS187">
        <f t="shared" si="218"/>
        <v>135.29411764705884</v>
      </c>
      <c r="AT187">
        <f t="shared" si="240"/>
        <v>135.29411764705884</v>
      </c>
      <c r="AU187">
        <f t="shared" si="241"/>
        <v>135.29411764705884</v>
      </c>
      <c r="AV187">
        <f t="shared" si="242"/>
        <v>135.29411764705884</v>
      </c>
      <c r="AW187">
        <f t="shared" si="243"/>
        <v>135.29411764705884</v>
      </c>
      <c r="AX187">
        <f t="shared" si="244"/>
        <v>135.29411764705884</v>
      </c>
      <c r="AY187">
        <f t="shared" si="245"/>
        <v>135.29411764705884</v>
      </c>
      <c r="AZ187">
        <f t="shared" si="246"/>
        <v>135.29411764705884</v>
      </c>
      <c r="BA187">
        <f t="shared" si="247"/>
        <v>135.29411764705884</v>
      </c>
      <c r="BB187">
        <f t="shared" si="248"/>
        <v>45.098039215686278</v>
      </c>
      <c r="BC187">
        <f t="shared" si="249"/>
        <v>45.098039215686278</v>
      </c>
      <c r="BD187">
        <f t="shared" si="250"/>
        <v>45.098039215686278</v>
      </c>
      <c r="BE187">
        <f t="shared" si="251"/>
        <v>45.098039215686278</v>
      </c>
      <c r="BF187">
        <f t="shared" si="252"/>
        <v>45.098039215686278</v>
      </c>
      <c r="BG187">
        <f t="shared" si="253"/>
        <v>45.098039215686278</v>
      </c>
      <c r="BH187">
        <f t="shared" si="254"/>
        <v>45.098039215686278</v>
      </c>
      <c r="BI187">
        <f t="shared" si="255"/>
        <v>45.098039215686278</v>
      </c>
      <c r="BJ187">
        <f t="shared" si="256"/>
        <v>45.098039215686278</v>
      </c>
      <c r="BK187">
        <f t="shared" si="257"/>
        <v>45.098039215686278</v>
      </c>
      <c r="BL187">
        <f t="shared" si="258"/>
        <v>45.098039215686278</v>
      </c>
      <c r="BM187">
        <f t="shared" si="259"/>
        <v>45.098039215686278</v>
      </c>
      <c r="BN187">
        <f t="shared" si="260"/>
        <v>2033.8331410995775</v>
      </c>
      <c r="BO187">
        <f t="shared" si="261"/>
        <v>2033.8331410995775</v>
      </c>
      <c r="BP187">
        <f t="shared" si="262"/>
        <v>2033.8331410995775</v>
      </c>
      <c r="BQ187">
        <f t="shared" si="263"/>
        <v>2033.8331410995775</v>
      </c>
      <c r="BR187">
        <f t="shared" si="264"/>
        <v>2033.8331410995775</v>
      </c>
      <c r="BS187">
        <f t="shared" si="265"/>
        <v>2033.8331410995775</v>
      </c>
      <c r="BT187">
        <f t="shared" si="266"/>
        <v>2033.8331410995775</v>
      </c>
      <c r="BU187">
        <f t="shared" si="267"/>
        <v>2033.8331410995775</v>
      </c>
      <c r="BV187">
        <f t="shared" si="268"/>
        <v>2033.8331410995775</v>
      </c>
      <c r="BW187">
        <f t="shared" si="269"/>
        <v>2033.8331410995775</v>
      </c>
      <c r="BX187">
        <f t="shared" si="270"/>
        <v>2033.8331410995775</v>
      </c>
      <c r="BY187">
        <f t="shared" si="271"/>
        <v>2033.8331410995775</v>
      </c>
      <c r="BZ187">
        <f>IF($I$1=0,0,IF(AP187=0,C187,('LED Curve'!$D$14*(AP187/$I$1)^3+'LED Curve'!$D$15*(AP187/$I$1)^2+'LED Curve'!$D$16*(AP187/$I$1)^1+'LED Curve'!$D$17)*$F$1))</f>
        <v>32.123222947868399</v>
      </c>
      <c r="CA187">
        <f>IF($I$2=0,0,IF(AQ187=0,C187-BZ187,('LED Curve'!$D$14*(AQ187/$I$2)^3+'LED Curve'!$D$15*(AQ187/$I$2)^2+'LED Curve'!$D$16*(AQ187/$I$2)^1+'LED Curve'!$D$17)*$F$2))</f>
        <v>32.123222947868399</v>
      </c>
      <c r="CB187">
        <f>IF($I$3=0,0,IF(AR187=0,C187-(BZ187+CA187),('LED Curve'!$D$14*(AR187/$I$3)^3+'LED Curve'!$D$15*(AR187/$I$3)^2+'LED Curve'!$D$16*(AR187/$I$3)^1+'LED Curve'!$D$17)*$F$3))</f>
        <v>32.123222947868399</v>
      </c>
      <c r="CC187">
        <f>IF($I$4=0,0,IF(AS187=0,C187-(BZ187+CA187+CB187),('LED Curve'!$D$14*(AS187/$I$4)^3+'LED Curve'!$D$15*(AS187/$I$4)^2+'LED Curve'!$D$16*(AS187/$I$4)^1+'LED Curve'!$D$17)*$F$4))</f>
        <v>32.123222947868399</v>
      </c>
      <c r="CD187">
        <f>IF($I$1=0,0,IF(AT187=0,D187,('LED Curve'!$D$14*(AT187/$I$1)^3+'LED Curve'!$D$15*(AT187/$I$1)^2+'LED Curve'!$D$16*(AT187/$I$1)^1+'LED Curve'!$D$17)*$F$1))</f>
        <v>32.123222947868399</v>
      </c>
      <c r="CE187">
        <f>IF($I$2=0,0,IF(AU187=0,D187-CD187,('LED Curve'!$D$14*(AU187/$I$2)^3+'LED Curve'!$D$15*(AU187/$I$2)^2+'LED Curve'!$D$16*(AU187/$I$2)^1+'LED Curve'!$D$17)*$F$2))</f>
        <v>32.123222947868399</v>
      </c>
      <c r="CF187">
        <f>IF($I$3=0,0,IF(AV187=0,D187-(CD187+CE187),('LED Curve'!$D$14*(AV187/$I$3)^3+'LED Curve'!$D$15*(AV187/$I$3)^2+'LED Curve'!$D$16*(AV187/$I$3)^1+'LED Curve'!$D$17)*$F$3))</f>
        <v>32.123222947868399</v>
      </c>
      <c r="CG187">
        <f>IF($I$4=0,0,IF(AW187=0,D187-(CD187+CE187+CF187),('LED Curve'!$D$14*(AW187/$I$4)^3+'LED Curve'!$D$15*(AW187/$I$4)^2+'LED Curve'!$D$16*(AW187/$I$4)^1+'LED Curve'!$D$17)*$F$4))</f>
        <v>32.123222947868399</v>
      </c>
      <c r="CH187">
        <f>IF($I$1=0,0,IF(AX187=0,E187,('LED Curve'!$D$14*(AX187/$I$1)^3+'LED Curve'!$D$15*(AX187/$I$1)^2+'LED Curve'!$D$16*(AX187/$I$1)^1+'LED Curve'!$D$17)*$F$1))</f>
        <v>32.123222947868399</v>
      </c>
      <c r="CI187">
        <f>IF($I$2=0,0,IF(AY187=0,E187-CH187,('LED Curve'!$D$14*(AY187/$I$2)^3+'LED Curve'!$D$15*(AY187/$I$2)^2+'LED Curve'!$D$16*(AY187/$I$2)^1+'LED Curve'!$D$17)*$F$2))</f>
        <v>32.123222947868399</v>
      </c>
      <c r="CJ187">
        <f>IF($I$3=0,0,IF(AZ187=0,E187-(CH187+CI187),('LED Curve'!$D$14*(AZ187/$I$3)^3+'LED Curve'!$D$15*(AZ187/$I$3)^2+'LED Curve'!$D$16*(AZ187/$I$3)^1+'LED Curve'!$D$17)*$F$3))</f>
        <v>32.123222947868399</v>
      </c>
      <c r="CK187">
        <f>IF($I$4=0,0,IF(BA187=0,E187-(CH187+CI187+CJ187),('LED Curve'!$D$14*(BA187/$I$4)^3+'LED Curve'!$D$15*(BA187/$I$4)^2+'LED Curve'!$D$16*(BA187/$I$4)^1+'LED Curve'!$D$17)*$F$4))</f>
        <v>32.123222947868399</v>
      </c>
      <c r="CL187">
        <f t="shared" si="272"/>
        <v>93.663125478548281</v>
      </c>
      <c r="CM187">
        <f t="shared" si="273"/>
        <v>61.539902530679882</v>
      </c>
      <c r="CN187">
        <f t="shared" si="274"/>
        <v>29.416679582811483</v>
      </c>
      <c r="CO187">
        <f>IF($C$6=Calculation!$I$5,0,$C187-(BZ187+CA187+CB187+CC187))</f>
        <v>-2.7065433650569162</v>
      </c>
      <c r="CP187">
        <f t="shared" si="275"/>
        <v>105.2255207900407</v>
      </c>
      <c r="CQ187">
        <f t="shared" si="276"/>
        <v>73.102297842172305</v>
      </c>
      <c r="CR187">
        <f t="shared" si="277"/>
        <v>40.979074894303906</v>
      </c>
      <c r="CS187">
        <f>IF($C$6=Calculation!$I$5,0,$D187-(CD187+CE187+CF187+CG187))</f>
        <v>8.8558519464355072</v>
      </c>
      <c r="CT187">
        <f t="shared" si="278"/>
        <v>116.78791610153313</v>
      </c>
      <c r="CU187">
        <f t="shared" si="279"/>
        <v>84.664693153664729</v>
      </c>
      <c r="CV187">
        <f t="shared" si="280"/>
        <v>52.54147020579633</v>
      </c>
      <c r="CW187">
        <f>IF($C$6=Calculation!$I$5,0,$E187-(CH187+CI187+CJ187+CK187))</f>
        <v>20.418247257927931</v>
      </c>
      <c r="CX187">
        <f t="shared" si="281"/>
        <v>93.596217731253276</v>
      </c>
      <c r="CY187">
        <f t="shared" si="282"/>
        <v>104.50259993958127</v>
      </c>
      <c r="CZ187">
        <f t="shared" si="283"/>
        <v>115.0783263203374</v>
      </c>
      <c r="DA187">
        <f t="shared" si="284"/>
        <v>0.97721090217253936</v>
      </c>
      <c r="DB187">
        <f t="shared" si="285"/>
        <v>1.0105875614148632</v>
      </c>
      <c r="DC187">
        <f t="shared" si="286"/>
        <v>1.0369518450469779</v>
      </c>
      <c r="DD187">
        <f t="shared" si="301"/>
        <v>22.176298429958621</v>
      </c>
      <c r="DE187">
        <f t="shared" si="302"/>
        <v>21.75948833174802</v>
      </c>
      <c r="DF187">
        <f t="shared" si="303"/>
        <v>20.567631942000158</v>
      </c>
      <c r="DG187">
        <f t="shared" si="304"/>
        <v>17.322797719724552</v>
      </c>
      <c r="DH187">
        <f t="shared" si="305"/>
        <v>22.969381709575401</v>
      </c>
      <c r="DI187">
        <f t="shared" si="306"/>
        <v>22.589516775035491</v>
      </c>
      <c r="DJ187">
        <f t="shared" si="307"/>
        <v>21.5235331484058</v>
      </c>
      <c r="DK187">
        <f t="shared" si="308"/>
        <v>18.77875935467052</v>
      </c>
      <c r="DL187">
        <f t="shared" si="309"/>
        <v>23.594687688999507</v>
      </c>
      <c r="DM187">
        <f t="shared" si="310"/>
        <v>23.24687367728815</v>
      </c>
      <c r="DN187">
        <f t="shared" si="311"/>
        <v>22.281633511828453</v>
      </c>
      <c r="DO187">
        <f t="shared" si="312"/>
        <v>19.884686647195608</v>
      </c>
      <c r="DP187">
        <f t="shared" si="287"/>
        <v>0.21536561656600375</v>
      </c>
      <c r="DQ187">
        <f t="shared" si="288"/>
        <v>0.5946129283434145</v>
      </c>
      <c r="DR187">
        <f t="shared" si="289"/>
        <v>1.504332759888884</v>
      </c>
      <c r="DS187">
        <f t="shared" si="290"/>
        <v>8.4784791008510503</v>
      </c>
      <c r="DT187">
        <f t="shared" si="291"/>
        <v>0.1957421357474966</v>
      </c>
      <c r="DU187">
        <f t="shared" si="292"/>
        <v>0.52937470169145939</v>
      </c>
      <c r="DV187">
        <f t="shared" si="293"/>
        <v>1.2570381093663101</v>
      </c>
      <c r="DW187">
        <f t="shared" si="294"/>
        <v>15.648666443673878</v>
      </c>
      <c r="DX187">
        <f t="shared" si="295"/>
        <v>0.17943591579829735</v>
      </c>
      <c r="DY187">
        <f t="shared" si="296"/>
        <v>0.47733610924997627</v>
      </c>
      <c r="DZ187">
        <f t="shared" si="297"/>
        <v>1.0876185638500147</v>
      </c>
      <c r="EA187">
        <f t="shared" si="298"/>
        <v>23.289102361080332</v>
      </c>
      <c r="EB187">
        <f>IF($I$1=0,0,IF(AP187&lt;=0,0,('LED Curve'!$D$19*(AP187/$I$1)^3+'LED Curve'!$D$20*(AP187/$I$1)^2+'LED Curve'!$D$21*(AP187/$I$1)^1+'LED Curve'!$D$22)*$F$1*$I$1))</f>
        <v>544.2324443672818</v>
      </c>
      <c r="EC187">
        <f>IF($I$2=0,0,IF(AQ187&lt;=0,0,('LED Curve'!$D$19*(AQ187/$I$2)^3+'LED Curve'!$D$20*(AQ187/$I$2)^2+'LED Curve'!$D$21*(AQ187/$I$2)^1+'LED Curve'!$D$22)*$F$2*$I$2))</f>
        <v>544.2324443672818</v>
      </c>
      <c r="ED187">
        <f>IF($I$3=0,0,IF(AR187&lt;=0,0,('LED Curve'!$D$19*(AR187/$I$3)^3+'LED Curve'!$D$20*(AR187/$I$3)^2+'LED Curve'!$D$21*(AR187/$I$3)^1+'LED Curve'!$D$22)*$F$3*$I$3))</f>
        <v>544.2324443672818</v>
      </c>
      <c r="EE187">
        <f>IF($I$4=0,0,IF(AS187&lt;=0,0,('LED Curve'!$D$19*(AS187/$I$4)^3+'LED Curve'!$D$20*(AS187/$I$4)^2+'LED Curve'!$D$21*(AS187/$I$4)^1+'LED Curve'!$D$22)*$F$4*$I$4))</f>
        <v>544.2324443672818</v>
      </c>
      <c r="EF187">
        <f>IF($I$1=0,0,IF(AT187&lt;=0,0,('LED Curve'!$D$19*(AT187/$I$1)^3+'LED Curve'!$D$20*(AT187/$I$1)^2+'LED Curve'!$D$21*(AT187/$I$1)^1+'LED Curve'!$D$22)*$F$1*$I$1))</f>
        <v>544.2324443672818</v>
      </c>
      <c r="EG187">
        <f>IF($I$2=0,0,IF(AU187&lt;=0,0,('LED Curve'!$D$19*(AU187/$I$2)^3+'LED Curve'!$D$20*(AU187/$I$2)^2+'LED Curve'!$D$21*(AU187/$I$2)^1+'LED Curve'!$D$22)*$F$2*$I$2))</f>
        <v>544.2324443672818</v>
      </c>
      <c r="EH187">
        <f>IF($I$3=0,0,IF(AV187&lt;=0,0,('LED Curve'!$D$19*(AV187/$I$3)^3+'LED Curve'!$D$20*(AV187/$I$3)^2+'LED Curve'!$D$21*(AV187/$I$3)^1+'LED Curve'!$D$22)*$F$3*$I$3))</f>
        <v>544.2324443672818</v>
      </c>
      <c r="EI187">
        <f>IF($I$4=0,0,IF(AW187&lt;=0,0,('LED Curve'!$D$19*(AW187/$I$4)^3+'LED Curve'!$D$20*(AW187/$I$4)^2+'LED Curve'!$D$21*(AW187/$I$4)^1+'LED Curve'!$D$22)*$F$4*$I$4))</f>
        <v>544.2324443672818</v>
      </c>
      <c r="EJ187">
        <f>IF($I$1=0,0,IF(AX187&lt;=0,0,('LED Curve'!$D$19*(AX187/$I$1)^3+'LED Curve'!$D$20*(AX187/$I$1)^2+'LED Curve'!$D$21*(AX187/$I$1)^1+'LED Curve'!$D$22)*$F$1*$I$1))</f>
        <v>544.2324443672818</v>
      </c>
      <c r="EK187">
        <f>IF($I$2=0,0,IF(AY187&lt;=0,0,('LED Curve'!$D$19*(AY187/$I$2)^3+'LED Curve'!$D$20*(AY187/$I$2)^2+'LED Curve'!$D$21*(AY187/$I$2)^1+'LED Curve'!$D$22)*$F$2*$I$2))</f>
        <v>544.2324443672818</v>
      </c>
      <c r="EL187">
        <f>IF($I$3=0,0,IF(AZ187&lt;=0,0,('LED Curve'!$D$19*(AZ187/$I$3)^3+'LED Curve'!$D$20*(AZ187/$I$3)^2+'LED Curve'!$D$21*(AZ187/$I$3)^1+'LED Curve'!$D$22)*$F$3*$I$3))</f>
        <v>544.2324443672818</v>
      </c>
      <c r="EM187">
        <f>IF($I$4=0,0,IF(BA187&lt;=0,0,('LED Curve'!$D$19*(BA187/$I$4)^3+'LED Curve'!$D$20*(BA187/$I$4)^2+'LED Curve'!$D$21*(BA187/$I$4)^1+'LED Curve'!$D$22)*$F$4*$I$4))</f>
        <v>544.2324443672818</v>
      </c>
      <c r="EN187">
        <f t="shared" si="299"/>
        <v>2176.9297774691272</v>
      </c>
      <c r="EO187">
        <f t="shared" si="219"/>
        <v>948.61350207583291</v>
      </c>
      <c r="EP187">
        <f t="shared" si="220"/>
        <v>2176.9297774691272</v>
      </c>
      <c r="EQ187">
        <f t="shared" si="221"/>
        <v>851.15161399119143</v>
      </c>
      <c r="ER187">
        <f t="shared" si="300"/>
        <v>2176.9297774691272</v>
      </c>
      <c r="ES187">
        <f t="shared" si="222"/>
        <v>774.82780015805474</v>
      </c>
    </row>
    <row r="188" spans="1:149" x14ac:dyDescent="0.3">
      <c r="A188">
        <v>179</v>
      </c>
      <c r="B188">
        <f t="shared" si="223"/>
        <v>6.9921875000000001E-3</v>
      </c>
      <c r="C188">
        <f t="shared" si="210"/>
        <v>124.67755176408917</v>
      </c>
      <c r="D188">
        <f t="shared" si="211"/>
        <v>136.13914737900637</v>
      </c>
      <c r="E188">
        <f t="shared" si="212"/>
        <v>147.60074299392357</v>
      </c>
      <c r="F188">
        <f>IF(C188&gt;Calculation!$D$72,IF((C188-Calculation!$D$72)/Calculation!$D$58&gt;Calculation!$D$28,Calculation!$D$28,(C188-Calculation!$D$72)/Calculation!$D$58),0)</f>
        <v>26.470588235294116</v>
      </c>
      <c r="G188">
        <f>IF(C188&gt;Calculation!$D$73,IF((C188-Calculation!$D$73)/Calculation!$D$59&gt;Calculation!$D$29,Calculation!$D$29,(C188-Calculation!$D$73)/Calculation!$D$59),0)</f>
        <v>54.411764705882355</v>
      </c>
      <c r="H188">
        <f>IF(C188&gt;Calculation!$D$74,IF((C188-Calculation!$D$74)/Calculation!$D$60&gt;Calculation!$D$30,Calculation!$D$30,(C188-Calculation!$D$74)/Calculation!$D$60),0)</f>
        <v>122.05882352941177</v>
      </c>
      <c r="I188">
        <f>IF(C188&gt;Calculation!$D$75,IF((C188-Calculation!$D$75)/Calculation!$D$61&gt;Calculation!$D$31,Calculation!$D$31,(C188-Calculation!$D$75)/Calculation!$D$61),0)</f>
        <v>104.49647283485352</v>
      </c>
      <c r="J188">
        <f>IF(D188&gt;Calculation!$D$72,IF((D188-Calculation!$D$72)/Calculation!$D$58&gt;Calculation!$D$28,Calculation!$D$28,(D188-Calculation!$D$72)/Calculation!$D$58),0)</f>
        <v>26.470588235294116</v>
      </c>
      <c r="K188">
        <f>IF(D188&gt;Calculation!$D$73,IF((D188-Calculation!$D$73)/Calculation!$D$59&gt;Calculation!$D$29,Calculation!$D$29,(D188-Calculation!$D$73)/Calculation!$D$59),0)</f>
        <v>54.411764705882355</v>
      </c>
      <c r="L188">
        <f>IF(D188&gt;Calculation!$D$74,IF((D188-Calculation!$D$74)/Calculation!$D$60&gt;Calculation!$D$30,Calculation!$D$30,(D188-Calculation!$D$74)/Calculation!$D$60),0)</f>
        <v>122.05882352941177</v>
      </c>
      <c r="M188">
        <f>IF(D188&gt;Calculation!$D$75,IF((D188-Calculation!$D$75)/Calculation!$D$61&gt;Calculation!$D$31,Calculation!$D$31,(D188-Calculation!$D$75)/Calculation!$D$61),0)</f>
        <v>135.29411764705884</v>
      </c>
      <c r="N188">
        <f>IF(E188&gt;Calculation!$D$72,IF((E188-Calculation!$D$72)/Calculation!$D$58&gt;Calculation!$D$28,Calculation!$D$28,(E188-Calculation!$D$72)/Calculation!$D$58),0)</f>
        <v>26.470588235294116</v>
      </c>
      <c r="O188">
        <f>IF(E188&gt;Calculation!$D$73,IF((E188-Calculation!$D$73)/Calculation!$D$59&gt;Calculation!$D$29,Calculation!$D$29,(E188-Calculation!$D$73)/Calculation!$D$59),0)</f>
        <v>54.411764705882355</v>
      </c>
      <c r="P188">
        <f>IF(E188&gt;Calculation!$D$74,IF((E188-Calculation!$D$74)/Calculation!$D$60&gt;Calculation!$D$30,Calculation!$D$30,(E188-Calculation!$D$74)/Calculation!$D$60),0)</f>
        <v>122.05882352941177</v>
      </c>
      <c r="Q188">
        <f>IF(E188&gt;Calculation!$D$75,IF((E188-Calculation!$D$75)/Calculation!$D$61&gt;Calculation!$D$31,Calculation!$D$31,(E188-Calculation!$D$75)/Calculation!$D$61),0)</f>
        <v>135.29411764705884</v>
      </c>
      <c r="R188">
        <f t="shared" si="224"/>
        <v>0</v>
      </c>
      <c r="S188">
        <f t="shared" si="225"/>
        <v>0</v>
      </c>
      <c r="T188">
        <f t="shared" si="226"/>
        <v>17.562350694558248</v>
      </c>
      <c r="U188">
        <f t="shared" si="227"/>
        <v>104.49647283485352</v>
      </c>
      <c r="V188">
        <f t="shared" si="228"/>
        <v>0</v>
      </c>
      <c r="W188">
        <f t="shared" si="229"/>
        <v>0</v>
      </c>
      <c r="X188">
        <f t="shared" si="230"/>
        <v>0</v>
      </c>
      <c r="Y188">
        <f t="shared" si="231"/>
        <v>135.29411764705884</v>
      </c>
      <c r="Z188">
        <f t="shared" si="232"/>
        <v>0</v>
      </c>
      <c r="AA188">
        <f t="shared" si="233"/>
        <v>0</v>
      </c>
      <c r="AB188">
        <f t="shared" si="234"/>
        <v>0</v>
      </c>
      <c r="AC188">
        <f t="shared" si="213"/>
        <v>135.29411764705884</v>
      </c>
      <c r="AD188">
        <f>IF(T188&gt;Calculation!$D$29,1,0)</f>
        <v>0</v>
      </c>
      <c r="AE188">
        <f>IF(X188&gt;Calculation!$D$29,1,0)</f>
        <v>0</v>
      </c>
      <c r="AF188">
        <f>IF(AB188&gt;Calculation!$D$29,1,0)</f>
        <v>0</v>
      </c>
      <c r="AG188">
        <f>IF(U188&gt;Calculation!$D$30,1,0)</f>
        <v>0</v>
      </c>
      <c r="AH188">
        <f>IF(Y188&gt;Calculation!$D$30,1,0)</f>
        <v>1</v>
      </c>
      <c r="AI188">
        <f>IF(AC188&gt;Calculation!$D$30,1,0)</f>
        <v>1</v>
      </c>
      <c r="AJ188">
        <f t="shared" si="214"/>
        <v>122.05882352941177</v>
      </c>
      <c r="AK188">
        <f t="shared" si="235"/>
        <v>135.29411764705884</v>
      </c>
      <c r="AL188">
        <f t="shared" si="236"/>
        <v>135.29411764705884</v>
      </c>
      <c r="AM188">
        <f t="shared" si="237"/>
        <v>14898.356401384084</v>
      </c>
      <c r="AN188">
        <f t="shared" si="238"/>
        <v>18304.498269896198</v>
      </c>
      <c r="AO188">
        <f t="shared" si="239"/>
        <v>18304.498269896198</v>
      </c>
      <c r="AP188">
        <f t="shared" si="215"/>
        <v>122.05882352941177</v>
      </c>
      <c r="AQ188">
        <f t="shared" si="216"/>
        <v>122.05882352941177</v>
      </c>
      <c r="AR188">
        <f t="shared" si="217"/>
        <v>122.05882352941177</v>
      </c>
      <c r="AS188">
        <f t="shared" si="218"/>
        <v>104.49647283485352</v>
      </c>
      <c r="AT188">
        <f t="shared" si="240"/>
        <v>135.29411764705884</v>
      </c>
      <c r="AU188">
        <f t="shared" si="241"/>
        <v>135.29411764705884</v>
      </c>
      <c r="AV188">
        <f t="shared" si="242"/>
        <v>135.29411764705884</v>
      </c>
      <c r="AW188">
        <f t="shared" si="243"/>
        <v>135.29411764705884</v>
      </c>
      <c r="AX188">
        <f t="shared" si="244"/>
        <v>135.29411764705884</v>
      </c>
      <c r="AY188">
        <f t="shared" si="245"/>
        <v>135.29411764705884</v>
      </c>
      <c r="AZ188">
        <f t="shared" si="246"/>
        <v>135.29411764705884</v>
      </c>
      <c r="BA188">
        <f t="shared" si="247"/>
        <v>135.29411764705884</v>
      </c>
      <c r="BB188">
        <f t="shared" si="248"/>
        <v>40.686274509803923</v>
      </c>
      <c r="BC188">
        <f t="shared" si="249"/>
        <v>40.686274509803923</v>
      </c>
      <c r="BD188">
        <f t="shared" si="250"/>
        <v>40.686274509803923</v>
      </c>
      <c r="BE188">
        <f t="shared" si="251"/>
        <v>34.832157611617838</v>
      </c>
      <c r="BF188">
        <f t="shared" si="252"/>
        <v>45.098039215686278</v>
      </c>
      <c r="BG188">
        <f t="shared" si="253"/>
        <v>45.098039215686278</v>
      </c>
      <c r="BH188">
        <f t="shared" si="254"/>
        <v>45.098039215686278</v>
      </c>
      <c r="BI188">
        <f t="shared" si="255"/>
        <v>45.098039215686278</v>
      </c>
      <c r="BJ188">
        <f t="shared" si="256"/>
        <v>45.098039215686278</v>
      </c>
      <c r="BK188">
        <f t="shared" si="257"/>
        <v>45.098039215686278</v>
      </c>
      <c r="BL188">
        <f t="shared" si="258"/>
        <v>45.098039215686278</v>
      </c>
      <c r="BM188">
        <f t="shared" si="259"/>
        <v>45.098039215686278</v>
      </c>
      <c r="BN188">
        <f t="shared" si="260"/>
        <v>1655.3729334871205</v>
      </c>
      <c r="BO188">
        <f t="shared" si="261"/>
        <v>1655.3729334871205</v>
      </c>
      <c r="BP188">
        <f t="shared" si="262"/>
        <v>1655.3729334871205</v>
      </c>
      <c r="BQ188">
        <f t="shared" si="263"/>
        <v>1213.2792038805865</v>
      </c>
      <c r="BR188">
        <f t="shared" si="264"/>
        <v>2033.8331410995775</v>
      </c>
      <c r="BS188">
        <f t="shared" si="265"/>
        <v>2033.8331410995775</v>
      </c>
      <c r="BT188">
        <f t="shared" si="266"/>
        <v>2033.8331410995775</v>
      </c>
      <c r="BU188">
        <f t="shared" si="267"/>
        <v>2033.8331410995775</v>
      </c>
      <c r="BV188">
        <f t="shared" si="268"/>
        <v>2033.8331410995775</v>
      </c>
      <c r="BW188">
        <f t="shared" si="269"/>
        <v>2033.8331410995775</v>
      </c>
      <c r="BX188">
        <f t="shared" si="270"/>
        <v>2033.8331410995775</v>
      </c>
      <c r="BY188">
        <f t="shared" si="271"/>
        <v>2033.8331410995775</v>
      </c>
      <c r="BZ188">
        <f>IF($I$1=0,0,IF(AP188=0,C188,('LED Curve'!$D$14*(AP188/$I$1)^3+'LED Curve'!$D$15*(AP188/$I$1)^2+'LED Curve'!$D$16*(AP188/$I$1)^1+'LED Curve'!$D$17)*$F$1))</f>
        <v>31.838258559933596</v>
      </c>
      <c r="CA188">
        <f>IF($I$2=0,0,IF(AQ188=0,C188-BZ188,('LED Curve'!$D$14*(AQ188/$I$2)^3+'LED Curve'!$D$15*(AQ188/$I$2)^2+'LED Curve'!$D$16*(AQ188/$I$2)^1+'LED Curve'!$D$17)*$F$2))</f>
        <v>31.838258559933596</v>
      </c>
      <c r="CB188">
        <f>IF($I$3=0,0,IF(AR188=0,C188-(BZ188+CA188),('LED Curve'!$D$14*(AR188/$I$3)^3+'LED Curve'!$D$15*(AR188/$I$3)^2+'LED Curve'!$D$16*(AR188/$I$3)^1+'LED Curve'!$D$17)*$F$3))</f>
        <v>31.838258559933596</v>
      </c>
      <c r="CC188">
        <f>IF($I$4=0,0,IF(AS188=0,C188-(BZ188+CA188+CB188),('LED Curve'!$D$14*(AS188/$I$4)^3+'LED Curve'!$D$15*(AS188/$I$4)^2+'LED Curve'!$D$16*(AS188/$I$4)^1+'LED Curve'!$D$17)*$F$4))</f>
        <v>31.402283957398705</v>
      </c>
      <c r="CD188">
        <f>IF($I$1=0,0,IF(AT188=0,D188,('LED Curve'!$D$14*(AT188/$I$1)^3+'LED Curve'!$D$15*(AT188/$I$1)^2+'LED Curve'!$D$16*(AT188/$I$1)^1+'LED Curve'!$D$17)*$F$1))</f>
        <v>32.123222947868399</v>
      </c>
      <c r="CE188">
        <f>IF($I$2=0,0,IF(AU188=0,D188-CD188,('LED Curve'!$D$14*(AU188/$I$2)^3+'LED Curve'!$D$15*(AU188/$I$2)^2+'LED Curve'!$D$16*(AU188/$I$2)^1+'LED Curve'!$D$17)*$F$2))</f>
        <v>32.123222947868399</v>
      </c>
      <c r="CF188">
        <f>IF($I$3=0,0,IF(AV188=0,D188-(CD188+CE188),('LED Curve'!$D$14*(AV188/$I$3)^3+'LED Curve'!$D$15*(AV188/$I$3)^2+'LED Curve'!$D$16*(AV188/$I$3)^1+'LED Curve'!$D$17)*$F$3))</f>
        <v>32.123222947868399</v>
      </c>
      <c r="CG188">
        <f>IF($I$4=0,0,IF(AW188=0,D188-(CD188+CE188+CF188),('LED Curve'!$D$14*(AW188/$I$4)^3+'LED Curve'!$D$15*(AW188/$I$4)^2+'LED Curve'!$D$16*(AW188/$I$4)^1+'LED Curve'!$D$17)*$F$4))</f>
        <v>32.123222947868399</v>
      </c>
      <c r="CH188">
        <f>IF($I$1=0,0,IF(AX188=0,E188,('LED Curve'!$D$14*(AX188/$I$1)^3+'LED Curve'!$D$15*(AX188/$I$1)^2+'LED Curve'!$D$16*(AX188/$I$1)^1+'LED Curve'!$D$17)*$F$1))</f>
        <v>32.123222947868399</v>
      </c>
      <c r="CI188">
        <f>IF($I$2=0,0,IF(AY188=0,E188-CH188,('LED Curve'!$D$14*(AY188/$I$2)^3+'LED Curve'!$D$15*(AY188/$I$2)^2+'LED Curve'!$D$16*(AY188/$I$2)^1+'LED Curve'!$D$17)*$F$2))</f>
        <v>32.123222947868399</v>
      </c>
      <c r="CJ188">
        <f>IF($I$3=0,0,IF(AZ188=0,E188-(CH188+CI188),('LED Curve'!$D$14*(AZ188/$I$3)^3+'LED Curve'!$D$15*(AZ188/$I$3)^2+'LED Curve'!$D$16*(AZ188/$I$3)^1+'LED Curve'!$D$17)*$F$3))</f>
        <v>32.123222947868399</v>
      </c>
      <c r="CK188">
        <f>IF($I$4=0,0,IF(BA188=0,E188-(CH188+CI188+CJ188),('LED Curve'!$D$14*(BA188/$I$4)^3+'LED Curve'!$D$15*(BA188/$I$4)^2+'LED Curve'!$D$16*(BA188/$I$4)^1+'LED Curve'!$D$17)*$F$4))</f>
        <v>32.123222947868399</v>
      </c>
      <c r="CL188">
        <f t="shared" si="272"/>
        <v>92.839293204155581</v>
      </c>
      <c r="CM188">
        <f t="shared" si="273"/>
        <v>61.001034644221981</v>
      </c>
      <c r="CN188">
        <f t="shared" si="274"/>
        <v>29.162776084288382</v>
      </c>
      <c r="CO188">
        <f>IF($C$6=Calculation!$I$5,0,$C188-(BZ188+CA188+CB188+CC188))</f>
        <v>-2.2395078731103268</v>
      </c>
      <c r="CP188">
        <f t="shared" si="275"/>
        <v>104.01592443113798</v>
      </c>
      <c r="CQ188">
        <f t="shared" si="276"/>
        <v>71.892701483269576</v>
      </c>
      <c r="CR188">
        <f t="shared" si="277"/>
        <v>39.769478535401177</v>
      </c>
      <c r="CS188">
        <f>IF($C$6=Calculation!$I$5,0,$D188-(CD188+CE188+CF188+CG188))</f>
        <v>7.646255587532778</v>
      </c>
      <c r="CT188">
        <f t="shared" si="278"/>
        <v>115.47752004605518</v>
      </c>
      <c r="CU188">
        <f t="shared" si="279"/>
        <v>83.354297098186777</v>
      </c>
      <c r="CV188">
        <f t="shared" si="280"/>
        <v>51.231074150318378</v>
      </c>
      <c r="CW188">
        <f>IF($C$6=Calculation!$I$5,0,$E188-(CH188+CI188+CJ188+CK188))</f>
        <v>19.107851202449979</v>
      </c>
      <c r="CX188">
        <f t="shared" si="281"/>
        <v>94.232723684454939</v>
      </c>
      <c r="CY188">
        <f t="shared" si="282"/>
        <v>105.23268053421467</v>
      </c>
      <c r="CZ188">
        <f t="shared" si="283"/>
        <v>115.86924696452357</v>
      </c>
      <c r="DA188">
        <f t="shared" si="284"/>
        <v>0.98424789665783352</v>
      </c>
      <c r="DB188">
        <f t="shared" si="285"/>
        <v>1.0179864584736866</v>
      </c>
      <c r="DC188">
        <f t="shared" si="286"/>
        <v>1.0443507421058014</v>
      </c>
      <c r="DD188">
        <f t="shared" si="301"/>
        <v>22.337047213044922</v>
      </c>
      <c r="DE188">
        <f t="shared" si="302"/>
        <v>21.920237114834322</v>
      </c>
      <c r="DF188">
        <f t="shared" si="303"/>
        <v>20.72838072508646</v>
      </c>
      <c r="DG188">
        <f t="shared" si="304"/>
        <v>17.471555715930378</v>
      </c>
      <c r="DH188">
        <f t="shared" si="305"/>
        <v>23.139150580853197</v>
      </c>
      <c r="DI188">
        <f t="shared" si="306"/>
        <v>22.759285646313288</v>
      </c>
      <c r="DJ188">
        <f t="shared" si="307"/>
        <v>21.693302019683596</v>
      </c>
      <c r="DK188">
        <f t="shared" si="308"/>
        <v>18.948528225948316</v>
      </c>
      <c r="DL188">
        <f t="shared" si="309"/>
        <v>23.764456560277303</v>
      </c>
      <c r="DM188">
        <f t="shared" si="310"/>
        <v>23.416642548565946</v>
      </c>
      <c r="DN188">
        <f t="shared" si="311"/>
        <v>22.451402383106249</v>
      </c>
      <c r="DO188">
        <f t="shared" si="312"/>
        <v>20.054455518473404</v>
      </c>
      <c r="DP188">
        <f t="shared" si="287"/>
        <v>0.21536561656600375</v>
      </c>
      <c r="DQ188">
        <f t="shared" si="288"/>
        <v>0.5946129283434145</v>
      </c>
      <c r="DR188">
        <f t="shared" si="289"/>
        <v>1.5143795659818717</v>
      </c>
      <c r="DS188">
        <f t="shared" si="290"/>
        <v>8.4668969080097032</v>
      </c>
      <c r="DT188">
        <f t="shared" si="291"/>
        <v>0.1957421357474966</v>
      </c>
      <c r="DU188">
        <f t="shared" si="292"/>
        <v>0.52937470169145939</v>
      </c>
      <c r="DV188">
        <f t="shared" si="293"/>
        <v>1.2570381093663101</v>
      </c>
      <c r="DW188">
        <f t="shared" si="294"/>
        <v>15.692272656137259</v>
      </c>
      <c r="DX188">
        <f t="shared" si="295"/>
        <v>0.17943591579829735</v>
      </c>
      <c r="DY188">
        <f t="shared" si="296"/>
        <v>0.47733610924997627</v>
      </c>
      <c r="DZ188">
        <f t="shared" si="297"/>
        <v>1.0876185638500147</v>
      </c>
      <c r="EA188">
        <f t="shared" si="298"/>
        <v>23.393548623096496</v>
      </c>
      <c r="EB188">
        <f>IF($I$1=0,0,IF(AP188&lt;=0,0,('LED Curve'!$D$19*(AP188/$I$1)^3+'LED Curve'!$D$20*(AP188/$I$1)^2+'LED Curve'!$D$21*(AP188/$I$1)^1+'LED Curve'!$D$22)*$F$1*$I$1))</f>
        <v>499.45781970958944</v>
      </c>
      <c r="EC188">
        <f>IF($I$2=0,0,IF(AQ188&lt;=0,0,('LED Curve'!$D$19*(AQ188/$I$2)^3+'LED Curve'!$D$20*(AQ188/$I$2)^2+'LED Curve'!$D$21*(AQ188/$I$2)^1+'LED Curve'!$D$22)*$F$2*$I$2))</f>
        <v>499.45781970958944</v>
      </c>
      <c r="ED188">
        <f>IF($I$3=0,0,IF(AR188&lt;=0,0,('LED Curve'!$D$19*(AR188/$I$3)^3+'LED Curve'!$D$20*(AR188/$I$3)^2+'LED Curve'!$D$21*(AR188/$I$3)^1+'LED Curve'!$D$22)*$F$3*$I$3))</f>
        <v>499.45781970958944</v>
      </c>
      <c r="EE188">
        <f>IF($I$4=0,0,IF(AS188&lt;=0,0,('LED Curve'!$D$19*(AS188/$I$4)^3+'LED Curve'!$D$20*(AS188/$I$4)^2+'LED Curve'!$D$21*(AS188/$I$4)^1+'LED Curve'!$D$22)*$F$4*$I$4))</f>
        <v>436.75342094331694</v>
      </c>
      <c r="EF188">
        <f>IF($I$1=0,0,IF(AT188&lt;=0,0,('LED Curve'!$D$19*(AT188/$I$1)^3+'LED Curve'!$D$20*(AT188/$I$1)^2+'LED Curve'!$D$21*(AT188/$I$1)^1+'LED Curve'!$D$22)*$F$1*$I$1))</f>
        <v>544.2324443672818</v>
      </c>
      <c r="EG188">
        <f>IF($I$2=0,0,IF(AU188&lt;=0,0,('LED Curve'!$D$19*(AU188/$I$2)^3+'LED Curve'!$D$20*(AU188/$I$2)^2+'LED Curve'!$D$21*(AU188/$I$2)^1+'LED Curve'!$D$22)*$F$2*$I$2))</f>
        <v>544.2324443672818</v>
      </c>
      <c r="EH188">
        <f>IF($I$3=0,0,IF(AV188&lt;=0,0,('LED Curve'!$D$19*(AV188/$I$3)^3+'LED Curve'!$D$20*(AV188/$I$3)^2+'LED Curve'!$D$21*(AV188/$I$3)^1+'LED Curve'!$D$22)*$F$3*$I$3))</f>
        <v>544.2324443672818</v>
      </c>
      <c r="EI188">
        <f>IF($I$4=0,0,IF(AW188&lt;=0,0,('LED Curve'!$D$19*(AW188/$I$4)^3+'LED Curve'!$D$20*(AW188/$I$4)^2+'LED Curve'!$D$21*(AW188/$I$4)^1+'LED Curve'!$D$22)*$F$4*$I$4))</f>
        <v>544.2324443672818</v>
      </c>
      <c r="EJ188">
        <f>IF($I$1=0,0,IF(AX188&lt;=0,0,('LED Curve'!$D$19*(AX188/$I$1)^3+'LED Curve'!$D$20*(AX188/$I$1)^2+'LED Curve'!$D$21*(AX188/$I$1)^1+'LED Curve'!$D$22)*$F$1*$I$1))</f>
        <v>544.2324443672818</v>
      </c>
      <c r="EK188">
        <f>IF($I$2=0,0,IF(AY188&lt;=0,0,('LED Curve'!$D$19*(AY188/$I$2)^3+'LED Curve'!$D$20*(AY188/$I$2)^2+'LED Curve'!$D$21*(AY188/$I$2)^1+'LED Curve'!$D$22)*$F$2*$I$2))</f>
        <v>544.2324443672818</v>
      </c>
      <c r="EL188">
        <f>IF($I$3=0,0,IF(AZ188&lt;=0,0,('LED Curve'!$D$19*(AZ188/$I$3)^3+'LED Curve'!$D$20*(AZ188/$I$3)^2+'LED Curve'!$D$21*(AZ188/$I$3)^1+'LED Curve'!$D$22)*$F$3*$I$3))</f>
        <v>544.2324443672818</v>
      </c>
      <c r="EM188">
        <f>IF($I$4=0,0,IF(BA188&lt;=0,0,('LED Curve'!$D$19*(BA188/$I$4)^3+'LED Curve'!$D$20*(BA188/$I$4)^2+'LED Curve'!$D$21*(BA188/$I$4)^1+'LED Curve'!$D$22)*$F$4*$I$4))</f>
        <v>544.2324443672818</v>
      </c>
      <c r="EN188">
        <f t="shared" si="299"/>
        <v>1935.1268800720854</v>
      </c>
      <c r="EO188">
        <f t="shared" si="219"/>
        <v>706.81060467879115</v>
      </c>
      <c r="EP188">
        <f t="shared" si="220"/>
        <v>2176.9297774691272</v>
      </c>
      <c r="EQ188">
        <f t="shared" si="221"/>
        <v>851.15161399119143</v>
      </c>
      <c r="ER188">
        <f t="shared" si="300"/>
        <v>2176.9297774691272</v>
      </c>
      <c r="ES188">
        <f t="shared" si="222"/>
        <v>774.82780015805474</v>
      </c>
    </row>
    <row r="189" spans="1:149" x14ac:dyDescent="0.3">
      <c r="A189">
        <v>180</v>
      </c>
      <c r="B189">
        <f t="shared" si="223"/>
        <v>7.0312500000000002E-3</v>
      </c>
      <c r="C189">
        <f t="shared" si="210"/>
        <v>123.54976828621571</v>
      </c>
      <c r="D189">
        <f t="shared" si="211"/>
        <v>134.90883813041714</v>
      </c>
      <c r="E189">
        <f t="shared" si="212"/>
        <v>146.26790797461857</v>
      </c>
      <c r="F189">
        <f>IF(C189&gt;Calculation!$D$72,IF((C189-Calculation!$D$72)/Calculation!$D$58&gt;Calculation!$D$28,Calculation!$D$28,(C189-Calculation!$D$72)/Calculation!$D$58),0)</f>
        <v>26.470588235294116</v>
      </c>
      <c r="G189">
        <f>IF(C189&gt;Calculation!$D$73,IF((C189-Calculation!$D$73)/Calculation!$D$59&gt;Calculation!$D$29,Calculation!$D$29,(C189-Calculation!$D$73)/Calculation!$D$59),0)</f>
        <v>54.411764705882355</v>
      </c>
      <c r="H189">
        <f>IF(C189&gt;Calculation!$D$74,IF((C189-Calculation!$D$74)/Calculation!$D$60&gt;Calculation!$D$30,Calculation!$D$30,(C189-Calculation!$D$74)/Calculation!$D$60),0)</f>
        <v>122.05882352941177</v>
      </c>
      <c r="I189">
        <f>IF(C189&gt;Calculation!$D$75,IF((C189-Calculation!$D$75)/Calculation!$D$61&gt;Calculation!$D$31,Calculation!$D$31,(C189-Calculation!$D$75)/Calculation!$D$61),0)</f>
        <v>72.08890163159306</v>
      </c>
      <c r="J189">
        <f>IF(D189&gt;Calculation!$D$72,IF((D189-Calculation!$D$72)/Calculation!$D$58&gt;Calculation!$D$28,Calculation!$D$28,(D189-Calculation!$D$72)/Calculation!$D$58),0)</f>
        <v>26.470588235294116</v>
      </c>
      <c r="K189">
        <f>IF(D189&gt;Calculation!$D$73,IF((D189-Calculation!$D$73)/Calculation!$D$59&gt;Calculation!$D$29,Calculation!$D$29,(D189-Calculation!$D$73)/Calculation!$D$59),0)</f>
        <v>54.411764705882355</v>
      </c>
      <c r="L189">
        <f>IF(D189&gt;Calculation!$D$74,IF((D189-Calculation!$D$74)/Calculation!$D$60&gt;Calculation!$D$30,Calculation!$D$30,(D189-Calculation!$D$74)/Calculation!$D$60),0)</f>
        <v>122.05882352941177</v>
      </c>
      <c r="M189">
        <f>IF(D189&gt;Calculation!$D$75,IF((D189-Calculation!$D$75)/Calculation!$D$61&gt;Calculation!$D$31,Calculation!$D$31,(D189-Calculation!$D$75)/Calculation!$D$61),0)</f>
        <v>135.29411764705884</v>
      </c>
      <c r="N189">
        <f>IF(E189&gt;Calculation!$D$72,IF((E189-Calculation!$D$72)/Calculation!$D$58&gt;Calculation!$D$28,Calculation!$D$28,(E189-Calculation!$D$72)/Calculation!$D$58),0)</f>
        <v>26.470588235294116</v>
      </c>
      <c r="O189">
        <f>IF(E189&gt;Calculation!$D$73,IF((E189-Calculation!$D$73)/Calculation!$D$59&gt;Calculation!$D$29,Calculation!$D$29,(E189-Calculation!$D$73)/Calculation!$D$59),0)</f>
        <v>54.411764705882355</v>
      </c>
      <c r="P189">
        <f>IF(E189&gt;Calculation!$D$74,IF((E189-Calculation!$D$74)/Calculation!$D$60&gt;Calculation!$D$30,Calculation!$D$30,(E189-Calculation!$D$74)/Calculation!$D$60),0)</f>
        <v>122.05882352941177</v>
      </c>
      <c r="Q189">
        <f>IF(E189&gt;Calculation!$D$75,IF((E189-Calculation!$D$75)/Calculation!$D$61&gt;Calculation!$D$31,Calculation!$D$31,(E189-Calculation!$D$75)/Calculation!$D$61),0)</f>
        <v>135.29411764705884</v>
      </c>
      <c r="R189">
        <f t="shared" si="224"/>
        <v>0</v>
      </c>
      <c r="S189">
        <f t="shared" si="225"/>
        <v>0</v>
      </c>
      <c r="T189">
        <f t="shared" si="226"/>
        <v>49.969921897818708</v>
      </c>
      <c r="U189">
        <f t="shared" si="227"/>
        <v>72.08890163159306</v>
      </c>
      <c r="V189">
        <f t="shared" si="228"/>
        <v>0</v>
      </c>
      <c r="W189">
        <f t="shared" si="229"/>
        <v>0</v>
      </c>
      <c r="X189">
        <f t="shared" si="230"/>
        <v>0</v>
      </c>
      <c r="Y189">
        <f t="shared" si="231"/>
        <v>135.29411764705884</v>
      </c>
      <c r="Z189">
        <f t="shared" si="232"/>
        <v>0</v>
      </c>
      <c r="AA189">
        <f t="shared" si="233"/>
        <v>0</v>
      </c>
      <c r="AB189">
        <f t="shared" si="234"/>
        <v>0</v>
      </c>
      <c r="AC189">
        <f t="shared" si="213"/>
        <v>135.29411764705884</v>
      </c>
      <c r="AD189">
        <f>IF(T189&gt;Calculation!$D$29,1,0)</f>
        <v>0</v>
      </c>
      <c r="AE189">
        <f>IF(X189&gt;Calculation!$D$29,1,0)</f>
        <v>0</v>
      </c>
      <c r="AF189">
        <f>IF(AB189&gt;Calculation!$D$29,1,0)</f>
        <v>0</v>
      </c>
      <c r="AG189">
        <f>IF(U189&gt;Calculation!$D$30,1,0)</f>
        <v>0</v>
      </c>
      <c r="AH189">
        <f>IF(Y189&gt;Calculation!$D$30,1,0)</f>
        <v>1</v>
      </c>
      <c r="AI189">
        <f>IF(AC189&gt;Calculation!$D$30,1,0)</f>
        <v>1</v>
      </c>
      <c r="AJ189">
        <f t="shared" si="214"/>
        <v>122.05882352941177</v>
      </c>
      <c r="AK189">
        <f t="shared" si="235"/>
        <v>135.29411764705884</v>
      </c>
      <c r="AL189">
        <f t="shared" si="236"/>
        <v>135.29411764705884</v>
      </c>
      <c r="AM189">
        <f t="shared" si="237"/>
        <v>14898.356401384084</v>
      </c>
      <c r="AN189">
        <f t="shared" si="238"/>
        <v>18304.498269896198</v>
      </c>
      <c r="AO189">
        <f t="shared" si="239"/>
        <v>18304.498269896198</v>
      </c>
      <c r="AP189">
        <f t="shared" si="215"/>
        <v>122.05882352941177</v>
      </c>
      <c r="AQ189">
        <f t="shared" si="216"/>
        <v>122.05882352941177</v>
      </c>
      <c r="AR189">
        <f t="shared" si="217"/>
        <v>122.05882352941177</v>
      </c>
      <c r="AS189">
        <f t="shared" si="218"/>
        <v>72.08890163159306</v>
      </c>
      <c r="AT189">
        <f t="shared" si="240"/>
        <v>135.29411764705884</v>
      </c>
      <c r="AU189">
        <f t="shared" si="241"/>
        <v>135.29411764705884</v>
      </c>
      <c r="AV189">
        <f t="shared" si="242"/>
        <v>135.29411764705884</v>
      </c>
      <c r="AW189">
        <f t="shared" si="243"/>
        <v>135.29411764705884</v>
      </c>
      <c r="AX189">
        <f t="shared" si="244"/>
        <v>135.29411764705884</v>
      </c>
      <c r="AY189">
        <f t="shared" si="245"/>
        <v>135.29411764705884</v>
      </c>
      <c r="AZ189">
        <f t="shared" si="246"/>
        <v>135.29411764705884</v>
      </c>
      <c r="BA189">
        <f t="shared" si="247"/>
        <v>135.29411764705884</v>
      </c>
      <c r="BB189">
        <f t="shared" si="248"/>
        <v>40.686274509803923</v>
      </c>
      <c r="BC189">
        <f t="shared" si="249"/>
        <v>40.686274509803923</v>
      </c>
      <c r="BD189">
        <f t="shared" si="250"/>
        <v>40.686274509803923</v>
      </c>
      <c r="BE189">
        <f t="shared" si="251"/>
        <v>24.029633877197686</v>
      </c>
      <c r="BF189">
        <f t="shared" si="252"/>
        <v>45.098039215686278</v>
      </c>
      <c r="BG189">
        <f t="shared" si="253"/>
        <v>45.098039215686278</v>
      </c>
      <c r="BH189">
        <f t="shared" si="254"/>
        <v>45.098039215686278</v>
      </c>
      <c r="BI189">
        <f t="shared" si="255"/>
        <v>45.098039215686278</v>
      </c>
      <c r="BJ189">
        <f t="shared" si="256"/>
        <v>45.098039215686278</v>
      </c>
      <c r="BK189">
        <f t="shared" si="257"/>
        <v>45.098039215686278</v>
      </c>
      <c r="BL189">
        <f t="shared" si="258"/>
        <v>45.098039215686278</v>
      </c>
      <c r="BM189">
        <f t="shared" si="259"/>
        <v>45.098039215686278</v>
      </c>
      <c r="BN189">
        <f t="shared" si="260"/>
        <v>1655.3729334871205</v>
      </c>
      <c r="BO189">
        <f t="shared" si="261"/>
        <v>1655.3729334871205</v>
      </c>
      <c r="BP189">
        <f t="shared" si="262"/>
        <v>1655.3729334871205</v>
      </c>
      <c r="BQ189">
        <f t="shared" si="263"/>
        <v>577.42330427216666</v>
      </c>
      <c r="BR189">
        <f t="shared" si="264"/>
        <v>2033.8331410995775</v>
      </c>
      <c r="BS189">
        <f t="shared" si="265"/>
        <v>2033.8331410995775</v>
      </c>
      <c r="BT189">
        <f t="shared" si="266"/>
        <v>2033.8331410995775</v>
      </c>
      <c r="BU189">
        <f t="shared" si="267"/>
        <v>2033.8331410995775</v>
      </c>
      <c r="BV189">
        <f t="shared" si="268"/>
        <v>2033.8331410995775</v>
      </c>
      <c r="BW189">
        <f t="shared" si="269"/>
        <v>2033.8331410995775</v>
      </c>
      <c r="BX189">
        <f t="shared" si="270"/>
        <v>2033.8331410995775</v>
      </c>
      <c r="BY189">
        <f t="shared" si="271"/>
        <v>2033.8331410995775</v>
      </c>
      <c r="BZ189">
        <f>IF($I$1=0,0,IF(AP189=0,C189,('LED Curve'!$D$14*(AP189/$I$1)^3+'LED Curve'!$D$15*(AP189/$I$1)^2+'LED Curve'!$D$16*(AP189/$I$1)^1+'LED Curve'!$D$17)*$F$1))</f>
        <v>31.838258559933596</v>
      </c>
      <c r="CA189">
        <f>IF($I$2=0,0,IF(AQ189=0,C189-BZ189,('LED Curve'!$D$14*(AQ189/$I$2)^3+'LED Curve'!$D$15*(AQ189/$I$2)^2+'LED Curve'!$D$16*(AQ189/$I$2)^1+'LED Curve'!$D$17)*$F$2))</f>
        <v>31.838258559933596</v>
      </c>
      <c r="CB189">
        <f>IF($I$3=0,0,IF(AR189=0,C189-(BZ189+CA189),('LED Curve'!$D$14*(AR189/$I$3)^3+'LED Curve'!$D$15*(AR189/$I$3)^2+'LED Curve'!$D$16*(AR189/$I$3)^1+'LED Curve'!$D$17)*$F$3))</f>
        <v>31.838258559933596</v>
      </c>
      <c r="CC189">
        <f>IF($I$4=0,0,IF(AS189=0,C189-(BZ189+CA189+CB189),('LED Curve'!$D$14*(AS189/$I$4)^3+'LED Curve'!$D$15*(AS189/$I$4)^2+'LED Curve'!$D$16*(AS189/$I$4)^1+'LED Curve'!$D$17)*$F$4))</f>
        <v>30.310839259514239</v>
      </c>
      <c r="CD189">
        <f>IF($I$1=0,0,IF(AT189=0,D189,('LED Curve'!$D$14*(AT189/$I$1)^3+'LED Curve'!$D$15*(AT189/$I$1)^2+'LED Curve'!$D$16*(AT189/$I$1)^1+'LED Curve'!$D$17)*$F$1))</f>
        <v>32.123222947868399</v>
      </c>
      <c r="CE189">
        <f>IF($I$2=0,0,IF(AU189=0,D189-CD189,('LED Curve'!$D$14*(AU189/$I$2)^3+'LED Curve'!$D$15*(AU189/$I$2)^2+'LED Curve'!$D$16*(AU189/$I$2)^1+'LED Curve'!$D$17)*$F$2))</f>
        <v>32.123222947868399</v>
      </c>
      <c r="CF189">
        <f>IF($I$3=0,0,IF(AV189=0,D189-(CD189+CE189),('LED Curve'!$D$14*(AV189/$I$3)^3+'LED Curve'!$D$15*(AV189/$I$3)^2+'LED Curve'!$D$16*(AV189/$I$3)^1+'LED Curve'!$D$17)*$F$3))</f>
        <v>32.123222947868399</v>
      </c>
      <c r="CG189">
        <f>IF($I$4=0,0,IF(AW189=0,D189-(CD189+CE189+CF189),('LED Curve'!$D$14*(AW189/$I$4)^3+'LED Curve'!$D$15*(AW189/$I$4)^2+'LED Curve'!$D$16*(AW189/$I$4)^1+'LED Curve'!$D$17)*$F$4))</f>
        <v>32.123222947868399</v>
      </c>
      <c r="CH189">
        <f>IF($I$1=0,0,IF(AX189=0,E189,('LED Curve'!$D$14*(AX189/$I$1)^3+'LED Curve'!$D$15*(AX189/$I$1)^2+'LED Curve'!$D$16*(AX189/$I$1)^1+'LED Curve'!$D$17)*$F$1))</f>
        <v>32.123222947868399</v>
      </c>
      <c r="CI189">
        <f>IF($I$2=0,0,IF(AY189=0,E189-CH189,('LED Curve'!$D$14*(AY189/$I$2)^3+'LED Curve'!$D$15*(AY189/$I$2)^2+'LED Curve'!$D$16*(AY189/$I$2)^1+'LED Curve'!$D$17)*$F$2))</f>
        <v>32.123222947868399</v>
      </c>
      <c r="CJ189">
        <f>IF($I$3=0,0,IF(AZ189=0,E189-(CH189+CI189),('LED Curve'!$D$14*(AZ189/$I$3)^3+'LED Curve'!$D$15*(AZ189/$I$3)^2+'LED Curve'!$D$16*(AZ189/$I$3)^1+'LED Curve'!$D$17)*$F$3))</f>
        <v>32.123222947868399</v>
      </c>
      <c r="CK189">
        <f>IF($I$4=0,0,IF(BA189=0,E189-(CH189+CI189+CJ189),('LED Curve'!$D$14*(BA189/$I$4)^3+'LED Curve'!$D$15*(BA189/$I$4)^2+'LED Curve'!$D$16*(BA189/$I$4)^1+'LED Curve'!$D$17)*$F$4))</f>
        <v>32.123222947868399</v>
      </c>
      <c r="CL189">
        <f t="shared" si="272"/>
        <v>91.711509726282117</v>
      </c>
      <c r="CM189">
        <f t="shared" si="273"/>
        <v>59.873251166348517</v>
      </c>
      <c r="CN189">
        <f t="shared" si="274"/>
        <v>28.034992606414917</v>
      </c>
      <c r="CO189">
        <f>IF($C$6=Calculation!$I$5,0,$C189-(BZ189+CA189+CB189+CC189))</f>
        <v>-2.2758466530993218</v>
      </c>
      <c r="CP189">
        <f t="shared" si="275"/>
        <v>102.78561518254874</v>
      </c>
      <c r="CQ189">
        <f t="shared" si="276"/>
        <v>70.66239223468034</v>
      </c>
      <c r="CR189">
        <f t="shared" si="277"/>
        <v>38.539169286811941</v>
      </c>
      <c r="CS189">
        <f>IF($C$6=Calculation!$I$5,0,$D189-(CD189+CE189+CF189+CG189))</f>
        <v>6.4159463389435416</v>
      </c>
      <c r="CT189">
        <f t="shared" si="278"/>
        <v>114.14468502675017</v>
      </c>
      <c r="CU189">
        <f t="shared" si="279"/>
        <v>82.021462078881768</v>
      </c>
      <c r="CV189">
        <f t="shared" si="280"/>
        <v>49.898239131013369</v>
      </c>
      <c r="CW189">
        <f>IF($C$6=Calculation!$I$5,0,$E189-(CH189+CI189+CJ189+CK189))</f>
        <v>17.77501618314497</v>
      </c>
      <c r="CX189">
        <f t="shared" si="281"/>
        <v>94.831163125061991</v>
      </c>
      <c r="CY189">
        <f t="shared" si="282"/>
        <v>105.95631376798268</v>
      </c>
      <c r="CZ189">
        <f t="shared" si="283"/>
        <v>116.65318296777224</v>
      </c>
      <c r="DA189">
        <f t="shared" si="284"/>
        <v>0.99092298856959826</v>
      </c>
      <c r="DB189">
        <f t="shared" si="285"/>
        <v>1.0253853555325101</v>
      </c>
      <c r="DC189">
        <f t="shared" si="286"/>
        <v>1.0517496391646248</v>
      </c>
      <c r="DD189">
        <f t="shared" si="301"/>
        <v>22.488849571757839</v>
      </c>
      <c r="DE189">
        <f t="shared" si="302"/>
        <v>22.072039473547239</v>
      </c>
      <c r="DF189">
        <f t="shared" si="303"/>
        <v>20.880183083799377</v>
      </c>
      <c r="DG189">
        <f t="shared" si="304"/>
        <v>17.577977932461167</v>
      </c>
      <c r="DH189">
        <f t="shared" si="305"/>
        <v>23.308919452130993</v>
      </c>
      <c r="DI189">
        <f t="shared" si="306"/>
        <v>22.929054517591084</v>
      </c>
      <c r="DJ189">
        <f t="shared" si="307"/>
        <v>21.863070890961392</v>
      </c>
      <c r="DK189">
        <f t="shared" si="308"/>
        <v>19.118297097226112</v>
      </c>
      <c r="DL189">
        <f t="shared" si="309"/>
        <v>23.934225431555099</v>
      </c>
      <c r="DM189">
        <f t="shared" si="310"/>
        <v>23.586411419843742</v>
      </c>
      <c r="DN189">
        <f t="shared" si="311"/>
        <v>22.621171254384045</v>
      </c>
      <c r="DO189">
        <f t="shared" si="312"/>
        <v>20.2242243897512</v>
      </c>
      <c r="DP189">
        <f t="shared" si="287"/>
        <v>0.21536561656600375</v>
      </c>
      <c r="DQ189">
        <f t="shared" si="288"/>
        <v>0.5946129283434145</v>
      </c>
      <c r="DR189">
        <f t="shared" si="289"/>
        <v>1.552101199838281</v>
      </c>
      <c r="DS189">
        <f t="shared" si="290"/>
        <v>8.459110330179044</v>
      </c>
      <c r="DT189">
        <f t="shared" si="291"/>
        <v>0.1957421357474966</v>
      </c>
      <c r="DU189">
        <f t="shared" si="292"/>
        <v>0.52937470169145939</v>
      </c>
      <c r="DV189">
        <f t="shared" si="293"/>
        <v>1.2570381093663101</v>
      </c>
      <c r="DW189">
        <f t="shared" si="294"/>
        <v>15.729431507735255</v>
      </c>
      <c r="DX189">
        <f t="shared" si="295"/>
        <v>0.17943591579829735</v>
      </c>
      <c r="DY189">
        <f t="shared" si="296"/>
        <v>0.47733610924997627</v>
      </c>
      <c r="DZ189">
        <f t="shared" si="297"/>
        <v>1.0876185638500147</v>
      </c>
      <c r="EA189">
        <f t="shared" si="298"/>
        <v>23.491010244175161</v>
      </c>
      <c r="EB189">
        <f>IF($I$1=0,0,IF(AP189&lt;=0,0,('LED Curve'!$D$19*(AP189/$I$1)^3+'LED Curve'!$D$20*(AP189/$I$1)^2+'LED Curve'!$D$21*(AP189/$I$1)^1+'LED Curve'!$D$22)*$F$1*$I$1))</f>
        <v>499.45781970958944</v>
      </c>
      <c r="EC189">
        <f>IF($I$2=0,0,IF(AQ189&lt;=0,0,('LED Curve'!$D$19*(AQ189/$I$2)^3+'LED Curve'!$D$20*(AQ189/$I$2)^2+'LED Curve'!$D$21*(AQ189/$I$2)^1+'LED Curve'!$D$22)*$F$2*$I$2))</f>
        <v>499.45781970958944</v>
      </c>
      <c r="ED189">
        <f>IF($I$3=0,0,IF(AR189&lt;=0,0,('LED Curve'!$D$19*(AR189/$I$3)^3+'LED Curve'!$D$20*(AR189/$I$3)^2+'LED Curve'!$D$21*(AR189/$I$3)^1+'LED Curve'!$D$22)*$F$3*$I$3))</f>
        <v>499.45781970958944</v>
      </c>
      <c r="EE189">
        <f>IF($I$4=0,0,IF(AS189&lt;=0,0,('LED Curve'!$D$19*(AS189/$I$4)^3+'LED Curve'!$D$20*(AS189/$I$4)^2+'LED Curve'!$D$21*(AS189/$I$4)^1+'LED Curve'!$D$22)*$F$4*$I$4))</f>
        <v>312.07554308146712</v>
      </c>
      <c r="EF189">
        <f>IF($I$1=0,0,IF(AT189&lt;=0,0,('LED Curve'!$D$19*(AT189/$I$1)^3+'LED Curve'!$D$20*(AT189/$I$1)^2+'LED Curve'!$D$21*(AT189/$I$1)^1+'LED Curve'!$D$22)*$F$1*$I$1))</f>
        <v>544.2324443672818</v>
      </c>
      <c r="EG189">
        <f>IF($I$2=0,0,IF(AU189&lt;=0,0,('LED Curve'!$D$19*(AU189/$I$2)^3+'LED Curve'!$D$20*(AU189/$I$2)^2+'LED Curve'!$D$21*(AU189/$I$2)^1+'LED Curve'!$D$22)*$F$2*$I$2))</f>
        <v>544.2324443672818</v>
      </c>
      <c r="EH189">
        <f>IF($I$3=0,0,IF(AV189&lt;=0,0,('LED Curve'!$D$19*(AV189/$I$3)^3+'LED Curve'!$D$20*(AV189/$I$3)^2+'LED Curve'!$D$21*(AV189/$I$3)^1+'LED Curve'!$D$22)*$F$3*$I$3))</f>
        <v>544.2324443672818</v>
      </c>
      <c r="EI189">
        <f>IF($I$4=0,0,IF(AW189&lt;=0,0,('LED Curve'!$D$19*(AW189/$I$4)^3+'LED Curve'!$D$20*(AW189/$I$4)^2+'LED Curve'!$D$21*(AW189/$I$4)^1+'LED Curve'!$D$22)*$F$4*$I$4))</f>
        <v>544.2324443672818</v>
      </c>
      <c r="EJ189">
        <f>IF($I$1=0,0,IF(AX189&lt;=0,0,('LED Curve'!$D$19*(AX189/$I$1)^3+'LED Curve'!$D$20*(AX189/$I$1)^2+'LED Curve'!$D$21*(AX189/$I$1)^1+'LED Curve'!$D$22)*$F$1*$I$1))</f>
        <v>544.2324443672818</v>
      </c>
      <c r="EK189">
        <f>IF($I$2=0,0,IF(AY189&lt;=0,0,('LED Curve'!$D$19*(AY189/$I$2)^3+'LED Curve'!$D$20*(AY189/$I$2)^2+'LED Curve'!$D$21*(AY189/$I$2)^1+'LED Curve'!$D$22)*$F$2*$I$2))</f>
        <v>544.2324443672818</v>
      </c>
      <c r="EL189">
        <f>IF($I$3=0,0,IF(AZ189&lt;=0,0,('LED Curve'!$D$19*(AZ189/$I$3)^3+'LED Curve'!$D$20*(AZ189/$I$3)^2+'LED Curve'!$D$21*(AZ189/$I$3)^1+'LED Curve'!$D$22)*$F$3*$I$3))</f>
        <v>544.2324443672818</v>
      </c>
      <c r="EM189">
        <f>IF($I$4=0,0,IF(BA189&lt;=0,0,('LED Curve'!$D$19*(BA189/$I$4)^3+'LED Curve'!$D$20*(BA189/$I$4)^2+'LED Curve'!$D$21*(BA189/$I$4)^1+'LED Curve'!$D$22)*$F$4*$I$4))</f>
        <v>544.2324443672818</v>
      </c>
      <c r="EN189">
        <f t="shared" si="299"/>
        <v>1810.4490022102354</v>
      </c>
      <c r="EO189">
        <f t="shared" si="219"/>
        <v>582.13272681694116</v>
      </c>
      <c r="EP189">
        <f t="shared" si="220"/>
        <v>2176.9297774691272</v>
      </c>
      <c r="EQ189">
        <f t="shared" si="221"/>
        <v>851.15161399119143</v>
      </c>
      <c r="ER189">
        <f t="shared" si="300"/>
        <v>2176.9297774691272</v>
      </c>
      <c r="ES189">
        <f t="shared" si="222"/>
        <v>774.82780015805474</v>
      </c>
    </row>
    <row r="190" spans="1:149" x14ac:dyDescent="0.3">
      <c r="A190">
        <v>181</v>
      </c>
      <c r="B190">
        <f t="shared" si="223"/>
        <v>7.0703125000000002E-3</v>
      </c>
      <c r="C190">
        <f t="shared" si="210"/>
        <v>122.40316783283969</v>
      </c>
      <c r="D190">
        <f t="shared" si="211"/>
        <v>133.65800127218876</v>
      </c>
      <c r="E190">
        <f t="shared" si="212"/>
        <v>144.91283471153781</v>
      </c>
      <c r="F190">
        <f>IF(C190&gt;Calculation!$D$72,IF((C190-Calculation!$D$72)/Calculation!$D$58&gt;Calculation!$D$28,Calculation!$D$28,(C190-Calculation!$D$72)/Calculation!$D$58),0)</f>
        <v>26.470588235294116</v>
      </c>
      <c r="G190">
        <f>IF(C190&gt;Calculation!$D$73,IF((C190-Calculation!$D$73)/Calculation!$D$59&gt;Calculation!$D$29,Calculation!$D$29,(C190-Calculation!$D$73)/Calculation!$D$59),0)</f>
        <v>54.411764705882355</v>
      </c>
      <c r="H190">
        <f>IF(C190&gt;Calculation!$D$74,IF((C190-Calculation!$D$74)/Calculation!$D$60&gt;Calculation!$D$30,Calculation!$D$30,(C190-Calculation!$D$74)/Calculation!$D$60),0)</f>
        <v>122.05882352941177</v>
      </c>
      <c r="I190">
        <f>IF(C190&gt;Calculation!$D$75,IF((C190-Calculation!$D$75)/Calculation!$D$61&gt;Calculation!$D$31,Calculation!$D$31,(C190-Calculation!$D$75)/Calculation!$D$61),0)</f>
        <v>39.140612741477419</v>
      </c>
      <c r="J190">
        <f>IF(D190&gt;Calculation!$D$72,IF((D190-Calculation!$D$72)/Calculation!$D$58&gt;Calculation!$D$28,Calculation!$D$28,(D190-Calculation!$D$72)/Calculation!$D$58),0)</f>
        <v>26.470588235294116</v>
      </c>
      <c r="K190">
        <f>IF(D190&gt;Calculation!$D$73,IF((D190-Calculation!$D$73)/Calculation!$D$59&gt;Calculation!$D$29,Calculation!$D$29,(D190-Calculation!$D$73)/Calculation!$D$59),0)</f>
        <v>54.411764705882355</v>
      </c>
      <c r="L190">
        <f>IF(D190&gt;Calculation!$D$74,IF((D190-Calculation!$D$74)/Calculation!$D$60&gt;Calculation!$D$30,Calculation!$D$30,(D190-Calculation!$D$74)/Calculation!$D$60),0)</f>
        <v>122.05882352941177</v>
      </c>
      <c r="M190">
        <f>IF(D190&gt;Calculation!$D$75,IF((D190-Calculation!$D$75)/Calculation!$D$61&gt;Calculation!$D$31,Calculation!$D$31,(D190-Calculation!$D$75)/Calculation!$D$61),0)</f>
        <v>135.29411764705884</v>
      </c>
      <c r="N190">
        <f>IF(E190&gt;Calculation!$D$72,IF((E190-Calculation!$D$72)/Calculation!$D$58&gt;Calculation!$D$28,Calculation!$D$28,(E190-Calculation!$D$72)/Calculation!$D$58),0)</f>
        <v>26.470588235294116</v>
      </c>
      <c r="O190">
        <f>IF(E190&gt;Calculation!$D$73,IF((E190-Calculation!$D$73)/Calculation!$D$59&gt;Calculation!$D$29,Calculation!$D$29,(E190-Calculation!$D$73)/Calculation!$D$59),0)</f>
        <v>54.411764705882355</v>
      </c>
      <c r="P190">
        <f>IF(E190&gt;Calculation!$D$74,IF((E190-Calculation!$D$74)/Calculation!$D$60&gt;Calculation!$D$30,Calculation!$D$30,(E190-Calculation!$D$74)/Calculation!$D$60),0)</f>
        <v>122.05882352941177</v>
      </c>
      <c r="Q190">
        <f>IF(E190&gt;Calculation!$D$75,IF((E190-Calculation!$D$75)/Calculation!$D$61&gt;Calculation!$D$31,Calculation!$D$31,(E190-Calculation!$D$75)/Calculation!$D$61),0)</f>
        <v>135.29411764705884</v>
      </c>
      <c r="R190">
        <f t="shared" si="224"/>
        <v>0</v>
      </c>
      <c r="S190">
        <f t="shared" si="225"/>
        <v>0</v>
      </c>
      <c r="T190">
        <f t="shared" si="226"/>
        <v>82.918210787934356</v>
      </c>
      <c r="U190">
        <f t="shared" si="227"/>
        <v>39.140612741477419</v>
      </c>
      <c r="V190">
        <f t="shared" si="228"/>
        <v>0</v>
      </c>
      <c r="W190">
        <f t="shared" si="229"/>
        <v>0</v>
      </c>
      <c r="X190">
        <f t="shared" si="230"/>
        <v>0</v>
      </c>
      <c r="Y190">
        <f t="shared" si="231"/>
        <v>135.29411764705884</v>
      </c>
      <c r="Z190">
        <f t="shared" si="232"/>
        <v>0</v>
      </c>
      <c r="AA190">
        <f t="shared" si="233"/>
        <v>0</v>
      </c>
      <c r="AB190">
        <f t="shared" si="234"/>
        <v>0</v>
      </c>
      <c r="AC190">
        <f t="shared" si="213"/>
        <v>135.29411764705884</v>
      </c>
      <c r="AD190">
        <f>IF(T190&gt;Calculation!$D$29,1,0)</f>
        <v>1</v>
      </c>
      <c r="AE190">
        <f>IF(X190&gt;Calculation!$D$29,1,0)</f>
        <v>0</v>
      </c>
      <c r="AF190">
        <f>IF(AB190&gt;Calculation!$D$29,1,0)</f>
        <v>0</v>
      </c>
      <c r="AG190">
        <f>IF(U190&gt;Calculation!$D$30,1,0)</f>
        <v>0</v>
      </c>
      <c r="AH190">
        <f>IF(Y190&gt;Calculation!$D$30,1,0)</f>
        <v>1</v>
      </c>
      <c r="AI190">
        <f>IF(AC190&gt;Calculation!$D$30,1,0)</f>
        <v>1</v>
      </c>
      <c r="AJ190">
        <f t="shared" si="214"/>
        <v>122.05882352941177</v>
      </c>
      <c r="AK190">
        <f t="shared" si="235"/>
        <v>135.29411764705884</v>
      </c>
      <c r="AL190">
        <f t="shared" si="236"/>
        <v>135.29411764705884</v>
      </c>
      <c r="AM190">
        <f t="shared" si="237"/>
        <v>14898.356401384084</v>
      </c>
      <c r="AN190">
        <f t="shared" si="238"/>
        <v>18304.498269896198</v>
      </c>
      <c r="AO190">
        <f t="shared" si="239"/>
        <v>18304.498269896198</v>
      </c>
      <c r="AP190">
        <f t="shared" si="215"/>
        <v>122.05882352941177</v>
      </c>
      <c r="AQ190">
        <f t="shared" si="216"/>
        <v>122.05882352941177</v>
      </c>
      <c r="AR190">
        <f t="shared" si="217"/>
        <v>122.05882352941177</v>
      </c>
      <c r="AS190">
        <f t="shared" si="218"/>
        <v>39.140612741477419</v>
      </c>
      <c r="AT190">
        <f t="shared" si="240"/>
        <v>135.29411764705884</v>
      </c>
      <c r="AU190">
        <f t="shared" si="241"/>
        <v>135.29411764705884</v>
      </c>
      <c r="AV190">
        <f t="shared" si="242"/>
        <v>135.29411764705884</v>
      </c>
      <c r="AW190">
        <f t="shared" si="243"/>
        <v>135.29411764705884</v>
      </c>
      <c r="AX190">
        <f t="shared" si="244"/>
        <v>135.29411764705884</v>
      </c>
      <c r="AY190">
        <f t="shared" si="245"/>
        <v>135.29411764705884</v>
      </c>
      <c r="AZ190">
        <f t="shared" si="246"/>
        <v>135.29411764705884</v>
      </c>
      <c r="BA190">
        <f t="shared" si="247"/>
        <v>135.29411764705884</v>
      </c>
      <c r="BB190">
        <f t="shared" si="248"/>
        <v>40.686274509803923</v>
      </c>
      <c r="BC190">
        <f t="shared" si="249"/>
        <v>40.686274509803923</v>
      </c>
      <c r="BD190">
        <f t="shared" si="250"/>
        <v>40.686274509803923</v>
      </c>
      <c r="BE190">
        <f t="shared" si="251"/>
        <v>13.046870913825806</v>
      </c>
      <c r="BF190">
        <f t="shared" si="252"/>
        <v>45.098039215686278</v>
      </c>
      <c r="BG190">
        <f t="shared" si="253"/>
        <v>45.098039215686278</v>
      </c>
      <c r="BH190">
        <f t="shared" si="254"/>
        <v>45.098039215686278</v>
      </c>
      <c r="BI190">
        <f t="shared" si="255"/>
        <v>45.098039215686278</v>
      </c>
      <c r="BJ190">
        <f t="shared" si="256"/>
        <v>45.098039215686278</v>
      </c>
      <c r="BK190">
        <f t="shared" si="257"/>
        <v>45.098039215686278</v>
      </c>
      <c r="BL190">
        <f t="shared" si="258"/>
        <v>45.098039215686278</v>
      </c>
      <c r="BM190">
        <f t="shared" si="259"/>
        <v>45.098039215686278</v>
      </c>
      <c r="BN190">
        <f t="shared" si="260"/>
        <v>1655.3729334871205</v>
      </c>
      <c r="BO190">
        <f t="shared" si="261"/>
        <v>1655.3729334871205</v>
      </c>
      <c r="BP190">
        <f t="shared" si="262"/>
        <v>1655.3729334871205</v>
      </c>
      <c r="BQ190">
        <f t="shared" si="263"/>
        <v>170.22084064203383</v>
      </c>
      <c r="BR190">
        <f t="shared" si="264"/>
        <v>2033.8331410995775</v>
      </c>
      <c r="BS190">
        <f t="shared" si="265"/>
        <v>2033.8331410995775</v>
      </c>
      <c r="BT190">
        <f t="shared" si="266"/>
        <v>2033.8331410995775</v>
      </c>
      <c r="BU190">
        <f t="shared" si="267"/>
        <v>2033.8331410995775</v>
      </c>
      <c r="BV190">
        <f t="shared" si="268"/>
        <v>2033.8331410995775</v>
      </c>
      <c r="BW190">
        <f t="shared" si="269"/>
        <v>2033.8331410995775</v>
      </c>
      <c r="BX190">
        <f t="shared" si="270"/>
        <v>2033.8331410995775</v>
      </c>
      <c r="BY190">
        <f t="shared" si="271"/>
        <v>2033.8331410995775</v>
      </c>
      <c r="BZ190">
        <f>IF($I$1=0,0,IF(AP190=0,C190,('LED Curve'!$D$14*(AP190/$I$1)^3+'LED Curve'!$D$15*(AP190/$I$1)^2+'LED Curve'!$D$16*(AP190/$I$1)^1+'LED Curve'!$D$17)*$F$1))</f>
        <v>31.838258559933596</v>
      </c>
      <c r="CA190">
        <f>IF($I$2=0,0,IF(AQ190=0,C190-BZ190,('LED Curve'!$D$14*(AQ190/$I$2)^3+'LED Curve'!$D$15*(AQ190/$I$2)^2+'LED Curve'!$D$16*(AQ190/$I$2)^1+'LED Curve'!$D$17)*$F$2))</f>
        <v>31.838258559933596</v>
      </c>
      <c r="CB190">
        <f>IF($I$3=0,0,IF(AR190=0,C190-(BZ190+CA190),('LED Curve'!$D$14*(AR190/$I$3)^3+'LED Curve'!$D$15*(AR190/$I$3)^2+'LED Curve'!$D$16*(AR190/$I$3)^1+'LED Curve'!$D$17)*$F$3))</f>
        <v>31.838258559933596</v>
      </c>
      <c r="CC190">
        <f>IF($I$4=0,0,IF(AS190=0,C190-(BZ190+CA190+CB190),('LED Curve'!$D$14*(AS190/$I$4)^3+'LED Curve'!$D$15*(AS190/$I$4)^2+'LED Curve'!$D$16*(AS190/$I$4)^1+'LED Curve'!$D$17)*$F$4))</f>
        <v>28.621183830331766</v>
      </c>
      <c r="CD190">
        <f>IF($I$1=0,0,IF(AT190=0,D190,('LED Curve'!$D$14*(AT190/$I$1)^3+'LED Curve'!$D$15*(AT190/$I$1)^2+'LED Curve'!$D$16*(AT190/$I$1)^1+'LED Curve'!$D$17)*$F$1))</f>
        <v>32.123222947868399</v>
      </c>
      <c r="CE190">
        <f>IF($I$2=0,0,IF(AU190=0,D190-CD190,('LED Curve'!$D$14*(AU190/$I$2)^3+'LED Curve'!$D$15*(AU190/$I$2)^2+'LED Curve'!$D$16*(AU190/$I$2)^1+'LED Curve'!$D$17)*$F$2))</f>
        <v>32.123222947868399</v>
      </c>
      <c r="CF190">
        <f>IF($I$3=0,0,IF(AV190=0,D190-(CD190+CE190),('LED Curve'!$D$14*(AV190/$I$3)^3+'LED Curve'!$D$15*(AV190/$I$3)^2+'LED Curve'!$D$16*(AV190/$I$3)^1+'LED Curve'!$D$17)*$F$3))</f>
        <v>32.123222947868399</v>
      </c>
      <c r="CG190">
        <f>IF($I$4=0,0,IF(AW190=0,D190-(CD190+CE190+CF190),('LED Curve'!$D$14*(AW190/$I$4)^3+'LED Curve'!$D$15*(AW190/$I$4)^2+'LED Curve'!$D$16*(AW190/$I$4)^1+'LED Curve'!$D$17)*$F$4))</f>
        <v>32.123222947868399</v>
      </c>
      <c r="CH190">
        <f>IF($I$1=0,0,IF(AX190=0,E190,('LED Curve'!$D$14*(AX190/$I$1)^3+'LED Curve'!$D$15*(AX190/$I$1)^2+'LED Curve'!$D$16*(AX190/$I$1)^1+'LED Curve'!$D$17)*$F$1))</f>
        <v>32.123222947868399</v>
      </c>
      <c r="CI190">
        <f>IF($I$2=0,0,IF(AY190=0,E190-CH190,('LED Curve'!$D$14*(AY190/$I$2)^3+'LED Curve'!$D$15*(AY190/$I$2)^2+'LED Curve'!$D$16*(AY190/$I$2)^1+'LED Curve'!$D$17)*$F$2))</f>
        <v>32.123222947868399</v>
      </c>
      <c r="CJ190">
        <f>IF($I$3=0,0,IF(AZ190=0,E190-(CH190+CI190),('LED Curve'!$D$14*(AZ190/$I$3)^3+'LED Curve'!$D$15*(AZ190/$I$3)^2+'LED Curve'!$D$16*(AZ190/$I$3)^1+'LED Curve'!$D$17)*$F$3))</f>
        <v>32.123222947868399</v>
      </c>
      <c r="CK190">
        <f>IF($I$4=0,0,IF(BA190=0,E190-(CH190+CI190+CJ190),('LED Curve'!$D$14*(BA190/$I$4)^3+'LED Curve'!$D$15*(BA190/$I$4)^2+'LED Curve'!$D$16*(BA190/$I$4)^1+'LED Curve'!$D$17)*$F$4))</f>
        <v>32.123222947868399</v>
      </c>
      <c r="CL190">
        <f t="shared" si="272"/>
        <v>90.564909272906092</v>
      </c>
      <c r="CM190">
        <f t="shared" si="273"/>
        <v>58.726650712972493</v>
      </c>
      <c r="CN190">
        <f t="shared" si="274"/>
        <v>26.888392153038893</v>
      </c>
      <c r="CO190">
        <f>IF($C$6=Calculation!$I$5,0,$C190-(BZ190+CA190+CB190+CC190))</f>
        <v>-1.732791677292866</v>
      </c>
      <c r="CP190">
        <f t="shared" si="275"/>
        <v>101.53477832432036</v>
      </c>
      <c r="CQ190">
        <f t="shared" si="276"/>
        <v>69.411555376451957</v>
      </c>
      <c r="CR190">
        <f t="shared" si="277"/>
        <v>37.288332428583558</v>
      </c>
      <c r="CS190">
        <f>IF($C$6=Calculation!$I$5,0,$D190-(CD190+CE190+CF190+CG190))</f>
        <v>5.1651094807151594</v>
      </c>
      <c r="CT190">
        <f t="shared" si="278"/>
        <v>112.78961176366941</v>
      </c>
      <c r="CU190">
        <f t="shared" si="279"/>
        <v>80.666388815801014</v>
      </c>
      <c r="CV190">
        <f t="shared" si="280"/>
        <v>48.543165867932615</v>
      </c>
      <c r="CW190">
        <f>IF($C$6=Calculation!$I$5,0,$E190-(CH190+CI190+CJ190+CK190))</f>
        <v>16.419942920064216</v>
      </c>
      <c r="CX190">
        <f t="shared" si="281"/>
        <v>95.424180522174865</v>
      </c>
      <c r="CY190">
        <f t="shared" si="282"/>
        <v>106.67339066438203</v>
      </c>
      <c r="CZ190">
        <f t="shared" si="283"/>
        <v>117.43001627220487</v>
      </c>
      <c r="DA190">
        <f t="shared" si="284"/>
        <v>0.997598080481363</v>
      </c>
      <c r="DB190">
        <f t="shared" si="285"/>
        <v>1.0327842525913336</v>
      </c>
      <c r="DC190">
        <f t="shared" si="286"/>
        <v>1.0591485362234483</v>
      </c>
      <c r="DD190">
        <f t="shared" si="301"/>
        <v>22.640651930470757</v>
      </c>
      <c r="DE190">
        <f t="shared" si="302"/>
        <v>22.223841832260156</v>
      </c>
      <c r="DF190">
        <f t="shared" si="303"/>
        <v>21.031985442512294</v>
      </c>
      <c r="DG190">
        <f t="shared" si="304"/>
        <v>17.641991412044234</v>
      </c>
      <c r="DH190">
        <f t="shared" si="305"/>
        <v>23.47868832340879</v>
      </c>
      <c r="DI190">
        <f t="shared" si="306"/>
        <v>23.09882338886888</v>
      </c>
      <c r="DJ190">
        <f t="shared" si="307"/>
        <v>22.032839762239188</v>
      </c>
      <c r="DK190">
        <f t="shared" si="308"/>
        <v>19.288065968503908</v>
      </c>
      <c r="DL190">
        <f t="shared" si="309"/>
        <v>24.103994302832895</v>
      </c>
      <c r="DM190">
        <f t="shared" si="310"/>
        <v>23.756180291121538</v>
      </c>
      <c r="DN190">
        <f t="shared" si="311"/>
        <v>22.790940125661841</v>
      </c>
      <c r="DO190">
        <f t="shared" si="312"/>
        <v>20.393993261028996</v>
      </c>
      <c r="DP190">
        <f t="shared" si="287"/>
        <v>0.21536561656600375</v>
      </c>
      <c r="DQ190">
        <f t="shared" si="288"/>
        <v>0.5946129283434145</v>
      </c>
      <c r="DR190">
        <f t="shared" si="289"/>
        <v>1.6233772353994624</v>
      </c>
      <c r="DS190">
        <f t="shared" si="290"/>
        <v>8.4547560440971417</v>
      </c>
      <c r="DT190">
        <f t="shared" si="291"/>
        <v>0.1957421357474966</v>
      </c>
      <c r="DU190">
        <f t="shared" si="292"/>
        <v>0.52937470169145939</v>
      </c>
      <c r="DV190">
        <f t="shared" si="293"/>
        <v>1.2570381093663101</v>
      </c>
      <c r="DW190">
        <f t="shared" si="294"/>
        <v>15.760034021964591</v>
      </c>
      <c r="DX190">
        <f t="shared" si="295"/>
        <v>0.17943591579829735</v>
      </c>
      <c r="DY190">
        <f t="shared" si="296"/>
        <v>0.47733610924997627</v>
      </c>
      <c r="DZ190">
        <f t="shared" si="297"/>
        <v>1.0876185638500147</v>
      </c>
      <c r="EA190">
        <f t="shared" si="298"/>
        <v>23.581369166437778</v>
      </c>
      <c r="EB190">
        <f>IF($I$1=0,0,IF(AP190&lt;=0,0,('LED Curve'!$D$19*(AP190/$I$1)^3+'LED Curve'!$D$20*(AP190/$I$1)^2+'LED Curve'!$D$21*(AP190/$I$1)^1+'LED Curve'!$D$22)*$F$1*$I$1))</f>
        <v>499.45781970958944</v>
      </c>
      <c r="EC190">
        <f>IF($I$2=0,0,IF(AQ190&lt;=0,0,('LED Curve'!$D$19*(AQ190/$I$2)^3+'LED Curve'!$D$20*(AQ190/$I$2)^2+'LED Curve'!$D$21*(AQ190/$I$2)^1+'LED Curve'!$D$22)*$F$2*$I$2))</f>
        <v>499.45781970958944</v>
      </c>
      <c r="ED190">
        <f>IF($I$3=0,0,IF(AR190&lt;=0,0,('LED Curve'!$D$19*(AR190/$I$3)^3+'LED Curve'!$D$20*(AR190/$I$3)^2+'LED Curve'!$D$21*(AR190/$I$3)^1+'LED Curve'!$D$22)*$F$3*$I$3))</f>
        <v>499.45781970958944</v>
      </c>
      <c r="EE190">
        <f>IF($I$4=0,0,IF(AS190&lt;=0,0,('LED Curve'!$D$19*(AS190/$I$4)^3+'LED Curve'!$D$20*(AS190/$I$4)^2+'LED Curve'!$D$21*(AS190/$I$4)^1+'LED Curve'!$D$22)*$F$4*$I$4))</f>
        <v>174.93224206003069</v>
      </c>
      <c r="EF190">
        <f>IF($I$1=0,0,IF(AT190&lt;=0,0,('LED Curve'!$D$19*(AT190/$I$1)^3+'LED Curve'!$D$20*(AT190/$I$1)^2+'LED Curve'!$D$21*(AT190/$I$1)^1+'LED Curve'!$D$22)*$F$1*$I$1))</f>
        <v>544.2324443672818</v>
      </c>
      <c r="EG190">
        <f>IF($I$2=0,0,IF(AU190&lt;=0,0,('LED Curve'!$D$19*(AU190/$I$2)^3+'LED Curve'!$D$20*(AU190/$I$2)^2+'LED Curve'!$D$21*(AU190/$I$2)^1+'LED Curve'!$D$22)*$F$2*$I$2))</f>
        <v>544.2324443672818</v>
      </c>
      <c r="EH190">
        <f>IF($I$3=0,0,IF(AV190&lt;=0,0,('LED Curve'!$D$19*(AV190/$I$3)^3+'LED Curve'!$D$20*(AV190/$I$3)^2+'LED Curve'!$D$21*(AV190/$I$3)^1+'LED Curve'!$D$22)*$F$3*$I$3))</f>
        <v>544.2324443672818</v>
      </c>
      <c r="EI190">
        <f>IF($I$4=0,0,IF(AW190&lt;=0,0,('LED Curve'!$D$19*(AW190/$I$4)^3+'LED Curve'!$D$20*(AW190/$I$4)^2+'LED Curve'!$D$21*(AW190/$I$4)^1+'LED Curve'!$D$22)*$F$4*$I$4))</f>
        <v>544.2324443672818</v>
      </c>
      <c r="EJ190">
        <f>IF($I$1=0,0,IF(AX190&lt;=0,0,('LED Curve'!$D$19*(AX190/$I$1)^3+'LED Curve'!$D$20*(AX190/$I$1)^2+'LED Curve'!$D$21*(AX190/$I$1)^1+'LED Curve'!$D$22)*$F$1*$I$1))</f>
        <v>544.2324443672818</v>
      </c>
      <c r="EK190">
        <f>IF($I$2=0,0,IF(AY190&lt;=0,0,('LED Curve'!$D$19*(AY190/$I$2)^3+'LED Curve'!$D$20*(AY190/$I$2)^2+'LED Curve'!$D$21*(AY190/$I$2)^1+'LED Curve'!$D$22)*$F$2*$I$2))</f>
        <v>544.2324443672818</v>
      </c>
      <c r="EL190">
        <f>IF($I$3=0,0,IF(AZ190&lt;=0,0,('LED Curve'!$D$19*(AZ190/$I$3)^3+'LED Curve'!$D$20*(AZ190/$I$3)^2+'LED Curve'!$D$21*(AZ190/$I$3)^1+'LED Curve'!$D$22)*$F$3*$I$3))</f>
        <v>544.2324443672818</v>
      </c>
      <c r="EM190">
        <f>IF($I$4=0,0,IF(BA190&lt;=0,0,('LED Curve'!$D$19*(BA190/$I$4)^3+'LED Curve'!$D$20*(BA190/$I$4)^2+'LED Curve'!$D$21*(BA190/$I$4)^1+'LED Curve'!$D$22)*$F$4*$I$4))</f>
        <v>544.2324443672818</v>
      </c>
      <c r="EN190">
        <f t="shared" si="299"/>
        <v>1673.305701188799</v>
      </c>
      <c r="EO190">
        <f t="shared" si="219"/>
        <v>444.98942579550476</v>
      </c>
      <c r="EP190">
        <f t="shared" si="220"/>
        <v>2176.9297774691272</v>
      </c>
      <c r="EQ190">
        <f t="shared" si="221"/>
        <v>851.15161399119143</v>
      </c>
      <c r="ER190">
        <f t="shared" si="300"/>
        <v>2176.9297774691272</v>
      </c>
      <c r="ES190">
        <f t="shared" si="222"/>
        <v>774.82780015805474</v>
      </c>
    </row>
    <row r="191" spans="1:149" x14ac:dyDescent="0.3">
      <c r="A191">
        <v>182</v>
      </c>
      <c r="B191">
        <f t="shared" si="223"/>
        <v>7.1093750000000002E-3</v>
      </c>
      <c r="C191">
        <f t="shared" si="210"/>
        <v>121.2379230777719</v>
      </c>
      <c r="D191">
        <f t="shared" si="211"/>
        <v>132.38682517575117</v>
      </c>
      <c r="E191">
        <f t="shared" si="212"/>
        <v>143.53572727373043</v>
      </c>
      <c r="F191">
        <f>IF(C191&gt;Calculation!$D$72,IF((C191-Calculation!$D$72)/Calculation!$D$58&gt;Calculation!$D$28,Calculation!$D$28,(C191-Calculation!$D$72)/Calculation!$D$58),0)</f>
        <v>26.470588235294116</v>
      </c>
      <c r="G191">
        <f>IF(C191&gt;Calculation!$D$73,IF((C191-Calculation!$D$73)/Calculation!$D$59&gt;Calculation!$D$29,Calculation!$D$29,(C191-Calculation!$D$73)/Calculation!$D$59),0)</f>
        <v>54.411764705882355</v>
      </c>
      <c r="H191">
        <f>IF(C191&gt;Calculation!$D$74,IF((C191-Calculation!$D$74)/Calculation!$D$60&gt;Calculation!$D$30,Calculation!$D$30,(C191-Calculation!$D$74)/Calculation!$D$60),0)</f>
        <v>122.05882352941177</v>
      </c>
      <c r="I191">
        <f>IF(C191&gt;Calculation!$D$75,IF((C191-Calculation!$D$75)/Calculation!$D$61&gt;Calculation!$D$31,Calculation!$D$31,(C191-Calculation!$D$75)/Calculation!$D$61),0)</f>
        <v>5.6565680556214062</v>
      </c>
      <c r="J191">
        <f>IF(D191&gt;Calculation!$D$72,IF((D191-Calculation!$D$72)/Calculation!$D$58&gt;Calculation!$D$28,Calculation!$D$28,(D191-Calculation!$D$72)/Calculation!$D$58),0)</f>
        <v>26.470588235294116</v>
      </c>
      <c r="K191">
        <f>IF(D191&gt;Calculation!$D$73,IF((D191-Calculation!$D$73)/Calculation!$D$59&gt;Calculation!$D$29,Calculation!$D$29,(D191-Calculation!$D$73)/Calculation!$D$59),0)</f>
        <v>54.411764705882355</v>
      </c>
      <c r="L191">
        <f>IF(D191&gt;Calculation!$D$74,IF((D191-Calculation!$D$74)/Calculation!$D$60&gt;Calculation!$D$30,Calculation!$D$30,(D191-Calculation!$D$74)/Calculation!$D$60),0)</f>
        <v>122.05882352941177</v>
      </c>
      <c r="M191">
        <f>IF(D191&gt;Calculation!$D$75,IF((D191-Calculation!$D$75)/Calculation!$D$61&gt;Calculation!$D$31,Calculation!$D$31,(D191-Calculation!$D$75)/Calculation!$D$61),0)</f>
        <v>135.29411764705884</v>
      </c>
      <c r="N191">
        <f>IF(E191&gt;Calculation!$D$72,IF((E191-Calculation!$D$72)/Calculation!$D$58&gt;Calculation!$D$28,Calculation!$D$28,(E191-Calculation!$D$72)/Calculation!$D$58),0)</f>
        <v>26.470588235294116</v>
      </c>
      <c r="O191">
        <f>IF(E191&gt;Calculation!$D$73,IF((E191-Calculation!$D$73)/Calculation!$D$59&gt;Calculation!$D$29,Calculation!$D$29,(E191-Calculation!$D$73)/Calculation!$D$59),0)</f>
        <v>54.411764705882355</v>
      </c>
      <c r="P191">
        <f>IF(E191&gt;Calculation!$D$74,IF((E191-Calculation!$D$74)/Calculation!$D$60&gt;Calculation!$D$30,Calculation!$D$30,(E191-Calculation!$D$74)/Calculation!$D$60),0)</f>
        <v>122.05882352941177</v>
      </c>
      <c r="Q191">
        <f>IF(E191&gt;Calculation!$D$75,IF((E191-Calculation!$D$75)/Calculation!$D$61&gt;Calculation!$D$31,Calculation!$D$31,(E191-Calculation!$D$75)/Calculation!$D$61),0)</f>
        <v>135.29411764705884</v>
      </c>
      <c r="R191">
        <f t="shared" si="224"/>
        <v>0</v>
      </c>
      <c r="S191">
        <f t="shared" si="225"/>
        <v>0</v>
      </c>
      <c r="T191">
        <f t="shared" si="226"/>
        <v>116.40225547379036</v>
      </c>
      <c r="U191">
        <f t="shared" si="227"/>
        <v>5.6565680556214062</v>
      </c>
      <c r="V191">
        <f t="shared" si="228"/>
        <v>0</v>
      </c>
      <c r="W191">
        <f t="shared" si="229"/>
        <v>0</v>
      </c>
      <c r="X191">
        <f t="shared" si="230"/>
        <v>0</v>
      </c>
      <c r="Y191">
        <f t="shared" si="231"/>
        <v>135.29411764705884</v>
      </c>
      <c r="Z191">
        <f t="shared" si="232"/>
        <v>0</v>
      </c>
      <c r="AA191">
        <f t="shared" si="233"/>
        <v>0</v>
      </c>
      <c r="AB191">
        <f t="shared" si="234"/>
        <v>0</v>
      </c>
      <c r="AC191">
        <f t="shared" si="213"/>
        <v>135.29411764705884</v>
      </c>
      <c r="AD191">
        <f>IF(T191&gt;Calculation!$D$29,1,0)</f>
        <v>1</v>
      </c>
      <c r="AE191">
        <f>IF(X191&gt;Calculation!$D$29,1,0)</f>
        <v>0</v>
      </c>
      <c r="AF191">
        <f>IF(AB191&gt;Calculation!$D$29,1,0)</f>
        <v>0</v>
      </c>
      <c r="AG191">
        <f>IF(U191&gt;Calculation!$D$30,1,0)</f>
        <v>0</v>
      </c>
      <c r="AH191">
        <f>IF(Y191&gt;Calculation!$D$30,1,0)</f>
        <v>1</v>
      </c>
      <c r="AI191">
        <f>IF(AC191&gt;Calculation!$D$30,1,0)</f>
        <v>1</v>
      </c>
      <c r="AJ191">
        <f t="shared" si="214"/>
        <v>122.05882352941177</v>
      </c>
      <c r="AK191">
        <f t="shared" si="235"/>
        <v>135.29411764705884</v>
      </c>
      <c r="AL191">
        <f t="shared" si="236"/>
        <v>135.29411764705884</v>
      </c>
      <c r="AM191">
        <f t="shared" si="237"/>
        <v>14898.356401384084</v>
      </c>
      <c r="AN191">
        <f t="shared" si="238"/>
        <v>18304.498269896198</v>
      </c>
      <c r="AO191">
        <f t="shared" si="239"/>
        <v>18304.498269896198</v>
      </c>
      <c r="AP191">
        <f t="shared" si="215"/>
        <v>122.05882352941177</v>
      </c>
      <c r="AQ191">
        <f t="shared" si="216"/>
        <v>122.05882352941177</v>
      </c>
      <c r="AR191">
        <f t="shared" si="217"/>
        <v>122.05882352941177</v>
      </c>
      <c r="AS191">
        <f t="shared" si="218"/>
        <v>5.6565680556214062</v>
      </c>
      <c r="AT191">
        <f t="shared" si="240"/>
        <v>135.29411764705884</v>
      </c>
      <c r="AU191">
        <f t="shared" si="241"/>
        <v>135.29411764705884</v>
      </c>
      <c r="AV191">
        <f t="shared" si="242"/>
        <v>135.29411764705884</v>
      </c>
      <c r="AW191">
        <f t="shared" si="243"/>
        <v>135.29411764705884</v>
      </c>
      <c r="AX191">
        <f t="shared" si="244"/>
        <v>135.29411764705884</v>
      </c>
      <c r="AY191">
        <f t="shared" si="245"/>
        <v>135.29411764705884</v>
      </c>
      <c r="AZ191">
        <f t="shared" si="246"/>
        <v>135.29411764705884</v>
      </c>
      <c r="BA191">
        <f t="shared" si="247"/>
        <v>135.29411764705884</v>
      </c>
      <c r="BB191">
        <f t="shared" si="248"/>
        <v>40.686274509803923</v>
      </c>
      <c r="BC191">
        <f t="shared" si="249"/>
        <v>40.686274509803923</v>
      </c>
      <c r="BD191">
        <f t="shared" si="250"/>
        <v>40.686274509803923</v>
      </c>
      <c r="BE191">
        <f t="shared" si="251"/>
        <v>1.8855226852071354</v>
      </c>
      <c r="BF191">
        <f t="shared" si="252"/>
        <v>45.098039215686278</v>
      </c>
      <c r="BG191">
        <f t="shared" si="253"/>
        <v>45.098039215686278</v>
      </c>
      <c r="BH191">
        <f t="shared" si="254"/>
        <v>45.098039215686278</v>
      </c>
      <c r="BI191">
        <f t="shared" si="255"/>
        <v>45.098039215686278</v>
      </c>
      <c r="BJ191">
        <f t="shared" si="256"/>
        <v>45.098039215686278</v>
      </c>
      <c r="BK191">
        <f t="shared" si="257"/>
        <v>45.098039215686278</v>
      </c>
      <c r="BL191">
        <f t="shared" si="258"/>
        <v>45.098039215686278</v>
      </c>
      <c r="BM191">
        <f t="shared" si="259"/>
        <v>45.098039215686278</v>
      </c>
      <c r="BN191">
        <f t="shared" si="260"/>
        <v>1655.3729334871205</v>
      </c>
      <c r="BO191">
        <f t="shared" si="261"/>
        <v>1655.3729334871205</v>
      </c>
      <c r="BP191">
        <f t="shared" si="262"/>
        <v>1655.3729334871205</v>
      </c>
      <c r="BQ191">
        <f t="shared" si="263"/>
        <v>3.5551957964307261</v>
      </c>
      <c r="BR191">
        <f t="shared" si="264"/>
        <v>2033.8331410995775</v>
      </c>
      <c r="BS191">
        <f t="shared" si="265"/>
        <v>2033.8331410995775</v>
      </c>
      <c r="BT191">
        <f t="shared" si="266"/>
        <v>2033.8331410995775</v>
      </c>
      <c r="BU191">
        <f t="shared" si="267"/>
        <v>2033.8331410995775</v>
      </c>
      <c r="BV191">
        <f t="shared" si="268"/>
        <v>2033.8331410995775</v>
      </c>
      <c r="BW191">
        <f t="shared" si="269"/>
        <v>2033.8331410995775</v>
      </c>
      <c r="BX191">
        <f t="shared" si="270"/>
        <v>2033.8331410995775</v>
      </c>
      <c r="BY191">
        <f t="shared" si="271"/>
        <v>2033.8331410995775</v>
      </c>
      <c r="BZ191">
        <f>IF($I$1=0,0,IF(AP191=0,C191,('LED Curve'!$D$14*(AP191/$I$1)^3+'LED Curve'!$D$15*(AP191/$I$1)^2+'LED Curve'!$D$16*(AP191/$I$1)^1+'LED Curve'!$D$17)*$F$1))</f>
        <v>31.838258559933596</v>
      </c>
      <c r="CA191">
        <f>IF($I$2=0,0,IF(AQ191=0,C191-BZ191,('LED Curve'!$D$14*(AQ191/$I$2)^3+'LED Curve'!$D$15*(AQ191/$I$2)^2+'LED Curve'!$D$16*(AQ191/$I$2)^1+'LED Curve'!$D$17)*$F$2))</f>
        <v>31.838258559933596</v>
      </c>
      <c r="CB191">
        <f>IF($I$3=0,0,IF(AR191=0,C191-(BZ191+CA191),('LED Curve'!$D$14*(AR191/$I$3)^3+'LED Curve'!$D$15*(AR191/$I$3)^2+'LED Curve'!$D$16*(AR191/$I$3)^1+'LED Curve'!$D$17)*$F$3))</f>
        <v>31.838258559933596</v>
      </c>
      <c r="CC191">
        <f>IF($I$4=0,0,IF(AS191=0,C191-(BZ191+CA191+CB191),('LED Curve'!$D$14*(AS191/$I$4)^3+'LED Curve'!$D$15*(AS191/$I$4)^2+'LED Curve'!$D$16*(AS191/$I$4)^1+'LED Curve'!$D$17)*$F$4))</f>
        <v>26.060564920828938</v>
      </c>
      <c r="CD191">
        <f>IF($I$1=0,0,IF(AT191=0,D191,('LED Curve'!$D$14*(AT191/$I$1)^3+'LED Curve'!$D$15*(AT191/$I$1)^2+'LED Curve'!$D$16*(AT191/$I$1)^1+'LED Curve'!$D$17)*$F$1))</f>
        <v>32.123222947868399</v>
      </c>
      <c r="CE191">
        <f>IF($I$2=0,0,IF(AU191=0,D191-CD191,('LED Curve'!$D$14*(AU191/$I$2)^3+'LED Curve'!$D$15*(AU191/$I$2)^2+'LED Curve'!$D$16*(AU191/$I$2)^1+'LED Curve'!$D$17)*$F$2))</f>
        <v>32.123222947868399</v>
      </c>
      <c r="CF191">
        <f>IF($I$3=0,0,IF(AV191=0,D191-(CD191+CE191),('LED Curve'!$D$14*(AV191/$I$3)^3+'LED Curve'!$D$15*(AV191/$I$3)^2+'LED Curve'!$D$16*(AV191/$I$3)^1+'LED Curve'!$D$17)*$F$3))</f>
        <v>32.123222947868399</v>
      </c>
      <c r="CG191">
        <f>IF($I$4=0,0,IF(AW191=0,D191-(CD191+CE191+CF191),('LED Curve'!$D$14*(AW191/$I$4)^3+'LED Curve'!$D$15*(AW191/$I$4)^2+'LED Curve'!$D$16*(AW191/$I$4)^1+'LED Curve'!$D$17)*$F$4))</f>
        <v>32.123222947868399</v>
      </c>
      <c r="CH191">
        <f>IF($I$1=0,0,IF(AX191=0,E191,('LED Curve'!$D$14*(AX191/$I$1)^3+'LED Curve'!$D$15*(AX191/$I$1)^2+'LED Curve'!$D$16*(AX191/$I$1)^1+'LED Curve'!$D$17)*$F$1))</f>
        <v>32.123222947868399</v>
      </c>
      <c r="CI191">
        <f>IF($I$2=0,0,IF(AY191=0,E191-CH191,('LED Curve'!$D$14*(AY191/$I$2)^3+'LED Curve'!$D$15*(AY191/$I$2)^2+'LED Curve'!$D$16*(AY191/$I$2)^1+'LED Curve'!$D$17)*$F$2))</f>
        <v>32.123222947868399</v>
      </c>
      <c r="CJ191">
        <f>IF($I$3=0,0,IF(AZ191=0,E191-(CH191+CI191),('LED Curve'!$D$14*(AZ191/$I$3)^3+'LED Curve'!$D$15*(AZ191/$I$3)^2+'LED Curve'!$D$16*(AZ191/$I$3)^1+'LED Curve'!$D$17)*$F$3))</f>
        <v>32.123222947868399</v>
      </c>
      <c r="CK191">
        <f>IF($I$4=0,0,IF(BA191=0,E191-(CH191+CI191+CJ191),('LED Curve'!$D$14*(BA191/$I$4)^3+'LED Curve'!$D$15*(BA191/$I$4)^2+'LED Curve'!$D$16*(BA191/$I$4)^1+'LED Curve'!$D$17)*$F$4))</f>
        <v>32.123222947868399</v>
      </c>
      <c r="CL191">
        <f t="shared" si="272"/>
        <v>89.399664517838303</v>
      </c>
      <c r="CM191">
        <f t="shared" si="273"/>
        <v>57.561405957904704</v>
      </c>
      <c r="CN191">
        <f t="shared" si="274"/>
        <v>25.723147397971104</v>
      </c>
      <c r="CO191">
        <f>IF($C$6=Calculation!$I$5,0,$C191-(BZ191+CA191+CB191+CC191))</f>
        <v>-0.33741752285783377</v>
      </c>
      <c r="CP191">
        <f t="shared" si="275"/>
        <v>100.26360222788277</v>
      </c>
      <c r="CQ191">
        <f t="shared" si="276"/>
        <v>68.140379280014372</v>
      </c>
      <c r="CR191">
        <f t="shared" si="277"/>
        <v>36.017156332145973</v>
      </c>
      <c r="CS191">
        <f>IF($C$6=Calculation!$I$5,0,$D191-(CD191+CE191+CF191+CG191))</f>
        <v>3.8939333842775739</v>
      </c>
      <c r="CT191">
        <f t="shared" si="278"/>
        <v>111.41250432586203</v>
      </c>
      <c r="CU191">
        <f t="shared" si="279"/>
        <v>79.289281377993632</v>
      </c>
      <c r="CV191">
        <f t="shared" si="280"/>
        <v>47.166058430125233</v>
      </c>
      <c r="CW191">
        <f>IF($C$6=Calculation!$I$5,0,$E191-(CH191+CI191+CJ191+CK191))</f>
        <v>15.042835482256834</v>
      </c>
      <c r="CX191">
        <f t="shared" si="281"/>
        <v>96.011686569554826</v>
      </c>
      <c r="CY191">
        <f t="shared" si="282"/>
        <v>107.38380323426973</v>
      </c>
      <c r="CZ191">
        <f t="shared" si="283"/>
        <v>118.19962988958322</v>
      </c>
      <c r="DA191">
        <f t="shared" si="284"/>
        <v>1.0042731723931277</v>
      </c>
      <c r="DB191">
        <f t="shared" si="285"/>
        <v>1.040183149650157</v>
      </c>
      <c r="DC191">
        <f t="shared" si="286"/>
        <v>1.0665474332822718</v>
      </c>
      <c r="DD191">
        <f t="shared" si="301"/>
        <v>22.792454289183674</v>
      </c>
      <c r="DE191">
        <f t="shared" si="302"/>
        <v>22.375644190973073</v>
      </c>
      <c r="DF191">
        <f t="shared" si="303"/>
        <v>21.183787801225211</v>
      </c>
      <c r="DG191">
        <f t="shared" si="304"/>
        <v>17.665913171664421</v>
      </c>
      <c r="DH191">
        <f t="shared" si="305"/>
        <v>23.648457194686586</v>
      </c>
      <c r="DI191">
        <f t="shared" si="306"/>
        <v>23.268592260146676</v>
      </c>
      <c r="DJ191">
        <f t="shared" si="307"/>
        <v>22.202608633516984</v>
      </c>
      <c r="DK191">
        <f t="shared" si="308"/>
        <v>19.457834839781704</v>
      </c>
      <c r="DL191">
        <f t="shared" si="309"/>
        <v>24.273763174110691</v>
      </c>
      <c r="DM191">
        <f t="shared" si="310"/>
        <v>23.925949162399334</v>
      </c>
      <c r="DN191">
        <f t="shared" si="311"/>
        <v>22.960708996939637</v>
      </c>
      <c r="DO191">
        <f t="shared" si="312"/>
        <v>20.563762132306792</v>
      </c>
      <c r="DP191">
        <f t="shared" si="287"/>
        <v>0.21536561656600375</v>
      </c>
      <c r="DQ191">
        <f t="shared" si="288"/>
        <v>0.5946129283434145</v>
      </c>
      <c r="DR191">
        <f t="shared" si="289"/>
        <v>1.7257850146382758</v>
      </c>
      <c r="DS191">
        <f t="shared" si="290"/>
        <v>8.4538503845675805</v>
      </c>
      <c r="DT191">
        <f t="shared" si="291"/>
        <v>0.1957421357474966</v>
      </c>
      <c r="DU191">
        <f t="shared" si="292"/>
        <v>0.52937470169145939</v>
      </c>
      <c r="DV191">
        <f t="shared" si="293"/>
        <v>1.2570381093663101</v>
      </c>
      <c r="DW191">
        <f t="shared" si="294"/>
        <v>15.783972209682288</v>
      </c>
      <c r="DX191">
        <f t="shared" si="295"/>
        <v>0.17943591579829735</v>
      </c>
      <c r="DY191">
        <f t="shared" si="296"/>
        <v>0.47733610924997627</v>
      </c>
      <c r="DZ191">
        <f t="shared" si="297"/>
        <v>1.0876185638500147</v>
      </c>
      <c r="EA191">
        <f t="shared" si="298"/>
        <v>23.664508401646117</v>
      </c>
      <c r="EB191">
        <f>IF($I$1=0,0,IF(AP191&lt;=0,0,('LED Curve'!$D$19*(AP191/$I$1)^3+'LED Curve'!$D$20*(AP191/$I$1)^2+'LED Curve'!$D$21*(AP191/$I$1)^1+'LED Curve'!$D$22)*$F$1*$I$1))</f>
        <v>499.45781970958944</v>
      </c>
      <c r="EC191">
        <f>IF($I$2=0,0,IF(AQ191&lt;=0,0,('LED Curve'!$D$19*(AQ191/$I$2)^3+'LED Curve'!$D$20*(AQ191/$I$2)^2+'LED Curve'!$D$21*(AQ191/$I$2)^1+'LED Curve'!$D$22)*$F$2*$I$2))</f>
        <v>499.45781970958944</v>
      </c>
      <c r="ED191">
        <f>IF($I$3=0,0,IF(AR191&lt;=0,0,('LED Curve'!$D$19*(AR191/$I$3)^3+'LED Curve'!$D$20*(AR191/$I$3)^2+'LED Curve'!$D$21*(AR191/$I$3)^1+'LED Curve'!$D$22)*$F$3*$I$3))</f>
        <v>499.45781970958944</v>
      </c>
      <c r="EE191">
        <f>IF($I$4=0,0,IF(AS191&lt;=0,0,('LED Curve'!$D$19*(AS191/$I$4)^3+'LED Curve'!$D$20*(AS191/$I$4)^2+'LED Curve'!$D$21*(AS191/$I$4)^1+'LED Curve'!$D$22)*$F$4*$I$4))</f>
        <v>26.730821193529902</v>
      </c>
      <c r="EF191">
        <f>IF($I$1=0,0,IF(AT191&lt;=0,0,('LED Curve'!$D$19*(AT191/$I$1)^3+'LED Curve'!$D$20*(AT191/$I$1)^2+'LED Curve'!$D$21*(AT191/$I$1)^1+'LED Curve'!$D$22)*$F$1*$I$1))</f>
        <v>544.2324443672818</v>
      </c>
      <c r="EG191">
        <f>IF($I$2=0,0,IF(AU191&lt;=0,0,('LED Curve'!$D$19*(AU191/$I$2)^3+'LED Curve'!$D$20*(AU191/$I$2)^2+'LED Curve'!$D$21*(AU191/$I$2)^1+'LED Curve'!$D$22)*$F$2*$I$2))</f>
        <v>544.2324443672818</v>
      </c>
      <c r="EH191">
        <f>IF($I$3=0,0,IF(AV191&lt;=0,0,('LED Curve'!$D$19*(AV191/$I$3)^3+'LED Curve'!$D$20*(AV191/$I$3)^2+'LED Curve'!$D$21*(AV191/$I$3)^1+'LED Curve'!$D$22)*$F$3*$I$3))</f>
        <v>544.2324443672818</v>
      </c>
      <c r="EI191">
        <f>IF($I$4=0,0,IF(AW191&lt;=0,0,('LED Curve'!$D$19*(AW191/$I$4)^3+'LED Curve'!$D$20*(AW191/$I$4)^2+'LED Curve'!$D$21*(AW191/$I$4)^1+'LED Curve'!$D$22)*$F$4*$I$4))</f>
        <v>544.2324443672818</v>
      </c>
      <c r="EJ191">
        <f>IF($I$1=0,0,IF(AX191&lt;=0,0,('LED Curve'!$D$19*(AX191/$I$1)^3+'LED Curve'!$D$20*(AX191/$I$1)^2+'LED Curve'!$D$21*(AX191/$I$1)^1+'LED Curve'!$D$22)*$F$1*$I$1))</f>
        <v>544.2324443672818</v>
      </c>
      <c r="EK191">
        <f>IF($I$2=0,0,IF(AY191&lt;=0,0,('LED Curve'!$D$19*(AY191/$I$2)^3+'LED Curve'!$D$20*(AY191/$I$2)^2+'LED Curve'!$D$21*(AY191/$I$2)^1+'LED Curve'!$D$22)*$F$2*$I$2))</f>
        <v>544.2324443672818</v>
      </c>
      <c r="EL191">
        <f>IF($I$3=0,0,IF(AZ191&lt;=0,0,('LED Curve'!$D$19*(AZ191/$I$3)^3+'LED Curve'!$D$20*(AZ191/$I$3)^2+'LED Curve'!$D$21*(AZ191/$I$3)^1+'LED Curve'!$D$22)*$F$3*$I$3))</f>
        <v>544.2324443672818</v>
      </c>
      <c r="EM191">
        <f>IF($I$4=0,0,IF(BA191&lt;=0,0,('LED Curve'!$D$19*(BA191/$I$4)^3+'LED Curve'!$D$20*(BA191/$I$4)^2+'LED Curve'!$D$21*(BA191/$I$4)^1+'LED Curve'!$D$22)*$F$4*$I$4))</f>
        <v>544.2324443672818</v>
      </c>
      <c r="EN191">
        <f t="shared" si="299"/>
        <v>1525.1042803222983</v>
      </c>
      <c r="EO191">
        <f t="shared" si="219"/>
        <v>296.78800492900405</v>
      </c>
      <c r="EP191">
        <f t="shared" si="220"/>
        <v>2176.9297774691272</v>
      </c>
      <c r="EQ191">
        <f t="shared" si="221"/>
        <v>851.15161399119143</v>
      </c>
      <c r="ER191">
        <f t="shared" si="300"/>
        <v>2176.9297774691272</v>
      </c>
      <c r="ES191">
        <f t="shared" si="222"/>
        <v>774.82780015805474</v>
      </c>
    </row>
    <row r="192" spans="1:149" x14ac:dyDescent="0.3">
      <c r="A192">
        <v>183</v>
      </c>
      <c r="B192">
        <f t="shared" si="223"/>
        <v>7.1484375000000003E-3</v>
      </c>
      <c r="C192">
        <f t="shared" si="210"/>
        <v>120.05420950258626</v>
      </c>
      <c r="D192">
        <f t="shared" si="211"/>
        <v>131.09550127554866</v>
      </c>
      <c r="E192">
        <f t="shared" si="212"/>
        <v>142.13679304851104</v>
      </c>
      <c r="F192">
        <f>IF(C192&gt;Calculation!$D$72,IF((C192-Calculation!$D$72)/Calculation!$D$58&gt;Calculation!$D$28,Calculation!$D$28,(C192-Calculation!$D$72)/Calculation!$D$58),0)</f>
        <v>26.470588235294116</v>
      </c>
      <c r="G192">
        <f>IF(C192&gt;Calculation!$D$73,IF((C192-Calculation!$D$73)/Calculation!$D$59&gt;Calculation!$D$29,Calculation!$D$29,(C192-Calculation!$D$73)/Calculation!$D$59),0)</f>
        <v>54.411764705882355</v>
      </c>
      <c r="H192">
        <f>IF(C192&gt;Calculation!$D$74,IF((C192-Calculation!$D$74)/Calculation!$D$60&gt;Calculation!$D$30,Calculation!$D$30,(C192-Calculation!$D$74)/Calculation!$D$60),0)</f>
        <v>122.05882352941177</v>
      </c>
      <c r="I192">
        <f>IF(C192&gt;Calculation!$D$75,IF((C192-Calculation!$D$75)/Calculation!$D$61&gt;Calculation!$D$31,Calculation!$D$31,(C192-Calculation!$D$75)/Calculation!$D$61),0)</f>
        <v>0</v>
      </c>
      <c r="J192">
        <f>IF(D192&gt;Calculation!$D$72,IF((D192-Calculation!$D$72)/Calculation!$D$58&gt;Calculation!$D$28,Calculation!$D$28,(D192-Calculation!$D$72)/Calculation!$D$58),0)</f>
        <v>26.470588235294116</v>
      </c>
      <c r="K192">
        <f>IF(D192&gt;Calculation!$D$73,IF((D192-Calculation!$D$73)/Calculation!$D$59&gt;Calculation!$D$29,Calculation!$D$29,(D192-Calculation!$D$73)/Calculation!$D$59),0)</f>
        <v>54.411764705882355</v>
      </c>
      <c r="L192">
        <f>IF(D192&gt;Calculation!$D$74,IF((D192-Calculation!$D$74)/Calculation!$D$60&gt;Calculation!$D$30,Calculation!$D$30,(D192-Calculation!$D$74)/Calculation!$D$60),0)</f>
        <v>122.05882352941177</v>
      </c>
      <c r="M192">
        <f>IF(D192&gt;Calculation!$D$75,IF((D192-Calculation!$D$75)/Calculation!$D$61&gt;Calculation!$D$31,Calculation!$D$31,(D192-Calculation!$D$75)/Calculation!$D$61),0)</f>
        <v>135.29411764705884</v>
      </c>
      <c r="N192">
        <f>IF(E192&gt;Calculation!$D$72,IF((E192-Calculation!$D$72)/Calculation!$D$58&gt;Calculation!$D$28,Calculation!$D$28,(E192-Calculation!$D$72)/Calculation!$D$58),0)</f>
        <v>26.470588235294116</v>
      </c>
      <c r="O192">
        <f>IF(E192&gt;Calculation!$D$73,IF((E192-Calculation!$D$73)/Calculation!$D$59&gt;Calculation!$D$29,Calculation!$D$29,(E192-Calculation!$D$73)/Calculation!$D$59),0)</f>
        <v>54.411764705882355</v>
      </c>
      <c r="P192">
        <f>IF(E192&gt;Calculation!$D$74,IF((E192-Calculation!$D$74)/Calculation!$D$60&gt;Calculation!$D$30,Calculation!$D$30,(E192-Calculation!$D$74)/Calculation!$D$60),0)</f>
        <v>122.05882352941177</v>
      </c>
      <c r="Q192">
        <f>IF(E192&gt;Calculation!$D$75,IF((E192-Calculation!$D$75)/Calculation!$D$61&gt;Calculation!$D$31,Calculation!$D$31,(E192-Calculation!$D$75)/Calculation!$D$61),0)</f>
        <v>135.29411764705884</v>
      </c>
      <c r="R192">
        <f t="shared" si="224"/>
        <v>0</v>
      </c>
      <c r="S192">
        <f t="shared" si="225"/>
        <v>0</v>
      </c>
      <c r="T192">
        <f t="shared" si="226"/>
        <v>122.05882352941177</v>
      </c>
      <c r="U192">
        <f t="shared" si="227"/>
        <v>0</v>
      </c>
      <c r="V192">
        <f t="shared" si="228"/>
        <v>0</v>
      </c>
      <c r="W192">
        <f t="shared" si="229"/>
        <v>0</v>
      </c>
      <c r="X192">
        <f t="shared" si="230"/>
        <v>0</v>
      </c>
      <c r="Y192">
        <f t="shared" si="231"/>
        <v>135.29411764705884</v>
      </c>
      <c r="Z192">
        <f t="shared" si="232"/>
        <v>0</v>
      </c>
      <c r="AA192">
        <f t="shared" si="233"/>
        <v>0</v>
      </c>
      <c r="AB192">
        <f t="shared" si="234"/>
        <v>0</v>
      </c>
      <c r="AC192">
        <f t="shared" si="213"/>
        <v>135.29411764705884</v>
      </c>
      <c r="AD192">
        <f>IF(T192&gt;Calculation!$D$29,1,0)</f>
        <v>1</v>
      </c>
      <c r="AE192">
        <f>IF(X192&gt;Calculation!$D$29,1,0)</f>
        <v>0</v>
      </c>
      <c r="AF192">
        <f>IF(AB192&gt;Calculation!$D$29,1,0)</f>
        <v>0</v>
      </c>
      <c r="AG192">
        <f>IF(U192&gt;Calculation!$D$30,1,0)</f>
        <v>0</v>
      </c>
      <c r="AH192">
        <f>IF(Y192&gt;Calculation!$D$30,1,0)</f>
        <v>1</v>
      </c>
      <c r="AI192">
        <f>IF(AC192&gt;Calculation!$D$30,1,0)</f>
        <v>1</v>
      </c>
      <c r="AJ192">
        <f t="shared" si="214"/>
        <v>122.05882352941177</v>
      </c>
      <c r="AK192">
        <f t="shared" si="235"/>
        <v>135.29411764705884</v>
      </c>
      <c r="AL192">
        <f t="shared" si="236"/>
        <v>135.29411764705884</v>
      </c>
      <c r="AM192">
        <f t="shared" si="237"/>
        <v>14898.356401384084</v>
      </c>
      <c r="AN192">
        <f t="shared" si="238"/>
        <v>18304.498269896198</v>
      </c>
      <c r="AO192">
        <f t="shared" si="239"/>
        <v>18304.498269896198</v>
      </c>
      <c r="AP192">
        <f t="shared" si="215"/>
        <v>122.05882352941177</v>
      </c>
      <c r="AQ192">
        <f t="shared" si="216"/>
        <v>122.05882352941177</v>
      </c>
      <c r="AR192">
        <f t="shared" si="217"/>
        <v>122.05882352941177</v>
      </c>
      <c r="AS192">
        <f t="shared" si="218"/>
        <v>0</v>
      </c>
      <c r="AT192">
        <f t="shared" si="240"/>
        <v>135.29411764705884</v>
      </c>
      <c r="AU192">
        <f t="shared" si="241"/>
        <v>135.29411764705884</v>
      </c>
      <c r="AV192">
        <f t="shared" si="242"/>
        <v>135.29411764705884</v>
      </c>
      <c r="AW192">
        <f t="shared" si="243"/>
        <v>135.29411764705884</v>
      </c>
      <c r="AX192">
        <f t="shared" si="244"/>
        <v>135.29411764705884</v>
      </c>
      <c r="AY192">
        <f t="shared" si="245"/>
        <v>135.29411764705884</v>
      </c>
      <c r="AZ192">
        <f t="shared" si="246"/>
        <v>135.29411764705884</v>
      </c>
      <c r="BA192">
        <f t="shared" si="247"/>
        <v>135.29411764705884</v>
      </c>
      <c r="BB192">
        <f t="shared" si="248"/>
        <v>40.686274509803923</v>
      </c>
      <c r="BC192">
        <f t="shared" si="249"/>
        <v>40.686274509803923</v>
      </c>
      <c r="BD192">
        <f t="shared" si="250"/>
        <v>40.686274509803923</v>
      </c>
      <c r="BE192">
        <f t="shared" si="251"/>
        <v>0</v>
      </c>
      <c r="BF192">
        <f t="shared" si="252"/>
        <v>45.098039215686278</v>
      </c>
      <c r="BG192">
        <f t="shared" si="253"/>
        <v>45.098039215686278</v>
      </c>
      <c r="BH192">
        <f t="shared" si="254"/>
        <v>45.098039215686278</v>
      </c>
      <c r="BI192">
        <f t="shared" si="255"/>
        <v>45.098039215686278</v>
      </c>
      <c r="BJ192">
        <f t="shared" si="256"/>
        <v>45.098039215686278</v>
      </c>
      <c r="BK192">
        <f t="shared" si="257"/>
        <v>45.098039215686278</v>
      </c>
      <c r="BL192">
        <f t="shared" si="258"/>
        <v>45.098039215686278</v>
      </c>
      <c r="BM192">
        <f t="shared" si="259"/>
        <v>45.098039215686278</v>
      </c>
      <c r="BN192">
        <f t="shared" si="260"/>
        <v>1655.3729334871205</v>
      </c>
      <c r="BO192">
        <f t="shared" si="261"/>
        <v>1655.3729334871205</v>
      </c>
      <c r="BP192">
        <f t="shared" si="262"/>
        <v>1655.3729334871205</v>
      </c>
      <c r="BQ192">
        <f t="shared" si="263"/>
        <v>0</v>
      </c>
      <c r="BR192">
        <f t="shared" si="264"/>
        <v>2033.8331410995775</v>
      </c>
      <c r="BS192">
        <f t="shared" si="265"/>
        <v>2033.8331410995775</v>
      </c>
      <c r="BT192">
        <f t="shared" si="266"/>
        <v>2033.8331410995775</v>
      </c>
      <c r="BU192">
        <f t="shared" si="267"/>
        <v>2033.8331410995775</v>
      </c>
      <c r="BV192">
        <f t="shared" si="268"/>
        <v>2033.8331410995775</v>
      </c>
      <c r="BW192">
        <f t="shared" si="269"/>
        <v>2033.8331410995775</v>
      </c>
      <c r="BX192">
        <f t="shared" si="270"/>
        <v>2033.8331410995775</v>
      </c>
      <c r="BY192">
        <f t="shared" si="271"/>
        <v>2033.8331410995775</v>
      </c>
      <c r="BZ192">
        <f>IF($I$1=0,0,IF(AP192=0,C192,('LED Curve'!$D$14*(AP192/$I$1)^3+'LED Curve'!$D$15*(AP192/$I$1)^2+'LED Curve'!$D$16*(AP192/$I$1)^1+'LED Curve'!$D$17)*$F$1))</f>
        <v>31.838258559933596</v>
      </c>
      <c r="CA192">
        <f>IF($I$2=0,0,IF(AQ192=0,C192-BZ192,('LED Curve'!$D$14*(AQ192/$I$2)^3+'LED Curve'!$D$15*(AQ192/$I$2)^2+'LED Curve'!$D$16*(AQ192/$I$2)^1+'LED Curve'!$D$17)*$F$2))</f>
        <v>31.838258559933596</v>
      </c>
      <c r="CB192">
        <f>IF($I$3=0,0,IF(AR192=0,C192-(BZ192+CA192),('LED Curve'!$D$14*(AR192/$I$3)^3+'LED Curve'!$D$15*(AR192/$I$3)^2+'LED Curve'!$D$16*(AR192/$I$3)^1+'LED Curve'!$D$17)*$F$3))</f>
        <v>31.838258559933596</v>
      </c>
      <c r="CC192">
        <f>IF($I$4=0,0,IF(AS192=0,C192-(BZ192+CA192+CB192),('LED Curve'!$D$14*(AS192/$I$4)^3+'LED Curve'!$D$15*(AS192/$I$4)^2+'LED Curve'!$D$16*(AS192/$I$4)^1+'LED Curve'!$D$17)*$F$4))</f>
        <v>24.539433822785469</v>
      </c>
      <c r="CD192">
        <f>IF($I$1=0,0,IF(AT192=0,D192,('LED Curve'!$D$14*(AT192/$I$1)^3+'LED Curve'!$D$15*(AT192/$I$1)^2+'LED Curve'!$D$16*(AT192/$I$1)^1+'LED Curve'!$D$17)*$F$1))</f>
        <v>32.123222947868399</v>
      </c>
      <c r="CE192">
        <f>IF($I$2=0,0,IF(AU192=0,D192-CD192,('LED Curve'!$D$14*(AU192/$I$2)^3+'LED Curve'!$D$15*(AU192/$I$2)^2+'LED Curve'!$D$16*(AU192/$I$2)^1+'LED Curve'!$D$17)*$F$2))</f>
        <v>32.123222947868399</v>
      </c>
      <c r="CF192">
        <f>IF($I$3=0,0,IF(AV192=0,D192-(CD192+CE192),('LED Curve'!$D$14*(AV192/$I$3)^3+'LED Curve'!$D$15*(AV192/$I$3)^2+'LED Curve'!$D$16*(AV192/$I$3)^1+'LED Curve'!$D$17)*$F$3))</f>
        <v>32.123222947868399</v>
      </c>
      <c r="CG192">
        <f>IF($I$4=0,0,IF(AW192=0,D192-(CD192+CE192+CF192),('LED Curve'!$D$14*(AW192/$I$4)^3+'LED Curve'!$D$15*(AW192/$I$4)^2+'LED Curve'!$D$16*(AW192/$I$4)^1+'LED Curve'!$D$17)*$F$4))</f>
        <v>32.123222947868399</v>
      </c>
      <c r="CH192">
        <f>IF($I$1=0,0,IF(AX192=0,E192,('LED Curve'!$D$14*(AX192/$I$1)^3+'LED Curve'!$D$15*(AX192/$I$1)^2+'LED Curve'!$D$16*(AX192/$I$1)^1+'LED Curve'!$D$17)*$F$1))</f>
        <v>32.123222947868399</v>
      </c>
      <c r="CI192">
        <f>IF($I$2=0,0,IF(AY192=0,E192-CH192,('LED Curve'!$D$14*(AY192/$I$2)^3+'LED Curve'!$D$15*(AY192/$I$2)^2+'LED Curve'!$D$16*(AY192/$I$2)^1+'LED Curve'!$D$17)*$F$2))</f>
        <v>32.123222947868399</v>
      </c>
      <c r="CJ192">
        <f>IF($I$3=0,0,IF(AZ192=0,E192-(CH192+CI192),('LED Curve'!$D$14*(AZ192/$I$3)^3+'LED Curve'!$D$15*(AZ192/$I$3)^2+'LED Curve'!$D$16*(AZ192/$I$3)^1+'LED Curve'!$D$17)*$F$3))</f>
        <v>32.123222947868399</v>
      </c>
      <c r="CK192">
        <f>IF($I$4=0,0,IF(BA192=0,E192-(CH192+CI192+CJ192),('LED Curve'!$D$14*(BA192/$I$4)^3+'LED Curve'!$D$15*(BA192/$I$4)^2+'LED Curve'!$D$16*(BA192/$I$4)^1+'LED Curve'!$D$17)*$F$4))</f>
        <v>32.123222947868399</v>
      </c>
      <c r="CL192">
        <f t="shared" si="272"/>
        <v>88.215950942652668</v>
      </c>
      <c r="CM192">
        <f t="shared" si="273"/>
        <v>56.377692382719069</v>
      </c>
      <c r="CN192">
        <f t="shared" si="274"/>
        <v>24.539433822785469</v>
      </c>
      <c r="CO192">
        <f>IF($C$6=Calculation!$I$5,0,$C192-(BZ192+CA192+CB192+CC192))</f>
        <v>0</v>
      </c>
      <c r="CP192">
        <f t="shared" si="275"/>
        <v>98.972278327680257</v>
      </c>
      <c r="CQ192">
        <f t="shared" si="276"/>
        <v>66.849055379811858</v>
      </c>
      <c r="CR192">
        <f t="shared" si="277"/>
        <v>34.725832431943459</v>
      </c>
      <c r="CS192">
        <f>IF($C$6=Calculation!$I$5,0,$D192-(CD192+CE192+CF192+CG192))</f>
        <v>2.6026094840750602</v>
      </c>
      <c r="CT192">
        <f t="shared" si="278"/>
        <v>110.01357010064264</v>
      </c>
      <c r="CU192">
        <f t="shared" si="279"/>
        <v>77.89034715277424</v>
      </c>
      <c r="CV192">
        <f t="shared" si="280"/>
        <v>45.767124204905841</v>
      </c>
      <c r="CW192">
        <f>IF($C$6=Calculation!$I$5,0,$E192-(CH192+CI192+CJ192+CK192))</f>
        <v>13.643901257037442</v>
      </c>
      <c r="CX192">
        <f t="shared" si="281"/>
        <v>96.593592790952158</v>
      </c>
      <c r="CY192">
        <f t="shared" si="282"/>
        <v>108.08744449212588</v>
      </c>
      <c r="CZ192">
        <f t="shared" si="283"/>
        <v>118.96190791892738</v>
      </c>
      <c r="DA192">
        <f t="shared" si="284"/>
        <v>1.0109482643048924</v>
      </c>
      <c r="DB192">
        <f t="shared" si="285"/>
        <v>1.0475820467089805</v>
      </c>
      <c r="DC192">
        <f t="shared" si="286"/>
        <v>1.0739463303410952</v>
      </c>
      <c r="DD192">
        <f t="shared" si="301"/>
        <v>22.944256647896591</v>
      </c>
      <c r="DE192">
        <f t="shared" si="302"/>
        <v>22.52744654968599</v>
      </c>
      <c r="DF192">
        <f t="shared" si="303"/>
        <v>21.335590159938128</v>
      </c>
      <c r="DG192">
        <f t="shared" si="304"/>
        <v>17.668708311669377</v>
      </c>
      <c r="DH192">
        <f t="shared" si="305"/>
        <v>23.818226065964382</v>
      </c>
      <c r="DI192">
        <f t="shared" si="306"/>
        <v>23.438361131424472</v>
      </c>
      <c r="DJ192">
        <f t="shared" si="307"/>
        <v>22.37237750479478</v>
      </c>
      <c r="DK192">
        <f t="shared" si="308"/>
        <v>19.6276037110595</v>
      </c>
      <c r="DL192">
        <f t="shared" si="309"/>
        <v>24.443532045388487</v>
      </c>
      <c r="DM192">
        <f t="shared" si="310"/>
        <v>24.09571803367713</v>
      </c>
      <c r="DN192">
        <f t="shared" si="311"/>
        <v>23.130477868217433</v>
      </c>
      <c r="DO192">
        <f t="shared" si="312"/>
        <v>20.733531003584588</v>
      </c>
      <c r="DP192">
        <f t="shared" si="287"/>
        <v>0.21536561656600375</v>
      </c>
      <c r="DQ192">
        <f t="shared" si="288"/>
        <v>0.5946129283434145</v>
      </c>
      <c r="DR192">
        <f t="shared" si="289"/>
        <v>1.8428325668979215</v>
      </c>
      <c r="DS192">
        <f t="shared" si="290"/>
        <v>8.4538317456497953</v>
      </c>
      <c r="DT192">
        <f t="shared" si="291"/>
        <v>0.1957421357474966</v>
      </c>
      <c r="DU192">
        <f t="shared" si="292"/>
        <v>0.52937470169145939</v>
      </c>
      <c r="DV192">
        <f t="shared" si="293"/>
        <v>1.2570381093663101</v>
      </c>
      <c r="DW192">
        <f t="shared" si="294"/>
        <v>15.801139085368423</v>
      </c>
      <c r="DX192">
        <f t="shared" si="295"/>
        <v>0.17943591579829735</v>
      </c>
      <c r="DY192">
        <f t="shared" si="296"/>
        <v>0.47733610924997627</v>
      </c>
      <c r="DZ192">
        <f t="shared" si="297"/>
        <v>1.0876185638500147</v>
      </c>
      <c r="EA192">
        <f t="shared" si="298"/>
        <v>23.740312048820265</v>
      </c>
      <c r="EB192">
        <f>IF($I$1=0,0,IF(AP192&lt;=0,0,('LED Curve'!$D$19*(AP192/$I$1)^3+'LED Curve'!$D$20*(AP192/$I$1)^2+'LED Curve'!$D$21*(AP192/$I$1)^1+'LED Curve'!$D$22)*$F$1*$I$1))</f>
        <v>499.45781970958944</v>
      </c>
      <c r="EC192">
        <f>IF($I$2=0,0,IF(AQ192&lt;=0,0,('LED Curve'!$D$19*(AQ192/$I$2)^3+'LED Curve'!$D$20*(AQ192/$I$2)^2+'LED Curve'!$D$21*(AQ192/$I$2)^1+'LED Curve'!$D$22)*$F$2*$I$2))</f>
        <v>499.45781970958944</v>
      </c>
      <c r="ED192">
        <f>IF($I$3=0,0,IF(AR192&lt;=0,0,('LED Curve'!$D$19*(AR192/$I$3)^3+'LED Curve'!$D$20*(AR192/$I$3)^2+'LED Curve'!$D$21*(AR192/$I$3)^1+'LED Curve'!$D$22)*$F$3*$I$3))</f>
        <v>499.45781970958944</v>
      </c>
      <c r="EE192">
        <f>IF($I$4=0,0,IF(AS192&lt;=0,0,('LED Curve'!$D$19*(AS192/$I$4)^3+'LED Curve'!$D$20*(AS192/$I$4)^2+'LED Curve'!$D$21*(AS192/$I$4)^1+'LED Curve'!$D$22)*$F$4*$I$4))</f>
        <v>0</v>
      </c>
      <c r="EF192">
        <f>IF($I$1=0,0,IF(AT192&lt;=0,0,('LED Curve'!$D$19*(AT192/$I$1)^3+'LED Curve'!$D$20*(AT192/$I$1)^2+'LED Curve'!$D$21*(AT192/$I$1)^1+'LED Curve'!$D$22)*$F$1*$I$1))</f>
        <v>544.2324443672818</v>
      </c>
      <c r="EG192">
        <f>IF($I$2=0,0,IF(AU192&lt;=0,0,('LED Curve'!$D$19*(AU192/$I$2)^3+'LED Curve'!$D$20*(AU192/$I$2)^2+'LED Curve'!$D$21*(AU192/$I$2)^1+'LED Curve'!$D$22)*$F$2*$I$2))</f>
        <v>544.2324443672818</v>
      </c>
      <c r="EH192">
        <f>IF($I$3=0,0,IF(AV192&lt;=0,0,('LED Curve'!$D$19*(AV192/$I$3)^3+'LED Curve'!$D$20*(AV192/$I$3)^2+'LED Curve'!$D$21*(AV192/$I$3)^1+'LED Curve'!$D$22)*$F$3*$I$3))</f>
        <v>544.2324443672818</v>
      </c>
      <c r="EI192">
        <f>IF($I$4=0,0,IF(AW192&lt;=0,0,('LED Curve'!$D$19*(AW192/$I$4)^3+'LED Curve'!$D$20*(AW192/$I$4)^2+'LED Curve'!$D$21*(AW192/$I$4)^1+'LED Curve'!$D$22)*$F$4*$I$4))</f>
        <v>544.2324443672818</v>
      </c>
      <c r="EJ192">
        <f>IF($I$1=0,0,IF(AX192&lt;=0,0,('LED Curve'!$D$19*(AX192/$I$1)^3+'LED Curve'!$D$20*(AX192/$I$1)^2+'LED Curve'!$D$21*(AX192/$I$1)^1+'LED Curve'!$D$22)*$F$1*$I$1))</f>
        <v>544.2324443672818</v>
      </c>
      <c r="EK192">
        <f>IF($I$2=0,0,IF(AY192&lt;=0,0,('LED Curve'!$D$19*(AY192/$I$2)^3+'LED Curve'!$D$20*(AY192/$I$2)^2+'LED Curve'!$D$21*(AY192/$I$2)^1+'LED Curve'!$D$22)*$F$2*$I$2))</f>
        <v>544.2324443672818</v>
      </c>
      <c r="EL192">
        <f>IF($I$3=0,0,IF(AZ192&lt;=0,0,('LED Curve'!$D$19*(AZ192/$I$3)^3+'LED Curve'!$D$20*(AZ192/$I$3)^2+'LED Curve'!$D$21*(AZ192/$I$3)^1+'LED Curve'!$D$22)*$F$3*$I$3))</f>
        <v>544.2324443672818</v>
      </c>
      <c r="EM192">
        <f>IF($I$4=0,0,IF(BA192&lt;=0,0,('LED Curve'!$D$19*(BA192/$I$4)^3+'LED Curve'!$D$20*(BA192/$I$4)^2+'LED Curve'!$D$21*(BA192/$I$4)^1+'LED Curve'!$D$22)*$F$4*$I$4))</f>
        <v>544.2324443672818</v>
      </c>
      <c r="EN192">
        <f t="shared" si="299"/>
        <v>1498.3734591287684</v>
      </c>
      <c r="EO192">
        <f t="shared" si="219"/>
        <v>270.05718373547415</v>
      </c>
      <c r="EP192">
        <f t="shared" si="220"/>
        <v>2176.9297774691272</v>
      </c>
      <c r="EQ192">
        <f t="shared" si="221"/>
        <v>851.15161399119143</v>
      </c>
      <c r="ER192">
        <f t="shared" si="300"/>
        <v>2176.9297774691272</v>
      </c>
      <c r="ES192">
        <f t="shared" si="222"/>
        <v>774.82780015805474</v>
      </c>
    </row>
    <row r="193" spans="1:149" x14ac:dyDescent="0.3">
      <c r="A193">
        <v>184</v>
      </c>
      <c r="B193">
        <f t="shared" si="223"/>
        <v>7.1875000000000003E-3</v>
      </c>
      <c r="C193">
        <f t="shared" si="210"/>
        <v>118.85220537019329</v>
      </c>
      <c r="D193">
        <f t="shared" si="211"/>
        <v>129.78422404021086</v>
      </c>
      <c r="E193">
        <f t="shared" si="212"/>
        <v>140.71624271022844</v>
      </c>
      <c r="F193">
        <f>IF(C193&gt;Calculation!$D$72,IF((C193-Calculation!$D$72)/Calculation!$D$58&gt;Calculation!$D$28,Calculation!$D$28,(C193-Calculation!$D$72)/Calculation!$D$58),0)</f>
        <v>26.470588235294116</v>
      </c>
      <c r="G193">
        <f>IF(C193&gt;Calculation!$D$73,IF((C193-Calculation!$D$73)/Calculation!$D$59&gt;Calculation!$D$29,Calculation!$D$29,(C193-Calculation!$D$73)/Calculation!$D$59),0)</f>
        <v>54.411764705882355</v>
      </c>
      <c r="H193">
        <f>IF(C193&gt;Calculation!$D$74,IF((C193-Calculation!$D$74)/Calculation!$D$60&gt;Calculation!$D$30,Calculation!$D$30,(C193-Calculation!$D$74)/Calculation!$D$60),0)</f>
        <v>122.05882352941177</v>
      </c>
      <c r="I193">
        <f>IF(C193&gt;Calculation!$D$75,IF((C193-Calculation!$D$75)/Calculation!$D$61&gt;Calculation!$D$31,Calculation!$D$31,(C193-Calculation!$D$75)/Calculation!$D$61),0)</f>
        <v>0</v>
      </c>
      <c r="J193">
        <f>IF(D193&gt;Calculation!$D$72,IF((D193-Calculation!$D$72)/Calculation!$D$58&gt;Calculation!$D$28,Calculation!$D$28,(D193-Calculation!$D$72)/Calculation!$D$58),0)</f>
        <v>26.470588235294116</v>
      </c>
      <c r="K193">
        <f>IF(D193&gt;Calculation!$D$73,IF((D193-Calculation!$D$73)/Calculation!$D$59&gt;Calculation!$D$29,Calculation!$D$29,(D193-Calculation!$D$73)/Calculation!$D$59),0)</f>
        <v>54.411764705882355</v>
      </c>
      <c r="L193">
        <f>IF(D193&gt;Calculation!$D$74,IF((D193-Calculation!$D$74)/Calculation!$D$60&gt;Calculation!$D$30,Calculation!$D$30,(D193-Calculation!$D$74)/Calculation!$D$60),0)</f>
        <v>122.05882352941177</v>
      </c>
      <c r="M193">
        <f>IF(D193&gt;Calculation!$D$75,IF((D193-Calculation!$D$75)/Calculation!$D$61&gt;Calculation!$D$31,Calculation!$D$31,(D193-Calculation!$D$75)/Calculation!$D$61),0)</f>
        <v>135.29411764705884</v>
      </c>
      <c r="N193">
        <f>IF(E193&gt;Calculation!$D$72,IF((E193-Calculation!$D$72)/Calculation!$D$58&gt;Calculation!$D$28,Calculation!$D$28,(E193-Calculation!$D$72)/Calculation!$D$58),0)</f>
        <v>26.470588235294116</v>
      </c>
      <c r="O193">
        <f>IF(E193&gt;Calculation!$D$73,IF((E193-Calculation!$D$73)/Calculation!$D$59&gt;Calculation!$D$29,Calculation!$D$29,(E193-Calculation!$D$73)/Calculation!$D$59),0)</f>
        <v>54.411764705882355</v>
      </c>
      <c r="P193">
        <f>IF(E193&gt;Calculation!$D$74,IF((E193-Calculation!$D$74)/Calculation!$D$60&gt;Calculation!$D$30,Calculation!$D$30,(E193-Calculation!$D$74)/Calculation!$D$60),0)</f>
        <v>122.05882352941177</v>
      </c>
      <c r="Q193">
        <f>IF(E193&gt;Calculation!$D$75,IF((E193-Calculation!$D$75)/Calculation!$D$61&gt;Calculation!$D$31,Calculation!$D$31,(E193-Calculation!$D$75)/Calculation!$D$61),0)</f>
        <v>135.29411764705884</v>
      </c>
      <c r="R193">
        <f t="shared" si="224"/>
        <v>0</v>
      </c>
      <c r="S193">
        <f t="shared" si="225"/>
        <v>0</v>
      </c>
      <c r="T193">
        <f t="shared" si="226"/>
        <v>122.05882352941177</v>
      </c>
      <c r="U193">
        <f t="shared" si="227"/>
        <v>0</v>
      </c>
      <c r="V193">
        <f t="shared" si="228"/>
        <v>0</v>
      </c>
      <c r="W193">
        <f t="shared" si="229"/>
        <v>0</v>
      </c>
      <c r="X193">
        <f t="shared" si="230"/>
        <v>0</v>
      </c>
      <c r="Y193">
        <f t="shared" si="231"/>
        <v>135.29411764705884</v>
      </c>
      <c r="Z193">
        <f t="shared" si="232"/>
        <v>0</v>
      </c>
      <c r="AA193">
        <f t="shared" si="233"/>
        <v>0</v>
      </c>
      <c r="AB193">
        <f t="shared" si="234"/>
        <v>0</v>
      </c>
      <c r="AC193">
        <f t="shared" si="213"/>
        <v>135.29411764705884</v>
      </c>
      <c r="AD193">
        <f>IF(T193&gt;Calculation!$D$29,1,0)</f>
        <v>1</v>
      </c>
      <c r="AE193">
        <f>IF(X193&gt;Calculation!$D$29,1,0)</f>
        <v>0</v>
      </c>
      <c r="AF193">
        <f>IF(AB193&gt;Calculation!$D$29,1,0)</f>
        <v>0</v>
      </c>
      <c r="AG193">
        <f>IF(U193&gt;Calculation!$D$30,1,0)</f>
        <v>0</v>
      </c>
      <c r="AH193">
        <f>IF(Y193&gt;Calculation!$D$30,1,0)</f>
        <v>1</v>
      </c>
      <c r="AI193">
        <f>IF(AC193&gt;Calculation!$D$30,1,0)</f>
        <v>1</v>
      </c>
      <c r="AJ193">
        <f t="shared" si="214"/>
        <v>122.05882352941177</v>
      </c>
      <c r="AK193">
        <f t="shared" si="235"/>
        <v>135.29411764705884</v>
      </c>
      <c r="AL193">
        <f t="shared" si="236"/>
        <v>135.29411764705884</v>
      </c>
      <c r="AM193">
        <f t="shared" si="237"/>
        <v>14898.356401384084</v>
      </c>
      <c r="AN193">
        <f t="shared" si="238"/>
        <v>18304.498269896198</v>
      </c>
      <c r="AO193">
        <f t="shared" si="239"/>
        <v>18304.498269896198</v>
      </c>
      <c r="AP193">
        <f t="shared" si="215"/>
        <v>122.05882352941177</v>
      </c>
      <c r="AQ193">
        <f t="shared" si="216"/>
        <v>122.05882352941177</v>
      </c>
      <c r="AR193">
        <f t="shared" si="217"/>
        <v>122.05882352941177</v>
      </c>
      <c r="AS193">
        <f t="shared" si="218"/>
        <v>0</v>
      </c>
      <c r="AT193">
        <f t="shared" si="240"/>
        <v>135.29411764705884</v>
      </c>
      <c r="AU193">
        <f t="shared" si="241"/>
        <v>135.29411764705884</v>
      </c>
      <c r="AV193">
        <f t="shared" si="242"/>
        <v>135.29411764705884</v>
      </c>
      <c r="AW193">
        <f t="shared" si="243"/>
        <v>135.29411764705884</v>
      </c>
      <c r="AX193">
        <f t="shared" si="244"/>
        <v>135.29411764705884</v>
      </c>
      <c r="AY193">
        <f t="shared" si="245"/>
        <v>135.29411764705884</v>
      </c>
      <c r="AZ193">
        <f t="shared" si="246"/>
        <v>135.29411764705884</v>
      </c>
      <c r="BA193">
        <f t="shared" si="247"/>
        <v>135.29411764705884</v>
      </c>
      <c r="BB193">
        <f t="shared" si="248"/>
        <v>40.686274509803923</v>
      </c>
      <c r="BC193">
        <f t="shared" si="249"/>
        <v>40.686274509803923</v>
      </c>
      <c r="BD193">
        <f t="shared" si="250"/>
        <v>40.686274509803923</v>
      </c>
      <c r="BE193">
        <f t="shared" si="251"/>
        <v>0</v>
      </c>
      <c r="BF193">
        <f t="shared" si="252"/>
        <v>45.098039215686278</v>
      </c>
      <c r="BG193">
        <f t="shared" si="253"/>
        <v>45.098039215686278</v>
      </c>
      <c r="BH193">
        <f t="shared" si="254"/>
        <v>45.098039215686278</v>
      </c>
      <c r="BI193">
        <f t="shared" si="255"/>
        <v>45.098039215686278</v>
      </c>
      <c r="BJ193">
        <f t="shared" si="256"/>
        <v>45.098039215686278</v>
      </c>
      <c r="BK193">
        <f t="shared" si="257"/>
        <v>45.098039215686278</v>
      </c>
      <c r="BL193">
        <f t="shared" si="258"/>
        <v>45.098039215686278</v>
      </c>
      <c r="BM193">
        <f t="shared" si="259"/>
        <v>45.098039215686278</v>
      </c>
      <c r="BN193">
        <f t="shared" si="260"/>
        <v>1655.3729334871205</v>
      </c>
      <c r="BO193">
        <f t="shared" si="261"/>
        <v>1655.3729334871205</v>
      </c>
      <c r="BP193">
        <f t="shared" si="262"/>
        <v>1655.3729334871205</v>
      </c>
      <c r="BQ193">
        <f t="shared" si="263"/>
        <v>0</v>
      </c>
      <c r="BR193">
        <f t="shared" si="264"/>
        <v>2033.8331410995775</v>
      </c>
      <c r="BS193">
        <f t="shared" si="265"/>
        <v>2033.8331410995775</v>
      </c>
      <c r="BT193">
        <f t="shared" si="266"/>
        <v>2033.8331410995775</v>
      </c>
      <c r="BU193">
        <f t="shared" si="267"/>
        <v>2033.8331410995775</v>
      </c>
      <c r="BV193">
        <f t="shared" si="268"/>
        <v>2033.8331410995775</v>
      </c>
      <c r="BW193">
        <f t="shared" si="269"/>
        <v>2033.8331410995775</v>
      </c>
      <c r="BX193">
        <f t="shared" si="270"/>
        <v>2033.8331410995775</v>
      </c>
      <c r="BY193">
        <f t="shared" si="271"/>
        <v>2033.8331410995775</v>
      </c>
      <c r="BZ193">
        <f>IF($I$1=0,0,IF(AP193=0,C193,('LED Curve'!$D$14*(AP193/$I$1)^3+'LED Curve'!$D$15*(AP193/$I$1)^2+'LED Curve'!$D$16*(AP193/$I$1)^1+'LED Curve'!$D$17)*$F$1))</f>
        <v>31.838258559933596</v>
      </c>
      <c r="CA193">
        <f>IF($I$2=0,0,IF(AQ193=0,C193-BZ193,('LED Curve'!$D$14*(AQ193/$I$2)^3+'LED Curve'!$D$15*(AQ193/$I$2)^2+'LED Curve'!$D$16*(AQ193/$I$2)^1+'LED Curve'!$D$17)*$F$2))</f>
        <v>31.838258559933596</v>
      </c>
      <c r="CB193">
        <f>IF($I$3=0,0,IF(AR193=0,C193-(BZ193+CA193),('LED Curve'!$D$14*(AR193/$I$3)^3+'LED Curve'!$D$15*(AR193/$I$3)^2+'LED Curve'!$D$16*(AR193/$I$3)^1+'LED Curve'!$D$17)*$F$3))</f>
        <v>31.838258559933596</v>
      </c>
      <c r="CC193">
        <f>IF($I$4=0,0,IF(AS193=0,C193-(BZ193+CA193+CB193),('LED Curve'!$D$14*(AS193/$I$4)^3+'LED Curve'!$D$15*(AS193/$I$4)^2+'LED Curve'!$D$16*(AS193/$I$4)^1+'LED Curve'!$D$17)*$F$4))</f>
        <v>23.337429690392497</v>
      </c>
      <c r="CD193">
        <f>IF($I$1=0,0,IF(AT193=0,D193,('LED Curve'!$D$14*(AT193/$I$1)^3+'LED Curve'!$D$15*(AT193/$I$1)^2+'LED Curve'!$D$16*(AT193/$I$1)^1+'LED Curve'!$D$17)*$F$1))</f>
        <v>32.123222947868399</v>
      </c>
      <c r="CE193">
        <f>IF($I$2=0,0,IF(AU193=0,D193-CD193,('LED Curve'!$D$14*(AU193/$I$2)^3+'LED Curve'!$D$15*(AU193/$I$2)^2+'LED Curve'!$D$16*(AU193/$I$2)^1+'LED Curve'!$D$17)*$F$2))</f>
        <v>32.123222947868399</v>
      </c>
      <c r="CF193">
        <f>IF($I$3=0,0,IF(AV193=0,D193-(CD193+CE193),('LED Curve'!$D$14*(AV193/$I$3)^3+'LED Curve'!$D$15*(AV193/$I$3)^2+'LED Curve'!$D$16*(AV193/$I$3)^1+'LED Curve'!$D$17)*$F$3))</f>
        <v>32.123222947868399</v>
      </c>
      <c r="CG193">
        <f>IF($I$4=0,0,IF(AW193=0,D193-(CD193+CE193+CF193),('LED Curve'!$D$14*(AW193/$I$4)^3+'LED Curve'!$D$15*(AW193/$I$4)^2+'LED Curve'!$D$16*(AW193/$I$4)^1+'LED Curve'!$D$17)*$F$4))</f>
        <v>32.123222947868399</v>
      </c>
      <c r="CH193">
        <f>IF($I$1=0,0,IF(AX193=0,E193,('LED Curve'!$D$14*(AX193/$I$1)^3+'LED Curve'!$D$15*(AX193/$I$1)^2+'LED Curve'!$D$16*(AX193/$I$1)^1+'LED Curve'!$D$17)*$F$1))</f>
        <v>32.123222947868399</v>
      </c>
      <c r="CI193">
        <f>IF($I$2=0,0,IF(AY193=0,E193-CH193,('LED Curve'!$D$14*(AY193/$I$2)^3+'LED Curve'!$D$15*(AY193/$I$2)^2+'LED Curve'!$D$16*(AY193/$I$2)^1+'LED Curve'!$D$17)*$F$2))</f>
        <v>32.123222947868399</v>
      </c>
      <c r="CJ193">
        <f>IF($I$3=0,0,IF(AZ193=0,E193-(CH193+CI193),('LED Curve'!$D$14*(AZ193/$I$3)^3+'LED Curve'!$D$15*(AZ193/$I$3)^2+'LED Curve'!$D$16*(AZ193/$I$3)^1+'LED Curve'!$D$17)*$F$3))</f>
        <v>32.123222947868399</v>
      </c>
      <c r="CK193">
        <f>IF($I$4=0,0,IF(BA193=0,E193-(CH193+CI193+CJ193),('LED Curve'!$D$14*(BA193/$I$4)^3+'LED Curve'!$D$15*(BA193/$I$4)^2+'LED Curve'!$D$16*(BA193/$I$4)^1+'LED Curve'!$D$17)*$F$4))</f>
        <v>32.123222947868399</v>
      </c>
      <c r="CL193">
        <f t="shared" si="272"/>
        <v>87.013946810259696</v>
      </c>
      <c r="CM193">
        <f t="shared" si="273"/>
        <v>55.175688250326097</v>
      </c>
      <c r="CN193">
        <f t="shared" si="274"/>
        <v>23.337429690392497</v>
      </c>
      <c r="CO193">
        <f>IF($C$6=Calculation!$I$5,0,$C193-(BZ193+CA193+CB193+CC193))</f>
        <v>0</v>
      </c>
      <c r="CP193">
        <f t="shared" si="275"/>
        <v>97.66100109234246</v>
      </c>
      <c r="CQ193">
        <f t="shared" si="276"/>
        <v>65.537778144474061</v>
      </c>
      <c r="CR193">
        <f t="shared" si="277"/>
        <v>33.414555196605662</v>
      </c>
      <c r="CS193">
        <f>IF($C$6=Calculation!$I$5,0,$D193-(CD193+CE193+CF193+CG193))</f>
        <v>1.2913322487372625</v>
      </c>
      <c r="CT193">
        <f t="shared" si="278"/>
        <v>108.59301976236004</v>
      </c>
      <c r="CU193">
        <f t="shared" si="279"/>
        <v>76.469796814491644</v>
      </c>
      <c r="CV193">
        <f t="shared" si="280"/>
        <v>44.346573866623245</v>
      </c>
      <c r="CW193">
        <f>IF($C$6=Calculation!$I$5,0,$E193-(CH193+CI193+CJ193+CK193))</f>
        <v>12.223350918754846</v>
      </c>
      <c r="CX193">
        <f t="shared" si="281"/>
        <v>97.16981155343035</v>
      </c>
      <c r="CY193">
        <f t="shared" si="282"/>
        <v>108.78420847216523</v>
      </c>
      <c r="CZ193">
        <f t="shared" si="283"/>
        <v>119.71673556397</v>
      </c>
      <c r="DA193">
        <f t="shared" si="284"/>
        <v>1.017623356216657</v>
      </c>
      <c r="DB193">
        <f t="shared" si="285"/>
        <v>1.0549809437678039</v>
      </c>
      <c r="DC193">
        <f t="shared" si="286"/>
        <v>1.0813452273999187</v>
      </c>
      <c r="DD193">
        <f t="shared" si="301"/>
        <v>23.096059006609508</v>
      </c>
      <c r="DE193">
        <f t="shared" si="302"/>
        <v>22.679248908398908</v>
      </c>
      <c r="DF193">
        <f t="shared" si="303"/>
        <v>21.487392518651045</v>
      </c>
      <c r="DG193">
        <f t="shared" si="304"/>
        <v>17.668708311669377</v>
      </c>
      <c r="DH193">
        <f t="shared" si="305"/>
        <v>23.987994937242178</v>
      </c>
      <c r="DI193">
        <f t="shared" si="306"/>
        <v>23.608130002702268</v>
      </c>
      <c r="DJ193">
        <f t="shared" si="307"/>
        <v>22.542146376072576</v>
      </c>
      <c r="DK193">
        <f t="shared" si="308"/>
        <v>19.797372582337296</v>
      </c>
      <c r="DL193">
        <f t="shared" si="309"/>
        <v>24.613300916666283</v>
      </c>
      <c r="DM193">
        <f t="shared" si="310"/>
        <v>24.265486904954926</v>
      </c>
      <c r="DN193">
        <f t="shared" si="311"/>
        <v>23.300246739495229</v>
      </c>
      <c r="DO193">
        <f t="shared" si="312"/>
        <v>20.903299874862384</v>
      </c>
      <c r="DP193">
        <f t="shared" si="287"/>
        <v>0.21536561656600375</v>
      </c>
      <c r="DQ193">
        <f t="shared" si="288"/>
        <v>0.5946129283434145</v>
      </c>
      <c r="DR193">
        <f t="shared" si="289"/>
        <v>1.956969161325592</v>
      </c>
      <c r="DS193">
        <f t="shared" si="290"/>
        <v>8.4538317456497953</v>
      </c>
      <c r="DT193">
        <f t="shared" si="291"/>
        <v>0.1957421357474966</v>
      </c>
      <c r="DU193">
        <f t="shared" si="292"/>
        <v>0.52937470169145939</v>
      </c>
      <c r="DV193">
        <f t="shared" si="293"/>
        <v>1.2570381093663101</v>
      </c>
      <c r="DW193">
        <f t="shared" si="294"/>
        <v>15.811428683237757</v>
      </c>
      <c r="DX193">
        <f t="shared" si="295"/>
        <v>0.17943591579829735</v>
      </c>
      <c r="DY193">
        <f t="shared" si="296"/>
        <v>0.47733610924997627</v>
      </c>
      <c r="DZ193">
        <f t="shared" si="297"/>
        <v>1.0876185638500147</v>
      </c>
      <c r="EA193">
        <f t="shared" si="298"/>
        <v>23.808665311692877</v>
      </c>
      <c r="EB193">
        <f>IF($I$1=0,0,IF(AP193&lt;=0,0,('LED Curve'!$D$19*(AP193/$I$1)^3+'LED Curve'!$D$20*(AP193/$I$1)^2+'LED Curve'!$D$21*(AP193/$I$1)^1+'LED Curve'!$D$22)*$F$1*$I$1))</f>
        <v>499.45781970958944</v>
      </c>
      <c r="EC193">
        <f>IF($I$2=0,0,IF(AQ193&lt;=0,0,('LED Curve'!$D$19*(AQ193/$I$2)^3+'LED Curve'!$D$20*(AQ193/$I$2)^2+'LED Curve'!$D$21*(AQ193/$I$2)^1+'LED Curve'!$D$22)*$F$2*$I$2))</f>
        <v>499.45781970958944</v>
      </c>
      <c r="ED193">
        <f>IF($I$3=0,0,IF(AR193&lt;=0,0,('LED Curve'!$D$19*(AR193/$I$3)^3+'LED Curve'!$D$20*(AR193/$I$3)^2+'LED Curve'!$D$21*(AR193/$I$3)^1+'LED Curve'!$D$22)*$F$3*$I$3))</f>
        <v>499.45781970958944</v>
      </c>
      <c r="EE193">
        <f>IF($I$4=0,0,IF(AS193&lt;=0,0,('LED Curve'!$D$19*(AS193/$I$4)^3+'LED Curve'!$D$20*(AS193/$I$4)^2+'LED Curve'!$D$21*(AS193/$I$4)^1+'LED Curve'!$D$22)*$F$4*$I$4))</f>
        <v>0</v>
      </c>
      <c r="EF193">
        <f>IF($I$1=0,0,IF(AT193&lt;=0,0,('LED Curve'!$D$19*(AT193/$I$1)^3+'LED Curve'!$D$20*(AT193/$I$1)^2+'LED Curve'!$D$21*(AT193/$I$1)^1+'LED Curve'!$D$22)*$F$1*$I$1))</f>
        <v>544.2324443672818</v>
      </c>
      <c r="EG193">
        <f>IF($I$2=0,0,IF(AU193&lt;=0,0,('LED Curve'!$D$19*(AU193/$I$2)^3+'LED Curve'!$D$20*(AU193/$I$2)^2+'LED Curve'!$D$21*(AU193/$I$2)^1+'LED Curve'!$D$22)*$F$2*$I$2))</f>
        <v>544.2324443672818</v>
      </c>
      <c r="EH193">
        <f>IF($I$3=0,0,IF(AV193&lt;=0,0,('LED Curve'!$D$19*(AV193/$I$3)^3+'LED Curve'!$D$20*(AV193/$I$3)^2+'LED Curve'!$D$21*(AV193/$I$3)^1+'LED Curve'!$D$22)*$F$3*$I$3))</f>
        <v>544.2324443672818</v>
      </c>
      <c r="EI193">
        <f>IF($I$4=0,0,IF(AW193&lt;=0,0,('LED Curve'!$D$19*(AW193/$I$4)^3+'LED Curve'!$D$20*(AW193/$I$4)^2+'LED Curve'!$D$21*(AW193/$I$4)^1+'LED Curve'!$D$22)*$F$4*$I$4))</f>
        <v>544.2324443672818</v>
      </c>
      <c r="EJ193">
        <f>IF($I$1=0,0,IF(AX193&lt;=0,0,('LED Curve'!$D$19*(AX193/$I$1)^3+'LED Curve'!$D$20*(AX193/$I$1)^2+'LED Curve'!$D$21*(AX193/$I$1)^1+'LED Curve'!$D$22)*$F$1*$I$1))</f>
        <v>544.2324443672818</v>
      </c>
      <c r="EK193">
        <f>IF($I$2=0,0,IF(AY193&lt;=0,0,('LED Curve'!$D$19*(AY193/$I$2)^3+'LED Curve'!$D$20*(AY193/$I$2)^2+'LED Curve'!$D$21*(AY193/$I$2)^1+'LED Curve'!$D$22)*$F$2*$I$2))</f>
        <v>544.2324443672818</v>
      </c>
      <c r="EL193">
        <f>IF($I$3=0,0,IF(AZ193&lt;=0,0,('LED Curve'!$D$19*(AZ193/$I$3)^3+'LED Curve'!$D$20*(AZ193/$I$3)^2+'LED Curve'!$D$21*(AZ193/$I$3)^1+'LED Curve'!$D$22)*$F$3*$I$3))</f>
        <v>544.2324443672818</v>
      </c>
      <c r="EM193">
        <f>IF($I$4=0,0,IF(BA193&lt;=0,0,('LED Curve'!$D$19*(BA193/$I$4)^3+'LED Curve'!$D$20*(BA193/$I$4)^2+'LED Curve'!$D$21*(BA193/$I$4)^1+'LED Curve'!$D$22)*$F$4*$I$4))</f>
        <v>544.2324443672818</v>
      </c>
      <c r="EN193">
        <f t="shared" si="299"/>
        <v>1498.3734591287684</v>
      </c>
      <c r="EO193">
        <f t="shared" si="219"/>
        <v>270.05718373547415</v>
      </c>
      <c r="EP193">
        <f t="shared" si="220"/>
        <v>2176.9297774691272</v>
      </c>
      <c r="EQ193">
        <f t="shared" si="221"/>
        <v>851.15161399119143</v>
      </c>
      <c r="ER193">
        <f t="shared" si="300"/>
        <v>2176.9297774691272</v>
      </c>
      <c r="ES193">
        <f t="shared" si="222"/>
        <v>774.82780015805474</v>
      </c>
    </row>
    <row r="194" spans="1:149" x14ac:dyDescent="0.3">
      <c r="A194">
        <v>185</v>
      </c>
      <c r="B194">
        <f t="shared" si="223"/>
        <v>7.2265625000000003E-3</v>
      </c>
      <c r="C194">
        <f t="shared" si="210"/>
        <v>117.63209169799396</v>
      </c>
      <c r="D194">
        <f t="shared" si="211"/>
        <v>128.45319094326612</v>
      </c>
      <c r="E194">
        <f t="shared" si="212"/>
        <v>139.27429018853832</v>
      </c>
      <c r="F194">
        <f>IF(C194&gt;Calculation!$D$72,IF((C194-Calculation!$D$72)/Calculation!$D$58&gt;Calculation!$D$28,Calculation!$D$28,(C194-Calculation!$D$72)/Calculation!$D$58),0)</f>
        <v>26.470588235294116</v>
      </c>
      <c r="G194">
        <f>IF(C194&gt;Calculation!$D$73,IF((C194-Calculation!$D$73)/Calculation!$D$59&gt;Calculation!$D$29,Calculation!$D$29,(C194-Calculation!$D$73)/Calculation!$D$59),0)</f>
        <v>54.411764705882355</v>
      </c>
      <c r="H194">
        <f>IF(C194&gt;Calculation!$D$74,IF((C194-Calculation!$D$74)/Calculation!$D$60&gt;Calculation!$D$30,Calculation!$D$30,(C194-Calculation!$D$74)/Calculation!$D$60),0)</f>
        <v>122.05882352941177</v>
      </c>
      <c r="I194">
        <f>IF(C194&gt;Calculation!$D$75,IF((C194-Calculation!$D$75)/Calculation!$D$61&gt;Calculation!$D$31,Calculation!$D$31,(C194-Calculation!$D$75)/Calculation!$D$61),0)</f>
        <v>0</v>
      </c>
      <c r="J194">
        <f>IF(D194&gt;Calculation!$D$72,IF((D194-Calculation!$D$72)/Calculation!$D$58&gt;Calculation!$D$28,Calculation!$D$28,(D194-Calculation!$D$72)/Calculation!$D$58),0)</f>
        <v>26.470588235294116</v>
      </c>
      <c r="K194">
        <f>IF(D194&gt;Calculation!$D$73,IF((D194-Calculation!$D$73)/Calculation!$D$59&gt;Calculation!$D$29,Calculation!$D$29,(D194-Calculation!$D$73)/Calculation!$D$59),0)</f>
        <v>54.411764705882355</v>
      </c>
      <c r="L194">
        <f>IF(D194&gt;Calculation!$D$74,IF((D194-Calculation!$D$74)/Calculation!$D$60&gt;Calculation!$D$30,Calculation!$D$30,(D194-Calculation!$D$74)/Calculation!$D$60),0)</f>
        <v>122.05882352941177</v>
      </c>
      <c r="M194">
        <f>IF(D194&gt;Calculation!$D$75,IF((D194-Calculation!$D$75)/Calculation!$D$61&gt;Calculation!$D$31,Calculation!$D$31,(D194-Calculation!$D$75)/Calculation!$D$61),0)</f>
        <v>135.29411764705884</v>
      </c>
      <c r="N194">
        <f>IF(E194&gt;Calculation!$D$72,IF((E194-Calculation!$D$72)/Calculation!$D$58&gt;Calculation!$D$28,Calculation!$D$28,(E194-Calculation!$D$72)/Calculation!$D$58),0)</f>
        <v>26.470588235294116</v>
      </c>
      <c r="O194">
        <f>IF(E194&gt;Calculation!$D$73,IF((E194-Calculation!$D$73)/Calculation!$D$59&gt;Calculation!$D$29,Calculation!$D$29,(E194-Calculation!$D$73)/Calculation!$D$59),0)</f>
        <v>54.411764705882355</v>
      </c>
      <c r="P194">
        <f>IF(E194&gt;Calculation!$D$74,IF((E194-Calculation!$D$74)/Calculation!$D$60&gt;Calculation!$D$30,Calculation!$D$30,(E194-Calculation!$D$74)/Calculation!$D$60),0)</f>
        <v>122.05882352941177</v>
      </c>
      <c r="Q194">
        <f>IF(E194&gt;Calculation!$D$75,IF((E194-Calculation!$D$75)/Calculation!$D$61&gt;Calculation!$D$31,Calculation!$D$31,(E194-Calculation!$D$75)/Calculation!$D$61),0)</f>
        <v>135.29411764705884</v>
      </c>
      <c r="R194">
        <f t="shared" si="224"/>
        <v>0</v>
      </c>
      <c r="S194">
        <f t="shared" si="225"/>
        <v>0</v>
      </c>
      <c r="T194">
        <f t="shared" si="226"/>
        <v>122.05882352941177</v>
      </c>
      <c r="U194">
        <f t="shared" si="227"/>
        <v>0</v>
      </c>
      <c r="V194">
        <f t="shared" si="228"/>
        <v>0</v>
      </c>
      <c r="W194">
        <f t="shared" si="229"/>
        <v>0</v>
      </c>
      <c r="X194">
        <f t="shared" si="230"/>
        <v>0</v>
      </c>
      <c r="Y194">
        <f t="shared" si="231"/>
        <v>135.29411764705884</v>
      </c>
      <c r="Z194">
        <f t="shared" si="232"/>
        <v>0</v>
      </c>
      <c r="AA194">
        <f t="shared" si="233"/>
        <v>0</v>
      </c>
      <c r="AB194">
        <f t="shared" si="234"/>
        <v>0</v>
      </c>
      <c r="AC194">
        <f t="shared" si="213"/>
        <v>135.29411764705884</v>
      </c>
      <c r="AD194">
        <f>IF(T194&gt;Calculation!$D$29,1,0)</f>
        <v>1</v>
      </c>
      <c r="AE194">
        <f>IF(X194&gt;Calculation!$D$29,1,0)</f>
        <v>0</v>
      </c>
      <c r="AF194">
        <f>IF(AB194&gt;Calculation!$D$29,1,0)</f>
        <v>0</v>
      </c>
      <c r="AG194">
        <f>IF(U194&gt;Calculation!$D$30,1,0)</f>
        <v>0</v>
      </c>
      <c r="AH194">
        <f>IF(Y194&gt;Calculation!$D$30,1,0)</f>
        <v>1</v>
      </c>
      <c r="AI194">
        <f>IF(AC194&gt;Calculation!$D$30,1,0)</f>
        <v>1</v>
      </c>
      <c r="AJ194">
        <f t="shared" si="214"/>
        <v>122.05882352941177</v>
      </c>
      <c r="AK194">
        <f t="shared" si="235"/>
        <v>135.29411764705884</v>
      </c>
      <c r="AL194">
        <f t="shared" si="236"/>
        <v>135.29411764705884</v>
      </c>
      <c r="AM194">
        <f t="shared" si="237"/>
        <v>14898.356401384084</v>
      </c>
      <c r="AN194">
        <f t="shared" si="238"/>
        <v>18304.498269896198</v>
      </c>
      <c r="AO194">
        <f t="shared" si="239"/>
        <v>18304.498269896198</v>
      </c>
      <c r="AP194">
        <f t="shared" si="215"/>
        <v>122.05882352941177</v>
      </c>
      <c r="AQ194">
        <f t="shared" si="216"/>
        <v>122.05882352941177</v>
      </c>
      <c r="AR194">
        <f t="shared" si="217"/>
        <v>122.05882352941177</v>
      </c>
      <c r="AS194">
        <f t="shared" si="218"/>
        <v>0</v>
      </c>
      <c r="AT194">
        <f t="shared" si="240"/>
        <v>135.29411764705884</v>
      </c>
      <c r="AU194">
        <f t="shared" si="241"/>
        <v>135.29411764705884</v>
      </c>
      <c r="AV194">
        <f t="shared" si="242"/>
        <v>135.29411764705884</v>
      </c>
      <c r="AW194">
        <f t="shared" si="243"/>
        <v>135.29411764705884</v>
      </c>
      <c r="AX194">
        <f t="shared" si="244"/>
        <v>135.29411764705884</v>
      </c>
      <c r="AY194">
        <f t="shared" si="245"/>
        <v>135.29411764705884</v>
      </c>
      <c r="AZ194">
        <f t="shared" si="246"/>
        <v>135.29411764705884</v>
      </c>
      <c r="BA194">
        <f t="shared" si="247"/>
        <v>135.29411764705884</v>
      </c>
      <c r="BB194">
        <f t="shared" si="248"/>
        <v>40.686274509803923</v>
      </c>
      <c r="BC194">
        <f t="shared" si="249"/>
        <v>40.686274509803923</v>
      </c>
      <c r="BD194">
        <f t="shared" si="250"/>
        <v>40.686274509803923</v>
      </c>
      <c r="BE194">
        <f t="shared" si="251"/>
        <v>0</v>
      </c>
      <c r="BF194">
        <f t="shared" si="252"/>
        <v>45.098039215686278</v>
      </c>
      <c r="BG194">
        <f t="shared" si="253"/>
        <v>45.098039215686278</v>
      </c>
      <c r="BH194">
        <f t="shared" si="254"/>
        <v>45.098039215686278</v>
      </c>
      <c r="BI194">
        <f t="shared" si="255"/>
        <v>45.098039215686278</v>
      </c>
      <c r="BJ194">
        <f t="shared" si="256"/>
        <v>45.098039215686278</v>
      </c>
      <c r="BK194">
        <f t="shared" si="257"/>
        <v>45.098039215686278</v>
      </c>
      <c r="BL194">
        <f t="shared" si="258"/>
        <v>45.098039215686278</v>
      </c>
      <c r="BM194">
        <f t="shared" si="259"/>
        <v>45.098039215686278</v>
      </c>
      <c r="BN194">
        <f t="shared" si="260"/>
        <v>1655.3729334871205</v>
      </c>
      <c r="BO194">
        <f t="shared" si="261"/>
        <v>1655.3729334871205</v>
      </c>
      <c r="BP194">
        <f t="shared" si="262"/>
        <v>1655.3729334871205</v>
      </c>
      <c r="BQ194">
        <f t="shared" si="263"/>
        <v>0</v>
      </c>
      <c r="BR194">
        <f t="shared" si="264"/>
        <v>2033.8331410995775</v>
      </c>
      <c r="BS194">
        <f t="shared" si="265"/>
        <v>2033.8331410995775</v>
      </c>
      <c r="BT194">
        <f t="shared" si="266"/>
        <v>2033.8331410995775</v>
      </c>
      <c r="BU194">
        <f t="shared" si="267"/>
        <v>2033.8331410995775</v>
      </c>
      <c r="BV194">
        <f t="shared" si="268"/>
        <v>2033.8331410995775</v>
      </c>
      <c r="BW194">
        <f t="shared" si="269"/>
        <v>2033.8331410995775</v>
      </c>
      <c r="BX194">
        <f t="shared" si="270"/>
        <v>2033.8331410995775</v>
      </c>
      <c r="BY194">
        <f t="shared" si="271"/>
        <v>2033.8331410995775</v>
      </c>
      <c r="BZ194">
        <f>IF($I$1=0,0,IF(AP194=0,C194,('LED Curve'!$D$14*(AP194/$I$1)^3+'LED Curve'!$D$15*(AP194/$I$1)^2+'LED Curve'!$D$16*(AP194/$I$1)^1+'LED Curve'!$D$17)*$F$1))</f>
        <v>31.838258559933596</v>
      </c>
      <c r="CA194">
        <f>IF($I$2=0,0,IF(AQ194=0,C194-BZ194,('LED Curve'!$D$14*(AQ194/$I$2)^3+'LED Curve'!$D$15*(AQ194/$I$2)^2+'LED Curve'!$D$16*(AQ194/$I$2)^1+'LED Curve'!$D$17)*$F$2))</f>
        <v>31.838258559933596</v>
      </c>
      <c r="CB194">
        <f>IF($I$3=0,0,IF(AR194=0,C194-(BZ194+CA194),('LED Curve'!$D$14*(AR194/$I$3)^3+'LED Curve'!$D$15*(AR194/$I$3)^2+'LED Curve'!$D$16*(AR194/$I$3)^1+'LED Curve'!$D$17)*$F$3))</f>
        <v>31.838258559933596</v>
      </c>
      <c r="CC194">
        <f>IF($I$4=0,0,IF(AS194=0,C194-(BZ194+CA194+CB194),('LED Curve'!$D$14*(AS194/$I$4)^3+'LED Curve'!$D$15*(AS194/$I$4)^2+'LED Curve'!$D$16*(AS194/$I$4)^1+'LED Curve'!$D$17)*$F$4))</f>
        <v>22.117316018193165</v>
      </c>
      <c r="CD194">
        <f>IF($I$1=0,0,IF(AT194=0,D194,('LED Curve'!$D$14*(AT194/$I$1)^3+'LED Curve'!$D$15*(AT194/$I$1)^2+'LED Curve'!$D$16*(AT194/$I$1)^1+'LED Curve'!$D$17)*$F$1))</f>
        <v>32.123222947868399</v>
      </c>
      <c r="CE194">
        <f>IF($I$2=0,0,IF(AU194=0,D194-CD194,('LED Curve'!$D$14*(AU194/$I$2)^3+'LED Curve'!$D$15*(AU194/$I$2)^2+'LED Curve'!$D$16*(AU194/$I$2)^1+'LED Curve'!$D$17)*$F$2))</f>
        <v>32.123222947868399</v>
      </c>
      <c r="CF194">
        <f>IF($I$3=0,0,IF(AV194=0,D194-(CD194+CE194),('LED Curve'!$D$14*(AV194/$I$3)^3+'LED Curve'!$D$15*(AV194/$I$3)^2+'LED Curve'!$D$16*(AV194/$I$3)^1+'LED Curve'!$D$17)*$F$3))</f>
        <v>32.123222947868399</v>
      </c>
      <c r="CG194">
        <f>IF($I$4=0,0,IF(AW194=0,D194-(CD194+CE194+CF194),('LED Curve'!$D$14*(AW194/$I$4)^3+'LED Curve'!$D$15*(AW194/$I$4)^2+'LED Curve'!$D$16*(AW194/$I$4)^1+'LED Curve'!$D$17)*$F$4))</f>
        <v>32.123222947868399</v>
      </c>
      <c r="CH194">
        <f>IF($I$1=0,0,IF(AX194=0,E194,('LED Curve'!$D$14*(AX194/$I$1)^3+'LED Curve'!$D$15*(AX194/$I$1)^2+'LED Curve'!$D$16*(AX194/$I$1)^1+'LED Curve'!$D$17)*$F$1))</f>
        <v>32.123222947868399</v>
      </c>
      <c r="CI194">
        <f>IF($I$2=0,0,IF(AY194=0,E194-CH194,('LED Curve'!$D$14*(AY194/$I$2)^3+'LED Curve'!$D$15*(AY194/$I$2)^2+'LED Curve'!$D$16*(AY194/$I$2)^1+'LED Curve'!$D$17)*$F$2))</f>
        <v>32.123222947868399</v>
      </c>
      <c r="CJ194">
        <f>IF($I$3=0,0,IF(AZ194=0,E194-(CH194+CI194),('LED Curve'!$D$14*(AZ194/$I$3)^3+'LED Curve'!$D$15*(AZ194/$I$3)^2+'LED Curve'!$D$16*(AZ194/$I$3)^1+'LED Curve'!$D$17)*$F$3))</f>
        <v>32.123222947868399</v>
      </c>
      <c r="CK194">
        <f>IF($I$4=0,0,IF(BA194=0,E194-(CH194+CI194+CJ194),('LED Curve'!$D$14*(BA194/$I$4)^3+'LED Curve'!$D$15*(BA194/$I$4)^2+'LED Curve'!$D$16*(BA194/$I$4)^1+'LED Curve'!$D$17)*$F$4))</f>
        <v>32.123222947868399</v>
      </c>
      <c r="CL194">
        <f t="shared" si="272"/>
        <v>85.793833138060364</v>
      </c>
      <c r="CM194">
        <f t="shared" si="273"/>
        <v>53.955574578126765</v>
      </c>
      <c r="CN194">
        <f t="shared" si="274"/>
        <v>22.117316018193165</v>
      </c>
      <c r="CO194">
        <f>IF($C$6=Calculation!$I$5,0,$C194-(BZ194+CA194+CB194+CC194))</f>
        <v>0</v>
      </c>
      <c r="CP194">
        <f t="shared" si="275"/>
        <v>96.329967995397723</v>
      </c>
      <c r="CQ194">
        <f t="shared" si="276"/>
        <v>64.206745047529324</v>
      </c>
      <c r="CR194">
        <f t="shared" si="277"/>
        <v>32.083522099660925</v>
      </c>
      <c r="CS194">
        <f>IF($C$6=Calculation!$I$5,0,$D194-(CD194+CE194+CF194+CG194))</f>
        <v>-3.9700848207473882E-2</v>
      </c>
      <c r="CT194">
        <f t="shared" si="278"/>
        <v>107.15106724066992</v>
      </c>
      <c r="CU194">
        <f t="shared" si="279"/>
        <v>75.027844292801518</v>
      </c>
      <c r="CV194">
        <f t="shared" si="280"/>
        <v>42.904621344933119</v>
      </c>
      <c r="CW194">
        <f>IF($C$6=Calculation!$I$5,0,$E194-(CH194+CI194+CJ194+CK194))</f>
        <v>10.78139839706472</v>
      </c>
      <c r="CX194">
        <f t="shared" si="281"/>
        <v>97.74025608056327</v>
      </c>
      <c r="CY194">
        <f t="shared" si="282"/>
        <v>109.47399024429528</v>
      </c>
      <c r="CZ194">
        <f t="shared" si="283"/>
        <v>120.46399915044422</v>
      </c>
      <c r="DA194">
        <f t="shared" si="284"/>
        <v>1.0242984481284216</v>
      </c>
      <c r="DB194">
        <f t="shared" si="285"/>
        <v>1.0623798408266274</v>
      </c>
      <c r="DC194">
        <f t="shared" si="286"/>
        <v>1.0887441244587421</v>
      </c>
      <c r="DD194">
        <f t="shared" si="301"/>
        <v>23.247861365322425</v>
      </c>
      <c r="DE194">
        <f t="shared" si="302"/>
        <v>22.831051267111825</v>
      </c>
      <c r="DF194">
        <f t="shared" si="303"/>
        <v>21.639194877363963</v>
      </c>
      <c r="DG194">
        <f t="shared" si="304"/>
        <v>17.668708311669377</v>
      </c>
      <c r="DH194">
        <f t="shared" si="305"/>
        <v>24.157763808519974</v>
      </c>
      <c r="DI194">
        <f t="shared" si="306"/>
        <v>23.777898873980064</v>
      </c>
      <c r="DJ194">
        <f t="shared" si="307"/>
        <v>22.711915247350372</v>
      </c>
      <c r="DK194">
        <f t="shared" si="308"/>
        <v>19.967141453615092</v>
      </c>
      <c r="DL194">
        <f t="shared" si="309"/>
        <v>24.783069787944079</v>
      </c>
      <c r="DM194">
        <f t="shared" si="310"/>
        <v>24.435255776232722</v>
      </c>
      <c r="DN194">
        <f t="shared" si="311"/>
        <v>23.470015610773025</v>
      </c>
      <c r="DO194">
        <f t="shared" si="312"/>
        <v>21.07306874614018</v>
      </c>
      <c r="DP194">
        <f t="shared" si="287"/>
        <v>0.21536561656600375</v>
      </c>
      <c r="DQ194">
        <f t="shared" si="288"/>
        <v>0.5946129283434145</v>
      </c>
      <c r="DR194">
        <f t="shared" si="289"/>
        <v>2.0653315204079856</v>
      </c>
      <c r="DS194">
        <f t="shared" si="290"/>
        <v>8.4538317456497953</v>
      </c>
      <c r="DT194">
        <f t="shared" si="291"/>
        <v>0.1957421357474966</v>
      </c>
      <c r="DU194">
        <f t="shared" si="292"/>
        <v>0.52937470169145939</v>
      </c>
      <c r="DV194">
        <f t="shared" si="293"/>
        <v>1.2570381093663101</v>
      </c>
      <c r="DW194">
        <f t="shared" si="294"/>
        <v>15.814736073197796</v>
      </c>
      <c r="DX194">
        <f t="shared" si="295"/>
        <v>0.17943591579829735</v>
      </c>
      <c r="DY194">
        <f t="shared" si="296"/>
        <v>0.47733610924997627</v>
      </c>
      <c r="DZ194">
        <f t="shared" si="297"/>
        <v>1.0876185638500147</v>
      </c>
      <c r="EA194">
        <f t="shared" si="298"/>
        <v>23.869454515997088</v>
      </c>
      <c r="EB194">
        <f>IF($I$1=0,0,IF(AP194&lt;=0,0,('LED Curve'!$D$19*(AP194/$I$1)^3+'LED Curve'!$D$20*(AP194/$I$1)^2+'LED Curve'!$D$21*(AP194/$I$1)^1+'LED Curve'!$D$22)*$F$1*$I$1))</f>
        <v>499.45781970958944</v>
      </c>
      <c r="EC194">
        <f>IF($I$2=0,0,IF(AQ194&lt;=0,0,('LED Curve'!$D$19*(AQ194/$I$2)^3+'LED Curve'!$D$20*(AQ194/$I$2)^2+'LED Curve'!$D$21*(AQ194/$I$2)^1+'LED Curve'!$D$22)*$F$2*$I$2))</f>
        <v>499.45781970958944</v>
      </c>
      <c r="ED194">
        <f>IF($I$3=0,0,IF(AR194&lt;=0,0,('LED Curve'!$D$19*(AR194/$I$3)^3+'LED Curve'!$D$20*(AR194/$I$3)^2+'LED Curve'!$D$21*(AR194/$I$3)^1+'LED Curve'!$D$22)*$F$3*$I$3))</f>
        <v>499.45781970958944</v>
      </c>
      <c r="EE194">
        <f>IF($I$4=0,0,IF(AS194&lt;=0,0,('LED Curve'!$D$19*(AS194/$I$4)^3+'LED Curve'!$D$20*(AS194/$I$4)^2+'LED Curve'!$D$21*(AS194/$I$4)^1+'LED Curve'!$D$22)*$F$4*$I$4))</f>
        <v>0</v>
      </c>
      <c r="EF194">
        <f>IF($I$1=0,0,IF(AT194&lt;=0,0,('LED Curve'!$D$19*(AT194/$I$1)^3+'LED Curve'!$D$20*(AT194/$I$1)^2+'LED Curve'!$D$21*(AT194/$I$1)^1+'LED Curve'!$D$22)*$F$1*$I$1))</f>
        <v>544.2324443672818</v>
      </c>
      <c r="EG194">
        <f>IF($I$2=0,0,IF(AU194&lt;=0,0,('LED Curve'!$D$19*(AU194/$I$2)^3+'LED Curve'!$D$20*(AU194/$I$2)^2+'LED Curve'!$D$21*(AU194/$I$2)^1+'LED Curve'!$D$22)*$F$2*$I$2))</f>
        <v>544.2324443672818</v>
      </c>
      <c r="EH194">
        <f>IF($I$3=0,0,IF(AV194&lt;=0,0,('LED Curve'!$D$19*(AV194/$I$3)^3+'LED Curve'!$D$20*(AV194/$I$3)^2+'LED Curve'!$D$21*(AV194/$I$3)^1+'LED Curve'!$D$22)*$F$3*$I$3))</f>
        <v>544.2324443672818</v>
      </c>
      <c r="EI194">
        <f>IF($I$4=0,0,IF(AW194&lt;=0,0,('LED Curve'!$D$19*(AW194/$I$4)^3+'LED Curve'!$D$20*(AW194/$I$4)^2+'LED Curve'!$D$21*(AW194/$I$4)^1+'LED Curve'!$D$22)*$F$4*$I$4))</f>
        <v>544.2324443672818</v>
      </c>
      <c r="EJ194">
        <f>IF($I$1=0,0,IF(AX194&lt;=0,0,('LED Curve'!$D$19*(AX194/$I$1)^3+'LED Curve'!$D$20*(AX194/$I$1)^2+'LED Curve'!$D$21*(AX194/$I$1)^1+'LED Curve'!$D$22)*$F$1*$I$1))</f>
        <v>544.2324443672818</v>
      </c>
      <c r="EK194">
        <f>IF($I$2=0,0,IF(AY194&lt;=0,0,('LED Curve'!$D$19*(AY194/$I$2)^3+'LED Curve'!$D$20*(AY194/$I$2)^2+'LED Curve'!$D$21*(AY194/$I$2)^1+'LED Curve'!$D$22)*$F$2*$I$2))</f>
        <v>544.2324443672818</v>
      </c>
      <c r="EL194">
        <f>IF($I$3=0,0,IF(AZ194&lt;=0,0,('LED Curve'!$D$19*(AZ194/$I$3)^3+'LED Curve'!$D$20*(AZ194/$I$3)^2+'LED Curve'!$D$21*(AZ194/$I$3)^1+'LED Curve'!$D$22)*$F$3*$I$3))</f>
        <v>544.2324443672818</v>
      </c>
      <c r="EM194">
        <f>IF($I$4=0,0,IF(BA194&lt;=0,0,('LED Curve'!$D$19*(BA194/$I$4)^3+'LED Curve'!$D$20*(BA194/$I$4)^2+'LED Curve'!$D$21*(BA194/$I$4)^1+'LED Curve'!$D$22)*$F$4*$I$4))</f>
        <v>544.2324443672818</v>
      </c>
      <c r="EN194">
        <f t="shared" si="299"/>
        <v>1498.3734591287684</v>
      </c>
      <c r="EO194">
        <f t="shared" si="219"/>
        <v>270.05718373547415</v>
      </c>
      <c r="EP194">
        <f t="shared" si="220"/>
        <v>2176.9297774691272</v>
      </c>
      <c r="EQ194">
        <f t="shared" si="221"/>
        <v>851.15161399119143</v>
      </c>
      <c r="ER194">
        <f t="shared" si="300"/>
        <v>2176.9297774691272</v>
      </c>
      <c r="ES194">
        <f t="shared" si="222"/>
        <v>774.82780015805474</v>
      </c>
    </row>
    <row r="195" spans="1:149" x14ac:dyDescent="0.3">
      <c r="A195">
        <v>186</v>
      </c>
      <c r="B195">
        <f t="shared" si="223"/>
        <v>7.2656250000000004E-3</v>
      </c>
      <c r="C195">
        <f t="shared" si="210"/>
        <v>116.39405223061932</v>
      </c>
      <c r="D195">
        <f t="shared" si="211"/>
        <v>127.10260243340289</v>
      </c>
      <c r="E195">
        <f t="shared" si="212"/>
        <v>137.81115263618648</v>
      </c>
      <c r="F195">
        <f>IF(C195&gt;Calculation!$D$72,IF((C195-Calculation!$D$72)/Calculation!$D$58&gt;Calculation!$D$28,Calculation!$D$28,(C195-Calculation!$D$72)/Calculation!$D$58),0)</f>
        <v>26.470588235294116</v>
      </c>
      <c r="G195">
        <f>IF(C195&gt;Calculation!$D$73,IF((C195-Calculation!$D$73)/Calculation!$D$59&gt;Calculation!$D$29,Calculation!$D$29,(C195-Calculation!$D$73)/Calculation!$D$59),0)</f>
        <v>54.411764705882355</v>
      </c>
      <c r="H195">
        <f>IF(C195&gt;Calculation!$D$74,IF((C195-Calculation!$D$74)/Calculation!$D$60&gt;Calculation!$D$30,Calculation!$D$30,(C195-Calculation!$D$74)/Calculation!$D$60),0)</f>
        <v>122.05882352941177</v>
      </c>
      <c r="I195">
        <f>IF(C195&gt;Calculation!$D$75,IF((C195-Calculation!$D$75)/Calculation!$D$61&gt;Calculation!$D$31,Calculation!$D$31,(C195-Calculation!$D$75)/Calculation!$D$61),0)</f>
        <v>0</v>
      </c>
      <c r="J195">
        <f>IF(D195&gt;Calculation!$D$72,IF((D195-Calculation!$D$72)/Calculation!$D$58&gt;Calculation!$D$28,Calculation!$D$28,(D195-Calculation!$D$72)/Calculation!$D$58),0)</f>
        <v>26.470588235294116</v>
      </c>
      <c r="K195">
        <f>IF(D195&gt;Calculation!$D$73,IF((D195-Calculation!$D$73)/Calculation!$D$59&gt;Calculation!$D$29,Calculation!$D$29,(D195-Calculation!$D$73)/Calculation!$D$59),0)</f>
        <v>54.411764705882355</v>
      </c>
      <c r="L195">
        <f>IF(D195&gt;Calculation!$D$74,IF((D195-Calculation!$D$74)/Calculation!$D$60&gt;Calculation!$D$30,Calculation!$D$30,(D195-Calculation!$D$74)/Calculation!$D$60),0)</f>
        <v>122.05882352941177</v>
      </c>
      <c r="M195">
        <f>IF(D195&gt;Calculation!$D$75,IF((D195-Calculation!$D$75)/Calculation!$D$61&gt;Calculation!$D$31,Calculation!$D$31,(D195-Calculation!$D$75)/Calculation!$D$61),0)</f>
        <v>135.29411764705884</v>
      </c>
      <c r="N195">
        <f>IF(E195&gt;Calculation!$D$72,IF((E195-Calculation!$D$72)/Calculation!$D$58&gt;Calculation!$D$28,Calculation!$D$28,(E195-Calculation!$D$72)/Calculation!$D$58),0)</f>
        <v>26.470588235294116</v>
      </c>
      <c r="O195">
        <f>IF(E195&gt;Calculation!$D$73,IF((E195-Calculation!$D$73)/Calculation!$D$59&gt;Calculation!$D$29,Calculation!$D$29,(E195-Calculation!$D$73)/Calculation!$D$59),0)</f>
        <v>54.411764705882355</v>
      </c>
      <c r="P195">
        <f>IF(E195&gt;Calculation!$D$74,IF((E195-Calculation!$D$74)/Calculation!$D$60&gt;Calculation!$D$30,Calculation!$D$30,(E195-Calculation!$D$74)/Calculation!$D$60),0)</f>
        <v>122.05882352941177</v>
      </c>
      <c r="Q195">
        <f>IF(E195&gt;Calculation!$D$75,IF((E195-Calculation!$D$75)/Calculation!$D$61&gt;Calculation!$D$31,Calculation!$D$31,(E195-Calculation!$D$75)/Calculation!$D$61),0)</f>
        <v>135.29411764705884</v>
      </c>
      <c r="R195">
        <f t="shared" si="224"/>
        <v>0</v>
      </c>
      <c r="S195">
        <f t="shared" si="225"/>
        <v>0</v>
      </c>
      <c r="T195">
        <f t="shared" si="226"/>
        <v>122.05882352941177</v>
      </c>
      <c r="U195">
        <f t="shared" si="227"/>
        <v>0</v>
      </c>
      <c r="V195">
        <f t="shared" si="228"/>
        <v>0</v>
      </c>
      <c r="W195">
        <f t="shared" si="229"/>
        <v>0</v>
      </c>
      <c r="X195">
        <f t="shared" si="230"/>
        <v>0</v>
      </c>
      <c r="Y195">
        <f t="shared" si="231"/>
        <v>135.29411764705884</v>
      </c>
      <c r="Z195">
        <f t="shared" si="232"/>
        <v>0</v>
      </c>
      <c r="AA195">
        <f t="shared" si="233"/>
        <v>0</v>
      </c>
      <c r="AB195">
        <f t="shared" si="234"/>
        <v>0</v>
      </c>
      <c r="AC195">
        <f t="shared" si="213"/>
        <v>135.29411764705884</v>
      </c>
      <c r="AD195">
        <f>IF(T195&gt;Calculation!$D$29,1,0)</f>
        <v>1</v>
      </c>
      <c r="AE195">
        <f>IF(X195&gt;Calculation!$D$29,1,0)</f>
        <v>0</v>
      </c>
      <c r="AF195">
        <f>IF(AB195&gt;Calculation!$D$29,1,0)</f>
        <v>0</v>
      </c>
      <c r="AG195">
        <f>IF(U195&gt;Calculation!$D$30,1,0)</f>
        <v>0</v>
      </c>
      <c r="AH195">
        <f>IF(Y195&gt;Calculation!$D$30,1,0)</f>
        <v>1</v>
      </c>
      <c r="AI195">
        <f>IF(AC195&gt;Calculation!$D$30,1,0)</f>
        <v>1</v>
      </c>
      <c r="AJ195">
        <f t="shared" si="214"/>
        <v>122.05882352941177</v>
      </c>
      <c r="AK195">
        <f t="shared" si="235"/>
        <v>135.29411764705884</v>
      </c>
      <c r="AL195">
        <f t="shared" si="236"/>
        <v>135.29411764705884</v>
      </c>
      <c r="AM195">
        <f t="shared" si="237"/>
        <v>14898.356401384084</v>
      </c>
      <c r="AN195">
        <f t="shared" si="238"/>
        <v>18304.498269896198</v>
      </c>
      <c r="AO195">
        <f t="shared" si="239"/>
        <v>18304.498269896198</v>
      </c>
      <c r="AP195">
        <f t="shared" si="215"/>
        <v>122.05882352941177</v>
      </c>
      <c r="AQ195">
        <f t="shared" si="216"/>
        <v>122.05882352941177</v>
      </c>
      <c r="AR195">
        <f t="shared" si="217"/>
        <v>122.05882352941177</v>
      </c>
      <c r="AS195">
        <f t="shared" si="218"/>
        <v>0</v>
      </c>
      <c r="AT195">
        <f t="shared" si="240"/>
        <v>135.29411764705884</v>
      </c>
      <c r="AU195">
        <f t="shared" si="241"/>
        <v>135.29411764705884</v>
      </c>
      <c r="AV195">
        <f t="shared" si="242"/>
        <v>135.29411764705884</v>
      </c>
      <c r="AW195">
        <f t="shared" si="243"/>
        <v>135.29411764705884</v>
      </c>
      <c r="AX195">
        <f t="shared" si="244"/>
        <v>135.29411764705884</v>
      </c>
      <c r="AY195">
        <f t="shared" si="245"/>
        <v>135.29411764705884</v>
      </c>
      <c r="AZ195">
        <f t="shared" si="246"/>
        <v>135.29411764705884</v>
      </c>
      <c r="BA195">
        <f t="shared" si="247"/>
        <v>135.29411764705884</v>
      </c>
      <c r="BB195">
        <f t="shared" si="248"/>
        <v>40.686274509803923</v>
      </c>
      <c r="BC195">
        <f t="shared" si="249"/>
        <v>40.686274509803923</v>
      </c>
      <c r="BD195">
        <f t="shared" si="250"/>
        <v>40.686274509803923</v>
      </c>
      <c r="BE195">
        <f t="shared" si="251"/>
        <v>0</v>
      </c>
      <c r="BF195">
        <f t="shared" si="252"/>
        <v>45.098039215686278</v>
      </c>
      <c r="BG195">
        <f t="shared" si="253"/>
        <v>45.098039215686278</v>
      </c>
      <c r="BH195">
        <f t="shared" si="254"/>
        <v>45.098039215686278</v>
      </c>
      <c r="BI195">
        <f t="shared" si="255"/>
        <v>45.098039215686278</v>
      </c>
      <c r="BJ195">
        <f t="shared" si="256"/>
        <v>45.098039215686278</v>
      </c>
      <c r="BK195">
        <f t="shared" si="257"/>
        <v>45.098039215686278</v>
      </c>
      <c r="BL195">
        <f t="shared" si="258"/>
        <v>45.098039215686278</v>
      </c>
      <c r="BM195">
        <f t="shared" si="259"/>
        <v>45.098039215686278</v>
      </c>
      <c r="BN195">
        <f t="shared" si="260"/>
        <v>1655.3729334871205</v>
      </c>
      <c r="BO195">
        <f t="shared" si="261"/>
        <v>1655.3729334871205</v>
      </c>
      <c r="BP195">
        <f t="shared" si="262"/>
        <v>1655.3729334871205</v>
      </c>
      <c r="BQ195">
        <f t="shared" si="263"/>
        <v>0</v>
      </c>
      <c r="BR195">
        <f t="shared" si="264"/>
        <v>2033.8331410995775</v>
      </c>
      <c r="BS195">
        <f t="shared" si="265"/>
        <v>2033.8331410995775</v>
      </c>
      <c r="BT195">
        <f t="shared" si="266"/>
        <v>2033.8331410995775</v>
      </c>
      <c r="BU195">
        <f t="shared" si="267"/>
        <v>2033.8331410995775</v>
      </c>
      <c r="BV195">
        <f t="shared" si="268"/>
        <v>2033.8331410995775</v>
      </c>
      <c r="BW195">
        <f t="shared" si="269"/>
        <v>2033.8331410995775</v>
      </c>
      <c r="BX195">
        <f t="shared" si="270"/>
        <v>2033.8331410995775</v>
      </c>
      <c r="BY195">
        <f t="shared" si="271"/>
        <v>2033.8331410995775</v>
      </c>
      <c r="BZ195">
        <f>IF($I$1=0,0,IF(AP195=0,C195,('LED Curve'!$D$14*(AP195/$I$1)^3+'LED Curve'!$D$15*(AP195/$I$1)^2+'LED Curve'!$D$16*(AP195/$I$1)^1+'LED Curve'!$D$17)*$F$1))</f>
        <v>31.838258559933596</v>
      </c>
      <c r="CA195">
        <f>IF($I$2=0,0,IF(AQ195=0,C195-BZ195,('LED Curve'!$D$14*(AQ195/$I$2)^3+'LED Curve'!$D$15*(AQ195/$I$2)^2+'LED Curve'!$D$16*(AQ195/$I$2)^1+'LED Curve'!$D$17)*$F$2))</f>
        <v>31.838258559933596</v>
      </c>
      <c r="CB195">
        <f>IF($I$3=0,0,IF(AR195=0,C195-(BZ195+CA195),('LED Curve'!$D$14*(AR195/$I$3)^3+'LED Curve'!$D$15*(AR195/$I$3)^2+'LED Curve'!$D$16*(AR195/$I$3)^1+'LED Curve'!$D$17)*$F$3))</f>
        <v>31.838258559933596</v>
      </c>
      <c r="CC195">
        <f>IF($I$4=0,0,IF(AS195=0,C195-(BZ195+CA195+CB195),('LED Curve'!$D$14*(AS195/$I$4)^3+'LED Curve'!$D$15*(AS195/$I$4)^2+'LED Curve'!$D$16*(AS195/$I$4)^1+'LED Curve'!$D$17)*$F$4))</f>
        <v>20.879276550818531</v>
      </c>
      <c r="CD195">
        <f>IF($I$1=0,0,IF(AT195=0,D195,('LED Curve'!$D$14*(AT195/$I$1)^3+'LED Curve'!$D$15*(AT195/$I$1)^2+'LED Curve'!$D$16*(AT195/$I$1)^1+'LED Curve'!$D$17)*$F$1))</f>
        <v>32.123222947868399</v>
      </c>
      <c r="CE195">
        <f>IF($I$2=0,0,IF(AU195=0,D195-CD195,('LED Curve'!$D$14*(AU195/$I$2)^3+'LED Curve'!$D$15*(AU195/$I$2)^2+'LED Curve'!$D$16*(AU195/$I$2)^1+'LED Curve'!$D$17)*$F$2))</f>
        <v>32.123222947868399</v>
      </c>
      <c r="CF195">
        <f>IF($I$3=0,0,IF(AV195=0,D195-(CD195+CE195),('LED Curve'!$D$14*(AV195/$I$3)^3+'LED Curve'!$D$15*(AV195/$I$3)^2+'LED Curve'!$D$16*(AV195/$I$3)^1+'LED Curve'!$D$17)*$F$3))</f>
        <v>32.123222947868399</v>
      </c>
      <c r="CG195">
        <f>IF($I$4=0,0,IF(AW195=0,D195-(CD195+CE195+CF195),('LED Curve'!$D$14*(AW195/$I$4)^3+'LED Curve'!$D$15*(AW195/$I$4)^2+'LED Curve'!$D$16*(AW195/$I$4)^1+'LED Curve'!$D$17)*$F$4))</f>
        <v>32.123222947868399</v>
      </c>
      <c r="CH195">
        <f>IF($I$1=0,0,IF(AX195=0,E195,('LED Curve'!$D$14*(AX195/$I$1)^3+'LED Curve'!$D$15*(AX195/$I$1)^2+'LED Curve'!$D$16*(AX195/$I$1)^1+'LED Curve'!$D$17)*$F$1))</f>
        <v>32.123222947868399</v>
      </c>
      <c r="CI195">
        <f>IF($I$2=0,0,IF(AY195=0,E195-CH195,('LED Curve'!$D$14*(AY195/$I$2)^3+'LED Curve'!$D$15*(AY195/$I$2)^2+'LED Curve'!$D$16*(AY195/$I$2)^1+'LED Curve'!$D$17)*$F$2))</f>
        <v>32.123222947868399</v>
      </c>
      <c r="CJ195">
        <f>IF($I$3=0,0,IF(AZ195=0,E195-(CH195+CI195),('LED Curve'!$D$14*(AZ195/$I$3)^3+'LED Curve'!$D$15*(AZ195/$I$3)^2+'LED Curve'!$D$16*(AZ195/$I$3)^1+'LED Curve'!$D$17)*$F$3))</f>
        <v>32.123222947868399</v>
      </c>
      <c r="CK195">
        <f>IF($I$4=0,0,IF(BA195=0,E195-(CH195+CI195+CJ195),('LED Curve'!$D$14*(BA195/$I$4)^3+'LED Curve'!$D$15*(BA195/$I$4)^2+'LED Curve'!$D$16*(BA195/$I$4)^1+'LED Curve'!$D$17)*$F$4))</f>
        <v>32.123222947868399</v>
      </c>
      <c r="CL195">
        <f t="shared" si="272"/>
        <v>84.55579367068573</v>
      </c>
      <c r="CM195">
        <f t="shared" si="273"/>
        <v>52.717535110752131</v>
      </c>
      <c r="CN195">
        <f t="shared" si="274"/>
        <v>20.879276550818531</v>
      </c>
      <c r="CO195">
        <f>IF($C$6=Calculation!$I$5,0,$C195-(BZ195+CA195+CB195+CC195))</f>
        <v>0</v>
      </c>
      <c r="CP195">
        <f t="shared" si="275"/>
        <v>94.979379485534494</v>
      </c>
      <c r="CQ195">
        <f t="shared" si="276"/>
        <v>62.856156537666095</v>
      </c>
      <c r="CR195">
        <f t="shared" si="277"/>
        <v>30.732933589797696</v>
      </c>
      <c r="CS195">
        <f>IF($C$6=Calculation!$I$5,0,$D195-(CD195+CE195+CF195+CG195))</f>
        <v>-1.390289358070703</v>
      </c>
      <c r="CT195">
        <f t="shared" si="278"/>
        <v>105.68792968831808</v>
      </c>
      <c r="CU195">
        <f t="shared" si="279"/>
        <v>73.56470674044968</v>
      </c>
      <c r="CV195">
        <f t="shared" si="280"/>
        <v>41.44148379258128</v>
      </c>
      <c r="CW195">
        <f>IF($C$6=Calculation!$I$5,0,$E195-(CH195+CI195+CJ195+CK195))</f>
        <v>9.3182608447128814</v>
      </c>
      <c r="CX195">
        <f t="shared" si="281"/>
        <v>98.304840465503375</v>
      </c>
      <c r="CY195">
        <f t="shared" si="282"/>
        <v>110.15668592991837</v>
      </c>
      <c r="CZ195">
        <f t="shared" si="283"/>
        <v>121.20358614320257</v>
      </c>
      <c r="DA195">
        <f t="shared" si="284"/>
        <v>1.0309735400401863</v>
      </c>
      <c r="DB195">
        <f t="shared" si="285"/>
        <v>1.0697787378854509</v>
      </c>
      <c r="DC195">
        <f t="shared" si="286"/>
        <v>1.0961430215175656</v>
      </c>
      <c r="DD195">
        <f t="shared" si="301"/>
        <v>23.399663724035342</v>
      </c>
      <c r="DE195">
        <f t="shared" si="302"/>
        <v>22.982853625824742</v>
      </c>
      <c r="DF195">
        <f t="shared" si="303"/>
        <v>21.79099723607688</v>
      </c>
      <c r="DG195">
        <f t="shared" si="304"/>
        <v>17.668708311669377</v>
      </c>
      <c r="DH195">
        <f t="shared" si="305"/>
        <v>24.32753267979777</v>
      </c>
      <c r="DI195">
        <f t="shared" si="306"/>
        <v>23.94766774525786</v>
      </c>
      <c r="DJ195">
        <f t="shared" si="307"/>
        <v>22.881684118628169</v>
      </c>
      <c r="DK195">
        <f t="shared" si="308"/>
        <v>20.136910324892888</v>
      </c>
      <c r="DL195">
        <f t="shared" si="309"/>
        <v>24.952838659221875</v>
      </c>
      <c r="DM195">
        <f t="shared" si="310"/>
        <v>24.605024647510518</v>
      </c>
      <c r="DN195">
        <f t="shared" si="311"/>
        <v>23.639784482050821</v>
      </c>
      <c r="DO195">
        <f t="shared" si="312"/>
        <v>21.242837617417976</v>
      </c>
      <c r="DP195">
        <f t="shared" si="287"/>
        <v>0.21536561656600375</v>
      </c>
      <c r="DQ195">
        <f t="shared" si="288"/>
        <v>0.5946129283434145</v>
      </c>
      <c r="DR195">
        <f t="shared" si="289"/>
        <v>2.1678337372975758</v>
      </c>
      <c r="DS195">
        <f t="shared" si="290"/>
        <v>8.4538317456497953</v>
      </c>
      <c r="DT195">
        <f t="shared" si="291"/>
        <v>0.1957421357474966</v>
      </c>
      <c r="DU195">
        <f t="shared" si="292"/>
        <v>0.52937470169145939</v>
      </c>
      <c r="DV195">
        <f t="shared" si="293"/>
        <v>1.2570381093663101</v>
      </c>
      <c r="DW195">
        <f t="shared" si="294"/>
        <v>15.810957376650876</v>
      </c>
      <c r="DX195">
        <f t="shared" si="295"/>
        <v>0.17943591579829735</v>
      </c>
      <c r="DY195">
        <f t="shared" si="296"/>
        <v>0.47733610924997627</v>
      </c>
      <c r="DZ195">
        <f t="shared" si="297"/>
        <v>1.0876185638500147</v>
      </c>
      <c r="EA195">
        <f t="shared" si="298"/>
        <v>23.922567126585424</v>
      </c>
      <c r="EB195">
        <f>IF($I$1=0,0,IF(AP195&lt;=0,0,('LED Curve'!$D$19*(AP195/$I$1)^3+'LED Curve'!$D$20*(AP195/$I$1)^2+'LED Curve'!$D$21*(AP195/$I$1)^1+'LED Curve'!$D$22)*$F$1*$I$1))</f>
        <v>499.45781970958944</v>
      </c>
      <c r="EC195">
        <f>IF($I$2=0,0,IF(AQ195&lt;=0,0,('LED Curve'!$D$19*(AQ195/$I$2)^3+'LED Curve'!$D$20*(AQ195/$I$2)^2+'LED Curve'!$D$21*(AQ195/$I$2)^1+'LED Curve'!$D$22)*$F$2*$I$2))</f>
        <v>499.45781970958944</v>
      </c>
      <c r="ED195">
        <f>IF($I$3=0,0,IF(AR195&lt;=0,0,('LED Curve'!$D$19*(AR195/$I$3)^3+'LED Curve'!$D$20*(AR195/$I$3)^2+'LED Curve'!$D$21*(AR195/$I$3)^1+'LED Curve'!$D$22)*$F$3*$I$3))</f>
        <v>499.45781970958944</v>
      </c>
      <c r="EE195">
        <f>IF($I$4=0,0,IF(AS195&lt;=0,0,('LED Curve'!$D$19*(AS195/$I$4)^3+'LED Curve'!$D$20*(AS195/$I$4)^2+'LED Curve'!$D$21*(AS195/$I$4)^1+'LED Curve'!$D$22)*$F$4*$I$4))</f>
        <v>0</v>
      </c>
      <c r="EF195">
        <f>IF($I$1=0,0,IF(AT195&lt;=0,0,('LED Curve'!$D$19*(AT195/$I$1)^3+'LED Curve'!$D$20*(AT195/$I$1)^2+'LED Curve'!$D$21*(AT195/$I$1)^1+'LED Curve'!$D$22)*$F$1*$I$1))</f>
        <v>544.2324443672818</v>
      </c>
      <c r="EG195">
        <f>IF($I$2=0,0,IF(AU195&lt;=0,0,('LED Curve'!$D$19*(AU195/$I$2)^3+'LED Curve'!$D$20*(AU195/$I$2)^2+'LED Curve'!$D$21*(AU195/$I$2)^1+'LED Curve'!$D$22)*$F$2*$I$2))</f>
        <v>544.2324443672818</v>
      </c>
      <c r="EH195">
        <f>IF($I$3=0,0,IF(AV195&lt;=0,0,('LED Curve'!$D$19*(AV195/$I$3)^3+'LED Curve'!$D$20*(AV195/$I$3)^2+'LED Curve'!$D$21*(AV195/$I$3)^1+'LED Curve'!$D$22)*$F$3*$I$3))</f>
        <v>544.2324443672818</v>
      </c>
      <c r="EI195">
        <f>IF($I$4=0,0,IF(AW195&lt;=0,0,('LED Curve'!$D$19*(AW195/$I$4)^3+'LED Curve'!$D$20*(AW195/$I$4)^2+'LED Curve'!$D$21*(AW195/$I$4)^1+'LED Curve'!$D$22)*$F$4*$I$4))</f>
        <v>544.2324443672818</v>
      </c>
      <c r="EJ195">
        <f>IF($I$1=0,0,IF(AX195&lt;=0,0,('LED Curve'!$D$19*(AX195/$I$1)^3+'LED Curve'!$D$20*(AX195/$I$1)^2+'LED Curve'!$D$21*(AX195/$I$1)^1+'LED Curve'!$D$22)*$F$1*$I$1))</f>
        <v>544.2324443672818</v>
      </c>
      <c r="EK195">
        <f>IF($I$2=0,0,IF(AY195&lt;=0,0,('LED Curve'!$D$19*(AY195/$I$2)^3+'LED Curve'!$D$20*(AY195/$I$2)^2+'LED Curve'!$D$21*(AY195/$I$2)^1+'LED Curve'!$D$22)*$F$2*$I$2))</f>
        <v>544.2324443672818</v>
      </c>
      <c r="EL195">
        <f>IF($I$3=0,0,IF(AZ195&lt;=0,0,('LED Curve'!$D$19*(AZ195/$I$3)^3+'LED Curve'!$D$20*(AZ195/$I$3)^2+'LED Curve'!$D$21*(AZ195/$I$3)^1+'LED Curve'!$D$22)*$F$3*$I$3))</f>
        <v>544.2324443672818</v>
      </c>
      <c r="EM195">
        <f>IF($I$4=0,0,IF(BA195&lt;=0,0,('LED Curve'!$D$19*(BA195/$I$4)^3+'LED Curve'!$D$20*(BA195/$I$4)^2+'LED Curve'!$D$21*(BA195/$I$4)^1+'LED Curve'!$D$22)*$F$4*$I$4))</f>
        <v>544.2324443672818</v>
      </c>
      <c r="EN195">
        <f t="shared" si="299"/>
        <v>1498.3734591287684</v>
      </c>
      <c r="EO195">
        <f t="shared" si="219"/>
        <v>270.05718373547415</v>
      </c>
      <c r="EP195">
        <f t="shared" si="220"/>
        <v>2176.9297774691272</v>
      </c>
      <c r="EQ195">
        <f t="shared" si="221"/>
        <v>851.15161399119143</v>
      </c>
      <c r="ER195">
        <f t="shared" si="300"/>
        <v>2176.9297774691272</v>
      </c>
      <c r="ES195">
        <f t="shared" si="222"/>
        <v>774.82780015805474</v>
      </c>
    </row>
    <row r="196" spans="1:149" x14ac:dyDescent="0.3">
      <c r="A196">
        <v>187</v>
      </c>
      <c r="B196">
        <f t="shared" si="223"/>
        <v>7.3046875000000004E-3</v>
      </c>
      <c r="C196">
        <f t="shared" si="210"/>
        <v>115.13827341225934</v>
      </c>
      <c r="D196">
        <f t="shared" si="211"/>
        <v>125.73266190428292</v>
      </c>
      <c r="E196">
        <f t="shared" si="212"/>
        <v>136.3270503963065</v>
      </c>
      <c r="F196">
        <f>IF(C196&gt;Calculation!$D$72,IF((C196-Calculation!$D$72)/Calculation!$D$58&gt;Calculation!$D$28,Calculation!$D$28,(C196-Calculation!$D$72)/Calculation!$D$58),0)</f>
        <v>26.470588235294116</v>
      </c>
      <c r="G196">
        <f>IF(C196&gt;Calculation!$D$73,IF((C196-Calculation!$D$73)/Calculation!$D$59&gt;Calculation!$D$29,Calculation!$D$29,(C196-Calculation!$D$73)/Calculation!$D$59),0)</f>
        <v>54.411764705882355</v>
      </c>
      <c r="H196">
        <f>IF(C196&gt;Calculation!$D$74,IF((C196-Calculation!$D$74)/Calculation!$D$60&gt;Calculation!$D$30,Calculation!$D$30,(C196-Calculation!$D$74)/Calculation!$D$60),0)</f>
        <v>122.05882352941177</v>
      </c>
      <c r="I196">
        <f>IF(C196&gt;Calculation!$D$75,IF((C196-Calculation!$D$75)/Calculation!$D$61&gt;Calculation!$D$31,Calculation!$D$31,(C196-Calculation!$D$75)/Calculation!$D$61),0)</f>
        <v>0</v>
      </c>
      <c r="J196">
        <f>IF(D196&gt;Calculation!$D$72,IF((D196-Calculation!$D$72)/Calculation!$D$58&gt;Calculation!$D$28,Calculation!$D$28,(D196-Calculation!$D$72)/Calculation!$D$58),0)</f>
        <v>26.470588235294116</v>
      </c>
      <c r="K196">
        <f>IF(D196&gt;Calculation!$D$73,IF((D196-Calculation!$D$73)/Calculation!$D$59&gt;Calculation!$D$29,Calculation!$D$29,(D196-Calculation!$D$73)/Calculation!$D$59),0)</f>
        <v>54.411764705882355</v>
      </c>
      <c r="L196">
        <f>IF(D196&gt;Calculation!$D$74,IF((D196-Calculation!$D$74)/Calculation!$D$60&gt;Calculation!$D$30,Calculation!$D$30,(D196-Calculation!$D$74)/Calculation!$D$60),0)</f>
        <v>122.05882352941177</v>
      </c>
      <c r="M196">
        <f>IF(D196&gt;Calculation!$D$75,IF((D196-Calculation!$D$75)/Calculation!$D$61&gt;Calculation!$D$31,Calculation!$D$31,(D196-Calculation!$D$75)/Calculation!$D$61),0)</f>
        <v>134.81572973697271</v>
      </c>
      <c r="N196">
        <f>IF(E196&gt;Calculation!$D$72,IF((E196-Calculation!$D$72)/Calculation!$D$58&gt;Calculation!$D$28,Calculation!$D$28,(E196-Calculation!$D$72)/Calculation!$D$58),0)</f>
        <v>26.470588235294116</v>
      </c>
      <c r="O196">
        <f>IF(E196&gt;Calculation!$D$73,IF((E196-Calculation!$D$73)/Calculation!$D$59&gt;Calculation!$D$29,Calculation!$D$29,(E196-Calculation!$D$73)/Calculation!$D$59),0)</f>
        <v>54.411764705882355</v>
      </c>
      <c r="P196">
        <f>IF(E196&gt;Calculation!$D$74,IF((E196-Calculation!$D$74)/Calculation!$D$60&gt;Calculation!$D$30,Calculation!$D$30,(E196-Calculation!$D$74)/Calculation!$D$60),0)</f>
        <v>122.05882352941177</v>
      </c>
      <c r="Q196">
        <f>IF(E196&gt;Calculation!$D$75,IF((E196-Calculation!$D$75)/Calculation!$D$61&gt;Calculation!$D$31,Calculation!$D$31,(E196-Calculation!$D$75)/Calculation!$D$61),0)</f>
        <v>135.29411764705884</v>
      </c>
      <c r="R196">
        <f t="shared" si="224"/>
        <v>0</v>
      </c>
      <c r="S196">
        <f t="shared" si="225"/>
        <v>0</v>
      </c>
      <c r="T196">
        <f t="shared" si="226"/>
        <v>122.05882352941177</v>
      </c>
      <c r="U196">
        <f t="shared" si="227"/>
        <v>0</v>
      </c>
      <c r="V196">
        <f t="shared" si="228"/>
        <v>0</v>
      </c>
      <c r="W196">
        <f t="shared" si="229"/>
        <v>0</v>
      </c>
      <c r="X196">
        <f t="shared" si="230"/>
        <v>0</v>
      </c>
      <c r="Y196">
        <f t="shared" si="231"/>
        <v>134.81572973697271</v>
      </c>
      <c r="Z196">
        <f t="shared" si="232"/>
        <v>0</v>
      </c>
      <c r="AA196">
        <f t="shared" si="233"/>
        <v>0</v>
      </c>
      <c r="AB196">
        <f t="shared" si="234"/>
        <v>0</v>
      </c>
      <c r="AC196">
        <f t="shared" si="213"/>
        <v>135.29411764705884</v>
      </c>
      <c r="AD196">
        <f>IF(T196&gt;Calculation!$D$29,1,0)</f>
        <v>1</v>
      </c>
      <c r="AE196">
        <f>IF(X196&gt;Calculation!$D$29,1,0)</f>
        <v>0</v>
      </c>
      <c r="AF196">
        <f>IF(AB196&gt;Calculation!$D$29,1,0)</f>
        <v>0</v>
      </c>
      <c r="AG196">
        <f>IF(U196&gt;Calculation!$D$30,1,0)</f>
        <v>0</v>
      </c>
      <c r="AH196">
        <f>IF(Y196&gt;Calculation!$D$30,1,0)</f>
        <v>1</v>
      </c>
      <c r="AI196">
        <f>IF(AC196&gt;Calculation!$D$30,1,0)</f>
        <v>1</v>
      </c>
      <c r="AJ196">
        <f t="shared" si="214"/>
        <v>122.05882352941177</v>
      </c>
      <c r="AK196">
        <f t="shared" si="235"/>
        <v>134.81572973697271</v>
      </c>
      <c r="AL196">
        <f t="shared" si="236"/>
        <v>135.29411764705884</v>
      </c>
      <c r="AM196">
        <f t="shared" si="237"/>
        <v>14898.356401384084</v>
      </c>
      <c r="AN196">
        <f t="shared" si="238"/>
        <v>18175.280984512468</v>
      </c>
      <c r="AO196">
        <f t="shared" si="239"/>
        <v>18304.498269896198</v>
      </c>
      <c r="AP196">
        <f t="shared" si="215"/>
        <v>122.05882352941177</v>
      </c>
      <c r="AQ196">
        <f t="shared" si="216"/>
        <v>122.05882352941177</v>
      </c>
      <c r="AR196">
        <f t="shared" si="217"/>
        <v>122.05882352941177</v>
      </c>
      <c r="AS196">
        <f t="shared" si="218"/>
        <v>0</v>
      </c>
      <c r="AT196">
        <f t="shared" si="240"/>
        <v>134.81572973697271</v>
      </c>
      <c r="AU196">
        <f t="shared" si="241"/>
        <v>134.81572973697271</v>
      </c>
      <c r="AV196">
        <f t="shared" si="242"/>
        <v>134.81572973697271</v>
      </c>
      <c r="AW196">
        <f t="shared" si="243"/>
        <v>134.81572973697271</v>
      </c>
      <c r="AX196">
        <f t="shared" si="244"/>
        <v>135.29411764705884</v>
      </c>
      <c r="AY196">
        <f t="shared" si="245"/>
        <v>135.29411764705884</v>
      </c>
      <c r="AZ196">
        <f t="shared" si="246"/>
        <v>135.29411764705884</v>
      </c>
      <c r="BA196">
        <f t="shared" si="247"/>
        <v>135.29411764705884</v>
      </c>
      <c r="BB196">
        <f t="shared" si="248"/>
        <v>40.686274509803923</v>
      </c>
      <c r="BC196">
        <f t="shared" si="249"/>
        <v>40.686274509803923</v>
      </c>
      <c r="BD196">
        <f t="shared" si="250"/>
        <v>40.686274509803923</v>
      </c>
      <c r="BE196">
        <f t="shared" si="251"/>
        <v>0</v>
      </c>
      <c r="BF196">
        <f t="shared" si="252"/>
        <v>44.938576578990904</v>
      </c>
      <c r="BG196">
        <f t="shared" si="253"/>
        <v>44.938576578990904</v>
      </c>
      <c r="BH196">
        <f t="shared" si="254"/>
        <v>44.938576578990904</v>
      </c>
      <c r="BI196">
        <f t="shared" si="255"/>
        <v>44.938576578990904</v>
      </c>
      <c r="BJ196">
        <f t="shared" si="256"/>
        <v>45.098039215686278</v>
      </c>
      <c r="BK196">
        <f t="shared" si="257"/>
        <v>45.098039215686278</v>
      </c>
      <c r="BL196">
        <f t="shared" si="258"/>
        <v>45.098039215686278</v>
      </c>
      <c r="BM196">
        <f t="shared" si="259"/>
        <v>45.098039215686278</v>
      </c>
      <c r="BN196">
        <f t="shared" si="260"/>
        <v>1655.3729334871205</v>
      </c>
      <c r="BO196">
        <f t="shared" si="261"/>
        <v>1655.3729334871205</v>
      </c>
      <c r="BP196">
        <f t="shared" si="262"/>
        <v>1655.3729334871205</v>
      </c>
      <c r="BQ196">
        <f t="shared" si="263"/>
        <v>0</v>
      </c>
      <c r="BR196">
        <f t="shared" si="264"/>
        <v>2019.4756649458297</v>
      </c>
      <c r="BS196">
        <f t="shared" si="265"/>
        <v>2019.4756649458297</v>
      </c>
      <c r="BT196">
        <f t="shared" si="266"/>
        <v>2019.4756649458297</v>
      </c>
      <c r="BU196">
        <f t="shared" si="267"/>
        <v>2019.4756649458297</v>
      </c>
      <c r="BV196">
        <f t="shared" si="268"/>
        <v>2033.8331410995775</v>
      </c>
      <c r="BW196">
        <f t="shared" si="269"/>
        <v>2033.8331410995775</v>
      </c>
      <c r="BX196">
        <f t="shared" si="270"/>
        <v>2033.8331410995775</v>
      </c>
      <c r="BY196">
        <f t="shared" si="271"/>
        <v>2033.8331410995775</v>
      </c>
      <c r="BZ196">
        <f>IF($I$1=0,0,IF(AP196=0,C196,('LED Curve'!$D$14*(AP196/$I$1)^3+'LED Curve'!$D$15*(AP196/$I$1)^2+'LED Curve'!$D$16*(AP196/$I$1)^1+'LED Curve'!$D$17)*$F$1))</f>
        <v>31.838258559933596</v>
      </c>
      <c r="CA196">
        <f>IF($I$2=0,0,IF(AQ196=0,C196-BZ196,('LED Curve'!$D$14*(AQ196/$I$2)^3+'LED Curve'!$D$15*(AQ196/$I$2)^2+'LED Curve'!$D$16*(AQ196/$I$2)^1+'LED Curve'!$D$17)*$F$2))</f>
        <v>31.838258559933596</v>
      </c>
      <c r="CB196">
        <f>IF($I$3=0,0,IF(AR196=0,C196-(BZ196+CA196),('LED Curve'!$D$14*(AR196/$I$3)^3+'LED Curve'!$D$15*(AR196/$I$3)^2+'LED Curve'!$D$16*(AR196/$I$3)^1+'LED Curve'!$D$17)*$F$3))</f>
        <v>31.838258559933596</v>
      </c>
      <c r="CC196">
        <f>IF($I$4=0,0,IF(AS196=0,C196-(BZ196+CA196+CB196),('LED Curve'!$D$14*(AS196/$I$4)^3+'LED Curve'!$D$15*(AS196/$I$4)^2+'LED Curve'!$D$16*(AS196/$I$4)^1+'LED Curve'!$D$17)*$F$4))</f>
        <v>19.623497732458546</v>
      </c>
      <c r="CD196">
        <f>IF($I$1=0,0,IF(AT196=0,D196,('LED Curve'!$D$14*(AT196/$I$1)^3+'LED Curve'!$D$15*(AT196/$I$1)^2+'LED Curve'!$D$16*(AT196/$I$1)^1+'LED Curve'!$D$17)*$F$1))</f>
        <v>32.113369986425333</v>
      </c>
      <c r="CE196">
        <f>IF($I$2=0,0,IF(AU196=0,D196-CD196,('LED Curve'!$D$14*(AU196/$I$2)^3+'LED Curve'!$D$15*(AU196/$I$2)^2+'LED Curve'!$D$16*(AU196/$I$2)^1+'LED Curve'!$D$17)*$F$2))</f>
        <v>32.113369986425333</v>
      </c>
      <c r="CF196">
        <f>IF($I$3=0,0,IF(AV196=0,D196-(CD196+CE196),('LED Curve'!$D$14*(AV196/$I$3)^3+'LED Curve'!$D$15*(AV196/$I$3)^2+'LED Curve'!$D$16*(AV196/$I$3)^1+'LED Curve'!$D$17)*$F$3))</f>
        <v>32.113369986425333</v>
      </c>
      <c r="CG196">
        <f>IF($I$4=0,0,IF(AW196=0,D196-(CD196+CE196+CF196),('LED Curve'!$D$14*(AW196/$I$4)^3+'LED Curve'!$D$15*(AW196/$I$4)^2+'LED Curve'!$D$16*(AW196/$I$4)^1+'LED Curve'!$D$17)*$F$4))</f>
        <v>32.113369986425333</v>
      </c>
      <c r="CH196">
        <f>IF($I$1=0,0,IF(AX196=0,E196,('LED Curve'!$D$14*(AX196/$I$1)^3+'LED Curve'!$D$15*(AX196/$I$1)^2+'LED Curve'!$D$16*(AX196/$I$1)^1+'LED Curve'!$D$17)*$F$1))</f>
        <v>32.123222947868399</v>
      </c>
      <c r="CI196">
        <f>IF($I$2=0,0,IF(AY196=0,E196-CH196,('LED Curve'!$D$14*(AY196/$I$2)^3+'LED Curve'!$D$15*(AY196/$I$2)^2+'LED Curve'!$D$16*(AY196/$I$2)^1+'LED Curve'!$D$17)*$F$2))</f>
        <v>32.123222947868399</v>
      </c>
      <c r="CJ196">
        <f>IF($I$3=0,0,IF(AZ196=0,E196-(CH196+CI196),('LED Curve'!$D$14*(AZ196/$I$3)^3+'LED Curve'!$D$15*(AZ196/$I$3)^2+'LED Curve'!$D$16*(AZ196/$I$3)^1+'LED Curve'!$D$17)*$F$3))</f>
        <v>32.123222947868399</v>
      </c>
      <c r="CK196">
        <f>IF($I$4=0,0,IF(BA196=0,E196-(CH196+CI196+CJ196),('LED Curve'!$D$14*(BA196/$I$4)^3+'LED Curve'!$D$15*(BA196/$I$4)^2+'LED Curve'!$D$16*(BA196/$I$4)^1+'LED Curve'!$D$17)*$F$4))</f>
        <v>32.123222947868399</v>
      </c>
      <c r="CL196">
        <f t="shared" si="272"/>
        <v>83.300014852325745</v>
      </c>
      <c r="CM196">
        <f t="shared" si="273"/>
        <v>51.461756292392145</v>
      </c>
      <c r="CN196">
        <f t="shared" si="274"/>
        <v>19.623497732458546</v>
      </c>
      <c r="CO196">
        <f>IF($C$6=Calculation!$I$5,0,$C196-(BZ196+CA196+CB196+CC196))</f>
        <v>0</v>
      </c>
      <c r="CP196">
        <f t="shared" si="275"/>
        <v>93.619291917857595</v>
      </c>
      <c r="CQ196">
        <f t="shared" si="276"/>
        <v>61.505921931432255</v>
      </c>
      <c r="CR196">
        <f t="shared" si="277"/>
        <v>29.392551945006929</v>
      </c>
      <c r="CS196">
        <f>IF($C$6=Calculation!$I$5,0,$D196-(CD196+CE196+CF196+CG196))</f>
        <v>-2.7208180414184113</v>
      </c>
      <c r="CT196">
        <f t="shared" si="278"/>
        <v>104.2038274484381</v>
      </c>
      <c r="CU196">
        <f t="shared" si="279"/>
        <v>72.080604500569706</v>
      </c>
      <c r="CV196">
        <f t="shared" si="280"/>
        <v>39.957381552701307</v>
      </c>
      <c r="CW196">
        <f>IF($C$6=Calculation!$I$5,0,$E196-(CH196+CI196+CJ196+CK196))</f>
        <v>7.8341586048329077</v>
      </c>
      <c r="CX196">
        <f t="shared" si="281"/>
        <v>98.86347968391901</v>
      </c>
      <c r="CY196">
        <f t="shared" si="282"/>
        <v>110.83099845175654</v>
      </c>
      <c r="CZ196">
        <f t="shared" si="283"/>
        <v>121.93538516316436</v>
      </c>
      <c r="DA196">
        <f t="shared" si="284"/>
        <v>1.0376486319519509</v>
      </c>
      <c r="DB196">
        <f t="shared" si="285"/>
        <v>1.077164554024858</v>
      </c>
      <c r="DC196">
        <f t="shared" si="286"/>
        <v>1.1035419185763891</v>
      </c>
      <c r="DD196">
        <f t="shared" si="301"/>
        <v>23.551466082748259</v>
      </c>
      <c r="DE196">
        <f t="shared" si="302"/>
        <v>23.134655984537659</v>
      </c>
      <c r="DF196">
        <f t="shared" si="303"/>
        <v>21.942799594789797</v>
      </c>
      <c r="DG196">
        <f t="shared" si="304"/>
        <v>17.668708311669377</v>
      </c>
      <c r="DH196">
        <f t="shared" si="305"/>
        <v>24.496975417238708</v>
      </c>
      <c r="DI196">
        <f t="shared" si="306"/>
        <v>24.117110482698799</v>
      </c>
      <c r="DJ196">
        <f t="shared" si="307"/>
        <v>23.051126856069107</v>
      </c>
      <c r="DK196">
        <f t="shared" si="308"/>
        <v>20.306353062333827</v>
      </c>
      <c r="DL196">
        <f t="shared" si="309"/>
        <v>25.122607530499671</v>
      </c>
      <c r="DM196">
        <f t="shared" si="310"/>
        <v>24.774793518788314</v>
      </c>
      <c r="DN196">
        <f t="shared" si="311"/>
        <v>23.809553353328617</v>
      </c>
      <c r="DO196">
        <f t="shared" si="312"/>
        <v>21.412606488695772</v>
      </c>
      <c r="DP196">
        <f t="shared" si="287"/>
        <v>0.21536561656600375</v>
      </c>
      <c r="DQ196">
        <f t="shared" si="288"/>
        <v>0.5946129283434145</v>
      </c>
      <c r="DR196">
        <f t="shared" si="289"/>
        <v>2.2643907876626952</v>
      </c>
      <c r="DS196">
        <f t="shared" si="290"/>
        <v>8.4538317456497953</v>
      </c>
      <c r="DT196">
        <f t="shared" si="291"/>
        <v>0.1957421357474966</v>
      </c>
      <c r="DU196">
        <f t="shared" si="292"/>
        <v>0.52937470169145939</v>
      </c>
      <c r="DV196">
        <f t="shared" si="293"/>
        <v>1.2570381093663101</v>
      </c>
      <c r="DW196">
        <f t="shared" si="294"/>
        <v>15.800113132585881</v>
      </c>
      <c r="DX196">
        <f t="shared" si="295"/>
        <v>0.17943591579829735</v>
      </c>
      <c r="DY196">
        <f t="shared" si="296"/>
        <v>0.47733610924997627</v>
      </c>
      <c r="DZ196">
        <f t="shared" si="297"/>
        <v>1.0876185638500147</v>
      </c>
      <c r="EA196">
        <f t="shared" si="298"/>
        <v>23.967891764377192</v>
      </c>
      <c r="EB196">
        <f>IF($I$1=0,0,IF(AP196&lt;=0,0,('LED Curve'!$D$19*(AP196/$I$1)^3+'LED Curve'!$D$20*(AP196/$I$1)^2+'LED Curve'!$D$21*(AP196/$I$1)^1+'LED Curve'!$D$22)*$F$1*$I$1))</f>
        <v>499.45781970958944</v>
      </c>
      <c r="EC196">
        <f>IF($I$2=0,0,IF(AQ196&lt;=0,0,('LED Curve'!$D$19*(AQ196/$I$2)^3+'LED Curve'!$D$20*(AQ196/$I$2)^2+'LED Curve'!$D$21*(AQ196/$I$2)^1+'LED Curve'!$D$22)*$F$2*$I$2))</f>
        <v>499.45781970958944</v>
      </c>
      <c r="ED196">
        <f>IF($I$3=0,0,IF(AR196&lt;=0,0,('LED Curve'!$D$19*(AR196/$I$3)^3+'LED Curve'!$D$20*(AR196/$I$3)^2+'LED Curve'!$D$21*(AR196/$I$3)^1+'LED Curve'!$D$22)*$F$3*$I$3))</f>
        <v>499.45781970958944</v>
      </c>
      <c r="EE196">
        <f>IF($I$4=0,0,IF(AS196&lt;=0,0,('LED Curve'!$D$19*(AS196/$I$4)^3+'LED Curve'!$D$20*(AS196/$I$4)^2+'LED Curve'!$D$21*(AS196/$I$4)^1+'LED Curve'!$D$22)*$F$4*$I$4))</f>
        <v>0</v>
      </c>
      <c r="EF196">
        <f>IF($I$1=0,0,IF(AT196&lt;=0,0,('LED Curve'!$D$19*(AT196/$I$1)^3+'LED Curve'!$D$20*(AT196/$I$1)^2+'LED Curve'!$D$21*(AT196/$I$1)^1+'LED Curve'!$D$22)*$F$1*$I$1))</f>
        <v>542.65280811527862</v>
      </c>
      <c r="EG196">
        <f>IF($I$2=0,0,IF(AU196&lt;=0,0,('LED Curve'!$D$19*(AU196/$I$2)^3+'LED Curve'!$D$20*(AU196/$I$2)^2+'LED Curve'!$D$21*(AU196/$I$2)^1+'LED Curve'!$D$22)*$F$2*$I$2))</f>
        <v>542.65280811527862</v>
      </c>
      <c r="EH196">
        <f>IF($I$3=0,0,IF(AV196&lt;=0,0,('LED Curve'!$D$19*(AV196/$I$3)^3+'LED Curve'!$D$20*(AV196/$I$3)^2+'LED Curve'!$D$21*(AV196/$I$3)^1+'LED Curve'!$D$22)*$F$3*$I$3))</f>
        <v>542.65280811527862</v>
      </c>
      <c r="EI196">
        <f>IF($I$4=0,0,IF(AW196&lt;=0,0,('LED Curve'!$D$19*(AW196/$I$4)^3+'LED Curve'!$D$20*(AW196/$I$4)^2+'LED Curve'!$D$21*(AW196/$I$4)^1+'LED Curve'!$D$22)*$F$4*$I$4))</f>
        <v>542.65280811527862</v>
      </c>
      <c r="EJ196">
        <f>IF($I$1=0,0,IF(AX196&lt;=0,0,('LED Curve'!$D$19*(AX196/$I$1)^3+'LED Curve'!$D$20*(AX196/$I$1)^2+'LED Curve'!$D$21*(AX196/$I$1)^1+'LED Curve'!$D$22)*$F$1*$I$1))</f>
        <v>544.2324443672818</v>
      </c>
      <c r="EK196">
        <f>IF($I$2=0,0,IF(AY196&lt;=0,0,('LED Curve'!$D$19*(AY196/$I$2)^3+'LED Curve'!$D$20*(AY196/$I$2)^2+'LED Curve'!$D$21*(AY196/$I$2)^1+'LED Curve'!$D$22)*$F$2*$I$2))</f>
        <v>544.2324443672818</v>
      </c>
      <c r="EL196">
        <f>IF($I$3=0,0,IF(AZ196&lt;=0,0,('LED Curve'!$D$19*(AZ196/$I$3)^3+'LED Curve'!$D$20*(AZ196/$I$3)^2+'LED Curve'!$D$21*(AZ196/$I$3)^1+'LED Curve'!$D$22)*$F$3*$I$3))</f>
        <v>544.2324443672818</v>
      </c>
      <c r="EM196">
        <f>IF($I$4=0,0,IF(BA196&lt;=0,0,('LED Curve'!$D$19*(BA196/$I$4)^3+'LED Curve'!$D$20*(BA196/$I$4)^2+'LED Curve'!$D$21*(BA196/$I$4)^1+'LED Curve'!$D$22)*$F$4*$I$4))</f>
        <v>544.2324443672818</v>
      </c>
      <c r="EN196">
        <f t="shared" si="299"/>
        <v>1498.3734591287684</v>
      </c>
      <c r="EO196">
        <f t="shared" si="219"/>
        <v>270.05718373547415</v>
      </c>
      <c r="EP196">
        <f t="shared" si="220"/>
        <v>2170.6112324611145</v>
      </c>
      <c r="EQ196">
        <f t="shared" si="221"/>
        <v>844.83306898317869</v>
      </c>
      <c r="ER196">
        <f t="shared" si="300"/>
        <v>2176.9297774691272</v>
      </c>
      <c r="ES196">
        <f t="shared" si="222"/>
        <v>774.82780015805474</v>
      </c>
    </row>
    <row r="197" spans="1:149" x14ac:dyDescent="0.3">
      <c r="A197">
        <v>188</v>
      </c>
      <c r="B197">
        <f t="shared" si="223"/>
        <v>7.3437499999999996E-3</v>
      </c>
      <c r="C197">
        <f t="shared" si="210"/>
        <v>113.86494435858494</v>
      </c>
      <c r="D197">
        <f t="shared" si="211"/>
        <v>124.34357566391083</v>
      </c>
      <c r="E197">
        <f t="shared" si="212"/>
        <v>134.82220696923673</v>
      </c>
      <c r="F197">
        <f>IF(C197&gt;Calculation!$D$72,IF((C197-Calculation!$D$72)/Calculation!$D$58&gt;Calculation!$D$28,Calculation!$D$28,(C197-Calculation!$D$72)/Calculation!$D$58),0)</f>
        <v>26.470588235294116</v>
      </c>
      <c r="G197">
        <f>IF(C197&gt;Calculation!$D$73,IF((C197-Calculation!$D$73)/Calculation!$D$59&gt;Calculation!$D$29,Calculation!$D$29,(C197-Calculation!$D$73)/Calculation!$D$59),0)</f>
        <v>54.411764705882355</v>
      </c>
      <c r="H197">
        <f>IF(C197&gt;Calculation!$D$74,IF((C197-Calculation!$D$74)/Calculation!$D$60&gt;Calculation!$D$30,Calculation!$D$30,(C197-Calculation!$D$74)/Calculation!$D$60),0)</f>
        <v>122.05882352941177</v>
      </c>
      <c r="I197">
        <f>IF(C197&gt;Calculation!$D$75,IF((C197-Calculation!$D$75)/Calculation!$D$61&gt;Calculation!$D$31,Calculation!$D$31,(C197-Calculation!$D$75)/Calculation!$D$61),0)</f>
        <v>0</v>
      </c>
      <c r="J197">
        <f>IF(D197&gt;Calculation!$D$72,IF((D197-Calculation!$D$72)/Calculation!$D$58&gt;Calculation!$D$28,Calculation!$D$28,(D197-Calculation!$D$72)/Calculation!$D$58),0)</f>
        <v>26.470588235294116</v>
      </c>
      <c r="K197">
        <f>IF(D197&gt;Calculation!$D$73,IF((D197-Calculation!$D$73)/Calculation!$D$59&gt;Calculation!$D$29,Calculation!$D$29,(D197-Calculation!$D$73)/Calculation!$D$59),0)</f>
        <v>54.411764705882355</v>
      </c>
      <c r="L197">
        <f>IF(D197&gt;Calculation!$D$74,IF((D197-Calculation!$D$74)/Calculation!$D$60&gt;Calculation!$D$30,Calculation!$D$30,(D197-Calculation!$D$74)/Calculation!$D$60),0)</f>
        <v>122.05882352941177</v>
      </c>
      <c r="M197">
        <f>IF(D197&gt;Calculation!$D$75,IF((D197-Calculation!$D$75)/Calculation!$D$61&gt;Calculation!$D$31,Calculation!$D$31,(D197-Calculation!$D$75)/Calculation!$D$61),0)</f>
        <v>94.899458461912516</v>
      </c>
      <c r="N197">
        <f>IF(E197&gt;Calculation!$D$72,IF((E197-Calculation!$D$72)/Calculation!$D$58&gt;Calculation!$D$28,Calculation!$D$28,(E197-Calculation!$D$72)/Calculation!$D$58),0)</f>
        <v>26.470588235294116</v>
      </c>
      <c r="O197">
        <f>IF(E197&gt;Calculation!$D$73,IF((E197-Calculation!$D$73)/Calculation!$D$59&gt;Calculation!$D$29,Calculation!$D$29,(E197-Calculation!$D$73)/Calculation!$D$59),0)</f>
        <v>54.411764705882355</v>
      </c>
      <c r="P197">
        <f>IF(E197&gt;Calculation!$D$74,IF((E197-Calculation!$D$74)/Calculation!$D$60&gt;Calculation!$D$30,Calculation!$D$30,(E197-Calculation!$D$74)/Calculation!$D$60),0)</f>
        <v>122.05882352941177</v>
      </c>
      <c r="Q197">
        <f>IF(E197&gt;Calculation!$D$75,IF((E197-Calculation!$D$75)/Calculation!$D$61&gt;Calculation!$D$31,Calculation!$D$31,(E197-Calculation!$D$75)/Calculation!$D$61),0)</f>
        <v>135.29411764705884</v>
      </c>
      <c r="R197">
        <f t="shared" si="224"/>
        <v>0</v>
      </c>
      <c r="S197">
        <f t="shared" si="225"/>
        <v>0</v>
      </c>
      <c r="T197">
        <f t="shared" si="226"/>
        <v>122.05882352941177</v>
      </c>
      <c r="U197">
        <f t="shared" si="227"/>
        <v>0</v>
      </c>
      <c r="V197">
        <f t="shared" si="228"/>
        <v>0</v>
      </c>
      <c r="W197">
        <f t="shared" si="229"/>
        <v>0</v>
      </c>
      <c r="X197">
        <f t="shared" si="230"/>
        <v>27.159365067499252</v>
      </c>
      <c r="Y197">
        <f t="shared" si="231"/>
        <v>94.899458461912516</v>
      </c>
      <c r="Z197">
        <f t="shared" si="232"/>
        <v>0</v>
      </c>
      <c r="AA197">
        <f t="shared" si="233"/>
        <v>0</v>
      </c>
      <c r="AB197">
        <f t="shared" si="234"/>
        <v>0</v>
      </c>
      <c r="AC197">
        <f t="shared" si="213"/>
        <v>135.29411764705884</v>
      </c>
      <c r="AD197">
        <f>IF(T197&gt;Calculation!$D$29,1,0)</f>
        <v>1</v>
      </c>
      <c r="AE197">
        <f>IF(X197&gt;Calculation!$D$29,1,0)</f>
        <v>0</v>
      </c>
      <c r="AF197">
        <f>IF(AB197&gt;Calculation!$D$29,1,0)</f>
        <v>0</v>
      </c>
      <c r="AG197">
        <f>IF(U197&gt;Calculation!$D$30,1,0)</f>
        <v>0</v>
      </c>
      <c r="AH197">
        <f>IF(Y197&gt;Calculation!$D$30,1,0)</f>
        <v>0</v>
      </c>
      <c r="AI197">
        <f>IF(AC197&gt;Calculation!$D$30,1,0)</f>
        <v>1</v>
      </c>
      <c r="AJ197">
        <f t="shared" si="214"/>
        <v>122.05882352941177</v>
      </c>
      <c r="AK197">
        <f t="shared" si="235"/>
        <v>122.05882352941177</v>
      </c>
      <c r="AL197">
        <f t="shared" si="236"/>
        <v>135.29411764705884</v>
      </c>
      <c r="AM197">
        <f t="shared" si="237"/>
        <v>14898.356401384084</v>
      </c>
      <c r="AN197">
        <f t="shared" si="238"/>
        <v>14898.356401384084</v>
      </c>
      <c r="AO197">
        <f t="shared" si="239"/>
        <v>18304.498269896198</v>
      </c>
      <c r="AP197">
        <f t="shared" si="215"/>
        <v>122.05882352941177</v>
      </c>
      <c r="AQ197">
        <f t="shared" si="216"/>
        <v>122.05882352941177</v>
      </c>
      <c r="AR197">
        <f t="shared" si="217"/>
        <v>122.05882352941177</v>
      </c>
      <c r="AS197">
        <f t="shared" si="218"/>
        <v>0</v>
      </c>
      <c r="AT197">
        <f t="shared" si="240"/>
        <v>122.05882352941177</v>
      </c>
      <c r="AU197">
        <f t="shared" si="241"/>
        <v>122.05882352941177</v>
      </c>
      <c r="AV197">
        <f t="shared" si="242"/>
        <v>122.05882352941177</v>
      </c>
      <c r="AW197">
        <f t="shared" si="243"/>
        <v>94.899458461912516</v>
      </c>
      <c r="AX197">
        <f t="shared" si="244"/>
        <v>135.29411764705884</v>
      </c>
      <c r="AY197">
        <f t="shared" si="245"/>
        <v>135.29411764705884</v>
      </c>
      <c r="AZ197">
        <f t="shared" si="246"/>
        <v>135.29411764705884</v>
      </c>
      <c r="BA197">
        <f t="shared" si="247"/>
        <v>135.29411764705884</v>
      </c>
      <c r="BB197">
        <f t="shared" si="248"/>
        <v>40.686274509803923</v>
      </c>
      <c r="BC197">
        <f t="shared" si="249"/>
        <v>40.686274509803923</v>
      </c>
      <c r="BD197">
        <f t="shared" si="250"/>
        <v>40.686274509803923</v>
      </c>
      <c r="BE197">
        <f t="shared" si="251"/>
        <v>0</v>
      </c>
      <c r="BF197">
        <f t="shared" si="252"/>
        <v>40.686274509803923</v>
      </c>
      <c r="BG197">
        <f t="shared" si="253"/>
        <v>40.686274509803923</v>
      </c>
      <c r="BH197">
        <f t="shared" si="254"/>
        <v>40.686274509803923</v>
      </c>
      <c r="BI197">
        <f t="shared" si="255"/>
        <v>31.633152820637505</v>
      </c>
      <c r="BJ197">
        <f t="shared" si="256"/>
        <v>45.098039215686278</v>
      </c>
      <c r="BK197">
        <f t="shared" si="257"/>
        <v>45.098039215686278</v>
      </c>
      <c r="BL197">
        <f t="shared" si="258"/>
        <v>45.098039215686278</v>
      </c>
      <c r="BM197">
        <f t="shared" si="259"/>
        <v>45.098039215686278</v>
      </c>
      <c r="BN197">
        <f t="shared" si="260"/>
        <v>1655.3729334871205</v>
      </c>
      <c r="BO197">
        <f t="shared" si="261"/>
        <v>1655.3729334871205</v>
      </c>
      <c r="BP197">
        <f t="shared" si="262"/>
        <v>1655.3729334871205</v>
      </c>
      <c r="BQ197">
        <f t="shared" si="263"/>
        <v>0</v>
      </c>
      <c r="BR197">
        <f t="shared" si="264"/>
        <v>1655.3729334871205</v>
      </c>
      <c r="BS197">
        <f t="shared" si="265"/>
        <v>1655.3729334871205</v>
      </c>
      <c r="BT197">
        <f t="shared" si="266"/>
        <v>1655.3729334871205</v>
      </c>
      <c r="BU197">
        <f t="shared" si="267"/>
        <v>1000.6563573738066</v>
      </c>
      <c r="BV197">
        <f t="shared" si="268"/>
        <v>2033.8331410995775</v>
      </c>
      <c r="BW197">
        <f t="shared" si="269"/>
        <v>2033.8331410995775</v>
      </c>
      <c r="BX197">
        <f t="shared" si="270"/>
        <v>2033.8331410995775</v>
      </c>
      <c r="BY197">
        <f t="shared" si="271"/>
        <v>2033.8331410995775</v>
      </c>
      <c r="BZ197">
        <f>IF($I$1=0,0,IF(AP197=0,C197,('LED Curve'!$D$14*(AP197/$I$1)^3+'LED Curve'!$D$15*(AP197/$I$1)^2+'LED Curve'!$D$16*(AP197/$I$1)^1+'LED Curve'!$D$17)*$F$1))</f>
        <v>31.838258559933596</v>
      </c>
      <c r="CA197">
        <f>IF($I$2=0,0,IF(AQ197=0,C197-BZ197,('LED Curve'!$D$14*(AQ197/$I$2)^3+'LED Curve'!$D$15*(AQ197/$I$2)^2+'LED Curve'!$D$16*(AQ197/$I$2)^1+'LED Curve'!$D$17)*$F$2))</f>
        <v>31.838258559933596</v>
      </c>
      <c r="CB197">
        <f>IF($I$3=0,0,IF(AR197=0,C197-(BZ197+CA197),('LED Curve'!$D$14*(AR197/$I$3)^3+'LED Curve'!$D$15*(AR197/$I$3)^2+'LED Curve'!$D$16*(AR197/$I$3)^1+'LED Curve'!$D$17)*$F$3))</f>
        <v>31.838258559933596</v>
      </c>
      <c r="CC197">
        <f>IF($I$4=0,0,IF(AS197=0,C197-(BZ197+CA197+CB197),('LED Curve'!$D$14*(AS197/$I$4)^3+'LED Curve'!$D$15*(AS197/$I$4)^2+'LED Curve'!$D$16*(AS197/$I$4)^1+'LED Curve'!$D$17)*$F$4))</f>
        <v>18.350168678784144</v>
      </c>
      <c r="CD197">
        <f>IF($I$1=0,0,IF(AT197=0,D197,('LED Curve'!$D$14*(AT197/$I$1)^3+'LED Curve'!$D$15*(AT197/$I$1)^2+'LED Curve'!$D$16*(AT197/$I$1)^1+'LED Curve'!$D$17)*$F$1))</f>
        <v>31.838258559933596</v>
      </c>
      <c r="CE197">
        <f>IF($I$2=0,0,IF(AU197=0,D197-CD197,('LED Curve'!$D$14*(AU197/$I$2)^3+'LED Curve'!$D$15*(AU197/$I$2)^2+'LED Curve'!$D$16*(AU197/$I$2)^1+'LED Curve'!$D$17)*$F$2))</f>
        <v>31.838258559933596</v>
      </c>
      <c r="CF197">
        <f>IF($I$3=0,0,IF(AV197=0,D197-(CD197+CE197),('LED Curve'!$D$14*(AV197/$I$3)^3+'LED Curve'!$D$15*(AV197/$I$3)^2+'LED Curve'!$D$16*(AV197/$I$3)^1+'LED Curve'!$D$17)*$F$3))</f>
        <v>31.838258559933596</v>
      </c>
      <c r="CG197">
        <f>IF($I$4=0,0,IF(AW197=0,D197-(CD197+CE197+CF197),('LED Curve'!$D$14*(AW197/$I$4)^3+'LED Curve'!$D$15*(AW197/$I$4)^2+'LED Curve'!$D$16*(AW197/$I$4)^1+'LED Curve'!$D$17)*$F$4))</f>
        <v>31.124466613133695</v>
      </c>
      <c r="CH197">
        <f>IF($I$1=0,0,IF(AX197=0,E197,('LED Curve'!$D$14*(AX197/$I$1)^3+'LED Curve'!$D$15*(AX197/$I$1)^2+'LED Curve'!$D$16*(AX197/$I$1)^1+'LED Curve'!$D$17)*$F$1))</f>
        <v>32.123222947868399</v>
      </c>
      <c r="CI197">
        <f>IF($I$2=0,0,IF(AY197=0,E197-CH197,('LED Curve'!$D$14*(AY197/$I$2)^3+'LED Curve'!$D$15*(AY197/$I$2)^2+'LED Curve'!$D$16*(AY197/$I$2)^1+'LED Curve'!$D$17)*$F$2))</f>
        <v>32.123222947868399</v>
      </c>
      <c r="CJ197">
        <f>IF($I$3=0,0,IF(AZ197=0,E197-(CH197+CI197),('LED Curve'!$D$14*(AZ197/$I$3)^3+'LED Curve'!$D$15*(AZ197/$I$3)^2+'LED Curve'!$D$16*(AZ197/$I$3)^1+'LED Curve'!$D$17)*$F$3))</f>
        <v>32.123222947868399</v>
      </c>
      <c r="CK197">
        <f>IF($I$4=0,0,IF(BA197=0,E197-(CH197+CI197+CJ197),('LED Curve'!$D$14*(BA197/$I$4)^3+'LED Curve'!$D$15*(BA197/$I$4)^2+'LED Curve'!$D$16*(BA197/$I$4)^1+'LED Curve'!$D$17)*$F$4))</f>
        <v>32.123222947868399</v>
      </c>
      <c r="CL197">
        <f t="shared" si="272"/>
        <v>82.026685798651343</v>
      </c>
      <c r="CM197">
        <f t="shared" si="273"/>
        <v>50.188427238717743</v>
      </c>
      <c r="CN197">
        <f t="shared" si="274"/>
        <v>18.350168678784144</v>
      </c>
      <c r="CO197">
        <f>IF($C$6=Calculation!$I$5,0,$C197-(BZ197+CA197+CB197+CC197))</f>
        <v>0</v>
      </c>
      <c r="CP197">
        <f t="shared" si="275"/>
        <v>92.505317103977234</v>
      </c>
      <c r="CQ197">
        <f t="shared" si="276"/>
        <v>60.667058544043634</v>
      </c>
      <c r="CR197">
        <f t="shared" si="277"/>
        <v>28.828799984110034</v>
      </c>
      <c r="CS197">
        <f>IF($C$6=Calculation!$I$5,0,$D197-(CD197+CE197+CF197+CG197))</f>
        <v>-2.2956666290236569</v>
      </c>
      <c r="CT197">
        <f t="shared" si="278"/>
        <v>102.69898402136833</v>
      </c>
      <c r="CU197">
        <f t="shared" si="279"/>
        <v>70.575761073499933</v>
      </c>
      <c r="CV197">
        <f t="shared" si="280"/>
        <v>38.452538125631534</v>
      </c>
      <c r="CW197">
        <f>IF($C$6=Calculation!$I$5,0,$E197-(CH197+CI197+CJ197+CK197))</f>
        <v>6.3293151777631351</v>
      </c>
      <c r="CX197">
        <f t="shared" si="281"/>
        <v>99.416089606798707</v>
      </c>
      <c r="CY197">
        <f t="shared" si="282"/>
        <v>111.46534875016486</v>
      </c>
      <c r="CZ197">
        <f t="shared" si="283"/>
        <v>122.65928600408891</v>
      </c>
      <c r="DA197">
        <f t="shared" si="284"/>
        <v>1.0443237238637155</v>
      </c>
      <c r="DB197">
        <f t="shared" si="285"/>
        <v>1.0841884675907356</v>
      </c>
      <c r="DC197">
        <f t="shared" si="286"/>
        <v>1.1109408156352125</v>
      </c>
      <c r="DD197">
        <f t="shared" si="301"/>
        <v>23.703268441461177</v>
      </c>
      <c r="DE197">
        <f t="shared" si="302"/>
        <v>23.286458343250576</v>
      </c>
      <c r="DF197">
        <f t="shared" si="303"/>
        <v>22.094601953502714</v>
      </c>
      <c r="DG197">
        <f t="shared" si="304"/>
        <v>17.668708311669377</v>
      </c>
      <c r="DH197">
        <f t="shared" si="305"/>
        <v>24.657400671276829</v>
      </c>
      <c r="DI197">
        <f t="shared" si="306"/>
        <v>24.277535736736919</v>
      </c>
      <c r="DJ197">
        <f t="shared" si="307"/>
        <v>23.211552110107228</v>
      </c>
      <c r="DK197">
        <f t="shared" si="308"/>
        <v>20.448215284362711</v>
      </c>
      <c r="DL197">
        <f t="shared" si="309"/>
        <v>25.292376401777464</v>
      </c>
      <c r="DM197">
        <f t="shared" si="310"/>
        <v>24.944562390066107</v>
      </c>
      <c r="DN197">
        <f t="shared" si="311"/>
        <v>23.97932222460641</v>
      </c>
      <c r="DO197">
        <f t="shared" si="312"/>
        <v>21.582375359973565</v>
      </c>
      <c r="DP197">
        <f t="shared" si="287"/>
        <v>0.21536561656600375</v>
      </c>
      <c r="DQ197">
        <f t="shared" si="288"/>
        <v>0.5946129283434145</v>
      </c>
      <c r="DR197">
        <f t="shared" si="289"/>
        <v>2.3549185424918853</v>
      </c>
      <c r="DS197">
        <f t="shared" si="290"/>
        <v>8.4538317456497953</v>
      </c>
      <c r="DT197">
        <f t="shared" si="291"/>
        <v>0.1957421357474966</v>
      </c>
      <c r="DU197">
        <f t="shared" si="292"/>
        <v>0.52937470169145939</v>
      </c>
      <c r="DV197">
        <f t="shared" si="293"/>
        <v>1.272480052254652</v>
      </c>
      <c r="DW197">
        <f t="shared" si="294"/>
        <v>15.788859590396747</v>
      </c>
      <c r="DX197">
        <f t="shared" si="295"/>
        <v>0.17943591579829735</v>
      </c>
      <c r="DY197">
        <f t="shared" si="296"/>
        <v>0.47733610924997627</v>
      </c>
      <c r="DZ197">
        <f t="shared" si="297"/>
        <v>1.0876185638500147</v>
      </c>
      <c r="EA197">
        <f t="shared" si="298"/>
        <v>24.005318223131752</v>
      </c>
      <c r="EB197">
        <f>IF($I$1=0,0,IF(AP197&lt;=0,0,('LED Curve'!$D$19*(AP197/$I$1)^3+'LED Curve'!$D$20*(AP197/$I$1)^2+'LED Curve'!$D$21*(AP197/$I$1)^1+'LED Curve'!$D$22)*$F$1*$I$1))</f>
        <v>499.45781970958944</v>
      </c>
      <c r="EC197">
        <f>IF($I$2=0,0,IF(AQ197&lt;=0,0,('LED Curve'!$D$19*(AQ197/$I$2)^3+'LED Curve'!$D$20*(AQ197/$I$2)^2+'LED Curve'!$D$21*(AQ197/$I$2)^1+'LED Curve'!$D$22)*$F$2*$I$2))</f>
        <v>499.45781970958944</v>
      </c>
      <c r="ED197">
        <f>IF($I$3=0,0,IF(AR197&lt;=0,0,('LED Curve'!$D$19*(AR197/$I$3)^3+'LED Curve'!$D$20*(AR197/$I$3)^2+'LED Curve'!$D$21*(AR197/$I$3)^1+'LED Curve'!$D$22)*$F$3*$I$3))</f>
        <v>499.45781970958944</v>
      </c>
      <c r="EE197">
        <f>IF($I$4=0,0,IF(AS197&lt;=0,0,('LED Curve'!$D$19*(AS197/$I$4)^3+'LED Curve'!$D$20*(AS197/$I$4)^2+'LED Curve'!$D$21*(AS197/$I$4)^1+'LED Curve'!$D$22)*$F$4*$I$4))</f>
        <v>0</v>
      </c>
      <c r="EF197">
        <f>IF($I$1=0,0,IF(AT197&lt;=0,0,('LED Curve'!$D$19*(AT197/$I$1)^3+'LED Curve'!$D$20*(AT197/$I$1)^2+'LED Curve'!$D$21*(AT197/$I$1)^1+'LED Curve'!$D$22)*$F$1*$I$1))</f>
        <v>499.45781970958944</v>
      </c>
      <c r="EG197">
        <f>IF($I$2=0,0,IF(AU197&lt;=0,0,('LED Curve'!$D$19*(AU197/$I$2)^3+'LED Curve'!$D$20*(AU197/$I$2)^2+'LED Curve'!$D$21*(AU197/$I$2)^1+'LED Curve'!$D$22)*$F$2*$I$2))</f>
        <v>499.45781970958944</v>
      </c>
      <c r="EH197">
        <f>IF($I$3=0,0,IF(AV197&lt;=0,0,('LED Curve'!$D$19*(AV197/$I$3)^3+'LED Curve'!$D$20*(AV197/$I$3)^2+'LED Curve'!$D$21*(AV197/$I$3)^1+'LED Curve'!$D$22)*$F$3*$I$3))</f>
        <v>499.45781970958944</v>
      </c>
      <c r="EI197">
        <f>IF($I$4=0,0,IF(AW197&lt;=0,0,('LED Curve'!$D$19*(AW197/$I$4)^3+'LED Curve'!$D$20*(AW197/$I$4)^2+'LED Curve'!$D$21*(AW197/$I$4)^1+'LED Curve'!$D$22)*$F$4*$I$4))</f>
        <v>400.99318578524867</v>
      </c>
      <c r="EJ197">
        <f>IF($I$1=0,0,IF(AX197&lt;=0,0,('LED Curve'!$D$19*(AX197/$I$1)^3+'LED Curve'!$D$20*(AX197/$I$1)^2+'LED Curve'!$D$21*(AX197/$I$1)^1+'LED Curve'!$D$22)*$F$1*$I$1))</f>
        <v>544.2324443672818</v>
      </c>
      <c r="EK197">
        <f>IF($I$2=0,0,IF(AY197&lt;=0,0,('LED Curve'!$D$19*(AY197/$I$2)^3+'LED Curve'!$D$20*(AY197/$I$2)^2+'LED Curve'!$D$21*(AY197/$I$2)^1+'LED Curve'!$D$22)*$F$2*$I$2))</f>
        <v>544.2324443672818</v>
      </c>
      <c r="EL197">
        <f>IF($I$3=0,0,IF(AZ197&lt;=0,0,('LED Curve'!$D$19*(AZ197/$I$3)^3+'LED Curve'!$D$20*(AZ197/$I$3)^2+'LED Curve'!$D$21*(AZ197/$I$3)^1+'LED Curve'!$D$22)*$F$3*$I$3))</f>
        <v>544.2324443672818</v>
      </c>
      <c r="EM197">
        <f>IF($I$4=0,0,IF(BA197&lt;=0,0,('LED Curve'!$D$19*(BA197/$I$4)^3+'LED Curve'!$D$20*(BA197/$I$4)^2+'LED Curve'!$D$21*(BA197/$I$4)^1+'LED Curve'!$D$22)*$F$4*$I$4))</f>
        <v>544.2324443672818</v>
      </c>
      <c r="EN197">
        <f t="shared" si="299"/>
        <v>1498.3734591287684</v>
      </c>
      <c r="EO197">
        <f t="shared" si="219"/>
        <v>270.05718373547415</v>
      </c>
      <c r="EP197">
        <f t="shared" si="220"/>
        <v>1899.3666449140171</v>
      </c>
      <c r="EQ197">
        <f t="shared" si="221"/>
        <v>573.58848143608134</v>
      </c>
      <c r="ER197">
        <f t="shared" si="300"/>
        <v>2176.9297774691272</v>
      </c>
      <c r="ES197">
        <f t="shared" si="222"/>
        <v>774.82780015805474</v>
      </c>
    </row>
    <row r="198" spans="1:149" x14ac:dyDescent="0.3">
      <c r="A198">
        <v>189</v>
      </c>
      <c r="B198">
        <f t="shared" si="223"/>
        <v>7.3828124999999996E-3</v>
      </c>
      <c r="C198">
        <f t="shared" si="210"/>
        <v>112.57425682826791</v>
      </c>
      <c r="D198">
        <f t="shared" si="211"/>
        <v>122.935552903565</v>
      </c>
      <c r="E198">
        <f t="shared" si="212"/>
        <v>133.29684897886207</v>
      </c>
      <c r="F198">
        <f>IF(C198&gt;Calculation!$D$72,IF((C198-Calculation!$D$72)/Calculation!$D$58&gt;Calculation!$D$28,Calculation!$D$28,(C198-Calculation!$D$72)/Calculation!$D$58),0)</f>
        <v>26.470588235294116</v>
      </c>
      <c r="G198">
        <f>IF(C198&gt;Calculation!$D$73,IF((C198-Calculation!$D$73)/Calculation!$D$59&gt;Calculation!$D$29,Calculation!$D$29,(C198-Calculation!$D$73)/Calculation!$D$59),0)</f>
        <v>54.411764705882355</v>
      </c>
      <c r="H198">
        <f>IF(C198&gt;Calculation!$D$74,IF((C198-Calculation!$D$74)/Calculation!$D$60&gt;Calculation!$D$30,Calculation!$D$30,(C198-Calculation!$D$74)/Calculation!$D$60),0)</f>
        <v>122.05882352941177</v>
      </c>
      <c r="I198">
        <f>IF(C198&gt;Calculation!$D$75,IF((C198-Calculation!$D$75)/Calculation!$D$61&gt;Calculation!$D$31,Calculation!$D$31,(C198-Calculation!$D$75)/Calculation!$D$61),0)</f>
        <v>0</v>
      </c>
      <c r="J198">
        <f>IF(D198&gt;Calculation!$D$72,IF((D198-Calculation!$D$72)/Calculation!$D$58&gt;Calculation!$D$28,Calculation!$D$28,(D198-Calculation!$D$72)/Calculation!$D$58),0)</f>
        <v>26.470588235294116</v>
      </c>
      <c r="K198">
        <f>IF(D198&gt;Calculation!$D$73,IF((D198-Calculation!$D$73)/Calculation!$D$59&gt;Calculation!$D$29,Calculation!$D$29,(D198-Calculation!$D$73)/Calculation!$D$59),0)</f>
        <v>54.411764705882355</v>
      </c>
      <c r="L198">
        <f>IF(D198&gt;Calculation!$D$74,IF((D198-Calculation!$D$74)/Calculation!$D$60&gt;Calculation!$D$30,Calculation!$D$30,(D198-Calculation!$D$74)/Calculation!$D$60),0)</f>
        <v>122.05882352941177</v>
      </c>
      <c r="M198">
        <f>IF(D198&gt;Calculation!$D$75,IF((D198-Calculation!$D$75)/Calculation!$D$61&gt;Calculation!$D$31,Calculation!$D$31,(D198-Calculation!$D$75)/Calculation!$D$61),0)</f>
        <v>54.439034314043845</v>
      </c>
      <c r="N198">
        <f>IF(E198&gt;Calculation!$D$72,IF((E198-Calculation!$D$72)/Calculation!$D$58&gt;Calculation!$D$28,Calculation!$D$28,(E198-Calculation!$D$72)/Calculation!$D$58),0)</f>
        <v>26.470588235294116</v>
      </c>
      <c r="O198">
        <f>IF(E198&gt;Calculation!$D$73,IF((E198-Calculation!$D$73)/Calculation!$D$59&gt;Calculation!$D$29,Calculation!$D$29,(E198-Calculation!$D$73)/Calculation!$D$59),0)</f>
        <v>54.411764705882355</v>
      </c>
      <c r="P198">
        <f>IF(E198&gt;Calculation!$D$74,IF((E198-Calculation!$D$74)/Calculation!$D$60&gt;Calculation!$D$30,Calculation!$D$30,(E198-Calculation!$D$74)/Calculation!$D$60),0)</f>
        <v>122.05882352941177</v>
      </c>
      <c r="Q198">
        <f>IF(E198&gt;Calculation!$D$75,IF((E198-Calculation!$D$75)/Calculation!$D$61&gt;Calculation!$D$31,Calculation!$D$31,(E198-Calculation!$D$75)/Calculation!$D$61),0)</f>
        <v>135.29411764705884</v>
      </c>
      <c r="R198">
        <f t="shared" si="224"/>
        <v>0</v>
      </c>
      <c r="S198">
        <f t="shared" si="225"/>
        <v>0</v>
      </c>
      <c r="T198">
        <f t="shared" si="226"/>
        <v>122.05882352941177</v>
      </c>
      <c r="U198">
        <f t="shared" si="227"/>
        <v>0</v>
      </c>
      <c r="V198">
        <f t="shared" si="228"/>
        <v>0</v>
      </c>
      <c r="W198">
        <f t="shared" si="229"/>
        <v>0</v>
      </c>
      <c r="X198">
        <f t="shared" si="230"/>
        <v>67.619789215367916</v>
      </c>
      <c r="Y198">
        <f t="shared" si="231"/>
        <v>54.439034314043845</v>
      </c>
      <c r="Z198">
        <f t="shared" si="232"/>
        <v>0</v>
      </c>
      <c r="AA198">
        <f t="shared" si="233"/>
        <v>0</v>
      </c>
      <c r="AB198">
        <f t="shared" si="234"/>
        <v>0</v>
      </c>
      <c r="AC198">
        <f t="shared" si="213"/>
        <v>135.29411764705884</v>
      </c>
      <c r="AD198">
        <f>IF(T198&gt;Calculation!$D$29,1,0)</f>
        <v>1</v>
      </c>
      <c r="AE198">
        <f>IF(X198&gt;Calculation!$D$29,1,0)</f>
        <v>1</v>
      </c>
      <c r="AF198">
        <f>IF(AB198&gt;Calculation!$D$29,1,0)</f>
        <v>0</v>
      </c>
      <c r="AG198">
        <f>IF(U198&gt;Calculation!$D$30,1,0)</f>
        <v>0</v>
      </c>
      <c r="AH198">
        <f>IF(Y198&gt;Calculation!$D$30,1,0)</f>
        <v>0</v>
      </c>
      <c r="AI198">
        <f>IF(AC198&gt;Calculation!$D$30,1,0)</f>
        <v>1</v>
      </c>
      <c r="AJ198">
        <f t="shared" si="214"/>
        <v>122.05882352941177</v>
      </c>
      <c r="AK198">
        <f t="shared" si="235"/>
        <v>122.05882352941177</v>
      </c>
      <c r="AL198">
        <f t="shared" si="236"/>
        <v>135.29411764705884</v>
      </c>
      <c r="AM198">
        <f t="shared" si="237"/>
        <v>14898.356401384084</v>
      </c>
      <c r="AN198">
        <f t="shared" si="238"/>
        <v>14898.356401384084</v>
      </c>
      <c r="AO198">
        <f t="shared" si="239"/>
        <v>18304.498269896198</v>
      </c>
      <c r="AP198">
        <f t="shared" si="215"/>
        <v>122.05882352941177</v>
      </c>
      <c r="AQ198">
        <f t="shared" si="216"/>
        <v>122.05882352941177</v>
      </c>
      <c r="AR198">
        <f t="shared" si="217"/>
        <v>122.05882352941177</v>
      </c>
      <c r="AS198">
        <f t="shared" si="218"/>
        <v>0</v>
      </c>
      <c r="AT198">
        <f t="shared" si="240"/>
        <v>122.05882352941177</v>
      </c>
      <c r="AU198">
        <f t="shared" si="241"/>
        <v>122.05882352941177</v>
      </c>
      <c r="AV198">
        <f t="shared" si="242"/>
        <v>122.05882352941177</v>
      </c>
      <c r="AW198">
        <f t="shared" si="243"/>
        <v>54.439034314043845</v>
      </c>
      <c r="AX198">
        <f t="shared" si="244"/>
        <v>135.29411764705884</v>
      </c>
      <c r="AY198">
        <f t="shared" si="245"/>
        <v>135.29411764705884</v>
      </c>
      <c r="AZ198">
        <f t="shared" si="246"/>
        <v>135.29411764705884</v>
      </c>
      <c r="BA198">
        <f t="shared" si="247"/>
        <v>135.29411764705884</v>
      </c>
      <c r="BB198">
        <f t="shared" si="248"/>
        <v>40.686274509803923</v>
      </c>
      <c r="BC198">
        <f t="shared" si="249"/>
        <v>40.686274509803923</v>
      </c>
      <c r="BD198">
        <f t="shared" si="250"/>
        <v>40.686274509803923</v>
      </c>
      <c r="BE198">
        <f t="shared" si="251"/>
        <v>0</v>
      </c>
      <c r="BF198">
        <f t="shared" si="252"/>
        <v>40.686274509803923</v>
      </c>
      <c r="BG198">
        <f t="shared" si="253"/>
        <v>40.686274509803923</v>
      </c>
      <c r="BH198">
        <f t="shared" si="254"/>
        <v>40.686274509803923</v>
      </c>
      <c r="BI198">
        <f t="shared" si="255"/>
        <v>18.146344771347948</v>
      </c>
      <c r="BJ198">
        <f t="shared" si="256"/>
        <v>45.098039215686278</v>
      </c>
      <c r="BK198">
        <f t="shared" si="257"/>
        <v>45.098039215686278</v>
      </c>
      <c r="BL198">
        <f t="shared" si="258"/>
        <v>45.098039215686278</v>
      </c>
      <c r="BM198">
        <f t="shared" si="259"/>
        <v>45.098039215686278</v>
      </c>
      <c r="BN198">
        <f t="shared" si="260"/>
        <v>1655.3729334871205</v>
      </c>
      <c r="BO198">
        <f t="shared" si="261"/>
        <v>1655.3729334871205</v>
      </c>
      <c r="BP198">
        <f t="shared" si="262"/>
        <v>1655.3729334871205</v>
      </c>
      <c r="BQ198">
        <f t="shared" si="263"/>
        <v>0</v>
      </c>
      <c r="BR198">
        <f t="shared" si="264"/>
        <v>1655.3729334871205</v>
      </c>
      <c r="BS198">
        <f t="shared" si="265"/>
        <v>1655.3729334871205</v>
      </c>
      <c r="BT198">
        <f t="shared" si="266"/>
        <v>1655.3729334871205</v>
      </c>
      <c r="BU198">
        <f t="shared" si="267"/>
        <v>329.28982856062703</v>
      </c>
      <c r="BV198">
        <f t="shared" si="268"/>
        <v>2033.8331410995775</v>
      </c>
      <c r="BW198">
        <f t="shared" si="269"/>
        <v>2033.8331410995775</v>
      </c>
      <c r="BX198">
        <f t="shared" si="270"/>
        <v>2033.8331410995775</v>
      </c>
      <c r="BY198">
        <f t="shared" si="271"/>
        <v>2033.8331410995775</v>
      </c>
      <c r="BZ198">
        <f>IF($I$1=0,0,IF(AP198=0,C198,('LED Curve'!$D$14*(AP198/$I$1)^3+'LED Curve'!$D$15*(AP198/$I$1)^2+'LED Curve'!$D$16*(AP198/$I$1)^1+'LED Curve'!$D$17)*$F$1))</f>
        <v>31.838258559933596</v>
      </c>
      <c r="CA198">
        <f>IF($I$2=0,0,IF(AQ198=0,C198-BZ198,('LED Curve'!$D$14*(AQ198/$I$2)^3+'LED Curve'!$D$15*(AQ198/$I$2)^2+'LED Curve'!$D$16*(AQ198/$I$2)^1+'LED Curve'!$D$17)*$F$2))</f>
        <v>31.838258559933596</v>
      </c>
      <c r="CB198">
        <f>IF($I$3=0,0,IF(AR198=0,C198-(BZ198+CA198),('LED Curve'!$D$14*(AR198/$I$3)^3+'LED Curve'!$D$15*(AR198/$I$3)^2+'LED Curve'!$D$16*(AR198/$I$3)^1+'LED Curve'!$D$17)*$F$3))</f>
        <v>31.838258559933596</v>
      </c>
      <c r="CC198">
        <f>IF($I$4=0,0,IF(AS198=0,C198-(BZ198+CA198+CB198),('LED Curve'!$D$14*(AS198/$I$4)^3+'LED Curve'!$D$15*(AS198/$I$4)^2+'LED Curve'!$D$16*(AS198/$I$4)^1+'LED Curve'!$D$17)*$F$4))</f>
        <v>17.059481148467114</v>
      </c>
      <c r="CD198">
        <f>IF($I$1=0,0,IF(AT198=0,D198,('LED Curve'!$D$14*(AT198/$I$1)^3+'LED Curve'!$D$15*(AT198/$I$1)^2+'LED Curve'!$D$16*(AT198/$I$1)^1+'LED Curve'!$D$17)*$F$1))</f>
        <v>31.838258559933596</v>
      </c>
      <c r="CE198">
        <f>IF($I$2=0,0,IF(AU198=0,D198-CD198,('LED Curve'!$D$14*(AU198/$I$2)^3+'LED Curve'!$D$15*(AU198/$I$2)^2+'LED Curve'!$D$16*(AU198/$I$2)^1+'LED Curve'!$D$17)*$F$2))</f>
        <v>31.838258559933596</v>
      </c>
      <c r="CF198">
        <f>IF($I$3=0,0,IF(AV198=0,D198-(CD198+CE198),('LED Curve'!$D$14*(AV198/$I$3)^3+'LED Curve'!$D$15*(AV198/$I$3)^2+'LED Curve'!$D$16*(AV198/$I$3)^1+'LED Curve'!$D$17)*$F$3))</f>
        <v>31.838258559933596</v>
      </c>
      <c r="CG198">
        <f>IF($I$4=0,0,IF(AW198=0,D198-(CD198+CE198+CF198),('LED Curve'!$D$14*(AW198/$I$4)^3+'LED Curve'!$D$15*(AW198/$I$4)^2+'LED Curve'!$D$16*(AW198/$I$4)^1+'LED Curve'!$D$17)*$F$4))</f>
        <v>29.493467244619715</v>
      </c>
      <c r="CH198">
        <f>IF($I$1=0,0,IF(AX198=0,E198,('LED Curve'!$D$14*(AX198/$I$1)^3+'LED Curve'!$D$15*(AX198/$I$1)^2+'LED Curve'!$D$16*(AX198/$I$1)^1+'LED Curve'!$D$17)*$F$1))</f>
        <v>32.123222947868399</v>
      </c>
      <c r="CI198">
        <f>IF($I$2=0,0,IF(AY198=0,E198-CH198,('LED Curve'!$D$14*(AY198/$I$2)^3+'LED Curve'!$D$15*(AY198/$I$2)^2+'LED Curve'!$D$16*(AY198/$I$2)^1+'LED Curve'!$D$17)*$F$2))</f>
        <v>32.123222947868399</v>
      </c>
      <c r="CJ198">
        <f>IF($I$3=0,0,IF(AZ198=0,E198-(CH198+CI198),('LED Curve'!$D$14*(AZ198/$I$3)^3+'LED Curve'!$D$15*(AZ198/$I$3)^2+'LED Curve'!$D$16*(AZ198/$I$3)^1+'LED Curve'!$D$17)*$F$3))</f>
        <v>32.123222947868399</v>
      </c>
      <c r="CK198">
        <f>IF($I$4=0,0,IF(BA198=0,E198-(CH198+CI198+CJ198),('LED Curve'!$D$14*(BA198/$I$4)^3+'LED Curve'!$D$15*(BA198/$I$4)^2+'LED Curve'!$D$16*(BA198/$I$4)^1+'LED Curve'!$D$17)*$F$4))</f>
        <v>32.123222947868399</v>
      </c>
      <c r="CL198">
        <f t="shared" si="272"/>
        <v>80.735998268334313</v>
      </c>
      <c r="CM198">
        <f t="shared" si="273"/>
        <v>48.897739708400714</v>
      </c>
      <c r="CN198">
        <f t="shared" si="274"/>
        <v>17.059481148467114</v>
      </c>
      <c r="CO198">
        <f>IF($C$6=Calculation!$I$5,0,$C198-(BZ198+CA198+CB198+CC198))</f>
        <v>0</v>
      </c>
      <c r="CP198">
        <f t="shared" si="275"/>
        <v>91.097294343631404</v>
      </c>
      <c r="CQ198">
        <f t="shared" si="276"/>
        <v>59.259035783697804</v>
      </c>
      <c r="CR198">
        <f t="shared" si="277"/>
        <v>27.420777223764205</v>
      </c>
      <c r="CS198">
        <f>IF($C$6=Calculation!$I$5,0,$D198-(CD198+CE198+CF198+CG198))</f>
        <v>-2.0726900208555037</v>
      </c>
      <c r="CT198">
        <f t="shared" si="278"/>
        <v>101.17362603099367</v>
      </c>
      <c r="CU198">
        <f t="shared" si="279"/>
        <v>69.050403083125275</v>
      </c>
      <c r="CV198">
        <f t="shared" si="280"/>
        <v>36.927180135256876</v>
      </c>
      <c r="CW198">
        <f>IF($C$6=Calculation!$I$5,0,$E198-(CH198+CI198+CJ198+CK198))</f>
        <v>4.8039571873884768</v>
      </c>
      <c r="CX198">
        <f t="shared" si="281"/>
        <v>99.962587013120768</v>
      </c>
      <c r="CY198">
        <f t="shared" si="282"/>
        <v>112.06152773887983</v>
      </c>
      <c r="CZ198">
        <f t="shared" si="283"/>
        <v>123.37517964917235</v>
      </c>
      <c r="DA198">
        <f t="shared" si="284"/>
        <v>1.0509988157754802</v>
      </c>
      <c r="DB198">
        <f t="shared" si="285"/>
        <v>1.0908635595025002</v>
      </c>
      <c r="DC198">
        <f t="shared" si="286"/>
        <v>1.118339712694036</v>
      </c>
      <c r="DD198">
        <f t="shared" si="301"/>
        <v>23.855070800174094</v>
      </c>
      <c r="DE198">
        <f t="shared" si="302"/>
        <v>23.438260701963493</v>
      </c>
      <c r="DF198">
        <f t="shared" si="303"/>
        <v>22.246404312215631</v>
      </c>
      <c r="DG198">
        <f t="shared" si="304"/>
        <v>17.668708311669377</v>
      </c>
      <c r="DH198">
        <f t="shared" si="305"/>
        <v>24.809203029989746</v>
      </c>
      <c r="DI198">
        <f t="shared" si="306"/>
        <v>24.429338095449836</v>
      </c>
      <c r="DJ198">
        <f t="shared" si="307"/>
        <v>23.363354468820145</v>
      </c>
      <c r="DK198">
        <f t="shared" si="308"/>
        <v>20.536619492150891</v>
      </c>
      <c r="DL198">
        <f t="shared" si="309"/>
        <v>25.46214527305526</v>
      </c>
      <c r="DM198">
        <f t="shared" si="310"/>
        <v>25.114331261343903</v>
      </c>
      <c r="DN198">
        <f t="shared" si="311"/>
        <v>24.149091095884206</v>
      </c>
      <c r="DO198">
        <f t="shared" si="312"/>
        <v>21.752144231251361</v>
      </c>
      <c r="DP198">
        <f t="shared" si="287"/>
        <v>0.21536561656600375</v>
      </c>
      <c r="DQ198">
        <f t="shared" si="288"/>
        <v>0.5946129283434145</v>
      </c>
      <c r="DR198">
        <f t="shared" si="289"/>
        <v>2.4393337807634228</v>
      </c>
      <c r="DS198">
        <f t="shared" si="290"/>
        <v>8.4538317456497953</v>
      </c>
      <c r="DT198">
        <f t="shared" si="291"/>
        <v>0.1957421357474966</v>
      </c>
      <c r="DU198">
        <f t="shared" si="292"/>
        <v>0.52937470169145939</v>
      </c>
      <c r="DV198">
        <f t="shared" si="293"/>
        <v>1.3245434053457767</v>
      </c>
      <c r="DW198">
        <f t="shared" si="294"/>
        <v>15.782488850181895</v>
      </c>
      <c r="DX198">
        <f t="shared" si="295"/>
        <v>0.17943591579829735</v>
      </c>
      <c r="DY198">
        <f t="shared" si="296"/>
        <v>0.47733610924997627</v>
      </c>
      <c r="DZ198">
        <f t="shared" si="297"/>
        <v>1.0876185638500147</v>
      </c>
      <c r="EA198">
        <f t="shared" si="298"/>
        <v>24.034737486045181</v>
      </c>
      <c r="EB198">
        <f>IF($I$1=0,0,IF(AP198&lt;=0,0,('LED Curve'!$D$19*(AP198/$I$1)^3+'LED Curve'!$D$20*(AP198/$I$1)^2+'LED Curve'!$D$21*(AP198/$I$1)^1+'LED Curve'!$D$22)*$F$1*$I$1))</f>
        <v>499.45781970958944</v>
      </c>
      <c r="EC198">
        <f>IF($I$2=0,0,IF(AQ198&lt;=0,0,('LED Curve'!$D$19*(AQ198/$I$2)^3+'LED Curve'!$D$20*(AQ198/$I$2)^2+'LED Curve'!$D$21*(AQ198/$I$2)^1+'LED Curve'!$D$22)*$F$2*$I$2))</f>
        <v>499.45781970958944</v>
      </c>
      <c r="ED198">
        <f>IF($I$3=0,0,IF(AR198&lt;=0,0,('LED Curve'!$D$19*(AR198/$I$3)^3+'LED Curve'!$D$20*(AR198/$I$3)^2+'LED Curve'!$D$21*(AR198/$I$3)^1+'LED Curve'!$D$22)*$F$3*$I$3))</f>
        <v>499.45781970958944</v>
      </c>
      <c r="EE198">
        <f>IF($I$4=0,0,IF(AS198&lt;=0,0,('LED Curve'!$D$19*(AS198/$I$4)^3+'LED Curve'!$D$20*(AS198/$I$4)^2+'LED Curve'!$D$21*(AS198/$I$4)^1+'LED Curve'!$D$22)*$F$4*$I$4))</f>
        <v>0</v>
      </c>
      <c r="EF198">
        <f>IF($I$1=0,0,IF(AT198&lt;=0,0,('LED Curve'!$D$19*(AT198/$I$1)^3+'LED Curve'!$D$20*(AT198/$I$1)^2+'LED Curve'!$D$21*(AT198/$I$1)^1+'LED Curve'!$D$22)*$F$1*$I$1))</f>
        <v>499.45781970958944</v>
      </c>
      <c r="EG198">
        <f>IF($I$2=0,0,IF(AU198&lt;=0,0,('LED Curve'!$D$19*(AU198/$I$2)^3+'LED Curve'!$D$20*(AU198/$I$2)^2+'LED Curve'!$D$21*(AU198/$I$2)^1+'LED Curve'!$D$22)*$F$2*$I$2))</f>
        <v>499.45781970958944</v>
      </c>
      <c r="EH198">
        <f>IF($I$3=0,0,IF(AV198&lt;=0,0,('LED Curve'!$D$19*(AV198/$I$3)^3+'LED Curve'!$D$20*(AV198/$I$3)^2+'LED Curve'!$D$21*(AV198/$I$3)^1+'LED Curve'!$D$22)*$F$3*$I$3))</f>
        <v>499.45781970958944</v>
      </c>
      <c r="EI198">
        <f>IF($I$4=0,0,IF(AW198&lt;=0,0,('LED Curve'!$D$19*(AW198/$I$4)^3+'LED Curve'!$D$20*(AW198/$I$4)^2+'LED Curve'!$D$21*(AW198/$I$4)^1+'LED Curve'!$D$22)*$F$4*$I$4))</f>
        <v>239.79551689059105</v>
      </c>
      <c r="EJ198">
        <f>IF($I$1=0,0,IF(AX198&lt;=0,0,('LED Curve'!$D$19*(AX198/$I$1)^3+'LED Curve'!$D$20*(AX198/$I$1)^2+'LED Curve'!$D$21*(AX198/$I$1)^1+'LED Curve'!$D$22)*$F$1*$I$1))</f>
        <v>544.2324443672818</v>
      </c>
      <c r="EK198">
        <f>IF($I$2=0,0,IF(AY198&lt;=0,0,('LED Curve'!$D$19*(AY198/$I$2)^3+'LED Curve'!$D$20*(AY198/$I$2)^2+'LED Curve'!$D$21*(AY198/$I$2)^1+'LED Curve'!$D$22)*$F$2*$I$2))</f>
        <v>544.2324443672818</v>
      </c>
      <c r="EL198">
        <f>IF($I$3=0,0,IF(AZ198&lt;=0,0,('LED Curve'!$D$19*(AZ198/$I$3)^3+'LED Curve'!$D$20*(AZ198/$I$3)^2+'LED Curve'!$D$21*(AZ198/$I$3)^1+'LED Curve'!$D$22)*$F$3*$I$3))</f>
        <v>544.2324443672818</v>
      </c>
      <c r="EM198">
        <f>IF($I$4=0,0,IF(BA198&lt;=0,0,('LED Curve'!$D$19*(BA198/$I$4)^3+'LED Curve'!$D$20*(BA198/$I$4)^2+'LED Curve'!$D$21*(BA198/$I$4)^1+'LED Curve'!$D$22)*$F$4*$I$4))</f>
        <v>544.2324443672818</v>
      </c>
      <c r="EN198">
        <f t="shared" si="299"/>
        <v>1498.3734591287684</v>
      </c>
      <c r="EO198">
        <f t="shared" si="219"/>
        <v>270.05718373547415</v>
      </c>
      <c r="EP198">
        <f t="shared" si="220"/>
        <v>1738.1689760193594</v>
      </c>
      <c r="EQ198">
        <f t="shared" si="221"/>
        <v>412.39081254142366</v>
      </c>
      <c r="ER198">
        <f t="shared" si="300"/>
        <v>2176.9297774691272</v>
      </c>
      <c r="ES198">
        <f t="shared" si="222"/>
        <v>774.82780015805474</v>
      </c>
    </row>
    <row r="199" spans="1:149" x14ac:dyDescent="0.3">
      <c r="A199">
        <v>190</v>
      </c>
      <c r="B199">
        <f t="shared" si="223"/>
        <v>7.4218749999999997E-3</v>
      </c>
      <c r="C199">
        <f t="shared" si="210"/>
        <v>111.26640519410282</v>
      </c>
      <c r="D199">
        <f t="shared" si="211"/>
        <v>121.50880566629398</v>
      </c>
      <c r="E199">
        <f t="shared" si="212"/>
        <v>131.75120613848514</v>
      </c>
      <c r="F199">
        <f>IF(C199&gt;Calculation!$D$72,IF((C199-Calculation!$D$72)/Calculation!$D$58&gt;Calculation!$D$28,Calculation!$D$28,(C199-Calculation!$D$72)/Calculation!$D$58),0)</f>
        <v>26.470588235294116</v>
      </c>
      <c r="G199">
        <f>IF(C199&gt;Calculation!$D$73,IF((C199-Calculation!$D$73)/Calculation!$D$59&gt;Calculation!$D$29,Calculation!$D$29,(C199-Calculation!$D$73)/Calculation!$D$59),0)</f>
        <v>54.411764705882355</v>
      </c>
      <c r="H199">
        <f>IF(C199&gt;Calculation!$D$74,IF((C199-Calculation!$D$74)/Calculation!$D$60&gt;Calculation!$D$30,Calculation!$D$30,(C199-Calculation!$D$74)/Calculation!$D$60),0)</f>
        <v>122.05882352941177</v>
      </c>
      <c r="I199">
        <f>IF(C199&gt;Calculation!$D$75,IF((C199-Calculation!$D$75)/Calculation!$D$61&gt;Calculation!$D$31,Calculation!$D$31,(C199-Calculation!$D$75)/Calculation!$D$61),0)</f>
        <v>0</v>
      </c>
      <c r="J199">
        <f>IF(D199&gt;Calculation!$D$72,IF((D199-Calculation!$D$72)/Calculation!$D$58&gt;Calculation!$D$28,Calculation!$D$28,(D199-Calculation!$D$72)/Calculation!$D$58),0)</f>
        <v>26.470588235294116</v>
      </c>
      <c r="K199">
        <f>IF(D199&gt;Calculation!$D$73,IF((D199-Calculation!$D$73)/Calculation!$D$59&gt;Calculation!$D$29,Calculation!$D$29,(D199-Calculation!$D$73)/Calculation!$D$59),0)</f>
        <v>54.411764705882355</v>
      </c>
      <c r="L199">
        <f>IF(D199&gt;Calculation!$D$74,IF((D199-Calculation!$D$74)/Calculation!$D$60&gt;Calculation!$D$30,Calculation!$D$30,(D199-Calculation!$D$74)/Calculation!$D$60),0)</f>
        <v>122.05882352941177</v>
      </c>
      <c r="M199">
        <f>IF(D199&gt;Calculation!$D$75,IF((D199-Calculation!$D$75)/Calculation!$D$61&gt;Calculation!$D$31,Calculation!$D$31,(D199-Calculation!$D$75)/Calculation!$D$61),0)</f>
        <v>13.440550484416944</v>
      </c>
      <c r="N199">
        <f>IF(E199&gt;Calculation!$D$72,IF((E199-Calculation!$D$72)/Calculation!$D$58&gt;Calculation!$D$28,Calculation!$D$28,(E199-Calculation!$D$72)/Calculation!$D$58),0)</f>
        <v>26.470588235294116</v>
      </c>
      <c r="O199">
        <f>IF(E199&gt;Calculation!$D$73,IF((E199-Calculation!$D$73)/Calculation!$D$59&gt;Calculation!$D$29,Calculation!$D$29,(E199-Calculation!$D$73)/Calculation!$D$59),0)</f>
        <v>54.411764705882355</v>
      </c>
      <c r="P199">
        <f>IF(E199&gt;Calculation!$D$74,IF((E199-Calculation!$D$74)/Calculation!$D$60&gt;Calculation!$D$30,Calculation!$D$30,(E199-Calculation!$D$74)/Calculation!$D$60),0)</f>
        <v>122.05882352941177</v>
      </c>
      <c r="Q199">
        <f>IF(E199&gt;Calculation!$D$75,IF((E199-Calculation!$D$75)/Calculation!$D$61&gt;Calculation!$D$31,Calculation!$D$31,(E199-Calculation!$D$75)/Calculation!$D$61),0)</f>
        <v>135.29411764705884</v>
      </c>
      <c r="R199">
        <f t="shared" si="224"/>
        <v>0</v>
      </c>
      <c r="S199">
        <f t="shared" si="225"/>
        <v>0</v>
      </c>
      <c r="T199">
        <f t="shared" si="226"/>
        <v>122.05882352941177</v>
      </c>
      <c r="U199">
        <f t="shared" si="227"/>
        <v>0</v>
      </c>
      <c r="V199">
        <f t="shared" si="228"/>
        <v>0</v>
      </c>
      <c r="W199">
        <f t="shared" si="229"/>
        <v>0</v>
      </c>
      <c r="X199">
        <f t="shared" si="230"/>
        <v>108.61827304499482</v>
      </c>
      <c r="Y199">
        <f t="shared" si="231"/>
        <v>13.440550484416944</v>
      </c>
      <c r="Z199">
        <f t="shared" si="232"/>
        <v>0</v>
      </c>
      <c r="AA199">
        <f t="shared" si="233"/>
        <v>0</v>
      </c>
      <c r="AB199">
        <f t="shared" si="234"/>
        <v>0</v>
      </c>
      <c r="AC199">
        <f t="shared" si="213"/>
        <v>135.29411764705884</v>
      </c>
      <c r="AD199">
        <f>IF(T199&gt;Calculation!$D$29,1,0)</f>
        <v>1</v>
      </c>
      <c r="AE199">
        <f>IF(X199&gt;Calculation!$D$29,1,0)</f>
        <v>1</v>
      </c>
      <c r="AF199">
        <f>IF(AB199&gt;Calculation!$D$29,1,0)</f>
        <v>0</v>
      </c>
      <c r="AG199">
        <f>IF(U199&gt;Calculation!$D$30,1,0)</f>
        <v>0</v>
      </c>
      <c r="AH199">
        <f>IF(Y199&gt;Calculation!$D$30,1,0)</f>
        <v>0</v>
      </c>
      <c r="AI199">
        <f>IF(AC199&gt;Calculation!$D$30,1,0)</f>
        <v>1</v>
      </c>
      <c r="AJ199">
        <f t="shared" si="214"/>
        <v>122.05882352941177</v>
      </c>
      <c r="AK199">
        <f t="shared" si="235"/>
        <v>122.05882352941177</v>
      </c>
      <c r="AL199">
        <f t="shared" si="236"/>
        <v>135.29411764705884</v>
      </c>
      <c r="AM199">
        <f t="shared" si="237"/>
        <v>14898.356401384084</v>
      </c>
      <c r="AN199">
        <f t="shared" si="238"/>
        <v>14898.356401384084</v>
      </c>
      <c r="AO199">
        <f t="shared" si="239"/>
        <v>18304.498269896198</v>
      </c>
      <c r="AP199">
        <f t="shared" si="215"/>
        <v>122.05882352941177</v>
      </c>
      <c r="AQ199">
        <f t="shared" si="216"/>
        <v>122.05882352941177</v>
      </c>
      <c r="AR199">
        <f t="shared" si="217"/>
        <v>122.05882352941177</v>
      </c>
      <c r="AS199">
        <f t="shared" si="218"/>
        <v>0</v>
      </c>
      <c r="AT199">
        <f t="shared" si="240"/>
        <v>122.05882352941177</v>
      </c>
      <c r="AU199">
        <f t="shared" si="241"/>
        <v>122.05882352941177</v>
      </c>
      <c r="AV199">
        <f t="shared" si="242"/>
        <v>122.05882352941177</v>
      </c>
      <c r="AW199">
        <f t="shared" si="243"/>
        <v>13.440550484416944</v>
      </c>
      <c r="AX199">
        <f t="shared" si="244"/>
        <v>135.29411764705884</v>
      </c>
      <c r="AY199">
        <f t="shared" si="245"/>
        <v>135.29411764705884</v>
      </c>
      <c r="AZ199">
        <f t="shared" si="246"/>
        <v>135.29411764705884</v>
      </c>
      <c r="BA199">
        <f t="shared" si="247"/>
        <v>135.29411764705884</v>
      </c>
      <c r="BB199">
        <f t="shared" si="248"/>
        <v>40.686274509803923</v>
      </c>
      <c r="BC199">
        <f t="shared" si="249"/>
        <v>40.686274509803923</v>
      </c>
      <c r="BD199">
        <f t="shared" si="250"/>
        <v>40.686274509803923</v>
      </c>
      <c r="BE199">
        <f t="shared" si="251"/>
        <v>0</v>
      </c>
      <c r="BF199">
        <f t="shared" si="252"/>
        <v>40.686274509803923</v>
      </c>
      <c r="BG199">
        <f t="shared" si="253"/>
        <v>40.686274509803923</v>
      </c>
      <c r="BH199">
        <f t="shared" si="254"/>
        <v>40.686274509803923</v>
      </c>
      <c r="BI199">
        <f t="shared" si="255"/>
        <v>4.4801834948056483</v>
      </c>
      <c r="BJ199">
        <f t="shared" si="256"/>
        <v>45.098039215686278</v>
      </c>
      <c r="BK199">
        <f t="shared" si="257"/>
        <v>45.098039215686278</v>
      </c>
      <c r="BL199">
        <f t="shared" si="258"/>
        <v>45.098039215686278</v>
      </c>
      <c r="BM199">
        <f t="shared" si="259"/>
        <v>45.098039215686278</v>
      </c>
      <c r="BN199">
        <f t="shared" si="260"/>
        <v>1655.3729334871205</v>
      </c>
      <c r="BO199">
        <f t="shared" si="261"/>
        <v>1655.3729334871205</v>
      </c>
      <c r="BP199">
        <f t="shared" si="262"/>
        <v>1655.3729334871205</v>
      </c>
      <c r="BQ199">
        <f t="shared" si="263"/>
        <v>0</v>
      </c>
      <c r="BR199">
        <f t="shared" si="264"/>
        <v>1655.3729334871205</v>
      </c>
      <c r="BS199">
        <f t="shared" si="265"/>
        <v>1655.3729334871205</v>
      </c>
      <c r="BT199">
        <f t="shared" si="266"/>
        <v>1655.3729334871205</v>
      </c>
      <c r="BU199">
        <f t="shared" si="267"/>
        <v>20.072044147128953</v>
      </c>
      <c r="BV199">
        <f t="shared" si="268"/>
        <v>2033.8331410995775</v>
      </c>
      <c r="BW199">
        <f t="shared" si="269"/>
        <v>2033.8331410995775</v>
      </c>
      <c r="BX199">
        <f t="shared" si="270"/>
        <v>2033.8331410995775</v>
      </c>
      <c r="BY199">
        <f t="shared" si="271"/>
        <v>2033.8331410995775</v>
      </c>
      <c r="BZ199">
        <f>IF($I$1=0,0,IF(AP199=0,C199,('LED Curve'!$D$14*(AP199/$I$1)^3+'LED Curve'!$D$15*(AP199/$I$1)^2+'LED Curve'!$D$16*(AP199/$I$1)^1+'LED Curve'!$D$17)*$F$1))</f>
        <v>31.838258559933596</v>
      </c>
      <c r="CA199">
        <f>IF($I$2=0,0,IF(AQ199=0,C199-BZ199,('LED Curve'!$D$14*(AQ199/$I$2)^3+'LED Curve'!$D$15*(AQ199/$I$2)^2+'LED Curve'!$D$16*(AQ199/$I$2)^1+'LED Curve'!$D$17)*$F$2))</f>
        <v>31.838258559933596</v>
      </c>
      <c r="CB199">
        <f>IF($I$3=0,0,IF(AR199=0,C199-(BZ199+CA199),('LED Curve'!$D$14*(AR199/$I$3)^3+'LED Curve'!$D$15*(AR199/$I$3)^2+'LED Curve'!$D$16*(AR199/$I$3)^1+'LED Curve'!$D$17)*$F$3))</f>
        <v>31.838258559933596</v>
      </c>
      <c r="CC199">
        <f>IF($I$4=0,0,IF(AS199=0,C199-(BZ199+CA199+CB199),('LED Curve'!$D$14*(AS199/$I$4)^3+'LED Curve'!$D$15*(AS199/$I$4)^2+'LED Curve'!$D$16*(AS199/$I$4)^1+'LED Curve'!$D$17)*$F$4))</f>
        <v>15.751629514302024</v>
      </c>
      <c r="CD199">
        <f>IF($I$1=0,0,IF(AT199=0,D199,('LED Curve'!$D$14*(AT199/$I$1)^3+'LED Curve'!$D$15*(AT199/$I$1)^2+'LED Curve'!$D$16*(AT199/$I$1)^1+'LED Curve'!$D$17)*$F$1))</f>
        <v>31.838258559933596</v>
      </c>
      <c r="CE199">
        <f>IF($I$2=0,0,IF(AU199=0,D199-CD199,('LED Curve'!$D$14*(AU199/$I$2)^3+'LED Curve'!$D$15*(AU199/$I$2)^2+'LED Curve'!$D$16*(AU199/$I$2)^1+'LED Curve'!$D$17)*$F$2))</f>
        <v>31.838258559933596</v>
      </c>
      <c r="CF199">
        <f>IF($I$3=0,0,IF(AV199=0,D199-(CD199+CE199),('LED Curve'!$D$14*(AV199/$I$3)^3+'LED Curve'!$D$15*(AV199/$I$3)^2+'LED Curve'!$D$16*(AV199/$I$3)^1+'LED Curve'!$D$17)*$F$3))</f>
        <v>31.838258559933596</v>
      </c>
      <c r="CG199">
        <f>IF($I$4=0,0,IF(AW199=0,D199-(CD199+CE199+CF199),('LED Curve'!$D$14*(AW199/$I$4)^3+'LED Curve'!$D$15*(AW199/$I$4)^2+'LED Curve'!$D$16*(AW199/$I$4)^1+'LED Curve'!$D$17)*$F$4))</f>
        <v>26.744724570069543</v>
      </c>
      <c r="CH199">
        <f>IF($I$1=0,0,IF(AX199=0,E199,('LED Curve'!$D$14*(AX199/$I$1)^3+'LED Curve'!$D$15*(AX199/$I$1)^2+'LED Curve'!$D$16*(AX199/$I$1)^1+'LED Curve'!$D$17)*$F$1))</f>
        <v>32.123222947868399</v>
      </c>
      <c r="CI199">
        <f>IF($I$2=0,0,IF(AY199=0,E199-CH199,('LED Curve'!$D$14*(AY199/$I$2)^3+'LED Curve'!$D$15*(AY199/$I$2)^2+'LED Curve'!$D$16*(AY199/$I$2)^1+'LED Curve'!$D$17)*$F$2))</f>
        <v>32.123222947868399</v>
      </c>
      <c r="CJ199">
        <f>IF($I$3=0,0,IF(AZ199=0,E199-(CH199+CI199),('LED Curve'!$D$14*(AZ199/$I$3)^3+'LED Curve'!$D$15*(AZ199/$I$3)^2+'LED Curve'!$D$16*(AZ199/$I$3)^1+'LED Curve'!$D$17)*$F$3))</f>
        <v>32.123222947868399</v>
      </c>
      <c r="CK199">
        <f>IF($I$4=0,0,IF(BA199=0,E199-(CH199+CI199+CJ199),('LED Curve'!$D$14*(BA199/$I$4)^3+'LED Curve'!$D$15*(BA199/$I$4)^2+'LED Curve'!$D$16*(BA199/$I$4)^1+'LED Curve'!$D$17)*$F$4))</f>
        <v>32.123222947868399</v>
      </c>
      <c r="CL199">
        <f t="shared" si="272"/>
        <v>79.428146634169224</v>
      </c>
      <c r="CM199">
        <f t="shared" si="273"/>
        <v>47.589888074235624</v>
      </c>
      <c r="CN199">
        <f t="shared" si="274"/>
        <v>15.751629514302024</v>
      </c>
      <c r="CO199">
        <f>IF($C$6=Calculation!$I$5,0,$C199-(BZ199+CA199+CB199+CC199))</f>
        <v>0</v>
      </c>
      <c r="CP199">
        <f t="shared" si="275"/>
        <v>89.670547106360388</v>
      </c>
      <c r="CQ199">
        <f t="shared" si="276"/>
        <v>57.832288546426788</v>
      </c>
      <c r="CR199">
        <f t="shared" si="277"/>
        <v>25.994029986493189</v>
      </c>
      <c r="CS199">
        <f>IF($C$6=Calculation!$I$5,0,$D199-(CD199+CE199+CF199+CG199))</f>
        <v>-0.75069458357636165</v>
      </c>
      <c r="CT199">
        <f t="shared" si="278"/>
        <v>99.627983190616746</v>
      </c>
      <c r="CU199">
        <f t="shared" si="279"/>
        <v>67.504760242748347</v>
      </c>
      <c r="CV199">
        <f t="shared" si="280"/>
        <v>35.381537294879948</v>
      </c>
      <c r="CW199">
        <f>IF($C$6=Calculation!$I$5,0,$E199-(CH199+CI199+CJ199+CK199))</f>
        <v>3.2583143470115488</v>
      </c>
      <c r="CX199">
        <f t="shared" si="281"/>
        <v>100.50288960238595</v>
      </c>
      <c r="CY199">
        <f t="shared" si="282"/>
        <v>112.65094874535095</v>
      </c>
      <c r="CZ199">
        <f t="shared" si="283"/>
        <v>124.08295828746498</v>
      </c>
      <c r="DA199">
        <f t="shared" si="284"/>
        <v>1.0576739076872448</v>
      </c>
      <c r="DB199">
        <f t="shared" si="285"/>
        <v>1.0975386514142649</v>
      </c>
      <c r="DC199">
        <f t="shared" si="286"/>
        <v>1.1257386097528594</v>
      </c>
      <c r="DD199">
        <f t="shared" si="301"/>
        <v>24.006873158887011</v>
      </c>
      <c r="DE199">
        <f t="shared" si="302"/>
        <v>23.59006306067641</v>
      </c>
      <c r="DF199">
        <f t="shared" si="303"/>
        <v>22.398206670928548</v>
      </c>
      <c r="DG199">
        <f t="shared" si="304"/>
        <v>17.668708311669377</v>
      </c>
      <c r="DH199">
        <f t="shared" si="305"/>
        <v>24.961005388702663</v>
      </c>
      <c r="DI199">
        <f t="shared" si="306"/>
        <v>24.581140454162753</v>
      </c>
      <c r="DJ199">
        <f t="shared" si="307"/>
        <v>23.515156827533062</v>
      </c>
      <c r="DK199">
        <f t="shared" si="308"/>
        <v>20.573899034242661</v>
      </c>
      <c r="DL199">
        <f t="shared" si="309"/>
        <v>25.631914144333056</v>
      </c>
      <c r="DM199">
        <f t="shared" si="310"/>
        <v>25.284100132621699</v>
      </c>
      <c r="DN199">
        <f t="shared" si="311"/>
        <v>24.318859967162002</v>
      </c>
      <c r="DO199">
        <f t="shared" si="312"/>
        <v>21.921913102529157</v>
      </c>
      <c r="DP199">
        <f t="shared" si="287"/>
        <v>0.21536561656600375</v>
      </c>
      <c r="DQ199">
        <f t="shared" si="288"/>
        <v>0.5946129283434145</v>
      </c>
      <c r="DR199">
        <f t="shared" si="289"/>
        <v>2.5175542019780894</v>
      </c>
      <c r="DS199">
        <f t="shared" si="290"/>
        <v>8.4538317456497953</v>
      </c>
      <c r="DT199">
        <f t="shared" si="291"/>
        <v>0.1957421357474966</v>
      </c>
      <c r="DU199">
        <f t="shared" si="292"/>
        <v>0.52937470169145939</v>
      </c>
      <c r="DV199">
        <f t="shared" si="293"/>
        <v>1.4164742854116616</v>
      </c>
      <c r="DW199">
        <f t="shared" si="294"/>
        <v>15.780617266444834</v>
      </c>
      <c r="DX199">
        <f t="shared" si="295"/>
        <v>0.17943591579829735</v>
      </c>
      <c r="DY199">
        <f t="shared" si="296"/>
        <v>0.47733610924997627</v>
      </c>
      <c r="DZ199">
        <f t="shared" si="297"/>
        <v>1.0876185638500147</v>
      </c>
      <c r="EA199">
        <f t="shared" si="298"/>
        <v>24.056041742167793</v>
      </c>
      <c r="EB199">
        <f>IF($I$1=0,0,IF(AP199&lt;=0,0,('LED Curve'!$D$19*(AP199/$I$1)^3+'LED Curve'!$D$20*(AP199/$I$1)^2+'LED Curve'!$D$21*(AP199/$I$1)^1+'LED Curve'!$D$22)*$F$1*$I$1))</f>
        <v>499.45781970958944</v>
      </c>
      <c r="EC199">
        <f>IF($I$2=0,0,IF(AQ199&lt;=0,0,('LED Curve'!$D$19*(AQ199/$I$2)^3+'LED Curve'!$D$20*(AQ199/$I$2)^2+'LED Curve'!$D$21*(AQ199/$I$2)^1+'LED Curve'!$D$22)*$F$2*$I$2))</f>
        <v>499.45781970958944</v>
      </c>
      <c r="ED199">
        <f>IF($I$3=0,0,IF(AR199&lt;=0,0,('LED Curve'!$D$19*(AR199/$I$3)^3+'LED Curve'!$D$20*(AR199/$I$3)^2+'LED Curve'!$D$21*(AR199/$I$3)^1+'LED Curve'!$D$22)*$F$3*$I$3))</f>
        <v>499.45781970958944</v>
      </c>
      <c r="EE199">
        <f>IF($I$4=0,0,IF(AS199&lt;=0,0,('LED Curve'!$D$19*(AS199/$I$4)^3+'LED Curve'!$D$20*(AS199/$I$4)^2+'LED Curve'!$D$21*(AS199/$I$4)^1+'LED Curve'!$D$22)*$F$4*$I$4))</f>
        <v>0</v>
      </c>
      <c r="EF199">
        <f>IF($I$1=0,0,IF(AT199&lt;=0,0,('LED Curve'!$D$19*(AT199/$I$1)^3+'LED Curve'!$D$20*(AT199/$I$1)^2+'LED Curve'!$D$21*(AT199/$I$1)^1+'LED Curve'!$D$22)*$F$1*$I$1))</f>
        <v>499.45781970958944</v>
      </c>
      <c r="EG199">
        <f>IF($I$2=0,0,IF(AU199&lt;=0,0,('LED Curve'!$D$19*(AU199/$I$2)^3+'LED Curve'!$D$20*(AU199/$I$2)^2+'LED Curve'!$D$21*(AU199/$I$2)^1+'LED Curve'!$D$22)*$F$2*$I$2))</f>
        <v>499.45781970958944</v>
      </c>
      <c r="EH199">
        <f>IF($I$3=0,0,IF(AV199&lt;=0,0,('LED Curve'!$D$19*(AV199/$I$3)^3+'LED Curve'!$D$20*(AV199/$I$3)^2+'LED Curve'!$D$21*(AV199/$I$3)^1+'LED Curve'!$D$22)*$F$3*$I$3))</f>
        <v>499.45781970958944</v>
      </c>
      <c r="EI199">
        <f>IF($I$4=0,0,IF(AW199&lt;=0,0,('LED Curve'!$D$19*(AW199/$I$4)^3+'LED Curve'!$D$20*(AW199/$I$4)^2+'LED Curve'!$D$21*(AW199/$I$4)^1+'LED Curve'!$D$22)*$F$4*$I$4))</f>
        <v>61.875526962653119</v>
      </c>
      <c r="EJ199">
        <f>IF($I$1=0,0,IF(AX199&lt;=0,0,('LED Curve'!$D$19*(AX199/$I$1)^3+'LED Curve'!$D$20*(AX199/$I$1)^2+'LED Curve'!$D$21*(AX199/$I$1)^1+'LED Curve'!$D$22)*$F$1*$I$1))</f>
        <v>544.2324443672818</v>
      </c>
      <c r="EK199">
        <f>IF($I$2=0,0,IF(AY199&lt;=0,0,('LED Curve'!$D$19*(AY199/$I$2)^3+'LED Curve'!$D$20*(AY199/$I$2)^2+'LED Curve'!$D$21*(AY199/$I$2)^1+'LED Curve'!$D$22)*$F$2*$I$2))</f>
        <v>544.2324443672818</v>
      </c>
      <c r="EL199">
        <f>IF($I$3=0,0,IF(AZ199&lt;=0,0,('LED Curve'!$D$19*(AZ199/$I$3)^3+'LED Curve'!$D$20*(AZ199/$I$3)^2+'LED Curve'!$D$21*(AZ199/$I$3)^1+'LED Curve'!$D$22)*$F$3*$I$3))</f>
        <v>544.2324443672818</v>
      </c>
      <c r="EM199">
        <f>IF($I$4=0,0,IF(BA199&lt;=0,0,('LED Curve'!$D$19*(BA199/$I$4)^3+'LED Curve'!$D$20*(BA199/$I$4)^2+'LED Curve'!$D$21*(BA199/$I$4)^1+'LED Curve'!$D$22)*$F$4*$I$4))</f>
        <v>544.2324443672818</v>
      </c>
      <c r="EN199">
        <f t="shared" si="299"/>
        <v>1498.3734591287684</v>
      </c>
      <c r="EO199">
        <f t="shared" si="219"/>
        <v>270.05718373547415</v>
      </c>
      <c r="EP199">
        <f t="shared" si="220"/>
        <v>1560.2489860914216</v>
      </c>
      <c r="EQ199">
        <f t="shared" si="221"/>
        <v>234.47082261348578</v>
      </c>
      <c r="ER199">
        <f t="shared" si="300"/>
        <v>2176.9297774691272</v>
      </c>
      <c r="ES199">
        <f t="shared" si="222"/>
        <v>774.82780015805474</v>
      </c>
    </row>
    <row r="200" spans="1:149" x14ac:dyDescent="0.3">
      <c r="A200">
        <v>191</v>
      </c>
      <c r="B200">
        <f t="shared" si="223"/>
        <v>7.4609374999999997E-3</v>
      </c>
      <c r="C200">
        <f t="shared" si="210"/>
        <v>109.9415864137351</v>
      </c>
      <c r="D200">
        <f t="shared" si="211"/>
        <v>120.06354881498375</v>
      </c>
      <c r="E200">
        <f t="shared" si="212"/>
        <v>130.18551121623238</v>
      </c>
      <c r="F200">
        <f>IF(C200&gt;Calculation!$D$72,IF((C200-Calculation!$D$72)/Calculation!$D$58&gt;Calculation!$D$28,Calculation!$D$28,(C200-Calculation!$D$72)/Calculation!$D$58),0)</f>
        <v>26.470588235294116</v>
      </c>
      <c r="G200">
        <f>IF(C200&gt;Calculation!$D$73,IF((C200-Calculation!$D$73)/Calculation!$D$59&gt;Calculation!$D$29,Calculation!$D$29,(C200-Calculation!$D$73)/Calculation!$D$59),0)</f>
        <v>54.411764705882355</v>
      </c>
      <c r="H200">
        <f>IF(C200&gt;Calculation!$D$74,IF((C200-Calculation!$D$74)/Calculation!$D$60&gt;Calculation!$D$30,Calculation!$D$30,(C200-Calculation!$D$74)/Calculation!$D$60),0)</f>
        <v>122.05882352941177</v>
      </c>
      <c r="I200">
        <f>IF(C200&gt;Calculation!$D$75,IF((C200-Calculation!$D$75)/Calculation!$D$61&gt;Calculation!$D$31,Calculation!$D$31,(C200-Calculation!$D$75)/Calculation!$D$61),0)</f>
        <v>0</v>
      </c>
      <c r="J200">
        <f>IF(D200&gt;Calculation!$D$72,IF((D200-Calculation!$D$72)/Calculation!$D$58&gt;Calculation!$D$28,Calculation!$D$28,(D200-Calculation!$D$72)/Calculation!$D$58),0)</f>
        <v>26.470588235294116</v>
      </c>
      <c r="K200">
        <f>IF(D200&gt;Calculation!$D$73,IF((D200-Calculation!$D$73)/Calculation!$D$59&gt;Calculation!$D$29,Calculation!$D$29,(D200-Calculation!$D$73)/Calculation!$D$59),0)</f>
        <v>54.411764705882355</v>
      </c>
      <c r="L200">
        <f>IF(D200&gt;Calculation!$D$74,IF((D200-Calculation!$D$74)/Calculation!$D$60&gt;Calculation!$D$30,Calculation!$D$30,(D200-Calculation!$D$74)/Calculation!$D$60),0)</f>
        <v>122.05882352941177</v>
      </c>
      <c r="M200">
        <f>IF(D200&gt;Calculation!$D$75,IF((D200-Calculation!$D$75)/Calculation!$D$61&gt;Calculation!$D$31,Calculation!$D$31,(D200-Calculation!$D$75)/Calculation!$D$61),0)</f>
        <v>0</v>
      </c>
      <c r="N200">
        <f>IF(E200&gt;Calculation!$D$72,IF((E200-Calculation!$D$72)/Calculation!$D$58&gt;Calculation!$D$28,Calculation!$D$28,(E200-Calculation!$D$72)/Calculation!$D$58),0)</f>
        <v>26.470588235294116</v>
      </c>
      <c r="O200">
        <f>IF(E200&gt;Calculation!$D$73,IF((E200-Calculation!$D$73)/Calculation!$D$59&gt;Calculation!$D$29,Calculation!$D$29,(E200-Calculation!$D$73)/Calculation!$D$59),0)</f>
        <v>54.411764705882355</v>
      </c>
      <c r="P200">
        <f>IF(E200&gt;Calculation!$D$74,IF((E200-Calculation!$D$74)/Calculation!$D$60&gt;Calculation!$D$30,Calculation!$D$30,(E200-Calculation!$D$74)/Calculation!$D$60),0)</f>
        <v>122.05882352941177</v>
      </c>
      <c r="Q200">
        <f>IF(E200&gt;Calculation!$D$75,IF((E200-Calculation!$D$75)/Calculation!$D$61&gt;Calculation!$D$31,Calculation!$D$31,(E200-Calculation!$D$75)/Calculation!$D$61),0)</f>
        <v>135.29411764705884</v>
      </c>
      <c r="R200">
        <f t="shared" si="224"/>
        <v>0</v>
      </c>
      <c r="S200">
        <f t="shared" si="225"/>
        <v>0</v>
      </c>
      <c r="T200">
        <f t="shared" si="226"/>
        <v>122.05882352941177</v>
      </c>
      <c r="U200">
        <f t="shared" si="227"/>
        <v>0</v>
      </c>
      <c r="V200">
        <f t="shared" si="228"/>
        <v>0</v>
      </c>
      <c r="W200">
        <f t="shared" si="229"/>
        <v>0</v>
      </c>
      <c r="X200">
        <f t="shared" si="230"/>
        <v>122.05882352941177</v>
      </c>
      <c r="Y200">
        <f t="shared" si="231"/>
        <v>0</v>
      </c>
      <c r="Z200">
        <f t="shared" si="232"/>
        <v>0</v>
      </c>
      <c r="AA200">
        <f t="shared" si="233"/>
        <v>0</v>
      </c>
      <c r="AB200">
        <f t="shared" si="234"/>
        <v>0</v>
      </c>
      <c r="AC200">
        <f t="shared" si="213"/>
        <v>135.29411764705884</v>
      </c>
      <c r="AD200">
        <f>IF(T200&gt;Calculation!$D$29,1,0)</f>
        <v>1</v>
      </c>
      <c r="AE200">
        <f>IF(X200&gt;Calculation!$D$29,1,0)</f>
        <v>1</v>
      </c>
      <c r="AF200">
        <f>IF(AB200&gt;Calculation!$D$29,1,0)</f>
        <v>0</v>
      </c>
      <c r="AG200">
        <f>IF(U200&gt;Calculation!$D$30,1,0)</f>
        <v>0</v>
      </c>
      <c r="AH200">
        <f>IF(Y200&gt;Calculation!$D$30,1,0)</f>
        <v>0</v>
      </c>
      <c r="AI200">
        <f>IF(AC200&gt;Calculation!$D$30,1,0)</f>
        <v>1</v>
      </c>
      <c r="AJ200">
        <f t="shared" si="214"/>
        <v>122.05882352941177</v>
      </c>
      <c r="AK200">
        <f t="shared" si="235"/>
        <v>122.05882352941177</v>
      </c>
      <c r="AL200">
        <f t="shared" si="236"/>
        <v>135.29411764705884</v>
      </c>
      <c r="AM200">
        <f t="shared" si="237"/>
        <v>14898.356401384084</v>
      </c>
      <c r="AN200">
        <f t="shared" si="238"/>
        <v>14898.356401384084</v>
      </c>
      <c r="AO200">
        <f t="shared" si="239"/>
        <v>18304.498269896198</v>
      </c>
      <c r="AP200">
        <f t="shared" si="215"/>
        <v>122.05882352941177</v>
      </c>
      <c r="AQ200">
        <f t="shared" si="216"/>
        <v>122.05882352941177</v>
      </c>
      <c r="AR200">
        <f t="shared" si="217"/>
        <v>122.05882352941177</v>
      </c>
      <c r="AS200">
        <f t="shared" si="218"/>
        <v>0</v>
      </c>
      <c r="AT200">
        <f t="shared" si="240"/>
        <v>122.05882352941177</v>
      </c>
      <c r="AU200">
        <f t="shared" si="241"/>
        <v>122.05882352941177</v>
      </c>
      <c r="AV200">
        <f t="shared" si="242"/>
        <v>122.05882352941177</v>
      </c>
      <c r="AW200">
        <f t="shared" si="243"/>
        <v>0</v>
      </c>
      <c r="AX200">
        <f t="shared" si="244"/>
        <v>135.29411764705884</v>
      </c>
      <c r="AY200">
        <f t="shared" si="245"/>
        <v>135.29411764705884</v>
      </c>
      <c r="AZ200">
        <f t="shared" si="246"/>
        <v>135.29411764705884</v>
      </c>
      <c r="BA200">
        <f t="shared" si="247"/>
        <v>135.29411764705884</v>
      </c>
      <c r="BB200">
        <f t="shared" si="248"/>
        <v>40.686274509803923</v>
      </c>
      <c r="BC200">
        <f t="shared" si="249"/>
        <v>40.686274509803923</v>
      </c>
      <c r="BD200">
        <f t="shared" si="250"/>
        <v>40.686274509803923</v>
      </c>
      <c r="BE200">
        <f t="shared" si="251"/>
        <v>0</v>
      </c>
      <c r="BF200">
        <f t="shared" si="252"/>
        <v>40.686274509803923</v>
      </c>
      <c r="BG200">
        <f t="shared" si="253"/>
        <v>40.686274509803923</v>
      </c>
      <c r="BH200">
        <f t="shared" si="254"/>
        <v>40.686274509803923</v>
      </c>
      <c r="BI200">
        <f t="shared" si="255"/>
        <v>0</v>
      </c>
      <c r="BJ200">
        <f t="shared" si="256"/>
        <v>45.098039215686278</v>
      </c>
      <c r="BK200">
        <f t="shared" si="257"/>
        <v>45.098039215686278</v>
      </c>
      <c r="BL200">
        <f t="shared" si="258"/>
        <v>45.098039215686278</v>
      </c>
      <c r="BM200">
        <f t="shared" si="259"/>
        <v>45.098039215686278</v>
      </c>
      <c r="BN200">
        <f t="shared" si="260"/>
        <v>1655.3729334871205</v>
      </c>
      <c r="BO200">
        <f t="shared" si="261"/>
        <v>1655.3729334871205</v>
      </c>
      <c r="BP200">
        <f t="shared" si="262"/>
        <v>1655.3729334871205</v>
      </c>
      <c r="BQ200">
        <f t="shared" si="263"/>
        <v>0</v>
      </c>
      <c r="BR200">
        <f t="shared" si="264"/>
        <v>1655.3729334871205</v>
      </c>
      <c r="BS200">
        <f t="shared" si="265"/>
        <v>1655.3729334871205</v>
      </c>
      <c r="BT200">
        <f t="shared" si="266"/>
        <v>1655.3729334871205</v>
      </c>
      <c r="BU200">
        <f t="shared" si="267"/>
        <v>0</v>
      </c>
      <c r="BV200">
        <f t="shared" si="268"/>
        <v>2033.8331410995775</v>
      </c>
      <c r="BW200">
        <f t="shared" si="269"/>
        <v>2033.8331410995775</v>
      </c>
      <c r="BX200">
        <f t="shared" si="270"/>
        <v>2033.8331410995775</v>
      </c>
      <c r="BY200">
        <f t="shared" si="271"/>
        <v>2033.8331410995775</v>
      </c>
      <c r="BZ200">
        <f>IF($I$1=0,0,IF(AP200=0,C200,('LED Curve'!$D$14*(AP200/$I$1)^3+'LED Curve'!$D$15*(AP200/$I$1)^2+'LED Curve'!$D$16*(AP200/$I$1)^1+'LED Curve'!$D$17)*$F$1))</f>
        <v>31.838258559933596</v>
      </c>
      <c r="CA200">
        <f>IF($I$2=0,0,IF(AQ200=0,C200-BZ200,('LED Curve'!$D$14*(AQ200/$I$2)^3+'LED Curve'!$D$15*(AQ200/$I$2)^2+'LED Curve'!$D$16*(AQ200/$I$2)^1+'LED Curve'!$D$17)*$F$2))</f>
        <v>31.838258559933596</v>
      </c>
      <c r="CB200">
        <f>IF($I$3=0,0,IF(AR200=0,C200-(BZ200+CA200),('LED Curve'!$D$14*(AR200/$I$3)^3+'LED Curve'!$D$15*(AR200/$I$3)^2+'LED Curve'!$D$16*(AR200/$I$3)^1+'LED Curve'!$D$17)*$F$3))</f>
        <v>31.838258559933596</v>
      </c>
      <c r="CC200">
        <f>IF($I$4=0,0,IF(AS200=0,C200-(BZ200+CA200+CB200),('LED Curve'!$D$14*(AS200/$I$4)^3+'LED Curve'!$D$15*(AS200/$I$4)^2+'LED Curve'!$D$16*(AS200/$I$4)^1+'LED Curve'!$D$17)*$F$4))</f>
        <v>14.426810733934303</v>
      </c>
      <c r="CD200">
        <f>IF($I$1=0,0,IF(AT200=0,D200,('LED Curve'!$D$14*(AT200/$I$1)^3+'LED Curve'!$D$15*(AT200/$I$1)^2+'LED Curve'!$D$16*(AT200/$I$1)^1+'LED Curve'!$D$17)*$F$1))</f>
        <v>31.838258559933596</v>
      </c>
      <c r="CE200">
        <f>IF($I$2=0,0,IF(AU200=0,D200-CD200,('LED Curve'!$D$14*(AU200/$I$2)^3+'LED Curve'!$D$15*(AU200/$I$2)^2+'LED Curve'!$D$16*(AU200/$I$2)^1+'LED Curve'!$D$17)*$F$2))</f>
        <v>31.838258559933596</v>
      </c>
      <c r="CF200">
        <f>IF($I$3=0,0,IF(AV200=0,D200-(CD200+CE200),('LED Curve'!$D$14*(AV200/$I$3)^3+'LED Curve'!$D$15*(AV200/$I$3)^2+'LED Curve'!$D$16*(AV200/$I$3)^1+'LED Curve'!$D$17)*$F$3))</f>
        <v>31.838258559933596</v>
      </c>
      <c r="CG200">
        <f>IF($I$4=0,0,IF(AW200=0,D200-(CD200+CE200+CF200),('LED Curve'!$D$14*(AW200/$I$4)^3+'LED Curve'!$D$15*(AW200/$I$4)^2+'LED Curve'!$D$16*(AW200/$I$4)^1+'LED Curve'!$D$17)*$F$4))</f>
        <v>24.548773135182955</v>
      </c>
      <c r="CH200">
        <f>IF($I$1=0,0,IF(AX200=0,E200,('LED Curve'!$D$14*(AX200/$I$1)^3+'LED Curve'!$D$15*(AX200/$I$1)^2+'LED Curve'!$D$16*(AX200/$I$1)^1+'LED Curve'!$D$17)*$F$1))</f>
        <v>32.123222947868399</v>
      </c>
      <c r="CI200">
        <f>IF($I$2=0,0,IF(AY200=0,E200-CH200,('LED Curve'!$D$14*(AY200/$I$2)^3+'LED Curve'!$D$15*(AY200/$I$2)^2+'LED Curve'!$D$16*(AY200/$I$2)^1+'LED Curve'!$D$17)*$F$2))</f>
        <v>32.123222947868399</v>
      </c>
      <c r="CJ200">
        <f>IF($I$3=0,0,IF(AZ200=0,E200-(CH200+CI200),('LED Curve'!$D$14*(AZ200/$I$3)^3+'LED Curve'!$D$15*(AZ200/$I$3)^2+'LED Curve'!$D$16*(AZ200/$I$3)^1+'LED Curve'!$D$17)*$F$3))</f>
        <v>32.123222947868399</v>
      </c>
      <c r="CK200">
        <f>IF($I$4=0,0,IF(BA200=0,E200-(CH200+CI200+CJ200),('LED Curve'!$D$14*(BA200/$I$4)^3+'LED Curve'!$D$15*(BA200/$I$4)^2+'LED Curve'!$D$16*(BA200/$I$4)^1+'LED Curve'!$D$17)*$F$4))</f>
        <v>32.123222947868399</v>
      </c>
      <c r="CL200">
        <f t="shared" si="272"/>
        <v>78.103327853801503</v>
      </c>
      <c r="CM200">
        <f t="shared" si="273"/>
        <v>46.265069293867903</v>
      </c>
      <c r="CN200">
        <f t="shared" si="274"/>
        <v>14.426810733934303</v>
      </c>
      <c r="CO200">
        <f>IF($C$6=Calculation!$I$5,0,$C200-(BZ200+CA200+CB200+CC200))</f>
        <v>0</v>
      </c>
      <c r="CP200">
        <f t="shared" si="275"/>
        <v>88.225290255050155</v>
      </c>
      <c r="CQ200">
        <f t="shared" si="276"/>
        <v>56.387031695116555</v>
      </c>
      <c r="CR200">
        <f t="shared" si="277"/>
        <v>24.548773135182955</v>
      </c>
      <c r="CS200">
        <f>IF($C$6=Calculation!$I$5,0,$D200-(CD200+CE200+CF200+CG200))</f>
        <v>0</v>
      </c>
      <c r="CT200">
        <f t="shared" si="278"/>
        <v>98.062288268363986</v>
      </c>
      <c r="CU200">
        <f t="shared" si="279"/>
        <v>65.939065320495587</v>
      </c>
      <c r="CV200">
        <f t="shared" si="280"/>
        <v>33.815842372627188</v>
      </c>
      <c r="CW200">
        <f>IF($C$6=Calculation!$I$5,0,$E200-(CH200+CI200+CJ200+CK200))</f>
        <v>1.6926194247587887</v>
      </c>
      <c r="CX200">
        <f t="shared" si="281"/>
        <v>101.03691600701171</v>
      </c>
      <c r="CY200">
        <f t="shared" si="282"/>
        <v>113.23352300494268</v>
      </c>
      <c r="CZ200">
        <f t="shared" si="283"/>
        <v>124.78251533010727</v>
      </c>
      <c r="DA200">
        <f t="shared" si="284"/>
        <v>1.0643489995990094</v>
      </c>
      <c r="DB200">
        <f t="shared" si="285"/>
        <v>1.1042137433260295</v>
      </c>
      <c r="DC200">
        <f t="shared" si="286"/>
        <v>1.1331375068116829</v>
      </c>
      <c r="DD200">
        <f t="shared" si="301"/>
        <v>24.158675517599928</v>
      </c>
      <c r="DE200">
        <f t="shared" si="302"/>
        <v>23.741865419389327</v>
      </c>
      <c r="DF200">
        <f t="shared" si="303"/>
        <v>22.550009029641465</v>
      </c>
      <c r="DG200">
        <f t="shared" si="304"/>
        <v>17.668708311669377</v>
      </c>
      <c r="DH200">
        <f t="shared" si="305"/>
        <v>25.11280774741558</v>
      </c>
      <c r="DI200">
        <f t="shared" si="306"/>
        <v>24.73294281287567</v>
      </c>
      <c r="DJ200">
        <f t="shared" si="307"/>
        <v>23.666959186245979</v>
      </c>
      <c r="DK200">
        <f t="shared" si="308"/>
        <v>20.58063158156131</v>
      </c>
      <c r="DL200">
        <f t="shared" si="309"/>
        <v>25.801683015610852</v>
      </c>
      <c r="DM200">
        <f t="shared" si="310"/>
        <v>25.453869003899495</v>
      </c>
      <c r="DN200">
        <f t="shared" si="311"/>
        <v>24.488628838439798</v>
      </c>
      <c r="DO200">
        <f t="shared" si="312"/>
        <v>22.091681973806953</v>
      </c>
      <c r="DP200">
        <f t="shared" si="287"/>
        <v>0.21536561656600375</v>
      </c>
      <c r="DQ200">
        <f t="shared" si="288"/>
        <v>0.5946129283434145</v>
      </c>
      <c r="DR200">
        <f t="shared" si="289"/>
        <v>2.5894984385533313</v>
      </c>
      <c r="DS200">
        <f t="shared" si="290"/>
        <v>8.4538317456497953</v>
      </c>
      <c r="DT200">
        <f t="shared" si="291"/>
        <v>0.1957421357474966</v>
      </c>
      <c r="DU200">
        <f t="shared" si="292"/>
        <v>0.52937470169145939</v>
      </c>
      <c r="DV200">
        <f t="shared" si="293"/>
        <v>1.5303323623339284</v>
      </c>
      <c r="DW200">
        <f t="shared" si="294"/>
        <v>15.780518733745136</v>
      </c>
      <c r="DX200">
        <f t="shared" si="295"/>
        <v>0.17943591579829735</v>
      </c>
      <c r="DY200">
        <f t="shared" si="296"/>
        <v>0.47733610924997627</v>
      </c>
      <c r="DZ200">
        <f t="shared" si="297"/>
        <v>1.0876185638500147</v>
      </c>
      <c r="EA200">
        <f t="shared" si="298"/>
        <v>24.069124402640071</v>
      </c>
      <c r="EB200">
        <f>IF($I$1=0,0,IF(AP200&lt;=0,0,('LED Curve'!$D$19*(AP200/$I$1)^3+'LED Curve'!$D$20*(AP200/$I$1)^2+'LED Curve'!$D$21*(AP200/$I$1)^1+'LED Curve'!$D$22)*$F$1*$I$1))</f>
        <v>499.45781970958944</v>
      </c>
      <c r="EC200">
        <f>IF($I$2=0,0,IF(AQ200&lt;=0,0,('LED Curve'!$D$19*(AQ200/$I$2)^3+'LED Curve'!$D$20*(AQ200/$I$2)^2+'LED Curve'!$D$21*(AQ200/$I$2)^1+'LED Curve'!$D$22)*$F$2*$I$2))</f>
        <v>499.45781970958944</v>
      </c>
      <c r="ED200">
        <f>IF($I$3=0,0,IF(AR200&lt;=0,0,('LED Curve'!$D$19*(AR200/$I$3)^3+'LED Curve'!$D$20*(AR200/$I$3)^2+'LED Curve'!$D$21*(AR200/$I$3)^1+'LED Curve'!$D$22)*$F$3*$I$3))</f>
        <v>499.45781970958944</v>
      </c>
      <c r="EE200">
        <f>IF($I$4=0,0,IF(AS200&lt;=0,0,('LED Curve'!$D$19*(AS200/$I$4)^3+'LED Curve'!$D$20*(AS200/$I$4)^2+'LED Curve'!$D$21*(AS200/$I$4)^1+'LED Curve'!$D$22)*$F$4*$I$4))</f>
        <v>0</v>
      </c>
      <c r="EF200">
        <f>IF($I$1=0,0,IF(AT200&lt;=0,0,('LED Curve'!$D$19*(AT200/$I$1)^3+'LED Curve'!$D$20*(AT200/$I$1)^2+'LED Curve'!$D$21*(AT200/$I$1)^1+'LED Curve'!$D$22)*$F$1*$I$1))</f>
        <v>499.45781970958944</v>
      </c>
      <c r="EG200">
        <f>IF($I$2=0,0,IF(AU200&lt;=0,0,('LED Curve'!$D$19*(AU200/$I$2)^3+'LED Curve'!$D$20*(AU200/$I$2)^2+'LED Curve'!$D$21*(AU200/$I$2)^1+'LED Curve'!$D$22)*$F$2*$I$2))</f>
        <v>499.45781970958944</v>
      </c>
      <c r="EH200">
        <f>IF($I$3=0,0,IF(AV200&lt;=0,0,('LED Curve'!$D$19*(AV200/$I$3)^3+'LED Curve'!$D$20*(AV200/$I$3)^2+'LED Curve'!$D$21*(AV200/$I$3)^1+'LED Curve'!$D$22)*$F$3*$I$3))</f>
        <v>499.45781970958944</v>
      </c>
      <c r="EI200">
        <f>IF($I$4=0,0,IF(AW200&lt;=0,0,('LED Curve'!$D$19*(AW200/$I$4)^3+'LED Curve'!$D$20*(AW200/$I$4)^2+'LED Curve'!$D$21*(AW200/$I$4)^1+'LED Curve'!$D$22)*$F$4*$I$4))</f>
        <v>0</v>
      </c>
      <c r="EJ200">
        <f>IF($I$1=0,0,IF(AX200&lt;=0,0,('LED Curve'!$D$19*(AX200/$I$1)^3+'LED Curve'!$D$20*(AX200/$I$1)^2+'LED Curve'!$D$21*(AX200/$I$1)^1+'LED Curve'!$D$22)*$F$1*$I$1))</f>
        <v>544.2324443672818</v>
      </c>
      <c r="EK200">
        <f>IF($I$2=0,0,IF(AY200&lt;=0,0,('LED Curve'!$D$19*(AY200/$I$2)^3+'LED Curve'!$D$20*(AY200/$I$2)^2+'LED Curve'!$D$21*(AY200/$I$2)^1+'LED Curve'!$D$22)*$F$2*$I$2))</f>
        <v>544.2324443672818</v>
      </c>
      <c r="EL200">
        <f>IF($I$3=0,0,IF(AZ200&lt;=0,0,('LED Curve'!$D$19*(AZ200/$I$3)^3+'LED Curve'!$D$20*(AZ200/$I$3)^2+'LED Curve'!$D$21*(AZ200/$I$3)^1+'LED Curve'!$D$22)*$F$3*$I$3))</f>
        <v>544.2324443672818</v>
      </c>
      <c r="EM200">
        <f>IF($I$4=0,0,IF(BA200&lt;=0,0,('LED Curve'!$D$19*(BA200/$I$4)^3+'LED Curve'!$D$20*(BA200/$I$4)^2+'LED Curve'!$D$21*(BA200/$I$4)^1+'LED Curve'!$D$22)*$F$4*$I$4))</f>
        <v>544.2324443672818</v>
      </c>
      <c r="EN200">
        <f t="shared" si="299"/>
        <v>1498.3734591287684</v>
      </c>
      <c r="EO200">
        <f t="shared" si="219"/>
        <v>270.05718373547415</v>
      </c>
      <c r="EP200">
        <f t="shared" si="220"/>
        <v>1498.3734591287684</v>
      </c>
      <c r="EQ200">
        <f t="shared" si="221"/>
        <v>172.59529565083267</v>
      </c>
      <c r="ER200">
        <f t="shared" si="300"/>
        <v>2176.9297774691272</v>
      </c>
      <c r="ES200">
        <f t="shared" si="222"/>
        <v>774.82780015805474</v>
      </c>
    </row>
    <row r="201" spans="1:149" x14ac:dyDescent="0.3">
      <c r="A201">
        <v>192</v>
      </c>
      <c r="B201">
        <f t="shared" si="223"/>
        <v>7.4999999999999997E-3</v>
      </c>
      <c r="C201">
        <f t="shared" ref="C201:C264" si="313">IF(($C$2*SQRT(2)*SIN(2*PI()*$C$1*B201)-$C$5)&gt;0,($C$2*SQRT(2)*SIN(2*PI()*$C$1*B201)-$C$5),0)</f>
        <v>108.60000000000001</v>
      </c>
      <c r="D201">
        <f t="shared" ref="D201:D265" si="314">IF(($C$3*SQRT(2)*SIN(2*PI()*$C$1*B201)-$C$5)&gt;0,($C$3*SQRT(2)*SIN(2*PI()*$C$1*B201)-$C$5),0)</f>
        <v>118.60000000000001</v>
      </c>
      <c r="E201">
        <f t="shared" ref="E201:E265" si="315">IF(($C$4*SQRT(2)*SIN(2*PI()*$C$1*B201)-$C$5)&gt;0,($C$4*SQRT(2)*SIN(2*PI()*$C$1*B201)-$C$5),0)</f>
        <v>128.6</v>
      </c>
      <c r="F201">
        <f>IF(C201&gt;Calculation!$D$72,IF((C201-Calculation!$D$72)/Calculation!$D$58&gt;Calculation!$D$28,Calculation!$D$28,(C201-Calculation!$D$72)/Calculation!$D$58),0)</f>
        <v>26.470588235294116</v>
      </c>
      <c r="G201">
        <f>IF(C201&gt;Calculation!$D$73,IF((C201-Calculation!$D$73)/Calculation!$D$59&gt;Calculation!$D$29,Calculation!$D$29,(C201-Calculation!$D$73)/Calculation!$D$59),0)</f>
        <v>54.411764705882355</v>
      </c>
      <c r="H201">
        <f>IF(C201&gt;Calculation!$D$74,IF((C201-Calculation!$D$74)/Calculation!$D$60&gt;Calculation!$D$30,Calculation!$D$30,(C201-Calculation!$D$74)/Calculation!$D$60),0)</f>
        <v>122.05882352941177</v>
      </c>
      <c r="I201">
        <f>IF(C201&gt;Calculation!$D$75,IF((C201-Calculation!$D$75)/Calculation!$D$61&gt;Calculation!$D$31,Calculation!$D$31,(C201-Calculation!$D$75)/Calculation!$D$61),0)</f>
        <v>0</v>
      </c>
      <c r="J201">
        <f>IF(D201&gt;Calculation!$D$72,IF((D201-Calculation!$D$72)/Calculation!$D$58&gt;Calculation!$D$28,Calculation!$D$28,(D201-Calculation!$D$72)/Calculation!$D$58),0)</f>
        <v>26.470588235294116</v>
      </c>
      <c r="K201">
        <f>IF(D201&gt;Calculation!$D$73,IF((D201-Calculation!$D$73)/Calculation!$D$59&gt;Calculation!$D$29,Calculation!$D$29,(D201-Calculation!$D$73)/Calculation!$D$59),0)</f>
        <v>54.411764705882355</v>
      </c>
      <c r="L201">
        <f>IF(D201&gt;Calculation!$D$74,IF((D201-Calculation!$D$74)/Calculation!$D$60&gt;Calculation!$D$30,Calculation!$D$30,(D201-Calculation!$D$74)/Calculation!$D$60),0)</f>
        <v>122.05882352941177</v>
      </c>
      <c r="M201">
        <f>IF(D201&gt;Calculation!$D$75,IF((D201-Calculation!$D$75)/Calculation!$D$61&gt;Calculation!$D$31,Calculation!$D$31,(D201-Calculation!$D$75)/Calculation!$D$61),0)</f>
        <v>0</v>
      </c>
      <c r="N201">
        <f>IF(E201&gt;Calculation!$D$72,IF((E201-Calculation!$D$72)/Calculation!$D$58&gt;Calculation!$D$28,Calculation!$D$28,(E201-Calculation!$D$72)/Calculation!$D$58),0)</f>
        <v>26.470588235294116</v>
      </c>
      <c r="O201">
        <f>IF(E201&gt;Calculation!$D$73,IF((E201-Calculation!$D$73)/Calculation!$D$59&gt;Calculation!$D$29,Calculation!$D$29,(E201-Calculation!$D$73)/Calculation!$D$59),0)</f>
        <v>54.411764705882355</v>
      </c>
      <c r="P201">
        <f>IF(E201&gt;Calculation!$D$74,IF((E201-Calculation!$D$74)/Calculation!$D$60&gt;Calculation!$D$30,Calculation!$D$30,(E201-Calculation!$D$74)/Calculation!$D$60),0)</f>
        <v>122.05882352941177</v>
      </c>
      <c r="Q201">
        <f>IF(E201&gt;Calculation!$D$75,IF((E201-Calculation!$D$75)/Calculation!$D$61&gt;Calculation!$D$31,Calculation!$D$31,(E201-Calculation!$D$75)/Calculation!$D$61),0)</f>
        <v>135.29411764705884</v>
      </c>
      <c r="R201">
        <f t="shared" si="224"/>
        <v>0</v>
      </c>
      <c r="S201">
        <f t="shared" si="225"/>
        <v>0</v>
      </c>
      <c r="T201">
        <f t="shared" si="226"/>
        <v>122.05882352941177</v>
      </c>
      <c r="U201">
        <f t="shared" si="227"/>
        <v>0</v>
      </c>
      <c r="V201">
        <f t="shared" si="228"/>
        <v>0</v>
      </c>
      <c r="W201">
        <f t="shared" si="229"/>
        <v>0</v>
      </c>
      <c r="X201">
        <f t="shared" si="230"/>
        <v>122.05882352941177</v>
      </c>
      <c r="Y201">
        <f t="shared" si="231"/>
        <v>0</v>
      </c>
      <c r="Z201">
        <f t="shared" si="232"/>
        <v>0</v>
      </c>
      <c r="AA201">
        <f t="shared" si="233"/>
        <v>0</v>
      </c>
      <c r="AB201">
        <f t="shared" si="234"/>
        <v>0</v>
      </c>
      <c r="AC201">
        <f t="shared" ref="AC201:AC265" si="316">Q201</f>
        <v>135.29411764705884</v>
      </c>
      <c r="AD201">
        <f>IF(T201&gt;Calculation!$D$29,1,0)</f>
        <v>1</v>
      </c>
      <c r="AE201">
        <f>IF(X201&gt;Calculation!$D$29,1,0)</f>
        <v>1</v>
      </c>
      <c r="AF201">
        <f>IF(AB201&gt;Calculation!$D$29,1,0)</f>
        <v>0</v>
      </c>
      <c r="AG201">
        <f>IF(U201&gt;Calculation!$D$30,1,0)</f>
        <v>0</v>
      </c>
      <c r="AH201">
        <f>IF(Y201&gt;Calculation!$D$30,1,0)</f>
        <v>0</v>
      </c>
      <c r="AI201">
        <f>IF(AC201&gt;Calculation!$D$30,1,0)</f>
        <v>1</v>
      </c>
      <c r="AJ201">
        <f t="shared" ref="AJ201:AJ265" si="317">SUM(R201:U201)</f>
        <v>122.05882352941177</v>
      </c>
      <c r="AK201">
        <f t="shared" si="235"/>
        <v>122.05882352941177</v>
      </c>
      <c r="AL201">
        <f t="shared" si="236"/>
        <v>135.29411764705884</v>
      </c>
      <c r="AM201">
        <f t="shared" si="237"/>
        <v>14898.356401384084</v>
      </c>
      <c r="AN201">
        <f t="shared" si="238"/>
        <v>14898.356401384084</v>
      </c>
      <c r="AO201">
        <f t="shared" si="239"/>
        <v>18304.498269896198</v>
      </c>
      <c r="AP201">
        <f t="shared" ref="AP201:AP265" si="318">SUM(R201:U201)</f>
        <v>122.05882352941177</v>
      </c>
      <c r="AQ201">
        <f t="shared" ref="AQ201:AQ265" si="319">SUM(S201:U201)</f>
        <v>122.05882352941177</v>
      </c>
      <c r="AR201">
        <f t="shared" ref="AR201:AR265" si="320">SUM(T201:U201)</f>
        <v>122.05882352941177</v>
      </c>
      <c r="AS201">
        <f t="shared" ref="AS201:AS265" si="321">SUM(U201)</f>
        <v>0</v>
      </c>
      <c r="AT201">
        <f t="shared" si="240"/>
        <v>122.05882352941177</v>
      </c>
      <c r="AU201">
        <f t="shared" si="241"/>
        <v>122.05882352941177</v>
      </c>
      <c r="AV201">
        <f t="shared" si="242"/>
        <v>122.05882352941177</v>
      </c>
      <c r="AW201">
        <f t="shared" si="243"/>
        <v>0</v>
      </c>
      <c r="AX201">
        <f t="shared" si="244"/>
        <v>135.29411764705884</v>
      </c>
      <c r="AY201">
        <f t="shared" si="245"/>
        <v>135.29411764705884</v>
      </c>
      <c r="AZ201">
        <f t="shared" si="246"/>
        <v>135.29411764705884</v>
      </c>
      <c r="BA201">
        <f t="shared" si="247"/>
        <v>135.29411764705884</v>
      </c>
      <c r="BB201">
        <f t="shared" si="248"/>
        <v>40.686274509803923</v>
      </c>
      <c r="BC201">
        <f t="shared" si="249"/>
        <v>40.686274509803923</v>
      </c>
      <c r="BD201">
        <f t="shared" si="250"/>
        <v>40.686274509803923</v>
      </c>
      <c r="BE201">
        <f t="shared" si="251"/>
        <v>0</v>
      </c>
      <c r="BF201">
        <f t="shared" si="252"/>
        <v>40.686274509803923</v>
      </c>
      <c r="BG201">
        <f t="shared" si="253"/>
        <v>40.686274509803923</v>
      </c>
      <c r="BH201">
        <f t="shared" si="254"/>
        <v>40.686274509803923</v>
      </c>
      <c r="BI201">
        <f t="shared" si="255"/>
        <v>0</v>
      </c>
      <c r="BJ201">
        <f t="shared" si="256"/>
        <v>45.098039215686278</v>
      </c>
      <c r="BK201">
        <f t="shared" si="257"/>
        <v>45.098039215686278</v>
      </c>
      <c r="BL201">
        <f t="shared" si="258"/>
        <v>45.098039215686278</v>
      </c>
      <c r="BM201">
        <f t="shared" si="259"/>
        <v>45.098039215686278</v>
      </c>
      <c r="BN201">
        <f t="shared" si="260"/>
        <v>1655.3729334871205</v>
      </c>
      <c r="BO201">
        <f t="shared" si="261"/>
        <v>1655.3729334871205</v>
      </c>
      <c r="BP201">
        <f t="shared" si="262"/>
        <v>1655.3729334871205</v>
      </c>
      <c r="BQ201">
        <f t="shared" si="263"/>
        <v>0</v>
      </c>
      <c r="BR201">
        <f t="shared" si="264"/>
        <v>1655.3729334871205</v>
      </c>
      <c r="BS201">
        <f t="shared" si="265"/>
        <v>1655.3729334871205</v>
      </c>
      <c r="BT201">
        <f t="shared" si="266"/>
        <v>1655.3729334871205</v>
      </c>
      <c r="BU201">
        <f t="shared" si="267"/>
        <v>0</v>
      </c>
      <c r="BV201">
        <f t="shared" si="268"/>
        <v>2033.8331410995775</v>
      </c>
      <c r="BW201">
        <f t="shared" si="269"/>
        <v>2033.8331410995775</v>
      </c>
      <c r="BX201">
        <f t="shared" si="270"/>
        <v>2033.8331410995775</v>
      </c>
      <c r="BY201">
        <f t="shared" si="271"/>
        <v>2033.8331410995775</v>
      </c>
      <c r="BZ201">
        <f>IF($I$1=0,0,IF(AP201=0,C201,('LED Curve'!$D$14*(AP201/$I$1)^3+'LED Curve'!$D$15*(AP201/$I$1)^2+'LED Curve'!$D$16*(AP201/$I$1)^1+'LED Curve'!$D$17)*$F$1))</f>
        <v>31.838258559933596</v>
      </c>
      <c r="CA201">
        <f>IF($I$2=0,0,IF(AQ201=0,C201-BZ201,('LED Curve'!$D$14*(AQ201/$I$2)^3+'LED Curve'!$D$15*(AQ201/$I$2)^2+'LED Curve'!$D$16*(AQ201/$I$2)^1+'LED Curve'!$D$17)*$F$2))</f>
        <v>31.838258559933596</v>
      </c>
      <c r="CB201">
        <f>IF($I$3=0,0,IF(AR201=0,C201-(BZ201+CA201),('LED Curve'!$D$14*(AR201/$I$3)^3+'LED Curve'!$D$15*(AR201/$I$3)^2+'LED Curve'!$D$16*(AR201/$I$3)^1+'LED Curve'!$D$17)*$F$3))</f>
        <v>31.838258559933596</v>
      </c>
      <c r="CC201">
        <f>IF($I$4=0,0,IF(AS201=0,C201-(BZ201+CA201+CB201),('LED Curve'!$D$14*(AS201/$I$4)^3+'LED Curve'!$D$15*(AS201/$I$4)^2+'LED Curve'!$D$16*(AS201/$I$4)^1+'LED Curve'!$D$17)*$F$4))</f>
        <v>13.085224320199217</v>
      </c>
      <c r="CD201">
        <f>IF($I$1=0,0,IF(AT201=0,D201,('LED Curve'!$D$14*(AT201/$I$1)^3+'LED Curve'!$D$15*(AT201/$I$1)^2+'LED Curve'!$D$16*(AT201/$I$1)^1+'LED Curve'!$D$17)*$F$1))</f>
        <v>31.838258559933596</v>
      </c>
      <c r="CE201">
        <f>IF($I$2=0,0,IF(AU201=0,D201-CD201,('LED Curve'!$D$14*(AU201/$I$2)^3+'LED Curve'!$D$15*(AU201/$I$2)^2+'LED Curve'!$D$16*(AU201/$I$2)^1+'LED Curve'!$D$17)*$F$2))</f>
        <v>31.838258559933596</v>
      </c>
      <c r="CF201">
        <f>IF($I$3=0,0,IF(AV201=0,D201-(CD201+CE201),('LED Curve'!$D$14*(AV201/$I$3)^3+'LED Curve'!$D$15*(AV201/$I$3)^2+'LED Curve'!$D$16*(AV201/$I$3)^1+'LED Curve'!$D$17)*$F$3))</f>
        <v>31.838258559933596</v>
      </c>
      <c r="CG201">
        <f>IF($I$4=0,0,IF(AW201=0,D201-(CD201+CE201+CF201),('LED Curve'!$D$14*(AW201/$I$4)^3+'LED Curve'!$D$15*(AW201/$I$4)^2+'LED Curve'!$D$16*(AW201/$I$4)^1+'LED Curve'!$D$17)*$F$4))</f>
        <v>23.085224320199217</v>
      </c>
      <c r="CH201">
        <f>IF($I$1=0,0,IF(AX201=0,E201,('LED Curve'!$D$14*(AX201/$I$1)^3+'LED Curve'!$D$15*(AX201/$I$1)^2+'LED Curve'!$D$16*(AX201/$I$1)^1+'LED Curve'!$D$17)*$F$1))</f>
        <v>32.123222947868399</v>
      </c>
      <c r="CI201">
        <f>IF($I$2=0,0,IF(AY201=0,E201-CH201,('LED Curve'!$D$14*(AY201/$I$2)^3+'LED Curve'!$D$15*(AY201/$I$2)^2+'LED Curve'!$D$16*(AY201/$I$2)^1+'LED Curve'!$D$17)*$F$2))</f>
        <v>32.123222947868399</v>
      </c>
      <c r="CJ201">
        <f>IF($I$3=0,0,IF(AZ201=0,E201-(CH201+CI201),('LED Curve'!$D$14*(AZ201/$I$3)^3+'LED Curve'!$D$15*(AZ201/$I$3)^2+'LED Curve'!$D$16*(AZ201/$I$3)^1+'LED Curve'!$D$17)*$F$3))</f>
        <v>32.123222947868399</v>
      </c>
      <c r="CK201">
        <f>IF($I$4=0,0,IF(BA201=0,E201-(CH201+CI201+CJ201),('LED Curve'!$D$14*(BA201/$I$4)^3+'LED Curve'!$D$15*(BA201/$I$4)^2+'LED Curve'!$D$16*(BA201/$I$4)^1+'LED Curve'!$D$17)*$F$4))</f>
        <v>32.123222947868399</v>
      </c>
      <c r="CL201">
        <f t="shared" si="272"/>
        <v>76.761741440066416</v>
      </c>
      <c r="CM201">
        <f t="shared" si="273"/>
        <v>44.923482880132816</v>
      </c>
      <c r="CN201">
        <f t="shared" si="274"/>
        <v>13.085224320199217</v>
      </c>
      <c r="CO201">
        <f>IF($C$6=Calculation!$I$5,0,$C201-(BZ201+CA201+CB201+CC201))</f>
        <v>0</v>
      </c>
      <c r="CP201">
        <f t="shared" si="275"/>
        <v>86.761741440066416</v>
      </c>
      <c r="CQ201">
        <f t="shared" si="276"/>
        <v>54.923482880132816</v>
      </c>
      <c r="CR201">
        <f t="shared" si="277"/>
        <v>23.085224320199217</v>
      </c>
      <c r="CS201">
        <f>IF($C$6=Calculation!$I$5,0,$D201-(CD201+CE201+CF201+CG201))</f>
        <v>0</v>
      </c>
      <c r="CT201">
        <f t="shared" si="278"/>
        <v>96.476777052131595</v>
      </c>
      <c r="CU201">
        <f t="shared" si="279"/>
        <v>64.353554104263196</v>
      </c>
      <c r="CV201">
        <f t="shared" si="280"/>
        <v>32.230331156394797</v>
      </c>
      <c r="CW201">
        <f>IF($C$6=Calculation!$I$5,0,$E201-(CH201+CI201+CJ201+CK201))</f>
        <v>0.10710820852639813</v>
      </c>
      <c r="CX201">
        <f t="shared" si="281"/>
        <v>101.56458580458582</v>
      </c>
      <c r="CY201">
        <f t="shared" si="282"/>
        <v>113.80916278411443</v>
      </c>
      <c r="CZ201">
        <f t="shared" si="283"/>
        <v>125.47374542638178</v>
      </c>
      <c r="DA201">
        <f t="shared" si="284"/>
        <v>1.071024091510774</v>
      </c>
      <c r="DB201">
        <f t="shared" si="285"/>
        <v>1.1108888352377941</v>
      </c>
      <c r="DC201">
        <f t="shared" si="286"/>
        <v>1.1405364038705064</v>
      </c>
      <c r="DD201">
        <f t="shared" si="301"/>
        <v>24.310477876312845</v>
      </c>
      <c r="DE201">
        <f t="shared" si="302"/>
        <v>23.893667778102245</v>
      </c>
      <c r="DF201">
        <f t="shared" si="303"/>
        <v>22.701811388354383</v>
      </c>
      <c r="DG201">
        <f t="shared" si="304"/>
        <v>17.668708311669377</v>
      </c>
      <c r="DH201">
        <f t="shared" si="305"/>
        <v>25.264610106128497</v>
      </c>
      <c r="DI201">
        <f t="shared" si="306"/>
        <v>24.884745171588587</v>
      </c>
      <c r="DJ201">
        <f t="shared" si="307"/>
        <v>23.818761544958896</v>
      </c>
      <c r="DK201">
        <f t="shared" si="308"/>
        <v>20.58063158156131</v>
      </c>
      <c r="DL201">
        <f t="shared" si="309"/>
        <v>25.971451886888648</v>
      </c>
      <c r="DM201">
        <f t="shared" si="310"/>
        <v>25.623637875177291</v>
      </c>
      <c r="DN201">
        <f t="shared" si="311"/>
        <v>24.658397709717594</v>
      </c>
      <c r="DO201">
        <f t="shared" si="312"/>
        <v>22.261450845084749</v>
      </c>
      <c r="DP201">
        <f t="shared" si="287"/>
        <v>0.21536561656600375</v>
      </c>
      <c r="DQ201">
        <f t="shared" si="288"/>
        <v>0.5946129283434145</v>
      </c>
      <c r="DR201">
        <f t="shared" si="289"/>
        <v>2.6550860680769146</v>
      </c>
      <c r="DS201">
        <f t="shared" si="290"/>
        <v>8.4538317456497953</v>
      </c>
      <c r="DT201">
        <f t="shared" si="291"/>
        <v>0.1957421357474966</v>
      </c>
      <c r="DU201">
        <f t="shared" si="292"/>
        <v>0.52937470169145939</v>
      </c>
      <c r="DV201">
        <f t="shared" si="293"/>
        <v>1.643889973455158</v>
      </c>
      <c r="DW201">
        <f t="shared" si="294"/>
        <v>15.780518733745136</v>
      </c>
      <c r="DX201">
        <f t="shared" si="295"/>
        <v>0.17943591579829735</v>
      </c>
      <c r="DY201">
        <f t="shared" si="296"/>
        <v>0.47733610924997627</v>
      </c>
      <c r="DZ201">
        <f t="shared" si="297"/>
        <v>1.0876185638500147</v>
      </c>
      <c r="EA201">
        <f t="shared" si="298"/>
        <v>24.073880116744569</v>
      </c>
      <c r="EB201">
        <f>IF($I$1=0,0,IF(AP201&lt;=0,0,('LED Curve'!$D$19*(AP201/$I$1)^3+'LED Curve'!$D$20*(AP201/$I$1)^2+'LED Curve'!$D$21*(AP201/$I$1)^1+'LED Curve'!$D$22)*$F$1*$I$1))</f>
        <v>499.45781970958944</v>
      </c>
      <c r="EC201">
        <f>IF($I$2=0,0,IF(AQ201&lt;=0,0,('LED Curve'!$D$19*(AQ201/$I$2)^3+'LED Curve'!$D$20*(AQ201/$I$2)^2+'LED Curve'!$D$21*(AQ201/$I$2)^1+'LED Curve'!$D$22)*$F$2*$I$2))</f>
        <v>499.45781970958944</v>
      </c>
      <c r="ED201">
        <f>IF($I$3=0,0,IF(AR201&lt;=0,0,('LED Curve'!$D$19*(AR201/$I$3)^3+'LED Curve'!$D$20*(AR201/$I$3)^2+'LED Curve'!$D$21*(AR201/$I$3)^1+'LED Curve'!$D$22)*$F$3*$I$3))</f>
        <v>499.45781970958944</v>
      </c>
      <c r="EE201">
        <f>IF($I$4=0,0,IF(AS201&lt;=0,0,('LED Curve'!$D$19*(AS201/$I$4)^3+'LED Curve'!$D$20*(AS201/$I$4)^2+'LED Curve'!$D$21*(AS201/$I$4)^1+'LED Curve'!$D$22)*$F$4*$I$4))</f>
        <v>0</v>
      </c>
      <c r="EF201">
        <f>IF($I$1=0,0,IF(AT201&lt;=0,0,('LED Curve'!$D$19*(AT201/$I$1)^3+'LED Curve'!$D$20*(AT201/$I$1)^2+'LED Curve'!$D$21*(AT201/$I$1)^1+'LED Curve'!$D$22)*$F$1*$I$1))</f>
        <v>499.45781970958944</v>
      </c>
      <c r="EG201">
        <f>IF($I$2=0,0,IF(AU201&lt;=0,0,('LED Curve'!$D$19*(AU201/$I$2)^3+'LED Curve'!$D$20*(AU201/$I$2)^2+'LED Curve'!$D$21*(AU201/$I$2)^1+'LED Curve'!$D$22)*$F$2*$I$2))</f>
        <v>499.45781970958944</v>
      </c>
      <c r="EH201">
        <f>IF($I$3=0,0,IF(AV201&lt;=0,0,('LED Curve'!$D$19*(AV201/$I$3)^3+'LED Curve'!$D$20*(AV201/$I$3)^2+'LED Curve'!$D$21*(AV201/$I$3)^1+'LED Curve'!$D$22)*$F$3*$I$3))</f>
        <v>499.45781970958944</v>
      </c>
      <c r="EI201">
        <f>IF($I$4=0,0,IF(AW201&lt;=0,0,('LED Curve'!$D$19*(AW201/$I$4)^3+'LED Curve'!$D$20*(AW201/$I$4)^2+'LED Curve'!$D$21*(AW201/$I$4)^1+'LED Curve'!$D$22)*$F$4*$I$4))</f>
        <v>0</v>
      </c>
      <c r="EJ201">
        <f>IF($I$1=0,0,IF(AX201&lt;=0,0,('LED Curve'!$D$19*(AX201/$I$1)^3+'LED Curve'!$D$20*(AX201/$I$1)^2+'LED Curve'!$D$21*(AX201/$I$1)^1+'LED Curve'!$D$22)*$F$1*$I$1))</f>
        <v>544.2324443672818</v>
      </c>
      <c r="EK201">
        <f>IF($I$2=0,0,IF(AY201&lt;=0,0,('LED Curve'!$D$19*(AY201/$I$2)^3+'LED Curve'!$D$20*(AY201/$I$2)^2+'LED Curve'!$D$21*(AY201/$I$2)^1+'LED Curve'!$D$22)*$F$2*$I$2))</f>
        <v>544.2324443672818</v>
      </c>
      <c r="EL201">
        <f>IF($I$3=0,0,IF(AZ201&lt;=0,0,('LED Curve'!$D$19*(AZ201/$I$3)^3+'LED Curve'!$D$20*(AZ201/$I$3)^2+'LED Curve'!$D$21*(AZ201/$I$3)^1+'LED Curve'!$D$22)*$F$3*$I$3))</f>
        <v>544.2324443672818</v>
      </c>
      <c r="EM201">
        <f>IF($I$4=0,0,IF(BA201&lt;=0,0,('LED Curve'!$D$19*(BA201/$I$4)^3+'LED Curve'!$D$20*(BA201/$I$4)^2+'LED Curve'!$D$21*(BA201/$I$4)^1+'LED Curve'!$D$22)*$F$4*$I$4))</f>
        <v>544.2324443672818</v>
      </c>
      <c r="EN201">
        <f t="shared" si="299"/>
        <v>1498.3734591287684</v>
      </c>
      <c r="EO201">
        <f t="shared" ref="EO201:EO264" si="322">IF(EN201&lt;$EO$2,0,EN201-$EO$2)</f>
        <v>270.05718373547415</v>
      </c>
      <c r="EP201">
        <f t="shared" ref="EP201:EP265" si="323">SUM(EF201:EI201)</f>
        <v>1498.3734591287684</v>
      </c>
      <c r="EQ201">
        <f t="shared" ref="EQ201:EQ264" si="324">IF(EP201&lt;$EP$2,0,EP201-$EP$2)</f>
        <v>172.59529565083267</v>
      </c>
      <c r="ER201">
        <f t="shared" si="300"/>
        <v>2176.9297774691272</v>
      </c>
      <c r="ES201">
        <f t="shared" ref="ES201:ES264" si="325">IF(ER201&lt;$EQ$2,0,ER201-$EQ$2)</f>
        <v>774.82780015805474</v>
      </c>
    </row>
    <row r="202" spans="1:149" x14ac:dyDescent="0.3">
      <c r="A202">
        <v>193</v>
      </c>
      <c r="B202">
        <f t="shared" ref="B202:B265" si="326">A202/256/(2*$C$1)</f>
        <v>7.5390624999999998E-3</v>
      </c>
      <c r="C202">
        <f t="shared" si="313"/>
        <v>107.24184799087672</v>
      </c>
      <c r="D202">
        <f t="shared" si="314"/>
        <v>117.11837962641096</v>
      </c>
      <c r="E202">
        <f t="shared" si="315"/>
        <v>126.99491126194522</v>
      </c>
      <c r="F202">
        <f>IF(C202&gt;Calculation!$D$72,IF((C202-Calculation!$D$72)/Calculation!$D$58&gt;Calculation!$D$28,Calculation!$D$28,(C202-Calculation!$D$72)/Calculation!$D$58),0)</f>
        <v>26.470588235294116</v>
      </c>
      <c r="G202">
        <f>IF(C202&gt;Calculation!$D$73,IF((C202-Calculation!$D$73)/Calculation!$D$59&gt;Calculation!$D$29,Calculation!$D$29,(C202-Calculation!$D$73)/Calculation!$D$59),0)</f>
        <v>54.411764705882355</v>
      </c>
      <c r="H202">
        <f>IF(C202&gt;Calculation!$D$74,IF((C202-Calculation!$D$74)/Calculation!$D$60&gt;Calculation!$D$30,Calculation!$D$30,(C202-Calculation!$D$74)/Calculation!$D$60),0)</f>
        <v>122.05882352941177</v>
      </c>
      <c r="I202">
        <f>IF(C202&gt;Calculation!$D$75,IF((C202-Calculation!$D$75)/Calculation!$D$61&gt;Calculation!$D$31,Calculation!$D$31,(C202-Calculation!$D$75)/Calculation!$D$61),0)</f>
        <v>0</v>
      </c>
      <c r="J202">
        <f>IF(D202&gt;Calculation!$D$72,IF((D202-Calculation!$D$72)/Calculation!$D$58&gt;Calculation!$D$28,Calculation!$D$28,(D202-Calculation!$D$72)/Calculation!$D$58),0)</f>
        <v>26.470588235294116</v>
      </c>
      <c r="K202">
        <f>IF(D202&gt;Calculation!$D$73,IF((D202-Calculation!$D$73)/Calculation!$D$59&gt;Calculation!$D$29,Calculation!$D$29,(D202-Calculation!$D$73)/Calculation!$D$59),0)</f>
        <v>54.411764705882355</v>
      </c>
      <c r="L202">
        <f>IF(D202&gt;Calculation!$D$74,IF((D202-Calculation!$D$74)/Calculation!$D$60&gt;Calculation!$D$30,Calculation!$D$30,(D202-Calculation!$D$74)/Calculation!$D$60),0)</f>
        <v>122.05882352941177</v>
      </c>
      <c r="M202">
        <f>IF(D202&gt;Calculation!$D$75,IF((D202-Calculation!$D$75)/Calculation!$D$61&gt;Calculation!$D$31,Calculation!$D$31,(D202-Calculation!$D$75)/Calculation!$D$61),0)</f>
        <v>0</v>
      </c>
      <c r="N202">
        <f>IF(E202&gt;Calculation!$D$72,IF((E202-Calculation!$D$72)/Calculation!$D$58&gt;Calculation!$D$28,Calculation!$D$28,(E202-Calculation!$D$72)/Calculation!$D$58),0)</f>
        <v>26.470588235294116</v>
      </c>
      <c r="O202">
        <f>IF(E202&gt;Calculation!$D$73,IF((E202-Calculation!$D$73)/Calculation!$D$59&gt;Calculation!$D$29,Calculation!$D$29,(E202-Calculation!$D$73)/Calculation!$D$59),0)</f>
        <v>54.411764705882355</v>
      </c>
      <c r="P202">
        <f>IF(E202&gt;Calculation!$D$74,IF((E202-Calculation!$D$74)/Calculation!$D$60&gt;Calculation!$D$30,Calculation!$D$30,(E202-Calculation!$D$74)/Calculation!$D$60),0)</f>
        <v>122.05882352941177</v>
      </c>
      <c r="Q202">
        <f>IF(E202&gt;Calculation!$D$75,IF((E202-Calculation!$D$75)/Calculation!$D$61&gt;Calculation!$D$31,Calculation!$D$31,(E202-Calculation!$D$75)/Calculation!$D$61),0)</f>
        <v>135.29411764705884</v>
      </c>
      <c r="R202">
        <f t="shared" ref="R202:R265" si="327">IF(SUM(G202:I202)&gt;F202,0,F202-SUM(G202:I202))</f>
        <v>0</v>
      </c>
      <c r="S202">
        <f t="shared" ref="S202:S265" si="328">IF(SUM(H202:I202)&gt;G202,0,G202-SUM(H202:I202))</f>
        <v>0</v>
      </c>
      <c r="T202">
        <f t="shared" ref="T202:T265" si="329">IF(I202&gt;H202,0,H202-I202)</f>
        <v>122.05882352941177</v>
      </c>
      <c r="U202">
        <f t="shared" ref="U202:U265" si="330">I202</f>
        <v>0</v>
      </c>
      <c r="V202">
        <f t="shared" ref="V202:V265" si="331">IF(SUM(K202:M202)&gt;J202,0,J202-SUM(K202:M202))</f>
        <v>0</v>
      </c>
      <c r="W202">
        <f t="shared" ref="W202:W265" si="332">IF(SUM(L202:M202)&gt;K202,0,K202-SUM(L202:M202))</f>
        <v>0</v>
      </c>
      <c r="X202">
        <f t="shared" ref="X202:X265" si="333">IF(M202&gt;L202,0,L202-M202)</f>
        <v>122.05882352941177</v>
      </c>
      <c r="Y202">
        <f t="shared" ref="Y202:Y265" si="334">IF(V202&gt;M202,0,IF((M202-V202)&gt;0,M202-V202,0))</f>
        <v>0</v>
      </c>
      <c r="Z202">
        <f t="shared" ref="Z202:Z265" si="335">IF(SUM(O202:Q202)&gt;N202,0,N202-SUM(O202:Q202))</f>
        <v>0</v>
      </c>
      <c r="AA202">
        <f t="shared" ref="AA202:AA265" si="336">IF(SUM(P202:Q202)&gt;O202,0,O202-SUM(P202:Q202))</f>
        <v>0</v>
      </c>
      <c r="AB202">
        <f t="shared" ref="AB202:AB265" si="337">IF(Q202&gt;P202,0,P202-Q202)</f>
        <v>0</v>
      </c>
      <c r="AC202">
        <f t="shared" si="316"/>
        <v>135.29411764705884</v>
      </c>
      <c r="AD202">
        <f>IF(T202&gt;Calculation!$D$29,1,0)</f>
        <v>1</v>
      </c>
      <c r="AE202">
        <f>IF(X202&gt;Calculation!$D$29,1,0)</f>
        <v>1</v>
      </c>
      <c r="AF202">
        <f>IF(AB202&gt;Calculation!$D$29,1,0)</f>
        <v>0</v>
      </c>
      <c r="AG202">
        <f>IF(U202&gt;Calculation!$D$30,1,0)</f>
        <v>0</v>
      </c>
      <c r="AH202">
        <f>IF(Y202&gt;Calculation!$D$30,1,0)</f>
        <v>0</v>
      </c>
      <c r="AI202">
        <f>IF(AC202&gt;Calculation!$D$30,1,0)</f>
        <v>1</v>
      </c>
      <c r="AJ202">
        <f t="shared" si="317"/>
        <v>122.05882352941177</v>
      </c>
      <c r="AK202">
        <f t="shared" ref="AK202:AK265" si="338">AT202</f>
        <v>122.05882352941177</v>
      </c>
      <c r="AL202">
        <f t="shared" ref="AL202:AL265" si="339">SUM(Z202:AC202)</f>
        <v>135.29411764705884</v>
      </c>
      <c r="AM202">
        <f t="shared" ref="AM202:AM265" si="340">AJ202^2</f>
        <v>14898.356401384084</v>
      </c>
      <c r="AN202">
        <f t="shared" ref="AN202:AN265" si="341">AK202^2</f>
        <v>14898.356401384084</v>
      </c>
      <c r="AO202">
        <f t="shared" ref="AO202:AO265" si="342">AL202^2</f>
        <v>18304.498269896198</v>
      </c>
      <c r="AP202">
        <f t="shared" si="318"/>
        <v>122.05882352941177</v>
      </c>
      <c r="AQ202">
        <f t="shared" si="319"/>
        <v>122.05882352941177</v>
      </c>
      <c r="AR202">
        <f t="shared" si="320"/>
        <v>122.05882352941177</v>
      </c>
      <c r="AS202">
        <f t="shared" si="321"/>
        <v>0</v>
      </c>
      <c r="AT202">
        <f t="shared" ref="AT202:AT265" si="343">SUM(V202:Y202)</f>
        <v>122.05882352941177</v>
      </c>
      <c r="AU202">
        <f t="shared" ref="AU202:AU265" si="344">SUM(W202:Y202)</f>
        <v>122.05882352941177</v>
      </c>
      <c r="AV202">
        <f t="shared" ref="AV202:AV265" si="345">SUM(X202:Y202)</f>
        <v>122.05882352941177</v>
      </c>
      <c r="AW202">
        <f t="shared" ref="AW202:AW265" si="346">SUM(Y202)</f>
        <v>0</v>
      </c>
      <c r="AX202">
        <f t="shared" ref="AX202:AX265" si="347">SUM(Z202:AC202)</f>
        <v>135.29411764705884</v>
      </c>
      <c r="AY202">
        <f t="shared" ref="AY202:AY265" si="348">SUM(AA202:AC202)</f>
        <v>135.29411764705884</v>
      </c>
      <c r="AZ202">
        <f t="shared" ref="AZ202:AZ265" si="349">SUM(AB202:AC202)</f>
        <v>135.29411764705884</v>
      </c>
      <c r="BA202">
        <f t="shared" ref="BA202:BA265" si="350">SUM(AC202)</f>
        <v>135.29411764705884</v>
      </c>
      <c r="BB202">
        <f t="shared" ref="BB202:BB265" si="351">IF(OR($F$1=0,$I$1=0),0,AP202/$I$1)</f>
        <v>40.686274509803923</v>
      </c>
      <c r="BC202">
        <f t="shared" ref="BC202:BC265" si="352">IF(OR($F$2=0,$I$2=0),0,AQ202/$I$2)</f>
        <v>40.686274509803923</v>
      </c>
      <c r="BD202">
        <f t="shared" ref="BD202:BD265" si="353">IF(OR($F$3=0,$I$3=0),0,AR202/$I$3)</f>
        <v>40.686274509803923</v>
      </c>
      <c r="BE202">
        <f t="shared" ref="BE202:BE265" si="354">IF(OR($F$4=0,$I$4=0),0,AS202/$I$4)</f>
        <v>0</v>
      </c>
      <c r="BF202">
        <f t="shared" ref="BF202:BF265" si="355">IF(OR($F$1=0,$I$1=0),0,AT202/$I$1)</f>
        <v>40.686274509803923</v>
      </c>
      <c r="BG202">
        <f t="shared" ref="BG202:BG265" si="356">IF(OR($F$2=0,$I$2=0),0,AU202/$I$2)</f>
        <v>40.686274509803923</v>
      </c>
      <c r="BH202">
        <f t="shared" ref="BH202:BH265" si="357">IF(OR($F$3=0,$I$3=0),0,AV202/$I$3)</f>
        <v>40.686274509803923</v>
      </c>
      <c r="BI202">
        <f t="shared" ref="BI202:BI265" si="358">IF(OR($F$4=0,$I$4=0),0,AW202/$I$4)</f>
        <v>0</v>
      </c>
      <c r="BJ202">
        <f t="shared" ref="BJ202:BJ265" si="359">IF(OR($F$1=0,$I$1=0),0,AX202/$I$1)</f>
        <v>45.098039215686278</v>
      </c>
      <c r="BK202">
        <f t="shared" ref="BK202:BK265" si="360">IF(OR($F$2=0,$I$2=0),0,AY202/$I$2)</f>
        <v>45.098039215686278</v>
      </c>
      <c r="BL202">
        <f t="shared" ref="BL202:BL265" si="361">IF(OR($F$3=0,$I$3=0),0,AZ202/$I$3)</f>
        <v>45.098039215686278</v>
      </c>
      <c r="BM202">
        <f t="shared" ref="BM202:BM265" si="362">IF(OR($F$4=0,$I$4=0),0,BA202/$I$4)</f>
        <v>45.098039215686278</v>
      </c>
      <c r="BN202">
        <f t="shared" ref="BN202:BN265" si="363">BB202^2</f>
        <v>1655.3729334871205</v>
      </c>
      <c r="BO202">
        <f t="shared" ref="BO202:BO265" si="364">BC202^2</f>
        <v>1655.3729334871205</v>
      </c>
      <c r="BP202">
        <f t="shared" ref="BP202:BP265" si="365">BD202^2</f>
        <v>1655.3729334871205</v>
      </c>
      <c r="BQ202">
        <f t="shared" ref="BQ202:BQ265" si="366">BE202^2</f>
        <v>0</v>
      </c>
      <c r="BR202">
        <f t="shared" ref="BR202:BR265" si="367">BF202^2</f>
        <v>1655.3729334871205</v>
      </c>
      <c r="BS202">
        <f t="shared" ref="BS202:BS265" si="368">BG202^2</f>
        <v>1655.3729334871205</v>
      </c>
      <c r="BT202">
        <f t="shared" ref="BT202:BT265" si="369">BH202^2</f>
        <v>1655.3729334871205</v>
      </c>
      <c r="BU202">
        <f t="shared" ref="BU202:BU265" si="370">BI202^2</f>
        <v>0</v>
      </c>
      <c r="BV202">
        <f t="shared" ref="BV202:BV265" si="371">BJ202^2</f>
        <v>2033.8331410995775</v>
      </c>
      <c r="BW202">
        <f t="shared" ref="BW202:BW265" si="372">BK202^2</f>
        <v>2033.8331410995775</v>
      </c>
      <c r="BX202">
        <f t="shared" ref="BX202:BX265" si="373">BL202^2</f>
        <v>2033.8331410995775</v>
      </c>
      <c r="BY202">
        <f t="shared" ref="BY202:BY265" si="374">BM202^2</f>
        <v>2033.8331410995775</v>
      </c>
      <c r="BZ202">
        <f>IF($I$1=0,0,IF(AP202=0,C202,('LED Curve'!$D$14*(AP202/$I$1)^3+'LED Curve'!$D$15*(AP202/$I$1)^2+'LED Curve'!$D$16*(AP202/$I$1)^1+'LED Curve'!$D$17)*$F$1))</f>
        <v>31.838258559933596</v>
      </c>
      <c r="CA202">
        <f>IF($I$2=0,0,IF(AQ202=0,C202-BZ202,('LED Curve'!$D$14*(AQ202/$I$2)^3+'LED Curve'!$D$15*(AQ202/$I$2)^2+'LED Curve'!$D$16*(AQ202/$I$2)^1+'LED Curve'!$D$17)*$F$2))</f>
        <v>31.838258559933596</v>
      </c>
      <c r="CB202">
        <f>IF($I$3=0,0,IF(AR202=0,C202-(BZ202+CA202),('LED Curve'!$D$14*(AR202/$I$3)^3+'LED Curve'!$D$15*(AR202/$I$3)^2+'LED Curve'!$D$16*(AR202/$I$3)^1+'LED Curve'!$D$17)*$F$3))</f>
        <v>31.838258559933596</v>
      </c>
      <c r="CC202">
        <f>IF($I$4=0,0,IF(AS202=0,C202-(BZ202+CA202+CB202),('LED Curve'!$D$14*(AS202/$I$4)^3+'LED Curve'!$D$15*(AS202/$I$4)^2+'LED Curve'!$D$16*(AS202/$I$4)^1+'LED Curve'!$D$17)*$F$4))</f>
        <v>11.727072311075929</v>
      </c>
      <c r="CD202">
        <f>IF($I$1=0,0,IF(AT202=0,D202,('LED Curve'!$D$14*(AT202/$I$1)^3+'LED Curve'!$D$15*(AT202/$I$1)^2+'LED Curve'!$D$16*(AT202/$I$1)^1+'LED Curve'!$D$17)*$F$1))</f>
        <v>31.838258559933596</v>
      </c>
      <c r="CE202">
        <f>IF($I$2=0,0,IF(AU202=0,D202-CD202,('LED Curve'!$D$14*(AU202/$I$2)^3+'LED Curve'!$D$15*(AU202/$I$2)^2+'LED Curve'!$D$16*(AU202/$I$2)^1+'LED Curve'!$D$17)*$F$2))</f>
        <v>31.838258559933596</v>
      </c>
      <c r="CF202">
        <f>IF($I$3=0,0,IF(AV202=0,D202-(CD202+CE202),('LED Curve'!$D$14*(AV202/$I$3)^3+'LED Curve'!$D$15*(AV202/$I$3)^2+'LED Curve'!$D$16*(AV202/$I$3)^1+'LED Curve'!$D$17)*$F$3))</f>
        <v>31.838258559933596</v>
      </c>
      <c r="CG202">
        <f>IF($I$4=0,0,IF(AW202=0,D202-(CD202+CE202+CF202),('LED Curve'!$D$14*(AW202/$I$4)^3+'LED Curve'!$D$15*(AW202/$I$4)^2+'LED Curve'!$D$16*(AW202/$I$4)^1+'LED Curve'!$D$17)*$F$4))</f>
        <v>21.603603946610164</v>
      </c>
      <c r="CH202">
        <f>IF($I$1=0,0,IF(AX202=0,E202,('LED Curve'!$D$14*(AX202/$I$1)^3+'LED Curve'!$D$15*(AX202/$I$1)^2+'LED Curve'!$D$16*(AX202/$I$1)^1+'LED Curve'!$D$17)*$F$1))</f>
        <v>32.123222947868399</v>
      </c>
      <c r="CI202">
        <f>IF($I$2=0,0,IF(AY202=0,E202-CH202,('LED Curve'!$D$14*(AY202/$I$2)^3+'LED Curve'!$D$15*(AY202/$I$2)^2+'LED Curve'!$D$16*(AY202/$I$2)^1+'LED Curve'!$D$17)*$F$2))</f>
        <v>32.123222947868399</v>
      </c>
      <c r="CJ202">
        <f>IF($I$3=0,0,IF(AZ202=0,E202-(CH202+CI202),('LED Curve'!$D$14*(AZ202/$I$3)^3+'LED Curve'!$D$15*(AZ202/$I$3)^2+'LED Curve'!$D$16*(AZ202/$I$3)^1+'LED Curve'!$D$17)*$F$3))</f>
        <v>32.123222947868399</v>
      </c>
      <c r="CK202">
        <f>IF($I$4=0,0,IF(BA202=0,E202-(CH202+CI202+CJ202),('LED Curve'!$D$14*(BA202/$I$4)^3+'LED Curve'!$D$15*(BA202/$I$4)^2+'LED Curve'!$D$16*(BA202/$I$4)^1+'LED Curve'!$D$17)*$F$4))</f>
        <v>32.123222947868399</v>
      </c>
      <c r="CL202">
        <f t="shared" ref="CL202:CL265" si="375">$C202-BZ202</f>
        <v>75.403589430943128</v>
      </c>
      <c r="CM202">
        <f t="shared" ref="CM202:CM265" si="376">$C202-(BZ202+CA202)</f>
        <v>43.565330871009529</v>
      </c>
      <c r="CN202">
        <f t="shared" ref="CN202:CN265" si="377">$C202-(BZ202+CA202+CB202)</f>
        <v>11.727072311075929</v>
      </c>
      <c r="CO202">
        <f>IF($C$6=Calculation!$I$5,0,$C202-(BZ202+CA202+CB202+CC202))</f>
        <v>0</v>
      </c>
      <c r="CP202">
        <f t="shared" ref="CP202:CP265" si="378">D202-CD202</f>
        <v>85.280121066477363</v>
      </c>
      <c r="CQ202">
        <f t="shared" ref="CQ202:CQ265" si="379">D202-(CD202+CE202)</f>
        <v>53.441862506543764</v>
      </c>
      <c r="CR202">
        <f t="shared" ref="CR202:CR265" si="380">D202-(CD202+CE202+CF202)</f>
        <v>21.603603946610164</v>
      </c>
      <c r="CS202">
        <f>IF($C$6=Calculation!$I$5,0,$D202-(CD202+CE202+CF202+CG202))</f>
        <v>0</v>
      </c>
      <c r="CT202">
        <f t="shared" ref="CT202:CT265" si="381">$E202-CH202</f>
        <v>94.87168831407682</v>
      </c>
      <c r="CU202">
        <f t="shared" ref="CU202:CU265" si="382">$E202-(CH202+CI202)</f>
        <v>62.748465366208421</v>
      </c>
      <c r="CV202">
        <f t="shared" ref="CV202:CV265" si="383">$E202-(CH202+CI202+CJ202)</f>
        <v>30.625242418340022</v>
      </c>
      <c r="CW202">
        <f>IF($C$6=Calculation!$I$5,0,$E202-(CH202+CI202+CJ202+CK202))</f>
        <v>-1.4979805295283768</v>
      </c>
      <c r="CX202">
        <f t="shared" ref="CX202:CX265" si="384">CX201+((C202+C201)/2+$C$5)*(AJ202+AJ201)/2*($B202-$B201)</f>
        <v>102.08581952997767</v>
      </c>
      <c r="CY202">
        <f t="shared" ref="CY202:CY265" si="385">CY201+((D202+D201)/2+$C$5)*(AK202+AK201)/2*($B202-$B201)</f>
        <v>114.37778139363282</v>
      </c>
      <c r="CZ202">
        <f t="shared" ref="CZ202:CZ265" si="386">CZ201+((E202+E201)/2+$C$5)*(AL202+AL201)/2*($B202-$B201)</f>
        <v>126.15654447957856</v>
      </c>
      <c r="DA202">
        <f t="shared" ref="DA202:DA265" si="387">DA201+$C$5*(AJ202+AJ201)/2*($B202-$B201)</f>
        <v>1.0776991834225387</v>
      </c>
      <c r="DB202">
        <f t="shared" ref="DB202:DB265" si="388">DB201+$C$5*(AK202+AK201)/2*($B202-$B201)</f>
        <v>1.1175639271495588</v>
      </c>
      <c r="DC202">
        <f t="shared" ref="DC202:DC265" si="389">DC201+$C$5*(AL202+AL201)/2*($B202-$B201)</f>
        <v>1.1479353009293298</v>
      </c>
      <c r="DD202">
        <f t="shared" si="301"/>
        <v>24.462280235025762</v>
      </c>
      <c r="DE202">
        <f t="shared" si="302"/>
        <v>24.045470136815162</v>
      </c>
      <c r="DF202">
        <f t="shared" si="303"/>
        <v>22.8536137470673</v>
      </c>
      <c r="DG202">
        <f t="shared" si="304"/>
        <v>17.668708311669377</v>
      </c>
      <c r="DH202">
        <f t="shared" si="305"/>
        <v>25.416412464841414</v>
      </c>
      <c r="DI202">
        <f t="shared" si="306"/>
        <v>25.036547530301505</v>
      </c>
      <c r="DJ202">
        <f t="shared" si="307"/>
        <v>23.970563903671813</v>
      </c>
      <c r="DK202">
        <f t="shared" si="308"/>
        <v>20.58063158156131</v>
      </c>
      <c r="DL202">
        <f t="shared" si="309"/>
        <v>26.141220758166444</v>
      </c>
      <c r="DM202">
        <f t="shared" si="310"/>
        <v>25.793406746455087</v>
      </c>
      <c r="DN202">
        <f t="shared" si="311"/>
        <v>24.82816658099539</v>
      </c>
      <c r="DO202">
        <f t="shared" si="312"/>
        <v>22.431219716362545</v>
      </c>
      <c r="DP202">
        <f t="shared" ref="DP202:DP265" si="390">DP201+(CL201+CL202)/2*(R201+R202)/2*($B202-$B201)</f>
        <v>0.21536561656600375</v>
      </c>
      <c r="DQ202">
        <f t="shared" ref="DQ202:DQ265" si="391">DQ201+(CM201+CM202)/2*(S201+S202)/2*($B202-$B201)</f>
        <v>0.5946129283434145</v>
      </c>
      <c r="DR202">
        <f t="shared" ref="DR202:DR265" si="392">DR201+(CN201+CN202)/2*(T201+T202)/2*($B202-$B201)</f>
        <v>2.7142376254182472</v>
      </c>
      <c r="DS202">
        <f t="shared" ref="DS202:DS265" si="393">DS201+(CO201+CO202)/2*(U201+U202)/2*($B202-$B201)</f>
        <v>8.4538317456497953</v>
      </c>
      <c r="DT202">
        <f t="shared" ref="DT202:DT265" si="394">DT201+(CP201+CP202)/2*(V201+V202)/2*($B202-$B201)</f>
        <v>0.1957421357474966</v>
      </c>
      <c r="DU202">
        <f t="shared" ref="DU202:DU265" si="395">DU201+(CQ201+CQ202)/2*(W201+W202)/2*($B202-$B201)</f>
        <v>0.52937470169145939</v>
      </c>
      <c r="DV202">
        <f t="shared" ref="DV202:DV265" si="396">DV201+(CR201+CR202)/2*(X201+X202)/2*($B202-$B201)</f>
        <v>1.7504264149230229</v>
      </c>
      <c r="DW202">
        <f t="shared" ref="DW202:DW265" si="397">DW201+(CS201+CS202)/2*(Y201+Y202)/2*($B202-$B201)</f>
        <v>15.780518733745136</v>
      </c>
      <c r="DX202">
        <f t="shared" ref="DX202:DX265" si="398">DX201+(CT201+CT202)/2*(Z201+Z202)/2*($B202-$B201)</f>
        <v>0.17943591579829735</v>
      </c>
      <c r="DY202">
        <f t="shared" ref="DY202:DY265" si="399">DY201+(CU201+CU202)/2*(AA201+AA202)/2*($B202-$B201)</f>
        <v>0.47733610924997627</v>
      </c>
      <c r="DZ202">
        <f t="shared" ref="DZ202:DZ265" si="400">DZ201+(CV201+CV202)/2*(AB201+AB202)/2*($B202-$B201)</f>
        <v>1.0876185638500147</v>
      </c>
      <c r="EA202">
        <f t="shared" ref="EA202:EA265" si="401">EA201+(CW201+CW202)/2*(AC201+AC202)/2*($B202-$B201)</f>
        <v>24.070204787771331</v>
      </c>
      <c r="EB202">
        <f>IF($I$1=0,0,IF(AP202&lt;=0,0,('LED Curve'!$D$19*(AP202/$I$1)^3+'LED Curve'!$D$20*(AP202/$I$1)^2+'LED Curve'!$D$21*(AP202/$I$1)^1+'LED Curve'!$D$22)*$F$1*$I$1))</f>
        <v>499.45781970958944</v>
      </c>
      <c r="EC202">
        <f>IF($I$2=0,0,IF(AQ202&lt;=0,0,('LED Curve'!$D$19*(AQ202/$I$2)^3+'LED Curve'!$D$20*(AQ202/$I$2)^2+'LED Curve'!$D$21*(AQ202/$I$2)^1+'LED Curve'!$D$22)*$F$2*$I$2))</f>
        <v>499.45781970958944</v>
      </c>
      <c r="ED202">
        <f>IF($I$3=0,0,IF(AR202&lt;=0,0,('LED Curve'!$D$19*(AR202/$I$3)^3+'LED Curve'!$D$20*(AR202/$I$3)^2+'LED Curve'!$D$21*(AR202/$I$3)^1+'LED Curve'!$D$22)*$F$3*$I$3))</f>
        <v>499.45781970958944</v>
      </c>
      <c r="EE202">
        <f>IF($I$4=0,0,IF(AS202&lt;=0,0,('LED Curve'!$D$19*(AS202/$I$4)^3+'LED Curve'!$D$20*(AS202/$I$4)^2+'LED Curve'!$D$21*(AS202/$I$4)^1+'LED Curve'!$D$22)*$F$4*$I$4))</f>
        <v>0</v>
      </c>
      <c r="EF202">
        <f>IF($I$1=0,0,IF(AT202&lt;=0,0,('LED Curve'!$D$19*(AT202/$I$1)^3+'LED Curve'!$D$20*(AT202/$I$1)^2+'LED Curve'!$D$21*(AT202/$I$1)^1+'LED Curve'!$D$22)*$F$1*$I$1))</f>
        <v>499.45781970958944</v>
      </c>
      <c r="EG202">
        <f>IF($I$2=0,0,IF(AU202&lt;=0,0,('LED Curve'!$D$19*(AU202/$I$2)^3+'LED Curve'!$D$20*(AU202/$I$2)^2+'LED Curve'!$D$21*(AU202/$I$2)^1+'LED Curve'!$D$22)*$F$2*$I$2))</f>
        <v>499.45781970958944</v>
      </c>
      <c r="EH202">
        <f>IF($I$3=0,0,IF(AV202&lt;=0,0,('LED Curve'!$D$19*(AV202/$I$3)^3+'LED Curve'!$D$20*(AV202/$I$3)^2+'LED Curve'!$D$21*(AV202/$I$3)^1+'LED Curve'!$D$22)*$F$3*$I$3))</f>
        <v>499.45781970958944</v>
      </c>
      <c r="EI202">
        <f>IF($I$4=0,0,IF(AW202&lt;=0,0,('LED Curve'!$D$19*(AW202/$I$4)^3+'LED Curve'!$D$20*(AW202/$I$4)^2+'LED Curve'!$D$21*(AW202/$I$4)^1+'LED Curve'!$D$22)*$F$4*$I$4))</f>
        <v>0</v>
      </c>
      <c r="EJ202">
        <f>IF($I$1=0,0,IF(AX202&lt;=0,0,('LED Curve'!$D$19*(AX202/$I$1)^3+'LED Curve'!$D$20*(AX202/$I$1)^2+'LED Curve'!$D$21*(AX202/$I$1)^1+'LED Curve'!$D$22)*$F$1*$I$1))</f>
        <v>544.2324443672818</v>
      </c>
      <c r="EK202">
        <f>IF($I$2=0,0,IF(AY202&lt;=0,0,('LED Curve'!$D$19*(AY202/$I$2)^3+'LED Curve'!$D$20*(AY202/$I$2)^2+'LED Curve'!$D$21*(AY202/$I$2)^1+'LED Curve'!$D$22)*$F$2*$I$2))</f>
        <v>544.2324443672818</v>
      </c>
      <c r="EL202">
        <f>IF($I$3=0,0,IF(AZ202&lt;=0,0,('LED Curve'!$D$19*(AZ202/$I$3)^3+'LED Curve'!$D$20*(AZ202/$I$3)^2+'LED Curve'!$D$21*(AZ202/$I$3)^1+'LED Curve'!$D$22)*$F$3*$I$3))</f>
        <v>544.2324443672818</v>
      </c>
      <c r="EM202">
        <f>IF($I$4=0,0,IF(BA202&lt;=0,0,('LED Curve'!$D$19*(BA202/$I$4)^3+'LED Curve'!$D$20*(BA202/$I$4)^2+'LED Curve'!$D$21*(BA202/$I$4)^1+'LED Curve'!$D$22)*$F$4*$I$4))</f>
        <v>544.2324443672818</v>
      </c>
      <c r="EN202">
        <f t="shared" ref="EN202:EN265" si="402">SUM(EB202:EE202)</f>
        <v>1498.3734591287684</v>
      </c>
      <c r="EO202">
        <f t="shared" si="322"/>
        <v>270.05718373547415</v>
      </c>
      <c r="EP202">
        <f t="shared" si="323"/>
        <v>1498.3734591287684</v>
      </c>
      <c r="EQ202">
        <f t="shared" si="324"/>
        <v>172.59529565083267</v>
      </c>
      <c r="ER202">
        <f t="shared" ref="ER202:ER265" si="403">SUM(EJ202:EM202)</f>
        <v>2176.9297774691272</v>
      </c>
      <c r="ES202">
        <f t="shared" si="325"/>
        <v>774.82780015805474</v>
      </c>
    </row>
    <row r="203" spans="1:149" x14ac:dyDescent="0.3">
      <c r="A203">
        <v>194</v>
      </c>
      <c r="B203">
        <f t="shared" si="326"/>
        <v>7.5781249999999998E-3</v>
      </c>
      <c r="C203">
        <f t="shared" si="313"/>
        <v>105.86733491906213</v>
      </c>
      <c r="D203">
        <f t="shared" si="314"/>
        <v>115.61891082079505</v>
      </c>
      <c r="E203">
        <f t="shared" si="315"/>
        <v>125.37048672252797</v>
      </c>
      <c r="F203">
        <f>IF(C203&gt;Calculation!$D$72,IF((C203-Calculation!$D$72)/Calculation!$D$58&gt;Calculation!$D$28,Calculation!$D$28,(C203-Calculation!$D$72)/Calculation!$D$58),0)</f>
        <v>26.470588235294116</v>
      </c>
      <c r="G203">
        <f>IF(C203&gt;Calculation!$D$73,IF((C203-Calculation!$D$73)/Calculation!$D$59&gt;Calculation!$D$29,Calculation!$D$29,(C203-Calculation!$D$73)/Calculation!$D$59),0)</f>
        <v>54.411764705882355</v>
      </c>
      <c r="H203">
        <f>IF(C203&gt;Calculation!$D$74,IF((C203-Calculation!$D$74)/Calculation!$D$60&gt;Calculation!$D$30,Calculation!$D$30,(C203-Calculation!$D$74)/Calculation!$D$60),0)</f>
        <v>122.05882352941177</v>
      </c>
      <c r="I203">
        <f>IF(C203&gt;Calculation!$D$75,IF((C203-Calculation!$D$75)/Calculation!$D$61&gt;Calculation!$D$31,Calculation!$D$31,(C203-Calculation!$D$75)/Calculation!$D$61),0)</f>
        <v>0</v>
      </c>
      <c r="J203">
        <f>IF(D203&gt;Calculation!$D$72,IF((D203-Calculation!$D$72)/Calculation!$D$58&gt;Calculation!$D$28,Calculation!$D$28,(D203-Calculation!$D$72)/Calculation!$D$58),0)</f>
        <v>26.470588235294116</v>
      </c>
      <c r="K203">
        <f>IF(D203&gt;Calculation!$D$73,IF((D203-Calculation!$D$73)/Calculation!$D$59&gt;Calculation!$D$29,Calculation!$D$29,(D203-Calculation!$D$73)/Calculation!$D$59),0)</f>
        <v>54.411764705882355</v>
      </c>
      <c r="L203">
        <f>IF(D203&gt;Calculation!$D$74,IF((D203-Calculation!$D$74)/Calculation!$D$60&gt;Calculation!$D$30,Calculation!$D$30,(D203-Calculation!$D$74)/Calculation!$D$60),0)</f>
        <v>122.05882352941177</v>
      </c>
      <c r="M203">
        <f>IF(D203&gt;Calculation!$D$75,IF((D203-Calculation!$D$75)/Calculation!$D$61&gt;Calculation!$D$31,Calculation!$D$31,(D203-Calculation!$D$75)/Calculation!$D$61),0)</f>
        <v>0</v>
      </c>
      <c r="N203">
        <f>IF(E203&gt;Calculation!$D$72,IF((E203-Calculation!$D$72)/Calculation!$D$58&gt;Calculation!$D$28,Calculation!$D$28,(E203-Calculation!$D$72)/Calculation!$D$58),0)</f>
        <v>26.470588235294116</v>
      </c>
      <c r="O203">
        <f>IF(E203&gt;Calculation!$D$73,IF((E203-Calculation!$D$73)/Calculation!$D$59&gt;Calculation!$D$29,Calculation!$D$29,(E203-Calculation!$D$73)/Calculation!$D$59),0)</f>
        <v>54.411764705882355</v>
      </c>
      <c r="P203">
        <f>IF(E203&gt;Calculation!$D$74,IF((E203-Calculation!$D$74)/Calculation!$D$60&gt;Calculation!$D$30,Calculation!$D$30,(E203-Calculation!$D$74)/Calculation!$D$60),0)</f>
        <v>122.05882352941177</v>
      </c>
      <c r="Q203">
        <f>IF(E203&gt;Calculation!$D$75,IF((E203-Calculation!$D$75)/Calculation!$D$61&gt;Calculation!$D$31,Calculation!$D$31,(E203-Calculation!$D$75)/Calculation!$D$61),0)</f>
        <v>124.40839692792242</v>
      </c>
      <c r="R203">
        <f t="shared" si="327"/>
        <v>0</v>
      </c>
      <c r="S203">
        <f t="shared" si="328"/>
        <v>0</v>
      </c>
      <c r="T203">
        <f t="shared" si="329"/>
        <v>122.05882352941177</v>
      </c>
      <c r="U203">
        <f t="shared" si="330"/>
        <v>0</v>
      </c>
      <c r="V203">
        <f t="shared" si="331"/>
        <v>0</v>
      </c>
      <c r="W203">
        <f t="shared" si="332"/>
        <v>0</v>
      </c>
      <c r="X203">
        <f t="shared" si="333"/>
        <v>122.05882352941177</v>
      </c>
      <c r="Y203">
        <f t="shared" si="334"/>
        <v>0</v>
      </c>
      <c r="Z203">
        <f t="shared" si="335"/>
        <v>0</v>
      </c>
      <c r="AA203">
        <f t="shared" si="336"/>
        <v>0</v>
      </c>
      <c r="AB203">
        <f t="shared" si="337"/>
        <v>0</v>
      </c>
      <c r="AC203">
        <f t="shared" si="316"/>
        <v>124.40839692792242</v>
      </c>
      <c r="AD203">
        <f>IF(T203&gt;Calculation!$D$29,1,0)</f>
        <v>1</v>
      </c>
      <c r="AE203">
        <f>IF(X203&gt;Calculation!$D$29,1,0)</f>
        <v>1</v>
      </c>
      <c r="AF203">
        <f>IF(AB203&gt;Calculation!$D$29,1,0)</f>
        <v>0</v>
      </c>
      <c r="AG203">
        <f>IF(U203&gt;Calculation!$D$30,1,0)</f>
        <v>0</v>
      </c>
      <c r="AH203">
        <f>IF(Y203&gt;Calculation!$D$30,1,0)</f>
        <v>0</v>
      </c>
      <c r="AI203">
        <f>IF(AC203&gt;Calculation!$D$30,1,0)</f>
        <v>1</v>
      </c>
      <c r="AJ203">
        <f t="shared" si="317"/>
        <v>122.05882352941177</v>
      </c>
      <c r="AK203">
        <f t="shared" si="338"/>
        <v>122.05882352941177</v>
      </c>
      <c r="AL203">
        <f t="shared" si="339"/>
        <v>124.40839692792242</v>
      </c>
      <c r="AM203">
        <f t="shared" si="340"/>
        <v>14898.356401384084</v>
      </c>
      <c r="AN203">
        <f t="shared" si="341"/>
        <v>14898.356401384084</v>
      </c>
      <c r="AO203">
        <f t="shared" si="342"/>
        <v>15477.449226175499</v>
      </c>
      <c r="AP203">
        <f t="shared" si="318"/>
        <v>122.05882352941177</v>
      </c>
      <c r="AQ203">
        <f t="shared" si="319"/>
        <v>122.05882352941177</v>
      </c>
      <c r="AR203">
        <f t="shared" si="320"/>
        <v>122.05882352941177</v>
      </c>
      <c r="AS203">
        <f t="shared" si="321"/>
        <v>0</v>
      </c>
      <c r="AT203">
        <f t="shared" si="343"/>
        <v>122.05882352941177</v>
      </c>
      <c r="AU203">
        <f t="shared" si="344"/>
        <v>122.05882352941177</v>
      </c>
      <c r="AV203">
        <f t="shared" si="345"/>
        <v>122.05882352941177</v>
      </c>
      <c r="AW203">
        <f t="shared" si="346"/>
        <v>0</v>
      </c>
      <c r="AX203">
        <f t="shared" si="347"/>
        <v>124.40839692792242</v>
      </c>
      <c r="AY203">
        <f t="shared" si="348"/>
        <v>124.40839692792242</v>
      </c>
      <c r="AZ203">
        <f t="shared" si="349"/>
        <v>124.40839692792242</v>
      </c>
      <c r="BA203">
        <f t="shared" si="350"/>
        <v>124.40839692792242</v>
      </c>
      <c r="BB203">
        <f t="shared" si="351"/>
        <v>40.686274509803923</v>
      </c>
      <c r="BC203">
        <f t="shared" si="352"/>
        <v>40.686274509803923</v>
      </c>
      <c r="BD203">
        <f t="shared" si="353"/>
        <v>40.686274509803923</v>
      </c>
      <c r="BE203">
        <f t="shared" si="354"/>
        <v>0</v>
      </c>
      <c r="BF203">
        <f t="shared" si="355"/>
        <v>40.686274509803923</v>
      </c>
      <c r="BG203">
        <f t="shared" si="356"/>
        <v>40.686274509803923</v>
      </c>
      <c r="BH203">
        <f t="shared" si="357"/>
        <v>40.686274509803923</v>
      </c>
      <c r="BI203">
        <f t="shared" si="358"/>
        <v>0</v>
      </c>
      <c r="BJ203">
        <f t="shared" si="359"/>
        <v>41.469465642640806</v>
      </c>
      <c r="BK203">
        <f t="shared" si="360"/>
        <v>41.469465642640806</v>
      </c>
      <c r="BL203">
        <f t="shared" si="361"/>
        <v>41.469465642640806</v>
      </c>
      <c r="BM203">
        <f t="shared" si="362"/>
        <v>41.469465642640806</v>
      </c>
      <c r="BN203">
        <f t="shared" si="363"/>
        <v>1655.3729334871205</v>
      </c>
      <c r="BO203">
        <f t="shared" si="364"/>
        <v>1655.3729334871205</v>
      </c>
      <c r="BP203">
        <f t="shared" si="365"/>
        <v>1655.3729334871205</v>
      </c>
      <c r="BQ203">
        <f t="shared" si="366"/>
        <v>0</v>
      </c>
      <c r="BR203">
        <f t="shared" si="367"/>
        <v>1655.3729334871205</v>
      </c>
      <c r="BS203">
        <f t="shared" si="368"/>
        <v>1655.3729334871205</v>
      </c>
      <c r="BT203">
        <f t="shared" si="369"/>
        <v>1655.3729334871205</v>
      </c>
      <c r="BU203">
        <f t="shared" si="370"/>
        <v>0</v>
      </c>
      <c r="BV203">
        <f t="shared" si="371"/>
        <v>1719.7165806861663</v>
      </c>
      <c r="BW203">
        <f t="shared" si="372"/>
        <v>1719.7165806861663</v>
      </c>
      <c r="BX203">
        <f t="shared" si="373"/>
        <v>1719.7165806861663</v>
      </c>
      <c r="BY203">
        <f t="shared" si="374"/>
        <v>1719.7165806861663</v>
      </c>
      <c r="BZ203">
        <f>IF($I$1=0,0,IF(AP203=0,C203,('LED Curve'!$D$14*(AP203/$I$1)^3+'LED Curve'!$D$15*(AP203/$I$1)^2+'LED Curve'!$D$16*(AP203/$I$1)^1+'LED Curve'!$D$17)*$F$1))</f>
        <v>31.838258559933596</v>
      </c>
      <c r="CA203">
        <f>IF($I$2=0,0,IF(AQ203=0,C203-BZ203,('LED Curve'!$D$14*(AQ203/$I$2)^3+'LED Curve'!$D$15*(AQ203/$I$2)^2+'LED Curve'!$D$16*(AQ203/$I$2)^1+'LED Curve'!$D$17)*$F$2))</f>
        <v>31.838258559933596</v>
      </c>
      <c r="CB203">
        <f>IF($I$3=0,0,IF(AR203=0,C203-(BZ203+CA203),('LED Curve'!$D$14*(AR203/$I$3)^3+'LED Curve'!$D$15*(AR203/$I$3)^2+'LED Curve'!$D$16*(AR203/$I$3)^1+'LED Curve'!$D$17)*$F$3))</f>
        <v>31.838258559933596</v>
      </c>
      <c r="CC203">
        <f>IF($I$4=0,0,IF(AS203=0,C203-(BZ203+CA203+CB203),('LED Curve'!$D$14*(AS203/$I$4)^3+'LED Curve'!$D$15*(AS203/$I$4)^2+'LED Curve'!$D$16*(AS203/$I$4)^1+'LED Curve'!$D$17)*$F$4))</f>
        <v>10.352559239261339</v>
      </c>
      <c r="CD203">
        <f>IF($I$1=0,0,IF(AT203=0,D203,('LED Curve'!$D$14*(AT203/$I$1)^3+'LED Curve'!$D$15*(AT203/$I$1)^2+'LED Curve'!$D$16*(AT203/$I$1)^1+'LED Curve'!$D$17)*$F$1))</f>
        <v>31.838258559933596</v>
      </c>
      <c r="CE203">
        <f>IF($I$2=0,0,IF(AU203=0,D203-CD203,('LED Curve'!$D$14*(AU203/$I$2)^3+'LED Curve'!$D$15*(AU203/$I$2)^2+'LED Curve'!$D$16*(AU203/$I$2)^1+'LED Curve'!$D$17)*$F$2))</f>
        <v>31.838258559933596</v>
      </c>
      <c r="CF203">
        <f>IF($I$3=0,0,IF(AV203=0,D203-(CD203+CE203),('LED Curve'!$D$14*(AV203/$I$3)^3+'LED Curve'!$D$15*(AV203/$I$3)^2+'LED Curve'!$D$16*(AV203/$I$3)^1+'LED Curve'!$D$17)*$F$3))</f>
        <v>31.838258559933596</v>
      </c>
      <c r="CG203">
        <f>IF($I$4=0,0,IF(AW203=0,D203-(CD203+CE203+CF203),('LED Curve'!$D$14*(AW203/$I$4)^3+'LED Curve'!$D$15*(AW203/$I$4)^2+'LED Curve'!$D$16*(AW203/$I$4)^1+'LED Curve'!$D$17)*$F$4))</f>
        <v>20.104135140994259</v>
      </c>
      <c r="CH203">
        <f>IF($I$1=0,0,IF(AX203=0,E203,('LED Curve'!$D$14*(AX203/$I$1)^3+'LED Curve'!$D$15*(AX203/$I$1)^2+'LED Curve'!$D$16*(AX203/$I$1)^1+'LED Curve'!$D$17)*$F$1))</f>
        <v>31.891015766115878</v>
      </c>
      <c r="CI203">
        <f>IF($I$2=0,0,IF(AY203=0,E203-CH203,('LED Curve'!$D$14*(AY203/$I$2)^3+'LED Curve'!$D$15*(AY203/$I$2)^2+'LED Curve'!$D$16*(AY203/$I$2)^1+'LED Curve'!$D$17)*$F$2))</f>
        <v>31.891015766115878</v>
      </c>
      <c r="CJ203">
        <f>IF($I$3=0,0,IF(AZ203=0,E203-(CH203+CI203),('LED Curve'!$D$14*(AZ203/$I$3)^3+'LED Curve'!$D$15*(AZ203/$I$3)^2+'LED Curve'!$D$16*(AZ203/$I$3)^1+'LED Curve'!$D$17)*$F$3))</f>
        <v>31.891015766115878</v>
      </c>
      <c r="CK203">
        <f>IF($I$4=0,0,IF(BA203=0,E203-(CH203+CI203+CJ203),('LED Curve'!$D$14*(BA203/$I$4)^3+'LED Curve'!$D$15*(BA203/$I$4)^2+'LED Curve'!$D$16*(BA203/$I$4)^1+'LED Curve'!$D$17)*$F$4))</f>
        <v>31.891015766115878</v>
      </c>
      <c r="CL203">
        <f t="shared" si="375"/>
        <v>74.029076359128538</v>
      </c>
      <c r="CM203">
        <f t="shared" si="376"/>
        <v>42.190817799194939</v>
      </c>
      <c r="CN203">
        <f t="shared" si="377"/>
        <v>10.352559239261339</v>
      </c>
      <c r="CO203">
        <f>IF($C$6=Calculation!$I$5,0,$C203-(BZ203+CA203+CB203+CC203))</f>
        <v>0</v>
      </c>
      <c r="CP203">
        <f t="shared" si="378"/>
        <v>83.780652260861459</v>
      </c>
      <c r="CQ203">
        <f t="shared" si="379"/>
        <v>51.942393700927859</v>
      </c>
      <c r="CR203">
        <f t="shared" si="380"/>
        <v>20.104135140994259</v>
      </c>
      <c r="CS203">
        <f>IF($C$6=Calculation!$I$5,0,$D203-(CD203+CE203+CF203+CG203))</f>
        <v>0</v>
      </c>
      <c r="CT203">
        <f t="shared" si="381"/>
        <v>93.479470956412086</v>
      </c>
      <c r="CU203">
        <f t="shared" si="382"/>
        <v>61.588455190296216</v>
      </c>
      <c r="CV203">
        <f t="shared" si="383"/>
        <v>29.697439424180345</v>
      </c>
      <c r="CW203">
        <f>IF($C$6=Calculation!$I$5,0,$E203-(CH203+CI203+CJ203+CK203))</f>
        <v>-2.1935763419355396</v>
      </c>
      <c r="CX203">
        <f t="shared" si="384"/>
        <v>102.60053868730547</v>
      </c>
      <c r="CY203">
        <f t="shared" si="385"/>
        <v>114.93929320162678</v>
      </c>
      <c r="CZ203">
        <f t="shared" si="386"/>
        <v>126.80368408396424</v>
      </c>
      <c r="DA203">
        <f t="shared" si="387"/>
        <v>1.0843742753343033</v>
      </c>
      <c r="DB203">
        <f t="shared" si="388"/>
        <v>1.1242390190613234</v>
      </c>
      <c r="DC203">
        <f t="shared" si="389"/>
        <v>1.1550365415622394</v>
      </c>
      <c r="DD203">
        <f t="shared" ref="DD203:DD265" si="404">DD202+(BZ202+BZ203)/2*(AP202+AP203)/2*($B203-$B202)</f>
        <v>24.614082593738679</v>
      </c>
      <c r="DE203">
        <f t="shared" ref="DE203:DE265" si="405">DE202+(CA202+CA203)/2*(AQ202+AQ203)/2*($B203-$B202)</f>
        <v>24.197272495528079</v>
      </c>
      <c r="DF203">
        <f t="shared" ref="DF203:DF265" si="406">DF202+(CB202+CB203)/2*(AR202+AR203)/2*($B203-$B202)</f>
        <v>23.005416105780217</v>
      </c>
      <c r="DG203">
        <f t="shared" ref="DG203:DG265" si="407">DG202+(CC202+CC203)/2*(AS202+AS203)/2*($B203-$B202)</f>
        <v>17.668708311669377</v>
      </c>
      <c r="DH203">
        <f t="shared" ref="DH203:DH265" si="408">DH202+(CD202+CD203)/2*(AT202+AT203)/2*(B203-B202)</f>
        <v>25.568214823554332</v>
      </c>
      <c r="DI203">
        <f t="shared" ref="DI203:DI265" si="409">DI202+(CE202+CE203)/2*(AU202+AU203)/2*(B203-B202)</f>
        <v>25.188349889014422</v>
      </c>
      <c r="DJ203">
        <f t="shared" ref="DJ203:DJ265" si="410">DJ202+(CF202+CF203)/2*(AV202+AV203)/2*(B203-B202)</f>
        <v>24.12236626238473</v>
      </c>
      <c r="DK203">
        <f t="shared" ref="DK203:DK265" si="411">DK202+(CG202+CG203)/2*(AW202+AW203)/2*(B203-B202)</f>
        <v>20.58063158156131</v>
      </c>
      <c r="DL203">
        <f t="shared" ref="DL203:DL265" si="412">DL202+(CH202+CH203)/2*(AX202+AX203)/2*($B203-$B202)</f>
        <v>26.303570941395201</v>
      </c>
      <c r="DM203">
        <f t="shared" ref="DM203:DM265" si="413">DM202+(CI202+CI203)/2*(AY202+AY203)/2*($B203-$B202)</f>
        <v>25.955756929683844</v>
      </c>
      <c r="DN203">
        <f t="shared" ref="DN203:DN265" si="414">DN202+(CJ202+CJ203)/2*(AZ202+AZ203)/2*($B203-$B202)</f>
        <v>24.990516764224147</v>
      </c>
      <c r="DO203">
        <f t="shared" ref="DO203:DO265" si="415">DO202+(CK202+CK203)/2*(BA202+BA203)/2*($B203-$B202)</f>
        <v>22.593569899591301</v>
      </c>
      <c r="DP203">
        <f t="shared" si="390"/>
        <v>0.21536561656600375</v>
      </c>
      <c r="DQ203">
        <f t="shared" si="391"/>
        <v>0.5946129283434145</v>
      </c>
      <c r="DR203">
        <f t="shared" si="392"/>
        <v>2.7668746146955332</v>
      </c>
      <c r="DS203">
        <f t="shared" si="393"/>
        <v>8.4538317456497953</v>
      </c>
      <c r="DT203">
        <f t="shared" si="394"/>
        <v>0.1957421357474966</v>
      </c>
      <c r="DU203">
        <f t="shared" si="395"/>
        <v>0.52937470169145939</v>
      </c>
      <c r="DV203">
        <f t="shared" si="396"/>
        <v>1.8498560548664733</v>
      </c>
      <c r="DW203">
        <f t="shared" si="397"/>
        <v>15.780518733745136</v>
      </c>
      <c r="DX203">
        <f t="shared" si="398"/>
        <v>0.17943591579829735</v>
      </c>
      <c r="DY203">
        <f t="shared" si="399"/>
        <v>0.47733610924997627</v>
      </c>
      <c r="DZ203">
        <f t="shared" si="400"/>
        <v>1.0876185638500147</v>
      </c>
      <c r="EA203">
        <f t="shared" si="401"/>
        <v>24.060842418609067</v>
      </c>
      <c r="EB203">
        <f>IF($I$1=0,0,IF(AP203&lt;=0,0,('LED Curve'!$D$19*(AP203/$I$1)^3+'LED Curve'!$D$20*(AP203/$I$1)^2+'LED Curve'!$D$21*(AP203/$I$1)^1+'LED Curve'!$D$22)*$F$1*$I$1))</f>
        <v>499.45781970958944</v>
      </c>
      <c r="EC203">
        <f>IF($I$2=0,0,IF(AQ203&lt;=0,0,('LED Curve'!$D$19*(AQ203/$I$2)^3+'LED Curve'!$D$20*(AQ203/$I$2)^2+'LED Curve'!$D$21*(AQ203/$I$2)^1+'LED Curve'!$D$22)*$F$2*$I$2))</f>
        <v>499.45781970958944</v>
      </c>
      <c r="ED203">
        <f>IF($I$3=0,0,IF(AR203&lt;=0,0,('LED Curve'!$D$19*(AR203/$I$3)^3+'LED Curve'!$D$20*(AR203/$I$3)^2+'LED Curve'!$D$21*(AR203/$I$3)^1+'LED Curve'!$D$22)*$F$3*$I$3))</f>
        <v>499.45781970958944</v>
      </c>
      <c r="EE203">
        <f>IF($I$4=0,0,IF(AS203&lt;=0,0,('LED Curve'!$D$19*(AS203/$I$4)^3+'LED Curve'!$D$20*(AS203/$I$4)^2+'LED Curve'!$D$21*(AS203/$I$4)^1+'LED Curve'!$D$22)*$F$4*$I$4))</f>
        <v>0</v>
      </c>
      <c r="EF203">
        <f>IF($I$1=0,0,IF(AT203&lt;=0,0,('LED Curve'!$D$19*(AT203/$I$1)^3+'LED Curve'!$D$20*(AT203/$I$1)^2+'LED Curve'!$D$21*(AT203/$I$1)^1+'LED Curve'!$D$22)*$F$1*$I$1))</f>
        <v>499.45781970958944</v>
      </c>
      <c r="EG203">
        <f>IF($I$2=0,0,IF(AU203&lt;=0,0,('LED Curve'!$D$19*(AU203/$I$2)^3+'LED Curve'!$D$20*(AU203/$I$2)^2+'LED Curve'!$D$21*(AU203/$I$2)^1+'LED Curve'!$D$22)*$F$2*$I$2))</f>
        <v>499.45781970958944</v>
      </c>
      <c r="EH203">
        <f>IF($I$3=0,0,IF(AV203&lt;=0,0,('LED Curve'!$D$19*(AV203/$I$3)^3+'LED Curve'!$D$20*(AV203/$I$3)^2+'LED Curve'!$D$21*(AV203/$I$3)^1+'LED Curve'!$D$22)*$F$3*$I$3))</f>
        <v>499.45781970958944</v>
      </c>
      <c r="EI203">
        <f>IF($I$4=0,0,IF(AW203&lt;=0,0,('LED Curve'!$D$19*(AW203/$I$4)^3+'LED Curve'!$D$20*(AW203/$I$4)^2+'LED Curve'!$D$21*(AW203/$I$4)^1+'LED Curve'!$D$22)*$F$4*$I$4))</f>
        <v>0</v>
      </c>
      <c r="EJ203">
        <f>IF($I$1=0,0,IF(AX203&lt;=0,0,('LED Curve'!$D$19*(AX203/$I$1)^3+'LED Curve'!$D$20*(AX203/$I$1)^2+'LED Curve'!$D$21*(AX203/$I$1)^1+'LED Curve'!$D$22)*$F$1*$I$1))</f>
        <v>507.56640552571594</v>
      </c>
      <c r="EK203">
        <f>IF($I$2=0,0,IF(AY203&lt;=0,0,('LED Curve'!$D$19*(AY203/$I$2)^3+'LED Curve'!$D$20*(AY203/$I$2)^2+'LED Curve'!$D$21*(AY203/$I$2)^1+'LED Curve'!$D$22)*$F$2*$I$2))</f>
        <v>507.56640552571594</v>
      </c>
      <c r="EL203">
        <f>IF($I$3=0,0,IF(AZ203&lt;=0,0,('LED Curve'!$D$19*(AZ203/$I$3)^3+'LED Curve'!$D$20*(AZ203/$I$3)^2+'LED Curve'!$D$21*(AZ203/$I$3)^1+'LED Curve'!$D$22)*$F$3*$I$3))</f>
        <v>507.56640552571594</v>
      </c>
      <c r="EM203">
        <f>IF($I$4=0,0,IF(BA203&lt;=0,0,('LED Curve'!$D$19*(BA203/$I$4)^3+'LED Curve'!$D$20*(BA203/$I$4)^2+'LED Curve'!$D$21*(BA203/$I$4)^1+'LED Curve'!$D$22)*$F$4*$I$4))</f>
        <v>507.56640552571594</v>
      </c>
      <c r="EN203">
        <f t="shared" si="402"/>
        <v>1498.3734591287684</v>
      </c>
      <c r="EO203">
        <f t="shared" si="322"/>
        <v>270.05718373547415</v>
      </c>
      <c r="EP203">
        <f t="shared" si="323"/>
        <v>1498.3734591287684</v>
      </c>
      <c r="EQ203">
        <f t="shared" si="324"/>
        <v>172.59529565083267</v>
      </c>
      <c r="ER203">
        <f t="shared" si="403"/>
        <v>2030.2656221028637</v>
      </c>
      <c r="ES203">
        <f t="shared" si="325"/>
        <v>628.16364479179128</v>
      </c>
    </row>
    <row r="204" spans="1:149" x14ac:dyDescent="0.3">
      <c r="A204">
        <v>195</v>
      </c>
      <c r="B204">
        <f t="shared" si="326"/>
        <v>7.6171874999999998E-3</v>
      </c>
      <c r="C204">
        <f t="shared" si="313"/>
        <v>104.476667781169</v>
      </c>
      <c r="D204">
        <f t="shared" si="314"/>
        <v>114.10181939763891</v>
      </c>
      <c r="E204">
        <f t="shared" si="315"/>
        <v>123.72697101410883</v>
      </c>
      <c r="F204">
        <f>IF(C204&gt;Calculation!$D$72,IF((C204-Calculation!$D$72)/Calculation!$D$58&gt;Calculation!$D$28,Calculation!$D$28,(C204-Calculation!$D$72)/Calculation!$D$58),0)</f>
        <v>26.470588235294116</v>
      </c>
      <c r="G204">
        <f>IF(C204&gt;Calculation!$D$73,IF((C204-Calculation!$D$73)/Calculation!$D$59&gt;Calculation!$D$29,Calculation!$D$29,(C204-Calculation!$D$73)/Calculation!$D$59),0)</f>
        <v>54.411764705882355</v>
      </c>
      <c r="H204">
        <f>IF(C204&gt;Calculation!$D$74,IF((C204-Calculation!$D$74)/Calculation!$D$60&gt;Calculation!$D$30,Calculation!$D$30,(C204-Calculation!$D$74)/Calculation!$D$60),0)</f>
        <v>122.05882352941177</v>
      </c>
      <c r="I204">
        <f>IF(C204&gt;Calculation!$D$75,IF((C204-Calculation!$D$75)/Calculation!$D$61&gt;Calculation!$D$31,Calculation!$D$31,(C204-Calculation!$D$75)/Calculation!$D$61),0)</f>
        <v>0</v>
      </c>
      <c r="J204">
        <f>IF(D204&gt;Calculation!$D$72,IF((D204-Calculation!$D$72)/Calculation!$D$58&gt;Calculation!$D$28,Calculation!$D$28,(D204-Calculation!$D$72)/Calculation!$D$58),0)</f>
        <v>26.470588235294116</v>
      </c>
      <c r="K204">
        <f>IF(D204&gt;Calculation!$D$73,IF((D204-Calculation!$D$73)/Calculation!$D$59&gt;Calculation!$D$29,Calculation!$D$29,(D204-Calculation!$D$73)/Calculation!$D$59),0)</f>
        <v>54.411764705882355</v>
      </c>
      <c r="L204">
        <f>IF(D204&gt;Calculation!$D$74,IF((D204-Calculation!$D$74)/Calculation!$D$60&gt;Calculation!$D$30,Calculation!$D$30,(D204-Calculation!$D$74)/Calculation!$D$60),0)</f>
        <v>122.05882352941177</v>
      </c>
      <c r="M204">
        <f>IF(D204&gt;Calculation!$D$75,IF((D204-Calculation!$D$75)/Calculation!$D$61&gt;Calculation!$D$31,Calculation!$D$31,(D204-Calculation!$D$75)/Calculation!$D$61),0)</f>
        <v>0</v>
      </c>
      <c r="N204">
        <f>IF(E204&gt;Calculation!$D$72,IF((E204-Calculation!$D$72)/Calculation!$D$58&gt;Calculation!$D$28,Calculation!$D$28,(E204-Calculation!$D$72)/Calculation!$D$58),0)</f>
        <v>26.470588235294116</v>
      </c>
      <c r="O204">
        <f>IF(E204&gt;Calculation!$D$73,IF((E204-Calculation!$D$73)/Calculation!$D$59&gt;Calculation!$D$29,Calculation!$D$29,(E204-Calculation!$D$73)/Calculation!$D$59),0)</f>
        <v>54.411764705882355</v>
      </c>
      <c r="P204">
        <f>IF(E204&gt;Calculation!$D$74,IF((E204-Calculation!$D$74)/Calculation!$D$60&gt;Calculation!$D$30,Calculation!$D$30,(E204-Calculation!$D$74)/Calculation!$D$60),0)</f>
        <v>122.05882352941177</v>
      </c>
      <c r="Q204">
        <f>IF(E204&gt;Calculation!$D$75,IF((E204-Calculation!$D$75)/Calculation!$D$61&gt;Calculation!$D$31,Calculation!$D$31,(E204-Calculation!$D$75)/Calculation!$D$61),0)</f>
        <v>77.180934042314831</v>
      </c>
      <c r="R204">
        <f t="shared" si="327"/>
        <v>0</v>
      </c>
      <c r="S204">
        <f t="shared" si="328"/>
        <v>0</v>
      </c>
      <c r="T204">
        <f t="shared" si="329"/>
        <v>122.05882352941177</v>
      </c>
      <c r="U204">
        <f t="shared" si="330"/>
        <v>0</v>
      </c>
      <c r="V204">
        <f t="shared" si="331"/>
        <v>0</v>
      </c>
      <c r="W204">
        <f t="shared" si="332"/>
        <v>0</v>
      </c>
      <c r="X204">
        <f t="shared" si="333"/>
        <v>122.05882352941177</v>
      </c>
      <c r="Y204">
        <f t="shared" si="334"/>
        <v>0</v>
      </c>
      <c r="Z204">
        <f t="shared" si="335"/>
        <v>0</v>
      </c>
      <c r="AA204">
        <f t="shared" si="336"/>
        <v>0</v>
      </c>
      <c r="AB204">
        <f t="shared" si="337"/>
        <v>44.877889487096937</v>
      </c>
      <c r="AC204">
        <f t="shared" si="316"/>
        <v>77.180934042314831</v>
      </c>
      <c r="AD204">
        <f>IF(T204&gt;Calculation!$D$29,1,0)</f>
        <v>1</v>
      </c>
      <c r="AE204">
        <f>IF(X204&gt;Calculation!$D$29,1,0)</f>
        <v>1</v>
      </c>
      <c r="AF204">
        <f>IF(AB204&gt;Calculation!$D$29,1,0)</f>
        <v>0</v>
      </c>
      <c r="AG204">
        <f>IF(U204&gt;Calculation!$D$30,1,0)</f>
        <v>0</v>
      </c>
      <c r="AH204">
        <f>IF(Y204&gt;Calculation!$D$30,1,0)</f>
        <v>0</v>
      </c>
      <c r="AI204">
        <f>IF(AC204&gt;Calculation!$D$30,1,0)</f>
        <v>0</v>
      </c>
      <c r="AJ204">
        <f t="shared" si="317"/>
        <v>122.05882352941177</v>
      </c>
      <c r="AK204">
        <f t="shared" si="338"/>
        <v>122.05882352941177</v>
      </c>
      <c r="AL204">
        <f t="shared" si="339"/>
        <v>122.05882352941177</v>
      </c>
      <c r="AM204">
        <f t="shared" si="340"/>
        <v>14898.356401384084</v>
      </c>
      <c r="AN204">
        <f t="shared" si="341"/>
        <v>14898.356401384084</v>
      </c>
      <c r="AO204">
        <f t="shared" si="342"/>
        <v>14898.356401384084</v>
      </c>
      <c r="AP204">
        <f t="shared" si="318"/>
        <v>122.05882352941177</v>
      </c>
      <c r="AQ204">
        <f t="shared" si="319"/>
        <v>122.05882352941177</v>
      </c>
      <c r="AR204">
        <f t="shared" si="320"/>
        <v>122.05882352941177</v>
      </c>
      <c r="AS204">
        <f t="shared" si="321"/>
        <v>0</v>
      </c>
      <c r="AT204">
        <f t="shared" si="343"/>
        <v>122.05882352941177</v>
      </c>
      <c r="AU204">
        <f t="shared" si="344"/>
        <v>122.05882352941177</v>
      </c>
      <c r="AV204">
        <f t="shared" si="345"/>
        <v>122.05882352941177</v>
      </c>
      <c r="AW204">
        <f t="shared" si="346"/>
        <v>0</v>
      </c>
      <c r="AX204">
        <f t="shared" si="347"/>
        <v>122.05882352941177</v>
      </c>
      <c r="AY204">
        <f t="shared" si="348"/>
        <v>122.05882352941177</v>
      </c>
      <c r="AZ204">
        <f t="shared" si="349"/>
        <v>122.05882352941177</v>
      </c>
      <c r="BA204">
        <f t="shared" si="350"/>
        <v>77.180934042314831</v>
      </c>
      <c r="BB204">
        <f t="shared" si="351"/>
        <v>40.686274509803923</v>
      </c>
      <c r="BC204">
        <f t="shared" si="352"/>
        <v>40.686274509803923</v>
      </c>
      <c r="BD204">
        <f t="shared" si="353"/>
        <v>40.686274509803923</v>
      </c>
      <c r="BE204">
        <f t="shared" si="354"/>
        <v>0</v>
      </c>
      <c r="BF204">
        <f t="shared" si="355"/>
        <v>40.686274509803923</v>
      </c>
      <c r="BG204">
        <f t="shared" si="356"/>
        <v>40.686274509803923</v>
      </c>
      <c r="BH204">
        <f t="shared" si="357"/>
        <v>40.686274509803923</v>
      </c>
      <c r="BI204">
        <f t="shared" si="358"/>
        <v>0</v>
      </c>
      <c r="BJ204">
        <f t="shared" si="359"/>
        <v>40.686274509803923</v>
      </c>
      <c r="BK204">
        <f t="shared" si="360"/>
        <v>40.686274509803923</v>
      </c>
      <c r="BL204">
        <f t="shared" si="361"/>
        <v>40.686274509803923</v>
      </c>
      <c r="BM204">
        <f t="shared" si="362"/>
        <v>25.726978014104944</v>
      </c>
      <c r="BN204">
        <f t="shared" si="363"/>
        <v>1655.3729334871205</v>
      </c>
      <c r="BO204">
        <f t="shared" si="364"/>
        <v>1655.3729334871205</v>
      </c>
      <c r="BP204">
        <f t="shared" si="365"/>
        <v>1655.3729334871205</v>
      </c>
      <c r="BQ204">
        <f t="shared" si="366"/>
        <v>0</v>
      </c>
      <c r="BR204">
        <f t="shared" si="367"/>
        <v>1655.3729334871205</v>
      </c>
      <c r="BS204">
        <f t="shared" si="368"/>
        <v>1655.3729334871205</v>
      </c>
      <c r="BT204">
        <f t="shared" si="369"/>
        <v>1655.3729334871205</v>
      </c>
      <c r="BU204">
        <f t="shared" si="370"/>
        <v>0</v>
      </c>
      <c r="BV204">
        <f t="shared" si="371"/>
        <v>1655.3729334871205</v>
      </c>
      <c r="BW204">
        <f t="shared" si="372"/>
        <v>1655.3729334871205</v>
      </c>
      <c r="BX204">
        <f t="shared" si="373"/>
        <v>1655.3729334871205</v>
      </c>
      <c r="BY204">
        <f t="shared" si="374"/>
        <v>661.87739773823921</v>
      </c>
      <c r="BZ204">
        <f>IF($I$1=0,0,IF(AP204=0,C204,('LED Curve'!$D$14*(AP204/$I$1)^3+'LED Curve'!$D$15*(AP204/$I$1)^2+'LED Curve'!$D$16*(AP204/$I$1)^1+'LED Curve'!$D$17)*$F$1))</f>
        <v>31.838258559933596</v>
      </c>
      <c r="CA204">
        <f>IF($I$2=0,0,IF(AQ204=0,C204-BZ204,('LED Curve'!$D$14*(AQ204/$I$2)^3+'LED Curve'!$D$15*(AQ204/$I$2)^2+'LED Curve'!$D$16*(AQ204/$I$2)^1+'LED Curve'!$D$17)*$F$2))</f>
        <v>31.838258559933596</v>
      </c>
      <c r="CB204">
        <f>IF($I$3=0,0,IF(AR204=0,C204-(BZ204+CA204),('LED Curve'!$D$14*(AR204/$I$3)^3+'LED Curve'!$D$15*(AR204/$I$3)^2+'LED Curve'!$D$16*(AR204/$I$3)^1+'LED Curve'!$D$17)*$F$3))</f>
        <v>31.838258559933596</v>
      </c>
      <c r="CC204">
        <f>IF($I$4=0,0,IF(AS204=0,C204-(BZ204+CA204+CB204),('LED Curve'!$D$14*(AS204/$I$4)^3+'LED Curve'!$D$15*(AS204/$I$4)^2+'LED Curve'!$D$16*(AS204/$I$4)^1+'LED Curve'!$D$17)*$F$4))</f>
        <v>8.9618921013682069</v>
      </c>
      <c r="CD204">
        <f>IF($I$1=0,0,IF(AT204=0,D204,('LED Curve'!$D$14*(AT204/$I$1)^3+'LED Curve'!$D$15*(AT204/$I$1)^2+'LED Curve'!$D$16*(AT204/$I$1)^1+'LED Curve'!$D$17)*$F$1))</f>
        <v>31.838258559933596</v>
      </c>
      <c r="CE204">
        <f>IF($I$2=0,0,IF(AU204=0,D204-CD204,('LED Curve'!$D$14*(AU204/$I$2)^3+'LED Curve'!$D$15*(AU204/$I$2)^2+'LED Curve'!$D$16*(AU204/$I$2)^1+'LED Curve'!$D$17)*$F$2))</f>
        <v>31.838258559933596</v>
      </c>
      <c r="CF204">
        <f>IF($I$3=0,0,IF(AV204=0,D204-(CD204+CE204),('LED Curve'!$D$14*(AV204/$I$3)^3+'LED Curve'!$D$15*(AV204/$I$3)^2+'LED Curve'!$D$16*(AV204/$I$3)^1+'LED Curve'!$D$17)*$F$3))</f>
        <v>31.838258559933596</v>
      </c>
      <c r="CG204">
        <f>IF($I$4=0,0,IF(AW204=0,D204-(CD204+CE204+CF204),('LED Curve'!$D$14*(AW204/$I$4)^3+'LED Curve'!$D$15*(AW204/$I$4)^2+'LED Curve'!$D$16*(AW204/$I$4)^1+'LED Curve'!$D$17)*$F$4))</f>
        <v>18.587043717838114</v>
      </c>
      <c r="CH204">
        <f>IF($I$1=0,0,IF(AX204=0,E204,('LED Curve'!$D$14*(AX204/$I$1)^3+'LED Curve'!$D$15*(AX204/$I$1)^2+'LED Curve'!$D$16*(AX204/$I$1)^1+'LED Curve'!$D$17)*$F$1))</f>
        <v>31.838258559933596</v>
      </c>
      <c r="CI204">
        <f>IF($I$2=0,0,IF(AY204=0,E204-CH204,('LED Curve'!$D$14*(AY204/$I$2)^3+'LED Curve'!$D$15*(AY204/$I$2)^2+'LED Curve'!$D$16*(AY204/$I$2)^1+'LED Curve'!$D$17)*$F$2))</f>
        <v>31.838258559933596</v>
      </c>
      <c r="CJ204">
        <f>IF($I$3=0,0,IF(AZ204=0,E204-(CH204+CI204),('LED Curve'!$D$14*(AZ204/$I$3)^3+'LED Curve'!$D$15*(AZ204/$I$3)^2+'LED Curve'!$D$16*(AZ204/$I$3)^1+'LED Curve'!$D$17)*$F$3))</f>
        <v>31.838258559933596</v>
      </c>
      <c r="CK204">
        <f>IF($I$4=0,0,IF(BA204=0,E204-(CH204+CI204+CJ204),('LED Curve'!$D$14*(BA204/$I$4)^3+'LED Curve'!$D$15*(BA204/$I$4)^2+'LED Curve'!$D$16*(BA204/$I$4)^1+'LED Curve'!$D$17)*$F$4))</f>
        <v>30.513915651276747</v>
      </c>
      <c r="CL204">
        <f t="shared" si="375"/>
        <v>72.638409221235406</v>
      </c>
      <c r="CM204">
        <f t="shared" si="376"/>
        <v>40.800150661301807</v>
      </c>
      <c r="CN204">
        <f t="shared" si="377"/>
        <v>8.9618921013682069</v>
      </c>
      <c r="CO204">
        <f>IF($C$6=Calculation!$I$5,0,$C204-(BZ204+CA204+CB204+CC204))</f>
        <v>0</v>
      </c>
      <c r="CP204">
        <f t="shared" si="378"/>
        <v>82.263560837705313</v>
      </c>
      <c r="CQ204">
        <f t="shared" si="379"/>
        <v>50.425302277771713</v>
      </c>
      <c r="CR204">
        <f t="shared" si="380"/>
        <v>18.587043717838114</v>
      </c>
      <c r="CS204">
        <f>IF($C$6=Calculation!$I$5,0,$D204-(CD204+CE204+CF204+CG204))</f>
        <v>0</v>
      </c>
      <c r="CT204">
        <f t="shared" si="381"/>
        <v>91.888712454175234</v>
      </c>
      <c r="CU204">
        <f t="shared" si="382"/>
        <v>60.050453894241635</v>
      </c>
      <c r="CV204">
        <f t="shared" si="383"/>
        <v>28.212195334308035</v>
      </c>
      <c r="CW204">
        <f>IF($C$6=Calculation!$I$5,0,$E204-(CH204+CI204+CJ204+CK204))</f>
        <v>-2.3017203169687122</v>
      </c>
      <c r="CX204">
        <f t="shared" si="384"/>
        <v>103.10866576175742</v>
      </c>
      <c r="CY204">
        <f t="shared" si="385"/>
        <v>115.49361364648345</v>
      </c>
      <c r="CZ204">
        <f t="shared" si="386"/>
        <v>127.40997769967341</v>
      </c>
      <c r="DA204">
        <f t="shared" si="387"/>
        <v>1.0910493672460679</v>
      </c>
      <c r="DB204">
        <f t="shared" si="388"/>
        <v>1.130914110973088</v>
      </c>
      <c r="DC204">
        <f t="shared" si="389"/>
        <v>1.1617758796216198</v>
      </c>
      <c r="DD204">
        <f t="shared" si="404"/>
        <v>24.765884952451596</v>
      </c>
      <c r="DE204">
        <f t="shared" si="405"/>
        <v>24.349074854240996</v>
      </c>
      <c r="DF204">
        <f t="shared" si="406"/>
        <v>23.157218464493134</v>
      </c>
      <c r="DG204">
        <f t="shared" si="407"/>
        <v>17.668708311669377</v>
      </c>
      <c r="DH204">
        <f t="shared" si="408"/>
        <v>25.720017182267249</v>
      </c>
      <c r="DI204">
        <f t="shared" si="409"/>
        <v>25.340152247727339</v>
      </c>
      <c r="DJ204">
        <f t="shared" si="410"/>
        <v>24.274168621097648</v>
      </c>
      <c r="DK204">
        <f t="shared" si="411"/>
        <v>20.58063158156131</v>
      </c>
      <c r="DL204">
        <f t="shared" si="412"/>
        <v>26.456961342810281</v>
      </c>
      <c r="DM204">
        <f t="shared" si="413"/>
        <v>26.109147331098924</v>
      </c>
      <c r="DN204">
        <f t="shared" si="414"/>
        <v>25.143907165639227</v>
      </c>
      <c r="DO204">
        <f t="shared" si="415"/>
        <v>22.716423106365479</v>
      </c>
      <c r="DP204">
        <f t="shared" si="390"/>
        <v>0.21536561656600375</v>
      </c>
      <c r="DQ204">
        <f t="shared" si="391"/>
        <v>0.5946129283434145</v>
      </c>
      <c r="DR204">
        <f t="shared" si="392"/>
        <v>2.8129195210969651</v>
      </c>
      <c r="DS204">
        <f t="shared" si="393"/>
        <v>8.4538317456497953</v>
      </c>
      <c r="DT204">
        <f t="shared" si="394"/>
        <v>0.1957421357474966</v>
      </c>
      <c r="DU204">
        <f t="shared" si="395"/>
        <v>0.52937470169145939</v>
      </c>
      <c r="DV204">
        <f t="shared" si="396"/>
        <v>1.9420943316726282</v>
      </c>
      <c r="DW204">
        <f t="shared" si="397"/>
        <v>15.780518733745136</v>
      </c>
      <c r="DX204">
        <f t="shared" si="398"/>
        <v>0.17943591579829735</v>
      </c>
      <c r="DY204">
        <f t="shared" si="399"/>
        <v>0.47733610924997627</v>
      </c>
      <c r="DZ204">
        <f t="shared" si="400"/>
        <v>1.1129980774137802</v>
      </c>
      <c r="EA204">
        <f t="shared" si="401"/>
        <v>24.051992771675657</v>
      </c>
      <c r="EB204">
        <f>IF($I$1=0,0,IF(AP204&lt;=0,0,('LED Curve'!$D$19*(AP204/$I$1)^3+'LED Curve'!$D$20*(AP204/$I$1)^2+'LED Curve'!$D$21*(AP204/$I$1)^1+'LED Curve'!$D$22)*$F$1*$I$1))</f>
        <v>499.45781970958944</v>
      </c>
      <c r="EC204">
        <f>IF($I$2=0,0,IF(AQ204&lt;=0,0,('LED Curve'!$D$19*(AQ204/$I$2)^3+'LED Curve'!$D$20*(AQ204/$I$2)^2+'LED Curve'!$D$21*(AQ204/$I$2)^1+'LED Curve'!$D$22)*$F$2*$I$2))</f>
        <v>499.45781970958944</v>
      </c>
      <c r="ED204">
        <f>IF($I$3=0,0,IF(AR204&lt;=0,0,('LED Curve'!$D$19*(AR204/$I$3)^3+'LED Curve'!$D$20*(AR204/$I$3)^2+'LED Curve'!$D$21*(AR204/$I$3)^1+'LED Curve'!$D$22)*$F$3*$I$3))</f>
        <v>499.45781970958944</v>
      </c>
      <c r="EE204">
        <f>IF($I$4=0,0,IF(AS204&lt;=0,0,('LED Curve'!$D$19*(AS204/$I$4)^3+'LED Curve'!$D$20*(AS204/$I$4)^2+'LED Curve'!$D$21*(AS204/$I$4)^1+'LED Curve'!$D$22)*$F$4*$I$4))</f>
        <v>0</v>
      </c>
      <c r="EF204">
        <f>IF($I$1=0,0,IF(AT204&lt;=0,0,('LED Curve'!$D$19*(AT204/$I$1)^3+'LED Curve'!$D$20*(AT204/$I$1)^2+'LED Curve'!$D$21*(AT204/$I$1)^1+'LED Curve'!$D$22)*$F$1*$I$1))</f>
        <v>499.45781970958944</v>
      </c>
      <c r="EG204">
        <f>IF($I$2=0,0,IF(AU204&lt;=0,0,('LED Curve'!$D$19*(AU204/$I$2)^3+'LED Curve'!$D$20*(AU204/$I$2)^2+'LED Curve'!$D$21*(AU204/$I$2)^1+'LED Curve'!$D$22)*$F$2*$I$2))</f>
        <v>499.45781970958944</v>
      </c>
      <c r="EH204">
        <f>IF($I$3=0,0,IF(AV204&lt;=0,0,('LED Curve'!$D$19*(AV204/$I$3)^3+'LED Curve'!$D$20*(AV204/$I$3)^2+'LED Curve'!$D$21*(AV204/$I$3)^1+'LED Curve'!$D$22)*$F$3*$I$3))</f>
        <v>499.45781970958944</v>
      </c>
      <c r="EI204">
        <f>IF($I$4=0,0,IF(AW204&lt;=0,0,('LED Curve'!$D$19*(AW204/$I$4)^3+'LED Curve'!$D$20*(AW204/$I$4)^2+'LED Curve'!$D$21*(AW204/$I$4)^1+'LED Curve'!$D$22)*$F$4*$I$4))</f>
        <v>0</v>
      </c>
      <c r="EJ204">
        <f>IF($I$1=0,0,IF(AX204&lt;=0,0,('LED Curve'!$D$19*(AX204/$I$1)^3+'LED Curve'!$D$20*(AX204/$I$1)^2+'LED Curve'!$D$21*(AX204/$I$1)^1+'LED Curve'!$D$22)*$F$1*$I$1))</f>
        <v>499.45781970958944</v>
      </c>
      <c r="EK204">
        <f>IF($I$2=0,0,IF(AY204&lt;=0,0,('LED Curve'!$D$19*(AY204/$I$2)^3+'LED Curve'!$D$20*(AY204/$I$2)^2+'LED Curve'!$D$21*(AY204/$I$2)^1+'LED Curve'!$D$22)*$F$2*$I$2))</f>
        <v>499.45781970958944</v>
      </c>
      <c r="EL204">
        <f>IF($I$3=0,0,IF(AZ204&lt;=0,0,('LED Curve'!$D$19*(AZ204/$I$3)^3+'LED Curve'!$D$20*(AZ204/$I$3)^2+'LED Curve'!$D$21*(AZ204/$I$3)^1+'LED Curve'!$D$22)*$F$3*$I$3))</f>
        <v>499.45781970958944</v>
      </c>
      <c r="EM204">
        <f>IF($I$4=0,0,IF(BA204&lt;=0,0,('LED Curve'!$D$19*(BA204/$I$4)^3+'LED Curve'!$D$20*(BA204/$I$4)^2+'LED Curve'!$D$21*(BA204/$I$4)^1+'LED Curve'!$D$22)*$F$4*$I$4))</f>
        <v>332.38205338099056</v>
      </c>
      <c r="EN204">
        <f t="shared" si="402"/>
        <v>1498.3734591287684</v>
      </c>
      <c r="EO204">
        <f t="shared" si="322"/>
        <v>270.05718373547415</v>
      </c>
      <c r="EP204">
        <f t="shared" si="323"/>
        <v>1498.3734591287684</v>
      </c>
      <c r="EQ204">
        <f t="shared" si="324"/>
        <v>172.59529565083267</v>
      </c>
      <c r="ER204">
        <f t="shared" si="403"/>
        <v>1830.755512509759</v>
      </c>
      <c r="ES204">
        <f t="shared" si="325"/>
        <v>428.65353519868654</v>
      </c>
    </row>
    <row r="205" spans="1:149" x14ac:dyDescent="0.3">
      <c r="A205">
        <v>196</v>
      </c>
      <c r="B205">
        <f t="shared" si="326"/>
        <v>7.6562499999999999E-3</v>
      </c>
      <c r="C205">
        <f t="shared" si="313"/>
        <v>103.07005600655295</v>
      </c>
      <c r="D205">
        <f t="shared" si="314"/>
        <v>112.56733382533049</v>
      </c>
      <c r="E205">
        <f t="shared" si="315"/>
        <v>122.06461164410804</v>
      </c>
      <c r="F205">
        <f>IF(C205&gt;Calculation!$D$72,IF((C205-Calculation!$D$72)/Calculation!$D$58&gt;Calculation!$D$28,Calculation!$D$28,(C205-Calculation!$D$72)/Calculation!$D$58),0)</f>
        <v>26.470588235294116</v>
      </c>
      <c r="G205">
        <f>IF(C205&gt;Calculation!$D$73,IF((C205-Calculation!$D$73)/Calculation!$D$59&gt;Calculation!$D$29,Calculation!$D$29,(C205-Calculation!$D$73)/Calculation!$D$59),0)</f>
        <v>54.411764705882355</v>
      </c>
      <c r="H205">
        <f>IF(C205&gt;Calculation!$D$74,IF((C205-Calculation!$D$74)/Calculation!$D$60&gt;Calculation!$D$30,Calculation!$D$30,(C205-Calculation!$D$74)/Calculation!$D$60),0)</f>
        <v>114.70732612968914</v>
      </c>
      <c r="I205">
        <f>IF(C205&gt;Calculation!$D$75,IF((C205-Calculation!$D$75)/Calculation!$D$61&gt;Calculation!$D$31,Calculation!$D$31,(C205-Calculation!$D$75)/Calculation!$D$61),0)</f>
        <v>0</v>
      </c>
      <c r="J205">
        <f>IF(D205&gt;Calculation!$D$72,IF((D205-Calculation!$D$72)/Calculation!$D$58&gt;Calculation!$D$28,Calculation!$D$28,(D205-Calculation!$D$72)/Calculation!$D$58),0)</f>
        <v>26.470588235294116</v>
      </c>
      <c r="K205">
        <f>IF(D205&gt;Calculation!$D$73,IF((D205-Calculation!$D$73)/Calculation!$D$59&gt;Calculation!$D$29,Calculation!$D$29,(D205-Calculation!$D$73)/Calculation!$D$59),0)</f>
        <v>54.411764705882355</v>
      </c>
      <c r="L205">
        <f>IF(D205&gt;Calculation!$D$74,IF((D205-Calculation!$D$74)/Calculation!$D$60&gt;Calculation!$D$30,Calculation!$D$30,(D205-Calculation!$D$74)/Calculation!$D$60),0)</f>
        <v>122.05882352941177</v>
      </c>
      <c r="M205">
        <f>IF(D205&gt;Calculation!$D$75,IF((D205-Calculation!$D$75)/Calculation!$D$61&gt;Calculation!$D$31,Calculation!$D$31,(D205-Calculation!$D$75)/Calculation!$D$61),0)</f>
        <v>0</v>
      </c>
      <c r="N205">
        <f>IF(E205&gt;Calculation!$D$72,IF((E205-Calculation!$D$72)/Calculation!$D$58&gt;Calculation!$D$28,Calculation!$D$28,(E205-Calculation!$D$72)/Calculation!$D$58),0)</f>
        <v>26.470588235294116</v>
      </c>
      <c r="O205">
        <f>IF(E205&gt;Calculation!$D$73,IF((E205-Calculation!$D$73)/Calculation!$D$59&gt;Calculation!$D$29,Calculation!$D$29,(E205-Calculation!$D$73)/Calculation!$D$59),0)</f>
        <v>54.411764705882355</v>
      </c>
      <c r="P205">
        <f>IF(E205&gt;Calculation!$D$74,IF((E205-Calculation!$D$74)/Calculation!$D$60&gt;Calculation!$D$30,Calculation!$D$30,(E205-Calculation!$D$74)/Calculation!$D$60),0)</f>
        <v>122.05882352941177</v>
      </c>
      <c r="Q205">
        <f>IF(E205&gt;Calculation!$D$75,IF((E205-Calculation!$D$75)/Calculation!$D$61&gt;Calculation!$D$31,Calculation!$D$31,(E205-Calculation!$D$75)/Calculation!$D$61),0)</f>
        <v>29.411986628499136</v>
      </c>
      <c r="R205">
        <f t="shared" si="327"/>
        <v>0</v>
      </c>
      <c r="S205">
        <f t="shared" si="328"/>
        <v>0</v>
      </c>
      <c r="T205">
        <f t="shared" si="329"/>
        <v>114.70732612968914</v>
      </c>
      <c r="U205">
        <f t="shared" si="330"/>
        <v>0</v>
      </c>
      <c r="V205">
        <f t="shared" si="331"/>
        <v>0</v>
      </c>
      <c r="W205">
        <f t="shared" si="332"/>
        <v>0</v>
      </c>
      <c r="X205">
        <f t="shared" si="333"/>
        <v>122.05882352941177</v>
      </c>
      <c r="Y205">
        <f t="shared" si="334"/>
        <v>0</v>
      </c>
      <c r="Z205">
        <f t="shared" si="335"/>
        <v>0</v>
      </c>
      <c r="AA205">
        <f t="shared" si="336"/>
        <v>0</v>
      </c>
      <c r="AB205">
        <f t="shared" si="337"/>
        <v>92.646836900912632</v>
      </c>
      <c r="AC205">
        <f t="shared" si="316"/>
        <v>29.411986628499136</v>
      </c>
      <c r="AD205">
        <f>IF(T205&gt;Calculation!$D$29,1,0)</f>
        <v>1</v>
      </c>
      <c r="AE205">
        <f>IF(X205&gt;Calculation!$D$29,1,0)</f>
        <v>1</v>
      </c>
      <c r="AF205">
        <f>IF(AB205&gt;Calculation!$D$29,1,0)</f>
        <v>1</v>
      </c>
      <c r="AG205">
        <f>IF(U205&gt;Calculation!$D$30,1,0)</f>
        <v>0</v>
      </c>
      <c r="AH205">
        <f>IF(Y205&gt;Calculation!$D$30,1,0)</f>
        <v>0</v>
      </c>
      <c r="AI205">
        <f>IF(AC205&gt;Calculation!$D$30,1,0)</f>
        <v>0</v>
      </c>
      <c r="AJ205">
        <f t="shared" si="317"/>
        <v>114.70732612968914</v>
      </c>
      <c r="AK205">
        <f t="shared" si="338"/>
        <v>122.05882352941177</v>
      </c>
      <c r="AL205">
        <f t="shared" si="339"/>
        <v>122.05882352941177</v>
      </c>
      <c r="AM205">
        <f t="shared" si="340"/>
        <v>13157.770667822864</v>
      </c>
      <c r="AN205">
        <f t="shared" si="341"/>
        <v>14898.356401384084</v>
      </c>
      <c r="AO205">
        <f t="shared" si="342"/>
        <v>14898.356401384084</v>
      </c>
      <c r="AP205">
        <f t="shared" si="318"/>
        <v>114.70732612968914</v>
      </c>
      <c r="AQ205">
        <f t="shared" si="319"/>
        <v>114.70732612968914</v>
      </c>
      <c r="AR205">
        <f t="shared" si="320"/>
        <v>114.70732612968914</v>
      </c>
      <c r="AS205">
        <f t="shared" si="321"/>
        <v>0</v>
      </c>
      <c r="AT205">
        <f t="shared" si="343"/>
        <v>122.05882352941177</v>
      </c>
      <c r="AU205">
        <f t="shared" si="344"/>
        <v>122.05882352941177</v>
      </c>
      <c r="AV205">
        <f t="shared" si="345"/>
        <v>122.05882352941177</v>
      </c>
      <c r="AW205">
        <f t="shared" si="346"/>
        <v>0</v>
      </c>
      <c r="AX205">
        <f t="shared" si="347"/>
        <v>122.05882352941177</v>
      </c>
      <c r="AY205">
        <f t="shared" si="348"/>
        <v>122.05882352941177</v>
      </c>
      <c r="AZ205">
        <f t="shared" si="349"/>
        <v>122.05882352941177</v>
      </c>
      <c r="BA205">
        <f t="shared" si="350"/>
        <v>29.411986628499136</v>
      </c>
      <c r="BB205">
        <f t="shared" si="351"/>
        <v>38.235775376563048</v>
      </c>
      <c r="BC205">
        <f t="shared" si="352"/>
        <v>38.235775376563048</v>
      </c>
      <c r="BD205">
        <f t="shared" si="353"/>
        <v>38.235775376563048</v>
      </c>
      <c r="BE205">
        <f t="shared" si="354"/>
        <v>0</v>
      </c>
      <c r="BF205">
        <f t="shared" si="355"/>
        <v>40.686274509803923</v>
      </c>
      <c r="BG205">
        <f t="shared" si="356"/>
        <v>40.686274509803923</v>
      </c>
      <c r="BH205">
        <f t="shared" si="357"/>
        <v>40.686274509803923</v>
      </c>
      <c r="BI205">
        <f t="shared" si="358"/>
        <v>0</v>
      </c>
      <c r="BJ205">
        <f t="shared" si="359"/>
        <v>40.686274509803923</v>
      </c>
      <c r="BK205">
        <f t="shared" si="360"/>
        <v>40.686274509803923</v>
      </c>
      <c r="BL205">
        <f t="shared" si="361"/>
        <v>40.686274509803923</v>
      </c>
      <c r="BM205">
        <f t="shared" si="362"/>
        <v>9.8039955428330448</v>
      </c>
      <c r="BN205">
        <f t="shared" si="363"/>
        <v>1461.974518646985</v>
      </c>
      <c r="BO205">
        <f t="shared" si="364"/>
        <v>1461.974518646985</v>
      </c>
      <c r="BP205">
        <f t="shared" si="365"/>
        <v>1461.974518646985</v>
      </c>
      <c r="BQ205">
        <f t="shared" si="366"/>
        <v>0</v>
      </c>
      <c r="BR205">
        <f t="shared" si="367"/>
        <v>1655.3729334871205</v>
      </c>
      <c r="BS205">
        <f t="shared" si="368"/>
        <v>1655.3729334871205</v>
      </c>
      <c r="BT205">
        <f t="shared" si="369"/>
        <v>1655.3729334871205</v>
      </c>
      <c r="BU205">
        <f t="shared" si="370"/>
        <v>0</v>
      </c>
      <c r="BV205">
        <f t="shared" si="371"/>
        <v>1655.3729334871205</v>
      </c>
      <c r="BW205">
        <f t="shared" si="372"/>
        <v>1655.3729334871205</v>
      </c>
      <c r="BX205">
        <f t="shared" si="373"/>
        <v>1655.3729334871205</v>
      </c>
      <c r="BY205">
        <f t="shared" si="374"/>
        <v>96.118328603890205</v>
      </c>
      <c r="BZ205">
        <f>IF($I$1=0,0,IF(AP205=0,C205,('LED Curve'!$D$14*(AP205/$I$1)^3+'LED Curve'!$D$15*(AP205/$I$1)^2+'LED Curve'!$D$16*(AP205/$I$1)^1+'LED Curve'!$D$17)*$F$1))</f>
        <v>31.665507656985199</v>
      </c>
      <c r="CA205">
        <f>IF($I$2=0,0,IF(AQ205=0,C205-BZ205,('LED Curve'!$D$14*(AQ205/$I$2)^3+'LED Curve'!$D$15*(AQ205/$I$2)^2+'LED Curve'!$D$16*(AQ205/$I$2)^1+'LED Curve'!$D$17)*$F$2))</f>
        <v>31.665507656985199</v>
      </c>
      <c r="CB205">
        <f>IF($I$3=0,0,IF(AR205=0,C205-(BZ205+CA205),('LED Curve'!$D$14*(AR205/$I$3)^3+'LED Curve'!$D$15*(AR205/$I$3)^2+'LED Curve'!$D$16*(AR205/$I$3)^1+'LED Curve'!$D$17)*$F$3))</f>
        <v>31.665507656985199</v>
      </c>
      <c r="CC205">
        <f>IF($I$4=0,0,IF(AS205=0,C205-(BZ205+CA205+CB205),('LED Curve'!$D$14*(AS205/$I$4)^3+'LED Curve'!$D$15*(AS205/$I$4)^2+'LED Curve'!$D$16*(AS205/$I$4)^1+'LED Curve'!$D$17)*$F$4))</f>
        <v>8.0735330355973502</v>
      </c>
      <c r="CD205">
        <f>IF($I$1=0,0,IF(AT205=0,D205,('LED Curve'!$D$14*(AT205/$I$1)^3+'LED Curve'!$D$15*(AT205/$I$1)^2+'LED Curve'!$D$16*(AT205/$I$1)^1+'LED Curve'!$D$17)*$F$1))</f>
        <v>31.838258559933596</v>
      </c>
      <c r="CE205">
        <f>IF($I$2=0,0,IF(AU205=0,D205-CD205,('LED Curve'!$D$14*(AU205/$I$2)^3+'LED Curve'!$D$15*(AU205/$I$2)^2+'LED Curve'!$D$16*(AU205/$I$2)^1+'LED Curve'!$D$17)*$F$2))</f>
        <v>31.838258559933596</v>
      </c>
      <c r="CF205">
        <f>IF($I$3=0,0,IF(AV205=0,D205-(CD205+CE205),('LED Curve'!$D$14*(AV205/$I$3)^3+'LED Curve'!$D$15*(AV205/$I$3)^2+'LED Curve'!$D$16*(AV205/$I$3)^1+'LED Curve'!$D$17)*$F$3))</f>
        <v>31.838258559933596</v>
      </c>
      <c r="CG205">
        <f>IF($I$4=0,0,IF(AW205=0,D205-(CD205+CE205+CF205),('LED Curve'!$D$14*(AW205/$I$4)^3+'LED Curve'!$D$15*(AW205/$I$4)^2+'LED Curve'!$D$16*(AW205/$I$4)^1+'LED Curve'!$D$17)*$F$4))</f>
        <v>17.052558145529702</v>
      </c>
      <c r="CH205">
        <f>IF($I$1=0,0,IF(AX205=0,E205,('LED Curve'!$D$14*(AX205/$I$1)^3+'LED Curve'!$D$15*(AX205/$I$1)^2+'LED Curve'!$D$16*(AX205/$I$1)^1+'LED Curve'!$D$17)*$F$1))</f>
        <v>31.838258559933596</v>
      </c>
      <c r="CI205">
        <f>IF($I$2=0,0,IF(AY205=0,E205-CH205,('LED Curve'!$D$14*(AY205/$I$2)^3+'LED Curve'!$D$15*(AY205/$I$2)^2+'LED Curve'!$D$16*(AY205/$I$2)^1+'LED Curve'!$D$17)*$F$2))</f>
        <v>31.838258559933596</v>
      </c>
      <c r="CJ205">
        <f>IF($I$3=0,0,IF(AZ205=0,E205-(CH205+CI205),('LED Curve'!$D$14*(AZ205/$I$3)^3+'LED Curve'!$D$15*(AZ205/$I$3)^2+'LED Curve'!$D$16*(AZ205/$I$3)^1+'LED Curve'!$D$17)*$F$3))</f>
        <v>31.838258559933596</v>
      </c>
      <c r="CK205">
        <f>IF($I$4=0,0,IF(BA205=0,E205-(CH205+CI205+CJ205),('LED Curve'!$D$14*(BA205/$I$4)^3+'LED Curve'!$D$15*(BA205/$I$4)^2+'LED Curve'!$D$16*(BA205/$I$4)^1+'LED Curve'!$D$17)*$F$4))</f>
        <v>27.975804637764156</v>
      </c>
      <c r="CL205">
        <f t="shared" si="375"/>
        <v>71.404548349567747</v>
      </c>
      <c r="CM205">
        <f t="shared" si="376"/>
        <v>39.739040692582549</v>
      </c>
      <c r="CN205">
        <f t="shared" si="377"/>
        <v>8.0735330355973502</v>
      </c>
      <c r="CO205">
        <f>IF($C$6=Calculation!$I$5,0,$C205-(BZ205+CA205+CB205+CC205))</f>
        <v>0</v>
      </c>
      <c r="CP205">
        <f t="shared" si="378"/>
        <v>80.729075265396901</v>
      </c>
      <c r="CQ205">
        <f t="shared" si="379"/>
        <v>48.890816705463301</v>
      </c>
      <c r="CR205">
        <f t="shared" si="380"/>
        <v>17.052558145529702</v>
      </c>
      <c r="CS205">
        <f>IF($C$6=Calculation!$I$5,0,$D205-(CD205+CE205+CF205+CG205))</f>
        <v>0</v>
      </c>
      <c r="CT205">
        <f t="shared" si="381"/>
        <v>90.226353084174448</v>
      </c>
      <c r="CU205">
        <f t="shared" si="382"/>
        <v>58.388094524240849</v>
      </c>
      <c r="CV205">
        <f t="shared" si="383"/>
        <v>26.549835964307249</v>
      </c>
      <c r="CW205">
        <f>IF($C$6=Calculation!$I$5,0,$E205-(CH205+CI205+CJ205+CK205))</f>
        <v>-1.4259686734569073</v>
      </c>
      <c r="CX205">
        <f t="shared" si="384"/>
        <v>103.59502302625572</v>
      </c>
      <c r="CY205">
        <f t="shared" si="385"/>
        <v>116.04065924958279</v>
      </c>
      <c r="CZ205">
        <f t="shared" si="386"/>
        <v>128.00261043636436</v>
      </c>
      <c r="DA205">
        <f t="shared" si="387"/>
        <v>1.0975234416508091</v>
      </c>
      <c r="DB205">
        <f t="shared" si="388"/>
        <v>1.1375892028848527</v>
      </c>
      <c r="DC205">
        <f t="shared" si="389"/>
        <v>1.1684509715333844</v>
      </c>
      <c r="DD205">
        <f t="shared" si="404"/>
        <v>24.912716419405029</v>
      </c>
      <c r="DE205">
        <f t="shared" si="405"/>
        <v>24.495906321194429</v>
      </c>
      <c r="DF205">
        <f t="shared" si="406"/>
        <v>23.304049931446567</v>
      </c>
      <c r="DG205">
        <f t="shared" si="407"/>
        <v>17.668708311669377</v>
      </c>
      <c r="DH205">
        <f t="shared" si="408"/>
        <v>25.871819540980166</v>
      </c>
      <c r="DI205">
        <f t="shared" si="409"/>
        <v>25.491954606440256</v>
      </c>
      <c r="DJ205">
        <f t="shared" si="410"/>
        <v>24.425970979810565</v>
      </c>
      <c r="DK205">
        <f t="shared" si="411"/>
        <v>20.58063158156131</v>
      </c>
      <c r="DL205">
        <f t="shared" si="412"/>
        <v>26.608763701523198</v>
      </c>
      <c r="DM205">
        <f t="shared" si="413"/>
        <v>26.260949689811842</v>
      </c>
      <c r="DN205">
        <f t="shared" si="414"/>
        <v>25.295709524352144</v>
      </c>
      <c r="DO205">
        <f t="shared" si="415"/>
        <v>22.777307775455593</v>
      </c>
      <c r="DP205">
        <f t="shared" si="390"/>
        <v>0.21536561656600375</v>
      </c>
      <c r="DQ205">
        <f t="shared" si="391"/>
        <v>0.5946129283434145</v>
      </c>
      <c r="DR205">
        <f t="shared" si="392"/>
        <v>2.8523083103302191</v>
      </c>
      <c r="DS205">
        <f t="shared" si="393"/>
        <v>8.4538317456497953</v>
      </c>
      <c r="DT205">
        <f t="shared" si="394"/>
        <v>0.1957421357474966</v>
      </c>
      <c r="DU205">
        <f t="shared" si="395"/>
        <v>0.52937470169145939</v>
      </c>
      <c r="DV205">
        <f t="shared" si="396"/>
        <v>2.0270577667214429</v>
      </c>
      <c r="DW205">
        <f t="shared" si="397"/>
        <v>15.780518733745136</v>
      </c>
      <c r="DX205">
        <f t="shared" si="398"/>
        <v>0.17943591579829735</v>
      </c>
      <c r="DY205">
        <f t="shared" si="399"/>
        <v>0.47733610924997627</v>
      </c>
      <c r="DZ205">
        <f t="shared" si="400"/>
        <v>1.1865443017379373</v>
      </c>
      <c r="EA205">
        <f t="shared" si="401"/>
        <v>24.048112446901811</v>
      </c>
      <c r="EB205">
        <f>IF($I$1=0,0,IF(AP205&lt;=0,0,('LED Curve'!$D$19*(AP205/$I$1)^3+'LED Curve'!$D$20*(AP205/$I$1)^2+'LED Curve'!$D$21*(AP205/$I$1)^1+'LED Curve'!$D$22)*$F$1*$I$1))</f>
        <v>473.65357243427366</v>
      </c>
      <c r="EC205">
        <f>IF($I$2=0,0,IF(AQ205&lt;=0,0,('LED Curve'!$D$19*(AQ205/$I$2)^3+'LED Curve'!$D$20*(AQ205/$I$2)^2+'LED Curve'!$D$21*(AQ205/$I$2)^1+'LED Curve'!$D$22)*$F$2*$I$2))</f>
        <v>473.65357243427366</v>
      </c>
      <c r="ED205">
        <f>IF($I$3=0,0,IF(AR205&lt;=0,0,('LED Curve'!$D$19*(AR205/$I$3)^3+'LED Curve'!$D$20*(AR205/$I$3)^2+'LED Curve'!$D$21*(AR205/$I$3)^1+'LED Curve'!$D$22)*$F$3*$I$3))</f>
        <v>473.65357243427366</v>
      </c>
      <c r="EE205">
        <f>IF($I$4=0,0,IF(AS205&lt;=0,0,('LED Curve'!$D$19*(AS205/$I$4)^3+'LED Curve'!$D$20*(AS205/$I$4)^2+'LED Curve'!$D$21*(AS205/$I$4)^1+'LED Curve'!$D$22)*$F$4*$I$4))</f>
        <v>0</v>
      </c>
      <c r="EF205">
        <f>IF($I$1=0,0,IF(AT205&lt;=0,0,('LED Curve'!$D$19*(AT205/$I$1)^3+'LED Curve'!$D$20*(AT205/$I$1)^2+'LED Curve'!$D$21*(AT205/$I$1)^1+'LED Curve'!$D$22)*$F$1*$I$1))</f>
        <v>499.45781970958944</v>
      </c>
      <c r="EG205">
        <f>IF($I$2=0,0,IF(AU205&lt;=0,0,('LED Curve'!$D$19*(AU205/$I$2)^3+'LED Curve'!$D$20*(AU205/$I$2)^2+'LED Curve'!$D$21*(AU205/$I$2)^1+'LED Curve'!$D$22)*$F$2*$I$2))</f>
        <v>499.45781970958944</v>
      </c>
      <c r="EH205">
        <f>IF($I$3=0,0,IF(AV205&lt;=0,0,('LED Curve'!$D$19*(AV205/$I$3)^3+'LED Curve'!$D$20*(AV205/$I$3)^2+'LED Curve'!$D$21*(AV205/$I$3)^1+'LED Curve'!$D$22)*$F$3*$I$3))</f>
        <v>499.45781970958944</v>
      </c>
      <c r="EI205">
        <f>IF($I$4=0,0,IF(AW205&lt;=0,0,('LED Curve'!$D$19*(AW205/$I$4)^3+'LED Curve'!$D$20*(AW205/$I$4)^2+'LED Curve'!$D$21*(AW205/$I$4)^1+'LED Curve'!$D$22)*$F$4*$I$4))</f>
        <v>0</v>
      </c>
      <c r="EJ205">
        <f>IF($I$1=0,0,IF(AX205&lt;=0,0,('LED Curve'!$D$19*(AX205/$I$1)^3+'LED Curve'!$D$20*(AX205/$I$1)^2+'LED Curve'!$D$21*(AX205/$I$1)^1+'LED Curve'!$D$22)*$F$1*$I$1))</f>
        <v>499.45781970958944</v>
      </c>
      <c r="EK205">
        <f>IF($I$2=0,0,IF(AY205&lt;=0,0,('LED Curve'!$D$19*(AY205/$I$2)^3+'LED Curve'!$D$20*(AY205/$I$2)^2+'LED Curve'!$D$21*(AY205/$I$2)^1+'LED Curve'!$D$22)*$F$2*$I$2))</f>
        <v>499.45781970958944</v>
      </c>
      <c r="EL205">
        <f>IF($I$3=0,0,IF(AZ205&lt;=0,0,('LED Curve'!$D$19*(AZ205/$I$3)^3+'LED Curve'!$D$20*(AZ205/$I$3)^2+'LED Curve'!$D$21*(AZ205/$I$3)^1+'LED Curve'!$D$22)*$F$3*$I$3))</f>
        <v>499.45781970958944</v>
      </c>
      <c r="EM205">
        <f>IF($I$4=0,0,IF(BA205&lt;=0,0,('LED Curve'!$D$19*(BA205/$I$4)^3+'LED Curve'!$D$20*(BA205/$I$4)^2+'LED Curve'!$D$21*(BA205/$I$4)^1+'LED Curve'!$D$22)*$F$4*$I$4))</f>
        <v>132.70501694997432</v>
      </c>
      <c r="EN205">
        <f t="shared" si="402"/>
        <v>1420.960717302821</v>
      </c>
      <c r="EO205">
        <f t="shared" si="322"/>
        <v>192.64444190952668</v>
      </c>
      <c r="EP205">
        <f t="shared" si="323"/>
        <v>1498.3734591287684</v>
      </c>
      <c r="EQ205">
        <f t="shared" si="324"/>
        <v>172.59529565083267</v>
      </c>
      <c r="ER205">
        <f t="shared" si="403"/>
        <v>1631.0784760787428</v>
      </c>
      <c r="ES205">
        <f t="shared" si="325"/>
        <v>228.97649876767036</v>
      </c>
    </row>
    <row r="206" spans="1:149" x14ac:dyDescent="0.3">
      <c r="A206">
        <v>197</v>
      </c>
      <c r="B206">
        <f t="shared" si="326"/>
        <v>7.6953124999999999E-3</v>
      </c>
      <c r="C206">
        <f t="shared" si="313"/>
        <v>101.64771142577345</v>
      </c>
      <c r="D206">
        <f t="shared" si="314"/>
        <v>111.01568519175287</v>
      </c>
      <c r="E206">
        <f t="shared" si="315"/>
        <v>120.38365895773227</v>
      </c>
      <c r="F206">
        <f>IF(C206&gt;Calculation!$D$72,IF((C206-Calculation!$D$72)/Calculation!$D$58&gt;Calculation!$D$28,Calculation!$D$28,(C206-Calculation!$D$72)/Calculation!$D$58),0)</f>
        <v>26.470588235294116</v>
      </c>
      <c r="G206">
        <f>IF(C206&gt;Calculation!$D$73,IF((C206-Calculation!$D$73)/Calculation!$D$59&gt;Calculation!$D$29,Calculation!$D$29,(C206-Calculation!$D$73)/Calculation!$D$59),0)</f>
        <v>54.411764705882355</v>
      </c>
      <c r="H206">
        <f>IF(C206&gt;Calculation!$D$74,IF((C206-Calculation!$D$74)/Calculation!$D$60&gt;Calculation!$D$30,Calculation!$D$30,(C206-Calculation!$D$74)/Calculation!$D$60),0)</f>
        <v>105.91656852289374</v>
      </c>
      <c r="I206">
        <f>IF(C206&gt;Calculation!$D$75,IF((C206-Calculation!$D$75)/Calculation!$D$61&gt;Calculation!$D$31,Calculation!$D$31,(C206-Calculation!$D$75)/Calculation!$D$61),0)</f>
        <v>0</v>
      </c>
      <c r="J206">
        <f>IF(D206&gt;Calculation!$D$72,IF((D206-Calculation!$D$72)/Calculation!$D$58&gt;Calculation!$D$28,Calculation!$D$28,(D206-Calculation!$D$72)/Calculation!$D$58),0)</f>
        <v>26.470588235294116</v>
      </c>
      <c r="K206">
        <f>IF(D206&gt;Calculation!$D$73,IF((D206-Calculation!$D$73)/Calculation!$D$59&gt;Calculation!$D$29,Calculation!$D$29,(D206-Calculation!$D$73)/Calculation!$D$59),0)</f>
        <v>54.411764705882355</v>
      </c>
      <c r="L206">
        <f>IF(D206&gt;Calculation!$D$74,IF((D206-Calculation!$D$74)/Calculation!$D$60&gt;Calculation!$D$30,Calculation!$D$30,(D206-Calculation!$D$74)/Calculation!$D$60),0)</f>
        <v>122.05882352941177</v>
      </c>
      <c r="M206">
        <f>IF(D206&gt;Calculation!$D$75,IF((D206-Calculation!$D$75)/Calculation!$D$61&gt;Calculation!$D$31,Calculation!$D$31,(D206-Calculation!$D$75)/Calculation!$D$61),0)</f>
        <v>0</v>
      </c>
      <c r="N206">
        <f>IF(E206&gt;Calculation!$D$72,IF((E206-Calculation!$D$72)/Calculation!$D$58&gt;Calculation!$D$28,Calculation!$D$28,(E206-Calculation!$D$72)/Calculation!$D$58),0)</f>
        <v>26.470588235294116</v>
      </c>
      <c r="O206">
        <f>IF(E206&gt;Calculation!$D$73,IF((E206-Calculation!$D$73)/Calculation!$D$59&gt;Calculation!$D$29,Calculation!$D$29,(E206-Calculation!$D$73)/Calculation!$D$59),0)</f>
        <v>54.411764705882355</v>
      </c>
      <c r="P206">
        <f>IF(E206&gt;Calculation!$D$74,IF((E206-Calculation!$D$74)/Calculation!$D$60&gt;Calculation!$D$30,Calculation!$D$30,(E206-Calculation!$D$74)/Calculation!$D$60),0)</f>
        <v>122.05882352941177</v>
      </c>
      <c r="Q206">
        <f>IF(E206&gt;Calculation!$D$75,IF((E206-Calculation!$D$75)/Calculation!$D$61&gt;Calculation!$D$31,Calculation!$D$31,(E206-Calculation!$D$75)/Calculation!$D$61),0)</f>
        <v>0</v>
      </c>
      <c r="R206">
        <f t="shared" si="327"/>
        <v>0</v>
      </c>
      <c r="S206">
        <f t="shared" si="328"/>
        <v>0</v>
      </c>
      <c r="T206">
        <f t="shared" si="329"/>
        <v>105.91656852289374</v>
      </c>
      <c r="U206">
        <f t="shared" si="330"/>
        <v>0</v>
      </c>
      <c r="V206">
        <f t="shared" si="331"/>
        <v>0</v>
      </c>
      <c r="W206">
        <f t="shared" si="332"/>
        <v>0</v>
      </c>
      <c r="X206">
        <f t="shared" si="333"/>
        <v>122.05882352941177</v>
      </c>
      <c r="Y206">
        <f t="shared" si="334"/>
        <v>0</v>
      </c>
      <c r="Z206">
        <f t="shared" si="335"/>
        <v>0</v>
      </c>
      <c r="AA206">
        <f t="shared" si="336"/>
        <v>0</v>
      </c>
      <c r="AB206">
        <f t="shared" si="337"/>
        <v>122.05882352941177</v>
      </c>
      <c r="AC206">
        <f t="shared" si="316"/>
        <v>0</v>
      </c>
      <c r="AD206">
        <f>IF(T206&gt;Calculation!$D$29,1,0)</f>
        <v>1</v>
      </c>
      <c r="AE206">
        <f>IF(X206&gt;Calculation!$D$29,1,0)</f>
        <v>1</v>
      </c>
      <c r="AF206">
        <f>IF(AB206&gt;Calculation!$D$29,1,0)</f>
        <v>1</v>
      </c>
      <c r="AG206">
        <f>IF(U206&gt;Calculation!$D$30,1,0)</f>
        <v>0</v>
      </c>
      <c r="AH206">
        <f>IF(Y206&gt;Calculation!$D$30,1,0)</f>
        <v>0</v>
      </c>
      <c r="AI206">
        <f>IF(AC206&gt;Calculation!$D$30,1,0)</f>
        <v>0</v>
      </c>
      <c r="AJ206">
        <f t="shared" si="317"/>
        <v>105.91656852289374</v>
      </c>
      <c r="AK206">
        <f t="shared" si="338"/>
        <v>122.05882352941177</v>
      </c>
      <c r="AL206">
        <f t="shared" si="339"/>
        <v>122.05882352941177</v>
      </c>
      <c r="AM206">
        <f t="shared" si="340"/>
        <v>11218.319487664845</v>
      </c>
      <c r="AN206">
        <f t="shared" si="341"/>
        <v>14898.356401384084</v>
      </c>
      <c r="AO206">
        <f t="shared" si="342"/>
        <v>14898.356401384084</v>
      </c>
      <c r="AP206">
        <f t="shared" si="318"/>
        <v>105.91656852289374</v>
      </c>
      <c r="AQ206">
        <f t="shared" si="319"/>
        <v>105.91656852289374</v>
      </c>
      <c r="AR206">
        <f t="shared" si="320"/>
        <v>105.91656852289374</v>
      </c>
      <c r="AS206">
        <f t="shared" si="321"/>
        <v>0</v>
      </c>
      <c r="AT206">
        <f t="shared" si="343"/>
        <v>122.05882352941177</v>
      </c>
      <c r="AU206">
        <f t="shared" si="344"/>
        <v>122.05882352941177</v>
      </c>
      <c r="AV206">
        <f t="shared" si="345"/>
        <v>122.05882352941177</v>
      </c>
      <c r="AW206">
        <f t="shared" si="346"/>
        <v>0</v>
      </c>
      <c r="AX206">
        <f t="shared" si="347"/>
        <v>122.05882352941177</v>
      </c>
      <c r="AY206">
        <f t="shared" si="348"/>
        <v>122.05882352941177</v>
      </c>
      <c r="AZ206">
        <f t="shared" si="349"/>
        <v>122.05882352941177</v>
      </c>
      <c r="BA206">
        <f t="shared" si="350"/>
        <v>0</v>
      </c>
      <c r="BB206">
        <f t="shared" si="351"/>
        <v>35.305522840964578</v>
      </c>
      <c r="BC206">
        <f t="shared" si="352"/>
        <v>35.305522840964578</v>
      </c>
      <c r="BD206">
        <f t="shared" si="353"/>
        <v>35.305522840964578</v>
      </c>
      <c r="BE206">
        <f t="shared" si="354"/>
        <v>0</v>
      </c>
      <c r="BF206">
        <f t="shared" si="355"/>
        <v>40.686274509803923</v>
      </c>
      <c r="BG206">
        <f t="shared" si="356"/>
        <v>40.686274509803923</v>
      </c>
      <c r="BH206">
        <f t="shared" si="357"/>
        <v>40.686274509803923</v>
      </c>
      <c r="BI206">
        <f t="shared" si="358"/>
        <v>0</v>
      </c>
      <c r="BJ206">
        <f t="shared" si="359"/>
        <v>40.686274509803923</v>
      </c>
      <c r="BK206">
        <f t="shared" si="360"/>
        <v>40.686274509803923</v>
      </c>
      <c r="BL206">
        <f t="shared" si="361"/>
        <v>40.686274509803923</v>
      </c>
      <c r="BM206">
        <f t="shared" si="362"/>
        <v>0</v>
      </c>
      <c r="BN206">
        <f t="shared" si="363"/>
        <v>1246.4799430738715</v>
      </c>
      <c r="BO206">
        <f t="shared" si="364"/>
        <v>1246.4799430738715</v>
      </c>
      <c r="BP206">
        <f t="shared" si="365"/>
        <v>1246.4799430738715</v>
      </c>
      <c r="BQ206">
        <f t="shared" si="366"/>
        <v>0</v>
      </c>
      <c r="BR206">
        <f t="shared" si="367"/>
        <v>1655.3729334871205</v>
      </c>
      <c r="BS206">
        <f t="shared" si="368"/>
        <v>1655.3729334871205</v>
      </c>
      <c r="BT206">
        <f t="shared" si="369"/>
        <v>1655.3729334871205</v>
      </c>
      <c r="BU206">
        <f t="shared" si="370"/>
        <v>0</v>
      </c>
      <c r="BV206">
        <f t="shared" si="371"/>
        <v>1655.3729334871205</v>
      </c>
      <c r="BW206">
        <f t="shared" si="372"/>
        <v>1655.3729334871205</v>
      </c>
      <c r="BX206">
        <f t="shared" si="373"/>
        <v>1655.3729334871205</v>
      </c>
      <c r="BY206">
        <f t="shared" si="374"/>
        <v>0</v>
      </c>
      <c r="BZ206">
        <f>IF($I$1=0,0,IF(AP206=0,C206,('LED Curve'!$D$14*(AP206/$I$1)^3+'LED Curve'!$D$15*(AP206/$I$1)^2+'LED Curve'!$D$16*(AP206/$I$1)^1+'LED Curve'!$D$17)*$F$1))</f>
        <v>31.440737032342504</v>
      </c>
      <c r="CA206">
        <f>IF($I$2=0,0,IF(AQ206=0,C206-BZ206,('LED Curve'!$D$14*(AQ206/$I$2)^3+'LED Curve'!$D$15*(AQ206/$I$2)^2+'LED Curve'!$D$16*(AQ206/$I$2)^1+'LED Curve'!$D$17)*$F$2))</f>
        <v>31.440737032342504</v>
      </c>
      <c r="CB206">
        <f>IF($I$3=0,0,IF(AR206=0,C206-(BZ206+CA206),('LED Curve'!$D$14*(AR206/$I$3)^3+'LED Curve'!$D$15*(AR206/$I$3)^2+'LED Curve'!$D$16*(AR206/$I$3)^1+'LED Curve'!$D$17)*$F$3))</f>
        <v>31.440737032342504</v>
      </c>
      <c r="CC206">
        <f>IF($I$4=0,0,IF(AS206=0,C206-(BZ206+CA206+CB206),('LED Curve'!$D$14*(AS206/$I$4)^3+'LED Curve'!$D$15*(AS206/$I$4)^2+'LED Curve'!$D$16*(AS206/$I$4)^1+'LED Curve'!$D$17)*$F$4))</f>
        <v>7.3255003287459317</v>
      </c>
      <c r="CD206">
        <f>IF($I$1=0,0,IF(AT206=0,D206,('LED Curve'!$D$14*(AT206/$I$1)^3+'LED Curve'!$D$15*(AT206/$I$1)^2+'LED Curve'!$D$16*(AT206/$I$1)^1+'LED Curve'!$D$17)*$F$1))</f>
        <v>31.838258559933596</v>
      </c>
      <c r="CE206">
        <f>IF($I$2=0,0,IF(AU206=0,D206-CD206,('LED Curve'!$D$14*(AU206/$I$2)^3+'LED Curve'!$D$15*(AU206/$I$2)^2+'LED Curve'!$D$16*(AU206/$I$2)^1+'LED Curve'!$D$17)*$F$2))</f>
        <v>31.838258559933596</v>
      </c>
      <c r="CF206">
        <f>IF($I$3=0,0,IF(AV206=0,D206-(CD206+CE206),('LED Curve'!$D$14*(AV206/$I$3)^3+'LED Curve'!$D$15*(AV206/$I$3)^2+'LED Curve'!$D$16*(AV206/$I$3)^1+'LED Curve'!$D$17)*$F$3))</f>
        <v>31.838258559933596</v>
      </c>
      <c r="CG206">
        <f>IF($I$4=0,0,IF(AW206=0,D206-(CD206+CE206+CF206),('LED Curve'!$D$14*(AW206/$I$4)^3+'LED Curve'!$D$15*(AW206/$I$4)^2+'LED Curve'!$D$16*(AW206/$I$4)^1+'LED Curve'!$D$17)*$F$4))</f>
        <v>15.500909511952074</v>
      </c>
      <c r="CH206">
        <f>IF($I$1=0,0,IF(AX206=0,E206,('LED Curve'!$D$14*(AX206/$I$1)^3+'LED Curve'!$D$15*(AX206/$I$1)^2+'LED Curve'!$D$16*(AX206/$I$1)^1+'LED Curve'!$D$17)*$F$1))</f>
        <v>31.838258559933596</v>
      </c>
      <c r="CI206">
        <f>IF($I$2=0,0,IF(AY206=0,E206-CH206,('LED Curve'!$D$14*(AY206/$I$2)^3+'LED Curve'!$D$15*(AY206/$I$2)^2+'LED Curve'!$D$16*(AY206/$I$2)^1+'LED Curve'!$D$17)*$F$2))</f>
        <v>31.838258559933596</v>
      </c>
      <c r="CJ206">
        <f>IF($I$3=0,0,IF(AZ206=0,E206-(CH206+CI206),('LED Curve'!$D$14*(AZ206/$I$3)^3+'LED Curve'!$D$15*(AZ206/$I$3)^2+'LED Curve'!$D$16*(AZ206/$I$3)^1+'LED Curve'!$D$17)*$F$3))</f>
        <v>31.838258559933596</v>
      </c>
      <c r="CK206">
        <f>IF($I$4=0,0,IF(BA206=0,E206-(CH206+CI206+CJ206),('LED Curve'!$D$14*(BA206/$I$4)^3+'LED Curve'!$D$15*(BA206/$I$4)^2+'LED Curve'!$D$16*(BA206/$I$4)^1+'LED Curve'!$D$17)*$F$4))</f>
        <v>24.868883277931474</v>
      </c>
      <c r="CL206">
        <f t="shared" si="375"/>
        <v>70.206974393430954</v>
      </c>
      <c r="CM206">
        <f t="shared" si="376"/>
        <v>38.766237361088443</v>
      </c>
      <c r="CN206">
        <f t="shared" si="377"/>
        <v>7.3255003287459317</v>
      </c>
      <c r="CO206">
        <f>IF($C$6=Calculation!$I$5,0,$C206-(BZ206+CA206+CB206+CC206))</f>
        <v>0</v>
      </c>
      <c r="CP206">
        <f t="shared" si="378"/>
        <v>79.177426631819273</v>
      </c>
      <c r="CQ206">
        <f t="shared" si="379"/>
        <v>47.339168071885673</v>
      </c>
      <c r="CR206">
        <f t="shared" si="380"/>
        <v>15.500909511952074</v>
      </c>
      <c r="CS206">
        <f>IF($C$6=Calculation!$I$5,0,$D206-(CD206+CE206+CF206+CG206))</f>
        <v>0</v>
      </c>
      <c r="CT206">
        <f t="shared" si="381"/>
        <v>88.545400397798673</v>
      </c>
      <c r="CU206">
        <f t="shared" si="382"/>
        <v>56.707141837865073</v>
      </c>
      <c r="CV206">
        <f t="shared" si="383"/>
        <v>24.868883277931474</v>
      </c>
      <c r="CW206">
        <f>IF($C$6=Calculation!$I$5,0,$E206-(CH206+CI206+CJ206+CK206))</f>
        <v>0</v>
      </c>
      <c r="CX206">
        <f t="shared" si="384"/>
        <v>104.04212632762807</v>
      </c>
      <c r="CY206">
        <f t="shared" si="385"/>
        <v>116.58034762786914</v>
      </c>
      <c r="CZ206">
        <f t="shared" si="386"/>
        <v>128.58727284617459</v>
      </c>
      <c r="DA206">
        <f t="shared" si="387"/>
        <v>1.1035561262702156</v>
      </c>
      <c r="DB206">
        <f t="shared" si="388"/>
        <v>1.1442642947966173</v>
      </c>
      <c r="DC206">
        <f t="shared" si="389"/>
        <v>1.175126063445149</v>
      </c>
      <c r="DD206">
        <f t="shared" si="404"/>
        <v>25.048680730735679</v>
      </c>
      <c r="DE206">
        <f t="shared" si="405"/>
        <v>24.631870632525079</v>
      </c>
      <c r="DF206">
        <f t="shared" si="406"/>
        <v>23.440014242777217</v>
      </c>
      <c r="DG206">
        <f t="shared" si="407"/>
        <v>17.668708311669377</v>
      </c>
      <c r="DH206">
        <f t="shared" si="408"/>
        <v>26.023621899693083</v>
      </c>
      <c r="DI206">
        <f t="shared" si="409"/>
        <v>25.643756965153173</v>
      </c>
      <c r="DJ206">
        <f t="shared" si="410"/>
        <v>24.577773338523482</v>
      </c>
      <c r="DK206">
        <f t="shared" si="411"/>
        <v>20.58063158156131</v>
      </c>
      <c r="DL206">
        <f t="shared" si="412"/>
        <v>26.760566060236116</v>
      </c>
      <c r="DM206">
        <f t="shared" si="413"/>
        <v>26.412752048524759</v>
      </c>
      <c r="DN206">
        <f t="shared" si="414"/>
        <v>25.447511883065062</v>
      </c>
      <c r="DO206">
        <f t="shared" si="415"/>
        <v>22.792486166611489</v>
      </c>
      <c r="DP206">
        <f t="shared" si="390"/>
        <v>0.21536561656600375</v>
      </c>
      <c r="DQ206">
        <f t="shared" si="391"/>
        <v>0.5946129283434145</v>
      </c>
      <c r="DR206">
        <f t="shared" si="392"/>
        <v>2.88548599309122</v>
      </c>
      <c r="DS206">
        <f t="shared" si="393"/>
        <v>8.4538317456497953</v>
      </c>
      <c r="DT206">
        <f t="shared" si="394"/>
        <v>0.1957421357474966</v>
      </c>
      <c r="DU206">
        <f t="shared" si="395"/>
        <v>0.52937470169145939</v>
      </c>
      <c r="DV206">
        <f t="shared" si="396"/>
        <v>2.1046639769572826</v>
      </c>
      <c r="DW206">
        <f t="shared" si="397"/>
        <v>15.780518733745136</v>
      </c>
      <c r="DX206">
        <f t="shared" si="398"/>
        <v>0.17943591579829735</v>
      </c>
      <c r="DY206">
        <f t="shared" si="399"/>
        <v>0.47733610924997627</v>
      </c>
      <c r="DZ206">
        <f t="shared" si="400"/>
        <v>1.2943557282358504</v>
      </c>
      <c r="EA206">
        <f t="shared" si="401"/>
        <v>24.047702871007704</v>
      </c>
      <c r="EB206">
        <f>IF($I$1=0,0,IF(AP206&lt;=0,0,('LED Curve'!$D$19*(AP206/$I$1)^3+'LED Curve'!$D$20*(AP206/$I$1)^2+'LED Curve'!$D$21*(AP206/$I$1)^1+'LED Curve'!$D$22)*$F$1*$I$1))</f>
        <v>441.95739280896112</v>
      </c>
      <c r="EC206">
        <f>IF($I$2=0,0,IF(AQ206&lt;=0,0,('LED Curve'!$D$19*(AQ206/$I$2)^3+'LED Curve'!$D$20*(AQ206/$I$2)^2+'LED Curve'!$D$21*(AQ206/$I$2)^1+'LED Curve'!$D$22)*$F$2*$I$2))</f>
        <v>441.95739280896112</v>
      </c>
      <c r="ED206">
        <f>IF($I$3=0,0,IF(AR206&lt;=0,0,('LED Curve'!$D$19*(AR206/$I$3)^3+'LED Curve'!$D$20*(AR206/$I$3)^2+'LED Curve'!$D$21*(AR206/$I$3)^1+'LED Curve'!$D$22)*$F$3*$I$3))</f>
        <v>441.95739280896112</v>
      </c>
      <c r="EE206">
        <f>IF($I$4=0,0,IF(AS206&lt;=0,0,('LED Curve'!$D$19*(AS206/$I$4)^3+'LED Curve'!$D$20*(AS206/$I$4)^2+'LED Curve'!$D$21*(AS206/$I$4)^1+'LED Curve'!$D$22)*$F$4*$I$4))</f>
        <v>0</v>
      </c>
      <c r="EF206">
        <f>IF($I$1=0,0,IF(AT206&lt;=0,0,('LED Curve'!$D$19*(AT206/$I$1)^3+'LED Curve'!$D$20*(AT206/$I$1)^2+'LED Curve'!$D$21*(AT206/$I$1)^1+'LED Curve'!$D$22)*$F$1*$I$1))</f>
        <v>499.45781970958944</v>
      </c>
      <c r="EG206">
        <f>IF($I$2=0,0,IF(AU206&lt;=0,0,('LED Curve'!$D$19*(AU206/$I$2)^3+'LED Curve'!$D$20*(AU206/$I$2)^2+'LED Curve'!$D$21*(AU206/$I$2)^1+'LED Curve'!$D$22)*$F$2*$I$2))</f>
        <v>499.45781970958944</v>
      </c>
      <c r="EH206">
        <f>IF($I$3=0,0,IF(AV206&lt;=0,0,('LED Curve'!$D$19*(AV206/$I$3)^3+'LED Curve'!$D$20*(AV206/$I$3)^2+'LED Curve'!$D$21*(AV206/$I$3)^1+'LED Curve'!$D$22)*$F$3*$I$3))</f>
        <v>499.45781970958944</v>
      </c>
      <c r="EI206">
        <f>IF($I$4=0,0,IF(AW206&lt;=0,0,('LED Curve'!$D$19*(AW206/$I$4)^3+'LED Curve'!$D$20*(AW206/$I$4)^2+'LED Curve'!$D$21*(AW206/$I$4)^1+'LED Curve'!$D$22)*$F$4*$I$4))</f>
        <v>0</v>
      </c>
      <c r="EJ206">
        <f>IF($I$1=0,0,IF(AX206&lt;=0,0,('LED Curve'!$D$19*(AX206/$I$1)^3+'LED Curve'!$D$20*(AX206/$I$1)^2+'LED Curve'!$D$21*(AX206/$I$1)^1+'LED Curve'!$D$22)*$F$1*$I$1))</f>
        <v>499.45781970958944</v>
      </c>
      <c r="EK206">
        <f>IF($I$2=0,0,IF(AY206&lt;=0,0,('LED Curve'!$D$19*(AY206/$I$2)^3+'LED Curve'!$D$20*(AY206/$I$2)^2+'LED Curve'!$D$21*(AY206/$I$2)^1+'LED Curve'!$D$22)*$F$2*$I$2))</f>
        <v>499.45781970958944</v>
      </c>
      <c r="EL206">
        <f>IF($I$3=0,0,IF(AZ206&lt;=0,0,('LED Curve'!$D$19*(AZ206/$I$3)^3+'LED Curve'!$D$20*(AZ206/$I$3)^2+'LED Curve'!$D$21*(AZ206/$I$3)^1+'LED Curve'!$D$22)*$F$3*$I$3))</f>
        <v>499.45781970958944</v>
      </c>
      <c r="EM206">
        <f>IF($I$4=0,0,IF(BA206&lt;=0,0,('LED Curve'!$D$19*(BA206/$I$4)^3+'LED Curve'!$D$20*(BA206/$I$4)^2+'LED Curve'!$D$21*(BA206/$I$4)^1+'LED Curve'!$D$22)*$F$4*$I$4))</f>
        <v>0</v>
      </c>
      <c r="EN206">
        <f t="shared" si="402"/>
        <v>1325.8721784268832</v>
      </c>
      <c r="EO206">
        <f t="shared" si="322"/>
        <v>97.555903033588947</v>
      </c>
      <c r="EP206">
        <f t="shared" si="323"/>
        <v>1498.3734591287684</v>
      </c>
      <c r="EQ206">
        <f t="shared" si="324"/>
        <v>172.59529565083267</v>
      </c>
      <c r="ER206">
        <f t="shared" si="403"/>
        <v>1498.3734591287684</v>
      </c>
      <c r="ES206">
        <f t="shared" si="325"/>
        <v>96.271481817695985</v>
      </c>
    </row>
    <row r="207" spans="1:149" x14ac:dyDescent="0.3">
      <c r="A207">
        <v>198</v>
      </c>
      <c r="B207">
        <f t="shared" si="326"/>
        <v>7.7343749999999999E-3</v>
      </c>
      <c r="C207">
        <f t="shared" si="313"/>
        <v>100.20984823869249</v>
      </c>
      <c r="D207">
        <f t="shared" si="314"/>
        <v>109.44710716948272</v>
      </c>
      <c r="E207">
        <f t="shared" si="315"/>
        <v>118.68436610027294</v>
      </c>
      <c r="F207">
        <f>IF(C207&gt;Calculation!$D$72,IF((C207-Calculation!$D$72)/Calculation!$D$58&gt;Calculation!$D$28,Calculation!$D$28,(C207-Calculation!$D$72)/Calculation!$D$58),0)</f>
        <v>26.470588235294116</v>
      </c>
      <c r="G207">
        <f>IF(C207&gt;Calculation!$D$73,IF((C207-Calculation!$D$73)/Calculation!$D$59&gt;Calculation!$D$29,Calculation!$D$29,(C207-Calculation!$D$73)/Calculation!$D$59),0)</f>
        <v>54.411764705882355</v>
      </c>
      <c r="H207">
        <f>IF(C207&gt;Calculation!$D$74,IF((C207-Calculation!$D$74)/Calculation!$D$60&gt;Calculation!$D$30,Calculation!$D$30,(C207-Calculation!$D$74)/Calculation!$D$60),0)</f>
        <v>97.029898639822264</v>
      </c>
      <c r="I207">
        <f>IF(C207&gt;Calculation!$D$75,IF((C207-Calculation!$D$75)/Calculation!$D$61&gt;Calculation!$D$31,Calculation!$D$31,(C207-Calculation!$D$75)/Calculation!$D$61),0)</f>
        <v>0</v>
      </c>
      <c r="J207">
        <f>IF(D207&gt;Calculation!$D$72,IF((D207-Calculation!$D$72)/Calculation!$D$58&gt;Calculation!$D$28,Calculation!$D$28,(D207-Calculation!$D$72)/Calculation!$D$58),0)</f>
        <v>26.470588235294116</v>
      </c>
      <c r="K207">
        <f>IF(D207&gt;Calculation!$D$73,IF((D207-Calculation!$D$73)/Calculation!$D$59&gt;Calculation!$D$29,Calculation!$D$29,(D207-Calculation!$D$73)/Calculation!$D$59),0)</f>
        <v>54.411764705882355</v>
      </c>
      <c r="L207">
        <f>IF(D207&gt;Calculation!$D$74,IF((D207-Calculation!$D$74)/Calculation!$D$60&gt;Calculation!$D$30,Calculation!$D$30,(D207-Calculation!$D$74)/Calculation!$D$60),0)</f>
        <v>122.05882352941177</v>
      </c>
      <c r="M207">
        <f>IF(D207&gt;Calculation!$D$75,IF((D207-Calculation!$D$75)/Calculation!$D$61&gt;Calculation!$D$31,Calculation!$D$31,(D207-Calculation!$D$75)/Calculation!$D$61),0)</f>
        <v>0</v>
      </c>
      <c r="N207">
        <f>IF(E207&gt;Calculation!$D$72,IF((E207-Calculation!$D$72)/Calculation!$D$58&gt;Calculation!$D$28,Calculation!$D$28,(E207-Calculation!$D$72)/Calculation!$D$58),0)</f>
        <v>26.470588235294116</v>
      </c>
      <c r="O207">
        <f>IF(E207&gt;Calculation!$D$73,IF((E207-Calculation!$D$73)/Calculation!$D$59&gt;Calculation!$D$29,Calculation!$D$29,(E207-Calculation!$D$73)/Calculation!$D$59),0)</f>
        <v>54.411764705882355</v>
      </c>
      <c r="P207">
        <f>IF(E207&gt;Calculation!$D$74,IF((E207-Calculation!$D$74)/Calculation!$D$60&gt;Calculation!$D$30,Calculation!$D$30,(E207-Calculation!$D$74)/Calculation!$D$60),0)</f>
        <v>122.05882352941177</v>
      </c>
      <c r="Q207">
        <f>IF(E207&gt;Calculation!$D$75,IF((E207-Calculation!$D$75)/Calculation!$D$61&gt;Calculation!$D$31,Calculation!$D$31,(E207-Calculation!$D$75)/Calculation!$D$61),0)</f>
        <v>0</v>
      </c>
      <c r="R207">
        <f t="shared" si="327"/>
        <v>0</v>
      </c>
      <c r="S207">
        <f t="shared" si="328"/>
        <v>0</v>
      </c>
      <c r="T207">
        <f t="shared" si="329"/>
        <v>97.029898639822264</v>
      </c>
      <c r="U207">
        <f t="shared" si="330"/>
        <v>0</v>
      </c>
      <c r="V207">
        <f t="shared" si="331"/>
        <v>0</v>
      </c>
      <c r="W207">
        <f t="shared" si="332"/>
        <v>0</v>
      </c>
      <c r="X207">
        <f t="shared" si="333"/>
        <v>122.05882352941177</v>
      </c>
      <c r="Y207">
        <f t="shared" si="334"/>
        <v>0</v>
      </c>
      <c r="Z207">
        <f t="shared" si="335"/>
        <v>0</v>
      </c>
      <c r="AA207">
        <f t="shared" si="336"/>
        <v>0</v>
      </c>
      <c r="AB207">
        <f t="shared" si="337"/>
        <v>122.05882352941177</v>
      </c>
      <c r="AC207">
        <f t="shared" si="316"/>
        <v>0</v>
      </c>
      <c r="AD207">
        <f>IF(T207&gt;Calculation!$D$29,1,0)</f>
        <v>1</v>
      </c>
      <c r="AE207">
        <f>IF(X207&gt;Calculation!$D$29,1,0)</f>
        <v>1</v>
      </c>
      <c r="AF207">
        <f>IF(AB207&gt;Calculation!$D$29,1,0)</f>
        <v>1</v>
      </c>
      <c r="AG207">
        <f>IF(U207&gt;Calculation!$D$30,1,0)</f>
        <v>0</v>
      </c>
      <c r="AH207">
        <f>IF(Y207&gt;Calculation!$D$30,1,0)</f>
        <v>0</v>
      </c>
      <c r="AI207">
        <f>IF(AC207&gt;Calculation!$D$30,1,0)</f>
        <v>0</v>
      </c>
      <c r="AJ207">
        <f t="shared" si="317"/>
        <v>97.029898639822264</v>
      </c>
      <c r="AK207">
        <f t="shared" si="338"/>
        <v>122.05882352941177</v>
      </c>
      <c r="AL207">
        <f t="shared" si="339"/>
        <v>122.05882352941177</v>
      </c>
      <c r="AM207">
        <f t="shared" si="340"/>
        <v>9414.8012300541832</v>
      </c>
      <c r="AN207">
        <f t="shared" si="341"/>
        <v>14898.356401384084</v>
      </c>
      <c r="AO207">
        <f t="shared" si="342"/>
        <v>14898.356401384084</v>
      </c>
      <c r="AP207">
        <f t="shared" si="318"/>
        <v>97.029898639822264</v>
      </c>
      <c r="AQ207">
        <f t="shared" si="319"/>
        <v>97.029898639822264</v>
      </c>
      <c r="AR207">
        <f t="shared" si="320"/>
        <v>97.029898639822264</v>
      </c>
      <c r="AS207">
        <f t="shared" si="321"/>
        <v>0</v>
      </c>
      <c r="AT207">
        <f t="shared" si="343"/>
        <v>122.05882352941177</v>
      </c>
      <c r="AU207">
        <f t="shared" si="344"/>
        <v>122.05882352941177</v>
      </c>
      <c r="AV207">
        <f t="shared" si="345"/>
        <v>122.05882352941177</v>
      </c>
      <c r="AW207">
        <f t="shared" si="346"/>
        <v>0</v>
      </c>
      <c r="AX207">
        <f t="shared" si="347"/>
        <v>122.05882352941177</v>
      </c>
      <c r="AY207">
        <f t="shared" si="348"/>
        <v>122.05882352941177</v>
      </c>
      <c r="AZ207">
        <f t="shared" si="349"/>
        <v>122.05882352941177</v>
      </c>
      <c r="BA207">
        <f t="shared" si="350"/>
        <v>0</v>
      </c>
      <c r="BB207">
        <f t="shared" si="351"/>
        <v>32.343299546607419</v>
      </c>
      <c r="BC207">
        <f t="shared" si="352"/>
        <v>32.343299546607419</v>
      </c>
      <c r="BD207">
        <f t="shared" si="353"/>
        <v>32.343299546607419</v>
      </c>
      <c r="BE207">
        <f t="shared" si="354"/>
        <v>0</v>
      </c>
      <c r="BF207">
        <f t="shared" si="355"/>
        <v>40.686274509803923</v>
      </c>
      <c r="BG207">
        <f t="shared" si="356"/>
        <v>40.686274509803923</v>
      </c>
      <c r="BH207">
        <f t="shared" si="357"/>
        <v>40.686274509803923</v>
      </c>
      <c r="BI207">
        <f t="shared" si="358"/>
        <v>0</v>
      </c>
      <c r="BJ207">
        <f t="shared" si="359"/>
        <v>40.686274509803923</v>
      </c>
      <c r="BK207">
        <f t="shared" si="360"/>
        <v>40.686274509803923</v>
      </c>
      <c r="BL207">
        <f t="shared" si="361"/>
        <v>40.686274509803923</v>
      </c>
      <c r="BM207">
        <f t="shared" si="362"/>
        <v>0</v>
      </c>
      <c r="BN207">
        <f t="shared" si="363"/>
        <v>1046.0890255615757</v>
      </c>
      <c r="BO207">
        <f t="shared" si="364"/>
        <v>1046.0890255615757</v>
      </c>
      <c r="BP207">
        <f t="shared" si="365"/>
        <v>1046.0890255615757</v>
      </c>
      <c r="BQ207">
        <f t="shared" si="366"/>
        <v>0</v>
      </c>
      <c r="BR207">
        <f t="shared" si="367"/>
        <v>1655.3729334871205</v>
      </c>
      <c r="BS207">
        <f t="shared" si="368"/>
        <v>1655.3729334871205</v>
      </c>
      <c r="BT207">
        <f t="shared" si="369"/>
        <v>1655.3729334871205</v>
      </c>
      <c r="BU207">
        <f t="shared" si="370"/>
        <v>0</v>
      </c>
      <c r="BV207">
        <f t="shared" si="371"/>
        <v>1655.3729334871205</v>
      </c>
      <c r="BW207">
        <f t="shared" si="372"/>
        <v>1655.3729334871205</v>
      </c>
      <c r="BX207">
        <f t="shared" si="373"/>
        <v>1655.3729334871205</v>
      </c>
      <c r="BY207">
        <f t="shared" si="374"/>
        <v>0</v>
      </c>
      <c r="BZ207">
        <f>IF($I$1=0,0,IF(AP207=0,C207,('LED Curve'!$D$14*(AP207/$I$1)^3+'LED Curve'!$D$15*(AP207/$I$1)^2+'LED Curve'!$D$16*(AP207/$I$1)^1+'LED Curve'!$D$17)*$F$1))</f>
        <v>31.188997093899449</v>
      </c>
      <c r="CA207">
        <f>IF($I$2=0,0,IF(AQ207=0,C207-BZ207,('LED Curve'!$D$14*(AQ207/$I$2)^3+'LED Curve'!$D$15*(AQ207/$I$2)^2+'LED Curve'!$D$16*(AQ207/$I$2)^1+'LED Curve'!$D$17)*$F$2))</f>
        <v>31.188997093899449</v>
      </c>
      <c r="CB207">
        <f>IF($I$3=0,0,IF(AR207=0,C207-(BZ207+CA207),('LED Curve'!$D$14*(AR207/$I$3)^3+'LED Curve'!$D$15*(AR207/$I$3)^2+'LED Curve'!$D$16*(AR207/$I$3)^1+'LED Curve'!$D$17)*$F$3))</f>
        <v>31.188997093899449</v>
      </c>
      <c r="CC207">
        <f>IF($I$4=0,0,IF(AS207=0,C207-(BZ207+CA207+CB207),('LED Curve'!$D$14*(AS207/$I$4)^3+'LED Curve'!$D$15*(AS207/$I$4)^2+'LED Curve'!$D$16*(AS207/$I$4)^1+'LED Curve'!$D$17)*$F$4))</f>
        <v>6.6428569569941374</v>
      </c>
      <c r="CD207">
        <f>IF($I$1=0,0,IF(AT207=0,D207,('LED Curve'!$D$14*(AT207/$I$1)^3+'LED Curve'!$D$15*(AT207/$I$1)^2+'LED Curve'!$D$16*(AT207/$I$1)^1+'LED Curve'!$D$17)*$F$1))</f>
        <v>31.838258559933596</v>
      </c>
      <c r="CE207">
        <f>IF($I$2=0,0,IF(AU207=0,D207-CD207,('LED Curve'!$D$14*(AU207/$I$2)^3+'LED Curve'!$D$15*(AU207/$I$2)^2+'LED Curve'!$D$16*(AU207/$I$2)^1+'LED Curve'!$D$17)*$F$2))</f>
        <v>31.838258559933596</v>
      </c>
      <c r="CF207">
        <f>IF($I$3=0,0,IF(AV207=0,D207-(CD207+CE207),('LED Curve'!$D$14*(AV207/$I$3)^3+'LED Curve'!$D$15*(AV207/$I$3)^2+'LED Curve'!$D$16*(AV207/$I$3)^1+'LED Curve'!$D$17)*$F$3))</f>
        <v>31.838258559933596</v>
      </c>
      <c r="CG207">
        <f>IF($I$4=0,0,IF(AW207=0,D207-(CD207+CE207+CF207),('LED Curve'!$D$14*(AW207/$I$4)^3+'LED Curve'!$D$15*(AW207/$I$4)^2+'LED Curve'!$D$16*(AW207/$I$4)^1+'LED Curve'!$D$17)*$F$4))</f>
        <v>13.932331489681928</v>
      </c>
      <c r="CH207">
        <f>IF($I$1=0,0,IF(AX207=0,E207,('LED Curve'!$D$14*(AX207/$I$1)^3+'LED Curve'!$D$15*(AX207/$I$1)^2+'LED Curve'!$D$16*(AX207/$I$1)^1+'LED Curve'!$D$17)*$F$1))</f>
        <v>31.838258559933596</v>
      </c>
      <c r="CI207">
        <f>IF($I$2=0,0,IF(AY207=0,E207-CH207,('LED Curve'!$D$14*(AY207/$I$2)^3+'LED Curve'!$D$15*(AY207/$I$2)^2+'LED Curve'!$D$16*(AY207/$I$2)^1+'LED Curve'!$D$17)*$F$2))</f>
        <v>31.838258559933596</v>
      </c>
      <c r="CJ207">
        <f>IF($I$3=0,0,IF(AZ207=0,E207-(CH207+CI207),('LED Curve'!$D$14*(AZ207/$I$3)^3+'LED Curve'!$D$15*(AZ207/$I$3)^2+'LED Curve'!$D$16*(AZ207/$I$3)^1+'LED Curve'!$D$17)*$F$3))</f>
        <v>31.838258559933596</v>
      </c>
      <c r="CK207">
        <f>IF($I$4=0,0,IF(BA207=0,E207-(CH207+CI207+CJ207),('LED Curve'!$D$14*(BA207/$I$4)^3+'LED Curve'!$D$15*(BA207/$I$4)^2+'LED Curve'!$D$16*(BA207/$I$4)^1+'LED Curve'!$D$17)*$F$4))</f>
        <v>23.169590420472147</v>
      </c>
      <c r="CL207">
        <f t="shared" si="375"/>
        <v>69.020851144793042</v>
      </c>
      <c r="CM207">
        <f t="shared" si="376"/>
        <v>37.83185405089359</v>
      </c>
      <c r="CN207">
        <f t="shared" si="377"/>
        <v>6.6428569569941374</v>
      </c>
      <c r="CO207">
        <f>IF($C$6=Calculation!$I$5,0,$C207-(BZ207+CA207+CB207+CC207))</f>
        <v>0</v>
      </c>
      <c r="CP207">
        <f t="shared" si="378"/>
        <v>77.608848609549128</v>
      </c>
      <c r="CQ207">
        <f t="shared" si="379"/>
        <v>45.770590049615528</v>
      </c>
      <c r="CR207">
        <f t="shared" si="380"/>
        <v>13.932331489681928</v>
      </c>
      <c r="CS207">
        <f>IF($C$6=Calculation!$I$5,0,$D207-(CD207+CE207+CF207+CG207))</f>
        <v>0</v>
      </c>
      <c r="CT207">
        <f t="shared" si="381"/>
        <v>86.846107540339347</v>
      </c>
      <c r="CU207">
        <f t="shared" si="382"/>
        <v>55.007848980405747</v>
      </c>
      <c r="CV207">
        <f t="shared" si="383"/>
        <v>23.169590420472147</v>
      </c>
      <c r="CW207">
        <f>IF($C$6=Calculation!$I$5,0,$E207-(CH207+CI207+CJ207+CK207))</f>
        <v>0</v>
      </c>
      <c r="CX207">
        <f t="shared" si="384"/>
        <v>104.44773695958165</v>
      </c>
      <c r="CY207">
        <f t="shared" si="385"/>
        <v>117.11259750625788</v>
      </c>
      <c r="CZ207">
        <f t="shared" si="386"/>
        <v>129.16387688109572</v>
      </c>
      <c r="DA207">
        <f t="shared" si="387"/>
        <v>1.1091054437316961</v>
      </c>
      <c r="DB207">
        <f t="shared" si="388"/>
        <v>1.1509393867083819</v>
      </c>
      <c r="DC207">
        <f t="shared" si="389"/>
        <v>1.1818011553569137</v>
      </c>
      <c r="DD207">
        <f t="shared" si="404"/>
        <v>25.17280654401948</v>
      </c>
      <c r="DE207">
        <f t="shared" si="405"/>
        <v>24.755996445808879</v>
      </c>
      <c r="DF207">
        <f t="shared" si="406"/>
        <v>23.564140056061017</v>
      </c>
      <c r="DG207">
        <f t="shared" si="407"/>
        <v>17.668708311669377</v>
      </c>
      <c r="DH207">
        <f t="shared" si="408"/>
        <v>26.175424258406</v>
      </c>
      <c r="DI207">
        <f t="shared" si="409"/>
        <v>25.79555932386609</v>
      </c>
      <c r="DJ207">
        <f t="shared" si="410"/>
        <v>24.729575697236399</v>
      </c>
      <c r="DK207">
        <f t="shared" si="411"/>
        <v>20.58063158156131</v>
      </c>
      <c r="DL207">
        <f t="shared" si="412"/>
        <v>26.912368418949033</v>
      </c>
      <c r="DM207">
        <f t="shared" si="413"/>
        <v>26.564554407237676</v>
      </c>
      <c r="DN207">
        <f t="shared" si="414"/>
        <v>25.599314241777979</v>
      </c>
      <c r="DO207">
        <f t="shared" si="415"/>
        <v>22.792486166611489</v>
      </c>
      <c r="DP207">
        <f t="shared" si="390"/>
        <v>0.21536561656600375</v>
      </c>
      <c r="DQ207">
        <f t="shared" si="391"/>
        <v>0.5946129283434145</v>
      </c>
      <c r="DR207">
        <f t="shared" si="392"/>
        <v>2.9131698677319187</v>
      </c>
      <c r="DS207">
        <f t="shared" si="393"/>
        <v>8.4538317456497953</v>
      </c>
      <c r="DT207">
        <f t="shared" si="394"/>
        <v>0.1957421357474966</v>
      </c>
      <c r="DU207">
        <f t="shared" si="395"/>
        <v>0.52937470169145939</v>
      </c>
      <c r="DV207">
        <f t="shared" si="396"/>
        <v>2.1748316872955069</v>
      </c>
      <c r="DW207">
        <f t="shared" si="397"/>
        <v>15.780518733745136</v>
      </c>
      <c r="DX207">
        <f t="shared" si="398"/>
        <v>0.17943591579829735</v>
      </c>
      <c r="DY207">
        <f t="shared" si="399"/>
        <v>0.47733610924997627</v>
      </c>
      <c r="DZ207">
        <f t="shared" si="400"/>
        <v>1.4088775951064705</v>
      </c>
      <c r="EA207">
        <f t="shared" si="401"/>
        <v>24.047702871007704</v>
      </c>
      <c r="EB207">
        <f>IF($I$1=0,0,IF(AP207&lt;=0,0,('LED Curve'!$D$19*(AP207/$I$1)^3+'LED Curve'!$D$20*(AP207/$I$1)^2+'LED Curve'!$D$21*(AP207/$I$1)^1+'LED Curve'!$D$22)*$F$1*$I$1))</f>
        <v>409.0194049894277</v>
      </c>
      <c r="EC207">
        <f>IF($I$2=0,0,IF(AQ207&lt;=0,0,('LED Curve'!$D$19*(AQ207/$I$2)^3+'LED Curve'!$D$20*(AQ207/$I$2)^2+'LED Curve'!$D$21*(AQ207/$I$2)^1+'LED Curve'!$D$22)*$F$2*$I$2))</f>
        <v>409.0194049894277</v>
      </c>
      <c r="ED207">
        <f>IF($I$3=0,0,IF(AR207&lt;=0,0,('LED Curve'!$D$19*(AR207/$I$3)^3+'LED Curve'!$D$20*(AR207/$I$3)^2+'LED Curve'!$D$21*(AR207/$I$3)^1+'LED Curve'!$D$22)*$F$3*$I$3))</f>
        <v>409.0194049894277</v>
      </c>
      <c r="EE207">
        <f>IF($I$4=0,0,IF(AS207&lt;=0,0,('LED Curve'!$D$19*(AS207/$I$4)^3+'LED Curve'!$D$20*(AS207/$I$4)^2+'LED Curve'!$D$21*(AS207/$I$4)^1+'LED Curve'!$D$22)*$F$4*$I$4))</f>
        <v>0</v>
      </c>
      <c r="EF207">
        <f>IF($I$1=0,0,IF(AT207&lt;=0,0,('LED Curve'!$D$19*(AT207/$I$1)^3+'LED Curve'!$D$20*(AT207/$I$1)^2+'LED Curve'!$D$21*(AT207/$I$1)^1+'LED Curve'!$D$22)*$F$1*$I$1))</f>
        <v>499.45781970958944</v>
      </c>
      <c r="EG207">
        <f>IF($I$2=0,0,IF(AU207&lt;=0,0,('LED Curve'!$D$19*(AU207/$I$2)^3+'LED Curve'!$D$20*(AU207/$I$2)^2+'LED Curve'!$D$21*(AU207/$I$2)^1+'LED Curve'!$D$22)*$F$2*$I$2))</f>
        <v>499.45781970958944</v>
      </c>
      <c r="EH207">
        <f>IF($I$3=0,0,IF(AV207&lt;=0,0,('LED Curve'!$D$19*(AV207/$I$3)^3+'LED Curve'!$D$20*(AV207/$I$3)^2+'LED Curve'!$D$21*(AV207/$I$3)^1+'LED Curve'!$D$22)*$F$3*$I$3))</f>
        <v>499.45781970958944</v>
      </c>
      <c r="EI207">
        <f>IF($I$4=0,0,IF(AW207&lt;=0,0,('LED Curve'!$D$19*(AW207/$I$4)^3+'LED Curve'!$D$20*(AW207/$I$4)^2+'LED Curve'!$D$21*(AW207/$I$4)^1+'LED Curve'!$D$22)*$F$4*$I$4))</f>
        <v>0</v>
      </c>
      <c r="EJ207">
        <f>IF($I$1=0,0,IF(AX207&lt;=0,0,('LED Curve'!$D$19*(AX207/$I$1)^3+'LED Curve'!$D$20*(AX207/$I$1)^2+'LED Curve'!$D$21*(AX207/$I$1)^1+'LED Curve'!$D$22)*$F$1*$I$1))</f>
        <v>499.45781970958944</v>
      </c>
      <c r="EK207">
        <f>IF($I$2=0,0,IF(AY207&lt;=0,0,('LED Curve'!$D$19*(AY207/$I$2)^3+'LED Curve'!$D$20*(AY207/$I$2)^2+'LED Curve'!$D$21*(AY207/$I$2)^1+'LED Curve'!$D$22)*$F$2*$I$2))</f>
        <v>499.45781970958944</v>
      </c>
      <c r="EL207">
        <f>IF($I$3=0,0,IF(AZ207&lt;=0,0,('LED Curve'!$D$19*(AZ207/$I$3)^3+'LED Curve'!$D$20*(AZ207/$I$3)^2+'LED Curve'!$D$21*(AZ207/$I$3)^1+'LED Curve'!$D$22)*$F$3*$I$3))</f>
        <v>499.45781970958944</v>
      </c>
      <c r="EM207">
        <f>IF($I$4=0,0,IF(BA207&lt;=0,0,('LED Curve'!$D$19*(BA207/$I$4)^3+'LED Curve'!$D$20*(BA207/$I$4)^2+'LED Curve'!$D$21*(BA207/$I$4)^1+'LED Curve'!$D$22)*$F$4*$I$4))</f>
        <v>0</v>
      </c>
      <c r="EN207">
        <f t="shared" si="402"/>
        <v>1227.0582149682832</v>
      </c>
      <c r="EO207">
        <f t="shared" si="322"/>
        <v>0</v>
      </c>
      <c r="EP207">
        <f t="shared" si="323"/>
        <v>1498.3734591287684</v>
      </c>
      <c r="EQ207">
        <f t="shared" si="324"/>
        <v>172.59529565083267</v>
      </c>
      <c r="ER207">
        <f t="shared" si="403"/>
        <v>1498.3734591287684</v>
      </c>
      <c r="ES207">
        <f t="shared" si="325"/>
        <v>96.271481817695985</v>
      </c>
    </row>
    <row r="208" spans="1:149" x14ac:dyDescent="0.3">
      <c r="A208">
        <v>199</v>
      </c>
      <c r="B208">
        <f t="shared" si="326"/>
        <v>7.7734375E-3</v>
      </c>
      <c r="C208">
        <f t="shared" si="313"/>
        <v>98.756682982217185</v>
      </c>
      <c r="D208">
        <f t="shared" si="314"/>
        <v>107.86183598060056</v>
      </c>
      <c r="E208">
        <f t="shared" si="315"/>
        <v>116.96698897898393</v>
      </c>
      <c r="F208">
        <f>IF(C208&gt;Calculation!$D$72,IF((C208-Calculation!$D$72)/Calculation!$D$58&gt;Calculation!$D$28,Calculation!$D$28,(C208-Calculation!$D$72)/Calculation!$D$58),0)</f>
        <v>26.470588235294116</v>
      </c>
      <c r="G208">
        <f>IF(C208&gt;Calculation!$D$73,IF((C208-Calculation!$D$73)/Calculation!$D$59&gt;Calculation!$D$29,Calculation!$D$29,(C208-Calculation!$D$73)/Calculation!$D$59),0)</f>
        <v>54.411764705882355</v>
      </c>
      <c r="H208">
        <f>IF(C208&gt;Calculation!$D$74,IF((C208-Calculation!$D$74)/Calculation!$D$60&gt;Calculation!$D$30,Calculation!$D$30,(C208-Calculation!$D$74)/Calculation!$D$60),0)</f>
        <v>88.048654780271576</v>
      </c>
      <c r="I208">
        <f>IF(C208&gt;Calculation!$D$75,IF((C208-Calculation!$D$75)/Calculation!$D$61&gt;Calculation!$D$31,Calculation!$D$31,(C208-Calculation!$D$75)/Calculation!$D$61),0)</f>
        <v>0</v>
      </c>
      <c r="J208">
        <f>IF(D208&gt;Calculation!$D$72,IF((D208-Calculation!$D$72)/Calculation!$D$58&gt;Calculation!$D$28,Calculation!$D$28,(D208-Calculation!$D$72)/Calculation!$D$58),0)</f>
        <v>26.470588235294116</v>
      </c>
      <c r="K208">
        <f>IF(D208&gt;Calculation!$D$73,IF((D208-Calculation!$D$73)/Calculation!$D$59&gt;Calculation!$D$29,Calculation!$D$29,(D208-Calculation!$D$73)/Calculation!$D$59),0)</f>
        <v>54.411764705882355</v>
      </c>
      <c r="L208">
        <f>IF(D208&gt;Calculation!$D$74,IF((D208-Calculation!$D$74)/Calculation!$D$60&gt;Calculation!$D$30,Calculation!$D$30,(D208-Calculation!$D$74)/Calculation!$D$60),0)</f>
        <v>122.05882352941177</v>
      </c>
      <c r="M208">
        <f>IF(D208&gt;Calculation!$D$75,IF((D208-Calculation!$D$75)/Calculation!$D$61&gt;Calculation!$D$31,Calculation!$D$31,(D208-Calculation!$D$75)/Calculation!$D$61),0)</f>
        <v>0</v>
      </c>
      <c r="N208">
        <f>IF(E208&gt;Calculation!$D$72,IF((E208-Calculation!$D$72)/Calculation!$D$58&gt;Calculation!$D$28,Calculation!$D$28,(E208-Calculation!$D$72)/Calculation!$D$58),0)</f>
        <v>26.470588235294116</v>
      </c>
      <c r="O208">
        <f>IF(E208&gt;Calculation!$D$73,IF((E208-Calculation!$D$73)/Calculation!$D$59&gt;Calculation!$D$29,Calculation!$D$29,(E208-Calculation!$D$73)/Calculation!$D$59),0)</f>
        <v>54.411764705882355</v>
      </c>
      <c r="P208">
        <f>IF(E208&gt;Calculation!$D$74,IF((E208-Calculation!$D$74)/Calculation!$D$60&gt;Calculation!$D$30,Calculation!$D$30,(E208-Calculation!$D$74)/Calculation!$D$60),0)</f>
        <v>122.05882352941177</v>
      </c>
      <c r="Q208">
        <f>IF(E208&gt;Calculation!$D$75,IF((E208-Calculation!$D$75)/Calculation!$D$61&gt;Calculation!$D$31,Calculation!$D$31,(E208-Calculation!$D$75)/Calculation!$D$61),0)</f>
        <v>0</v>
      </c>
      <c r="R208">
        <f t="shared" si="327"/>
        <v>0</v>
      </c>
      <c r="S208">
        <f t="shared" si="328"/>
        <v>0</v>
      </c>
      <c r="T208">
        <f t="shared" si="329"/>
        <v>88.048654780271576</v>
      </c>
      <c r="U208">
        <f t="shared" si="330"/>
        <v>0</v>
      </c>
      <c r="V208">
        <f t="shared" si="331"/>
        <v>0</v>
      </c>
      <c r="W208">
        <f t="shared" si="332"/>
        <v>0</v>
      </c>
      <c r="X208">
        <f t="shared" si="333"/>
        <v>122.05882352941177</v>
      </c>
      <c r="Y208">
        <f t="shared" si="334"/>
        <v>0</v>
      </c>
      <c r="Z208">
        <f t="shared" si="335"/>
        <v>0</v>
      </c>
      <c r="AA208">
        <f t="shared" si="336"/>
        <v>0</v>
      </c>
      <c r="AB208">
        <f t="shared" si="337"/>
        <v>122.05882352941177</v>
      </c>
      <c r="AC208">
        <f t="shared" si="316"/>
        <v>0</v>
      </c>
      <c r="AD208">
        <f>IF(T208&gt;Calculation!$D$29,1,0)</f>
        <v>1</v>
      </c>
      <c r="AE208">
        <f>IF(X208&gt;Calculation!$D$29,1,0)</f>
        <v>1</v>
      </c>
      <c r="AF208">
        <f>IF(AB208&gt;Calculation!$D$29,1,0)</f>
        <v>1</v>
      </c>
      <c r="AG208">
        <f>IF(U208&gt;Calculation!$D$30,1,0)</f>
        <v>0</v>
      </c>
      <c r="AH208">
        <f>IF(Y208&gt;Calculation!$D$30,1,0)</f>
        <v>0</v>
      </c>
      <c r="AI208">
        <f>IF(AC208&gt;Calculation!$D$30,1,0)</f>
        <v>0</v>
      </c>
      <c r="AJ208">
        <f t="shared" si="317"/>
        <v>88.048654780271576</v>
      </c>
      <c r="AK208">
        <f t="shared" si="338"/>
        <v>122.05882352941177</v>
      </c>
      <c r="AL208">
        <f t="shared" si="339"/>
        <v>122.05882352941177</v>
      </c>
      <c r="AM208">
        <f t="shared" si="340"/>
        <v>7752.5656086154404</v>
      </c>
      <c r="AN208">
        <f t="shared" si="341"/>
        <v>14898.356401384084</v>
      </c>
      <c r="AO208">
        <f t="shared" si="342"/>
        <v>14898.356401384084</v>
      </c>
      <c r="AP208">
        <f t="shared" si="318"/>
        <v>88.048654780271576</v>
      </c>
      <c r="AQ208">
        <f t="shared" si="319"/>
        <v>88.048654780271576</v>
      </c>
      <c r="AR208">
        <f t="shared" si="320"/>
        <v>88.048654780271576</v>
      </c>
      <c r="AS208">
        <f t="shared" si="321"/>
        <v>0</v>
      </c>
      <c r="AT208">
        <f t="shared" si="343"/>
        <v>122.05882352941177</v>
      </c>
      <c r="AU208">
        <f t="shared" si="344"/>
        <v>122.05882352941177</v>
      </c>
      <c r="AV208">
        <f t="shared" si="345"/>
        <v>122.05882352941177</v>
      </c>
      <c r="AW208">
        <f t="shared" si="346"/>
        <v>0</v>
      </c>
      <c r="AX208">
        <f t="shared" si="347"/>
        <v>122.05882352941177</v>
      </c>
      <c r="AY208">
        <f t="shared" si="348"/>
        <v>122.05882352941177</v>
      </c>
      <c r="AZ208">
        <f t="shared" si="349"/>
        <v>122.05882352941177</v>
      </c>
      <c r="BA208">
        <f t="shared" si="350"/>
        <v>0</v>
      </c>
      <c r="BB208">
        <f t="shared" si="351"/>
        <v>29.349551593423858</v>
      </c>
      <c r="BC208">
        <f t="shared" si="352"/>
        <v>29.349551593423858</v>
      </c>
      <c r="BD208">
        <f t="shared" si="353"/>
        <v>29.349551593423858</v>
      </c>
      <c r="BE208">
        <f t="shared" si="354"/>
        <v>0</v>
      </c>
      <c r="BF208">
        <f t="shared" si="355"/>
        <v>40.686274509803923</v>
      </c>
      <c r="BG208">
        <f t="shared" si="356"/>
        <v>40.686274509803923</v>
      </c>
      <c r="BH208">
        <f t="shared" si="357"/>
        <v>40.686274509803923</v>
      </c>
      <c r="BI208">
        <f t="shared" si="358"/>
        <v>0</v>
      </c>
      <c r="BJ208">
        <f t="shared" si="359"/>
        <v>40.686274509803923</v>
      </c>
      <c r="BK208">
        <f t="shared" si="360"/>
        <v>40.686274509803923</v>
      </c>
      <c r="BL208">
        <f t="shared" si="361"/>
        <v>40.686274509803923</v>
      </c>
      <c r="BM208">
        <f t="shared" si="362"/>
        <v>0</v>
      </c>
      <c r="BN208">
        <f t="shared" si="363"/>
        <v>861.39617873504892</v>
      </c>
      <c r="BO208">
        <f t="shared" si="364"/>
        <v>861.39617873504892</v>
      </c>
      <c r="BP208">
        <f t="shared" si="365"/>
        <v>861.39617873504892</v>
      </c>
      <c r="BQ208">
        <f t="shared" si="366"/>
        <v>0</v>
      </c>
      <c r="BR208">
        <f t="shared" si="367"/>
        <v>1655.3729334871205</v>
      </c>
      <c r="BS208">
        <f t="shared" si="368"/>
        <v>1655.3729334871205</v>
      </c>
      <c r="BT208">
        <f t="shared" si="369"/>
        <v>1655.3729334871205</v>
      </c>
      <c r="BU208">
        <f t="shared" si="370"/>
        <v>0</v>
      </c>
      <c r="BV208">
        <f t="shared" si="371"/>
        <v>1655.3729334871205</v>
      </c>
      <c r="BW208">
        <f t="shared" si="372"/>
        <v>1655.3729334871205</v>
      </c>
      <c r="BX208">
        <f t="shared" si="373"/>
        <v>1655.3729334871205</v>
      </c>
      <c r="BY208">
        <f t="shared" si="374"/>
        <v>0</v>
      </c>
      <c r="BZ208">
        <f>IF($I$1=0,0,IF(AP208=0,C208,('LED Curve'!$D$14*(AP208/$I$1)^3+'LED Curve'!$D$15*(AP208/$I$1)^2+'LED Curve'!$D$16*(AP208/$I$1)^1+'LED Curve'!$D$17)*$F$1))</f>
        <v>30.904778676674006</v>
      </c>
      <c r="CA208">
        <f>IF($I$2=0,0,IF(AQ208=0,C208-BZ208,('LED Curve'!$D$14*(AQ208/$I$2)^3+'LED Curve'!$D$15*(AQ208/$I$2)^2+'LED Curve'!$D$16*(AQ208/$I$2)^1+'LED Curve'!$D$17)*$F$2))</f>
        <v>30.904778676674006</v>
      </c>
      <c r="CB208">
        <f>IF($I$3=0,0,IF(AR208=0,C208-(BZ208+CA208),('LED Curve'!$D$14*(AR208/$I$3)^3+'LED Curve'!$D$15*(AR208/$I$3)^2+'LED Curve'!$D$16*(AR208/$I$3)^1+'LED Curve'!$D$17)*$F$3))</f>
        <v>30.904778676674006</v>
      </c>
      <c r="CC208">
        <f>IF($I$4=0,0,IF(AS208=0,C208-(BZ208+CA208+CB208),('LED Curve'!$D$14*(AS208/$I$4)^3+'LED Curve'!$D$15*(AS208/$I$4)^2+'LED Curve'!$D$16*(AS208/$I$4)^1+'LED Curve'!$D$17)*$F$4))</f>
        <v>6.0423469521951603</v>
      </c>
      <c r="CD208">
        <f>IF($I$1=0,0,IF(AT208=0,D208,('LED Curve'!$D$14*(AT208/$I$1)^3+'LED Curve'!$D$15*(AT208/$I$1)^2+'LED Curve'!$D$16*(AT208/$I$1)^1+'LED Curve'!$D$17)*$F$1))</f>
        <v>31.838258559933596</v>
      </c>
      <c r="CE208">
        <f>IF($I$2=0,0,IF(AU208=0,D208-CD208,('LED Curve'!$D$14*(AU208/$I$2)^3+'LED Curve'!$D$15*(AU208/$I$2)^2+'LED Curve'!$D$16*(AU208/$I$2)^1+'LED Curve'!$D$17)*$F$2))</f>
        <v>31.838258559933596</v>
      </c>
      <c r="CF208">
        <f>IF($I$3=0,0,IF(AV208=0,D208-(CD208+CE208),('LED Curve'!$D$14*(AV208/$I$3)^3+'LED Curve'!$D$15*(AV208/$I$3)^2+'LED Curve'!$D$16*(AV208/$I$3)^1+'LED Curve'!$D$17)*$F$3))</f>
        <v>31.838258559933596</v>
      </c>
      <c r="CG208">
        <f>IF($I$4=0,0,IF(AW208=0,D208-(CD208+CE208+CF208),('LED Curve'!$D$14*(AW208/$I$4)^3+'LED Curve'!$D$15*(AW208/$I$4)^2+'LED Curve'!$D$16*(AW208/$I$4)^1+'LED Curve'!$D$17)*$F$4))</f>
        <v>12.347060300799768</v>
      </c>
      <c r="CH208">
        <f>IF($I$1=0,0,IF(AX208=0,E208,('LED Curve'!$D$14*(AX208/$I$1)^3+'LED Curve'!$D$15*(AX208/$I$1)^2+'LED Curve'!$D$16*(AX208/$I$1)^1+'LED Curve'!$D$17)*$F$1))</f>
        <v>31.838258559933596</v>
      </c>
      <c r="CI208">
        <f>IF($I$2=0,0,IF(AY208=0,E208-CH208,('LED Curve'!$D$14*(AY208/$I$2)^3+'LED Curve'!$D$15*(AY208/$I$2)^2+'LED Curve'!$D$16*(AY208/$I$2)^1+'LED Curve'!$D$17)*$F$2))</f>
        <v>31.838258559933596</v>
      </c>
      <c r="CJ208">
        <f>IF($I$3=0,0,IF(AZ208=0,E208-(CH208+CI208),('LED Curve'!$D$14*(AZ208/$I$3)^3+'LED Curve'!$D$15*(AZ208/$I$3)^2+'LED Curve'!$D$16*(AZ208/$I$3)^1+'LED Curve'!$D$17)*$F$3))</f>
        <v>31.838258559933596</v>
      </c>
      <c r="CK208">
        <f>IF($I$4=0,0,IF(BA208=0,E208-(CH208+CI208+CJ208),('LED Curve'!$D$14*(BA208/$I$4)^3+'LED Curve'!$D$15*(BA208/$I$4)^2+'LED Curve'!$D$16*(BA208/$I$4)^1+'LED Curve'!$D$17)*$F$4))</f>
        <v>21.452213299183143</v>
      </c>
      <c r="CL208">
        <f t="shared" si="375"/>
        <v>67.851904305543172</v>
      </c>
      <c r="CM208">
        <f t="shared" si="376"/>
        <v>36.947125628869173</v>
      </c>
      <c r="CN208">
        <f t="shared" si="377"/>
        <v>6.0423469521951603</v>
      </c>
      <c r="CO208">
        <f>IF($C$6=Calculation!$I$5,0,$C208-(BZ208+CA208+CB208+CC208))</f>
        <v>0</v>
      </c>
      <c r="CP208">
        <f t="shared" si="378"/>
        <v>76.023577420666967</v>
      </c>
      <c r="CQ208">
        <f t="shared" si="379"/>
        <v>44.185318860733368</v>
      </c>
      <c r="CR208">
        <f t="shared" si="380"/>
        <v>12.347060300799768</v>
      </c>
      <c r="CS208">
        <f>IF($C$6=Calculation!$I$5,0,$D208-(CD208+CE208+CF208+CG208))</f>
        <v>0</v>
      </c>
      <c r="CT208">
        <f t="shared" si="381"/>
        <v>85.128730419050342</v>
      </c>
      <c r="CU208">
        <f t="shared" si="382"/>
        <v>53.290471859116742</v>
      </c>
      <c r="CV208">
        <f t="shared" si="383"/>
        <v>21.452213299183143</v>
      </c>
      <c r="CW208">
        <f>IF($C$6=Calculation!$I$5,0,$E208-(CH208+CI208+CJ208+CK208))</f>
        <v>0</v>
      </c>
      <c r="CX208">
        <f t="shared" si="384"/>
        <v>104.81241135144646</v>
      </c>
      <c r="CY208">
        <f t="shared" si="385"/>
        <v>117.63732872987509</v>
      </c>
      <c r="CZ208">
        <f t="shared" si="386"/>
        <v>129.73233570668103</v>
      </c>
      <c r="DA208">
        <f t="shared" si="387"/>
        <v>1.1141661854267768</v>
      </c>
      <c r="DB208">
        <f t="shared" si="388"/>
        <v>1.1576144786201465</v>
      </c>
      <c r="DC208">
        <f t="shared" si="389"/>
        <v>1.1884762472686783</v>
      </c>
      <c r="DD208">
        <f t="shared" si="404"/>
        <v>25.285035315464885</v>
      </c>
      <c r="DE208">
        <f t="shared" si="405"/>
        <v>24.868225217254285</v>
      </c>
      <c r="DF208">
        <f t="shared" si="406"/>
        <v>23.676368827506423</v>
      </c>
      <c r="DG208">
        <f t="shared" si="407"/>
        <v>17.668708311669377</v>
      </c>
      <c r="DH208">
        <f t="shared" si="408"/>
        <v>26.327226617118917</v>
      </c>
      <c r="DI208">
        <f t="shared" si="409"/>
        <v>25.947361682579007</v>
      </c>
      <c r="DJ208">
        <f t="shared" si="410"/>
        <v>24.881378055949316</v>
      </c>
      <c r="DK208">
        <f t="shared" si="411"/>
        <v>20.58063158156131</v>
      </c>
      <c r="DL208">
        <f t="shared" si="412"/>
        <v>27.06417077766195</v>
      </c>
      <c r="DM208">
        <f t="shared" si="413"/>
        <v>26.716356765950593</v>
      </c>
      <c r="DN208">
        <f t="shared" si="414"/>
        <v>25.751116600490896</v>
      </c>
      <c r="DO208">
        <f t="shared" si="415"/>
        <v>22.792486166611489</v>
      </c>
      <c r="DP208">
        <f t="shared" si="390"/>
        <v>0.21536561656600375</v>
      </c>
      <c r="DQ208">
        <f t="shared" si="391"/>
        <v>0.5946129283434145</v>
      </c>
      <c r="DR208">
        <f t="shared" si="392"/>
        <v>2.9360972035654309</v>
      </c>
      <c r="DS208">
        <f t="shared" si="393"/>
        <v>8.4538317456497953</v>
      </c>
      <c r="DT208">
        <f t="shared" si="394"/>
        <v>0.1957421357474966</v>
      </c>
      <c r="DU208">
        <f t="shared" si="395"/>
        <v>0.52937470169145939</v>
      </c>
      <c r="DV208">
        <f t="shared" si="396"/>
        <v>2.2374807428621999</v>
      </c>
      <c r="DW208">
        <f t="shared" si="397"/>
        <v>15.780518733745136</v>
      </c>
      <c r="DX208">
        <f t="shared" si="398"/>
        <v>0.17943591579829735</v>
      </c>
      <c r="DY208">
        <f t="shared" si="399"/>
        <v>0.47733610924997627</v>
      </c>
      <c r="DZ208">
        <f t="shared" si="400"/>
        <v>1.5152542526412647</v>
      </c>
      <c r="EA208">
        <f t="shared" si="401"/>
        <v>24.047702871007704</v>
      </c>
      <c r="EB208">
        <f>IF($I$1=0,0,IF(AP208&lt;=0,0,('LED Curve'!$D$19*(AP208/$I$1)^3+'LED Curve'!$D$20*(AP208/$I$1)^2+'LED Curve'!$D$21*(AP208/$I$1)^1+'LED Curve'!$D$22)*$F$1*$I$1))</f>
        <v>374.85257236321536</v>
      </c>
      <c r="EC208">
        <f>IF($I$2=0,0,IF(AQ208&lt;=0,0,('LED Curve'!$D$19*(AQ208/$I$2)^3+'LED Curve'!$D$20*(AQ208/$I$2)^2+'LED Curve'!$D$21*(AQ208/$I$2)^1+'LED Curve'!$D$22)*$F$2*$I$2))</f>
        <v>374.85257236321536</v>
      </c>
      <c r="ED208">
        <f>IF($I$3=0,0,IF(AR208&lt;=0,0,('LED Curve'!$D$19*(AR208/$I$3)^3+'LED Curve'!$D$20*(AR208/$I$3)^2+'LED Curve'!$D$21*(AR208/$I$3)^1+'LED Curve'!$D$22)*$F$3*$I$3))</f>
        <v>374.85257236321536</v>
      </c>
      <c r="EE208">
        <f>IF($I$4=0,0,IF(AS208&lt;=0,0,('LED Curve'!$D$19*(AS208/$I$4)^3+'LED Curve'!$D$20*(AS208/$I$4)^2+'LED Curve'!$D$21*(AS208/$I$4)^1+'LED Curve'!$D$22)*$F$4*$I$4))</f>
        <v>0</v>
      </c>
      <c r="EF208">
        <f>IF($I$1=0,0,IF(AT208&lt;=0,0,('LED Curve'!$D$19*(AT208/$I$1)^3+'LED Curve'!$D$20*(AT208/$I$1)^2+'LED Curve'!$D$21*(AT208/$I$1)^1+'LED Curve'!$D$22)*$F$1*$I$1))</f>
        <v>499.45781970958944</v>
      </c>
      <c r="EG208">
        <f>IF($I$2=0,0,IF(AU208&lt;=0,0,('LED Curve'!$D$19*(AU208/$I$2)^3+'LED Curve'!$D$20*(AU208/$I$2)^2+'LED Curve'!$D$21*(AU208/$I$2)^1+'LED Curve'!$D$22)*$F$2*$I$2))</f>
        <v>499.45781970958944</v>
      </c>
      <c r="EH208">
        <f>IF($I$3=0,0,IF(AV208&lt;=0,0,('LED Curve'!$D$19*(AV208/$I$3)^3+'LED Curve'!$D$20*(AV208/$I$3)^2+'LED Curve'!$D$21*(AV208/$I$3)^1+'LED Curve'!$D$22)*$F$3*$I$3))</f>
        <v>499.45781970958944</v>
      </c>
      <c r="EI208">
        <f>IF($I$4=0,0,IF(AW208&lt;=0,0,('LED Curve'!$D$19*(AW208/$I$4)^3+'LED Curve'!$D$20*(AW208/$I$4)^2+'LED Curve'!$D$21*(AW208/$I$4)^1+'LED Curve'!$D$22)*$F$4*$I$4))</f>
        <v>0</v>
      </c>
      <c r="EJ208">
        <f>IF($I$1=0,0,IF(AX208&lt;=0,0,('LED Curve'!$D$19*(AX208/$I$1)^3+'LED Curve'!$D$20*(AX208/$I$1)^2+'LED Curve'!$D$21*(AX208/$I$1)^1+'LED Curve'!$D$22)*$F$1*$I$1))</f>
        <v>499.45781970958944</v>
      </c>
      <c r="EK208">
        <f>IF($I$2=0,0,IF(AY208&lt;=0,0,('LED Curve'!$D$19*(AY208/$I$2)^3+'LED Curve'!$D$20*(AY208/$I$2)^2+'LED Curve'!$D$21*(AY208/$I$2)^1+'LED Curve'!$D$22)*$F$2*$I$2))</f>
        <v>499.45781970958944</v>
      </c>
      <c r="EL208">
        <f>IF($I$3=0,0,IF(AZ208&lt;=0,0,('LED Curve'!$D$19*(AZ208/$I$3)^3+'LED Curve'!$D$20*(AZ208/$I$3)^2+'LED Curve'!$D$21*(AZ208/$I$3)^1+'LED Curve'!$D$22)*$F$3*$I$3))</f>
        <v>499.45781970958944</v>
      </c>
      <c r="EM208">
        <f>IF($I$4=0,0,IF(BA208&lt;=0,0,('LED Curve'!$D$19*(BA208/$I$4)^3+'LED Curve'!$D$20*(BA208/$I$4)^2+'LED Curve'!$D$21*(BA208/$I$4)^1+'LED Curve'!$D$22)*$F$4*$I$4))</f>
        <v>0</v>
      </c>
      <c r="EN208">
        <f t="shared" si="402"/>
        <v>1124.5577170896461</v>
      </c>
      <c r="EO208">
        <f t="shared" si="322"/>
        <v>0</v>
      </c>
      <c r="EP208">
        <f t="shared" si="323"/>
        <v>1498.3734591287684</v>
      </c>
      <c r="EQ208">
        <f t="shared" si="324"/>
        <v>172.59529565083267</v>
      </c>
      <c r="ER208">
        <f t="shared" si="403"/>
        <v>1498.3734591287684</v>
      </c>
      <c r="ES208">
        <f t="shared" si="325"/>
        <v>96.271481817695985</v>
      </c>
    </row>
    <row r="209" spans="1:149" x14ac:dyDescent="0.3">
      <c r="A209">
        <v>200</v>
      </c>
      <c r="B209">
        <f t="shared" si="326"/>
        <v>7.8125E-3</v>
      </c>
      <c r="C209">
        <f t="shared" si="313"/>
        <v>97.288434497689991</v>
      </c>
      <c r="D209">
        <f t="shared" si="314"/>
        <v>106.26011036111635</v>
      </c>
      <c r="E209">
        <f t="shared" si="315"/>
        <v>115.23178622454272</v>
      </c>
      <c r="F209">
        <f>IF(C209&gt;Calculation!$D$72,IF((C209-Calculation!$D$72)/Calculation!$D$58&gt;Calculation!$D$28,Calculation!$D$28,(C209-Calculation!$D$72)/Calculation!$D$58),0)</f>
        <v>26.470588235294116</v>
      </c>
      <c r="G209">
        <f>IF(C209&gt;Calculation!$D$73,IF((C209-Calculation!$D$73)/Calculation!$D$59&gt;Calculation!$D$29,Calculation!$D$29,(C209-Calculation!$D$73)/Calculation!$D$59),0)</f>
        <v>54.411764705882355</v>
      </c>
      <c r="H209">
        <f>IF(C209&gt;Calculation!$D$74,IF((C209-Calculation!$D$74)/Calculation!$D$60&gt;Calculation!$D$30,Calculation!$D$30,(C209-Calculation!$D$74)/Calculation!$D$60),0)</f>
        <v>78.974189486531188</v>
      </c>
      <c r="I209">
        <f>IF(C209&gt;Calculation!$D$75,IF((C209-Calculation!$D$75)/Calculation!$D$61&gt;Calculation!$D$31,Calculation!$D$31,(C209-Calculation!$D$75)/Calculation!$D$61),0)</f>
        <v>0</v>
      </c>
      <c r="J209">
        <f>IF(D209&gt;Calculation!$D$72,IF((D209-Calculation!$D$72)/Calculation!$D$58&gt;Calculation!$D$28,Calculation!$D$28,(D209-Calculation!$D$72)/Calculation!$D$58),0)</f>
        <v>26.470588235294116</v>
      </c>
      <c r="K209">
        <f>IF(D209&gt;Calculation!$D$73,IF((D209-Calculation!$D$73)/Calculation!$D$59&gt;Calculation!$D$29,Calculation!$D$29,(D209-Calculation!$D$73)/Calculation!$D$59),0)</f>
        <v>54.411764705882355</v>
      </c>
      <c r="L209">
        <f>IF(D209&gt;Calculation!$D$74,IF((D209-Calculation!$D$74)/Calculation!$D$60&gt;Calculation!$D$30,Calculation!$D$30,(D209-Calculation!$D$74)/Calculation!$D$60),0)</f>
        <v>122.05882352941177</v>
      </c>
      <c r="M209">
        <f>IF(D209&gt;Calculation!$D$75,IF((D209-Calculation!$D$75)/Calculation!$D$61&gt;Calculation!$D$31,Calculation!$D$31,(D209-Calculation!$D$75)/Calculation!$D$61),0)</f>
        <v>0</v>
      </c>
      <c r="N209">
        <f>IF(E209&gt;Calculation!$D$72,IF((E209-Calculation!$D$72)/Calculation!$D$58&gt;Calculation!$D$28,Calculation!$D$28,(E209-Calculation!$D$72)/Calculation!$D$58),0)</f>
        <v>26.470588235294116</v>
      </c>
      <c r="O209">
        <f>IF(E209&gt;Calculation!$D$73,IF((E209-Calculation!$D$73)/Calculation!$D$59&gt;Calculation!$D$29,Calculation!$D$29,(E209-Calculation!$D$73)/Calculation!$D$59),0)</f>
        <v>54.411764705882355</v>
      </c>
      <c r="P209">
        <f>IF(E209&gt;Calculation!$D$74,IF((E209-Calculation!$D$74)/Calculation!$D$60&gt;Calculation!$D$30,Calculation!$D$30,(E209-Calculation!$D$74)/Calculation!$D$60),0)</f>
        <v>122.05882352941177</v>
      </c>
      <c r="Q209">
        <f>IF(E209&gt;Calculation!$D$75,IF((E209-Calculation!$D$75)/Calculation!$D$61&gt;Calculation!$D$31,Calculation!$D$31,(E209-Calculation!$D$75)/Calculation!$D$61),0)</f>
        <v>0</v>
      </c>
      <c r="R209">
        <f t="shared" si="327"/>
        <v>0</v>
      </c>
      <c r="S209">
        <f t="shared" si="328"/>
        <v>0</v>
      </c>
      <c r="T209">
        <f t="shared" si="329"/>
        <v>78.974189486531188</v>
      </c>
      <c r="U209">
        <f t="shared" si="330"/>
        <v>0</v>
      </c>
      <c r="V209">
        <f t="shared" si="331"/>
        <v>0</v>
      </c>
      <c r="W209">
        <f t="shared" si="332"/>
        <v>0</v>
      </c>
      <c r="X209">
        <f t="shared" si="333"/>
        <v>122.05882352941177</v>
      </c>
      <c r="Y209">
        <f t="shared" si="334"/>
        <v>0</v>
      </c>
      <c r="Z209">
        <f t="shared" si="335"/>
        <v>0</v>
      </c>
      <c r="AA209">
        <f t="shared" si="336"/>
        <v>0</v>
      </c>
      <c r="AB209">
        <f t="shared" si="337"/>
        <v>122.05882352941177</v>
      </c>
      <c r="AC209">
        <f t="shared" si="316"/>
        <v>0</v>
      </c>
      <c r="AD209">
        <f>IF(T209&gt;Calculation!$D$29,1,0)</f>
        <v>1</v>
      </c>
      <c r="AE209">
        <f>IF(X209&gt;Calculation!$D$29,1,0)</f>
        <v>1</v>
      </c>
      <c r="AF209">
        <f>IF(AB209&gt;Calculation!$D$29,1,0)</f>
        <v>1</v>
      </c>
      <c r="AG209">
        <f>IF(U209&gt;Calculation!$D$30,1,0)</f>
        <v>0</v>
      </c>
      <c r="AH209">
        <f>IF(Y209&gt;Calculation!$D$30,1,0)</f>
        <v>0</v>
      </c>
      <c r="AI209">
        <f>IF(AC209&gt;Calculation!$D$30,1,0)</f>
        <v>0</v>
      </c>
      <c r="AJ209">
        <f t="shared" si="317"/>
        <v>78.974189486531188</v>
      </c>
      <c r="AK209">
        <f t="shared" si="338"/>
        <v>122.05882352941177</v>
      </c>
      <c r="AL209">
        <f t="shared" si="339"/>
        <v>122.05882352941177</v>
      </c>
      <c r="AM209">
        <f t="shared" si="340"/>
        <v>6236.9226050545331</v>
      </c>
      <c r="AN209">
        <f t="shared" si="341"/>
        <v>14898.356401384084</v>
      </c>
      <c r="AO209">
        <f t="shared" si="342"/>
        <v>14898.356401384084</v>
      </c>
      <c r="AP209">
        <f t="shared" si="318"/>
        <v>78.974189486531188</v>
      </c>
      <c r="AQ209">
        <f t="shared" si="319"/>
        <v>78.974189486531188</v>
      </c>
      <c r="AR209">
        <f t="shared" si="320"/>
        <v>78.974189486531188</v>
      </c>
      <c r="AS209">
        <f t="shared" si="321"/>
        <v>0</v>
      </c>
      <c r="AT209">
        <f t="shared" si="343"/>
        <v>122.05882352941177</v>
      </c>
      <c r="AU209">
        <f t="shared" si="344"/>
        <v>122.05882352941177</v>
      </c>
      <c r="AV209">
        <f t="shared" si="345"/>
        <v>122.05882352941177</v>
      </c>
      <c r="AW209">
        <f t="shared" si="346"/>
        <v>0</v>
      </c>
      <c r="AX209">
        <f t="shared" si="347"/>
        <v>122.05882352941177</v>
      </c>
      <c r="AY209">
        <f t="shared" si="348"/>
        <v>122.05882352941177</v>
      </c>
      <c r="AZ209">
        <f t="shared" si="349"/>
        <v>122.05882352941177</v>
      </c>
      <c r="BA209">
        <f t="shared" si="350"/>
        <v>0</v>
      </c>
      <c r="BB209">
        <f t="shared" si="351"/>
        <v>26.324729828843729</v>
      </c>
      <c r="BC209">
        <f t="shared" si="352"/>
        <v>26.324729828843729</v>
      </c>
      <c r="BD209">
        <f t="shared" si="353"/>
        <v>26.324729828843729</v>
      </c>
      <c r="BE209">
        <f t="shared" si="354"/>
        <v>0</v>
      </c>
      <c r="BF209">
        <f t="shared" si="355"/>
        <v>40.686274509803923</v>
      </c>
      <c r="BG209">
        <f t="shared" si="356"/>
        <v>40.686274509803923</v>
      </c>
      <c r="BH209">
        <f t="shared" si="357"/>
        <v>40.686274509803923</v>
      </c>
      <c r="BI209">
        <f t="shared" si="358"/>
        <v>0</v>
      </c>
      <c r="BJ209">
        <f t="shared" si="359"/>
        <v>40.686274509803923</v>
      </c>
      <c r="BK209">
        <f t="shared" si="360"/>
        <v>40.686274509803923</v>
      </c>
      <c r="BL209">
        <f t="shared" si="361"/>
        <v>40.686274509803923</v>
      </c>
      <c r="BM209">
        <f t="shared" si="362"/>
        <v>0</v>
      </c>
      <c r="BN209">
        <f t="shared" si="363"/>
        <v>692.9914005616148</v>
      </c>
      <c r="BO209">
        <f t="shared" si="364"/>
        <v>692.9914005616148</v>
      </c>
      <c r="BP209">
        <f t="shared" si="365"/>
        <v>692.9914005616148</v>
      </c>
      <c r="BQ209">
        <f t="shared" si="366"/>
        <v>0</v>
      </c>
      <c r="BR209">
        <f t="shared" si="367"/>
        <v>1655.3729334871205</v>
      </c>
      <c r="BS209">
        <f t="shared" si="368"/>
        <v>1655.3729334871205</v>
      </c>
      <c r="BT209">
        <f t="shared" si="369"/>
        <v>1655.3729334871205</v>
      </c>
      <c r="BU209">
        <f t="shared" si="370"/>
        <v>0</v>
      </c>
      <c r="BV209">
        <f t="shared" si="371"/>
        <v>1655.3729334871205</v>
      </c>
      <c r="BW209">
        <f t="shared" si="372"/>
        <v>1655.3729334871205</v>
      </c>
      <c r="BX209">
        <f t="shared" si="373"/>
        <v>1655.3729334871205</v>
      </c>
      <c r="BY209">
        <f t="shared" si="374"/>
        <v>0</v>
      </c>
      <c r="BZ209">
        <f>IF($I$1=0,0,IF(AP209=0,C209,('LED Curve'!$D$14*(AP209/$I$1)^3+'LED Curve'!$D$15*(AP209/$I$1)^2+'LED Curve'!$D$16*(AP209/$I$1)^1+'LED Curve'!$D$17)*$F$1))</f>
        <v>30.582278978657932</v>
      </c>
      <c r="CA209">
        <f>IF($I$2=0,0,IF(AQ209=0,C209-BZ209,('LED Curve'!$D$14*(AQ209/$I$2)^3+'LED Curve'!$D$15*(AQ209/$I$2)^2+'LED Curve'!$D$16*(AQ209/$I$2)^1+'LED Curve'!$D$17)*$F$2))</f>
        <v>30.582278978657932</v>
      </c>
      <c r="CB209">
        <f>IF($I$3=0,0,IF(AR209=0,C209-(BZ209+CA209),('LED Curve'!$D$14*(AR209/$I$3)^3+'LED Curve'!$D$15*(AR209/$I$3)^2+'LED Curve'!$D$16*(AR209/$I$3)^1+'LED Curve'!$D$17)*$F$3))</f>
        <v>30.582278978657932</v>
      </c>
      <c r="CC209">
        <f>IF($I$4=0,0,IF(AS209=0,C209-(BZ209+CA209+CB209),('LED Curve'!$D$14*(AS209/$I$4)^3+'LED Curve'!$D$15*(AS209/$I$4)^2+'LED Curve'!$D$16*(AS209/$I$4)^1+'LED Curve'!$D$17)*$F$4))</f>
        <v>5.5415975617162019</v>
      </c>
      <c r="CD209">
        <f>IF($I$1=0,0,IF(AT209=0,D209,('LED Curve'!$D$14*(AT209/$I$1)^3+'LED Curve'!$D$15*(AT209/$I$1)^2+'LED Curve'!$D$16*(AT209/$I$1)^1+'LED Curve'!$D$17)*$F$1))</f>
        <v>31.838258559933596</v>
      </c>
      <c r="CE209">
        <f>IF($I$2=0,0,IF(AU209=0,D209-CD209,('LED Curve'!$D$14*(AU209/$I$2)^3+'LED Curve'!$D$15*(AU209/$I$2)^2+'LED Curve'!$D$16*(AU209/$I$2)^1+'LED Curve'!$D$17)*$F$2))</f>
        <v>31.838258559933596</v>
      </c>
      <c r="CF209">
        <f>IF($I$3=0,0,IF(AV209=0,D209-(CD209+CE209),('LED Curve'!$D$14*(AV209/$I$3)^3+'LED Curve'!$D$15*(AV209/$I$3)^2+'LED Curve'!$D$16*(AV209/$I$3)^1+'LED Curve'!$D$17)*$F$3))</f>
        <v>31.838258559933596</v>
      </c>
      <c r="CG209">
        <f>IF($I$4=0,0,IF(AW209=0,D209-(CD209+CE209+CF209),('LED Curve'!$D$14*(AW209/$I$4)^3+'LED Curve'!$D$15*(AW209/$I$4)^2+'LED Curve'!$D$16*(AW209/$I$4)^1+'LED Curve'!$D$17)*$F$4))</f>
        <v>10.745334681315555</v>
      </c>
      <c r="CH209">
        <f>IF($I$1=0,0,IF(AX209=0,E209,('LED Curve'!$D$14*(AX209/$I$1)^3+'LED Curve'!$D$15*(AX209/$I$1)^2+'LED Curve'!$D$16*(AX209/$I$1)^1+'LED Curve'!$D$17)*$F$1))</f>
        <v>31.838258559933596</v>
      </c>
      <c r="CI209">
        <f>IF($I$2=0,0,IF(AY209=0,E209-CH209,('LED Curve'!$D$14*(AY209/$I$2)^3+'LED Curve'!$D$15*(AY209/$I$2)^2+'LED Curve'!$D$16*(AY209/$I$2)^1+'LED Curve'!$D$17)*$F$2))</f>
        <v>31.838258559933596</v>
      </c>
      <c r="CJ209">
        <f>IF($I$3=0,0,IF(AZ209=0,E209-(CH209+CI209),('LED Curve'!$D$14*(AZ209/$I$3)^3+'LED Curve'!$D$15*(AZ209/$I$3)^2+'LED Curve'!$D$16*(AZ209/$I$3)^1+'LED Curve'!$D$17)*$F$3))</f>
        <v>31.838258559933596</v>
      </c>
      <c r="CK209">
        <f>IF($I$4=0,0,IF(BA209=0,E209-(CH209+CI209+CJ209),('LED Curve'!$D$14*(BA209/$I$4)^3+'LED Curve'!$D$15*(BA209/$I$4)^2+'LED Curve'!$D$16*(BA209/$I$4)^1+'LED Curve'!$D$17)*$F$4))</f>
        <v>19.717010544741925</v>
      </c>
      <c r="CL209">
        <f t="shared" si="375"/>
        <v>66.706155519032052</v>
      </c>
      <c r="CM209">
        <f t="shared" si="376"/>
        <v>36.123876540374127</v>
      </c>
      <c r="CN209">
        <f t="shared" si="377"/>
        <v>5.5415975617162019</v>
      </c>
      <c r="CO209">
        <f>IF($C$6=Calculation!$I$5,0,$C209-(BZ209+CA209+CB209+CC209))</f>
        <v>0</v>
      </c>
      <c r="CP209">
        <f t="shared" si="378"/>
        <v>74.421851801182754</v>
      </c>
      <c r="CQ209">
        <f t="shared" si="379"/>
        <v>42.583593241249154</v>
      </c>
      <c r="CR209">
        <f t="shared" si="380"/>
        <v>10.745334681315555</v>
      </c>
      <c r="CS209">
        <f>IF($C$6=Calculation!$I$5,0,$D209-(CD209+CE209+CF209+CG209))</f>
        <v>0</v>
      </c>
      <c r="CT209">
        <f t="shared" si="381"/>
        <v>83.393527664609124</v>
      </c>
      <c r="CU209">
        <f t="shared" si="382"/>
        <v>51.555269104675524</v>
      </c>
      <c r="CV209">
        <f t="shared" si="383"/>
        <v>19.717010544741925</v>
      </c>
      <c r="CW209">
        <f>IF($C$6=Calculation!$I$5,0,$E209-(CH209+CI209+CJ209+CK209))</f>
        <v>0</v>
      </c>
      <c r="CX209">
        <f t="shared" si="384"/>
        <v>105.13674413552909</v>
      </c>
      <c r="CY209">
        <f t="shared" si="385"/>
        <v>118.15446227612861</v>
      </c>
      <c r="CZ209">
        <f t="shared" si="386"/>
        <v>130.29256371512233</v>
      </c>
      <c r="DA209">
        <f t="shared" si="387"/>
        <v>1.1187332163246972</v>
      </c>
      <c r="DB209">
        <f t="shared" si="388"/>
        <v>1.1642895705319112</v>
      </c>
      <c r="DC209">
        <f t="shared" si="389"/>
        <v>1.1951513391804429</v>
      </c>
      <c r="DD209">
        <f t="shared" si="404"/>
        <v>25.385325776941354</v>
      </c>
      <c r="DE209">
        <f t="shared" si="405"/>
        <v>24.968515678730753</v>
      </c>
      <c r="DF209">
        <f t="shared" si="406"/>
        <v>23.776659288982891</v>
      </c>
      <c r="DG209">
        <f t="shared" si="407"/>
        <v>17.668708311669377</v>
      </c>
      <c r="DH209">
        <f t="shared" si="408"/>
        <v>26.479028975831834</v>
      </c>
      <c r="DI209">
        <f t="shared" si="409"/>
        <v>26.099164041291925</v>
      </c>
      <c r="DJ209">
        <f t="shared" si="410"/>
        <v>25.033180414662233</v>
      </c>
      <c r="DK209">
        <f t="shared" si="411"/>
        <v>20.58063158156131</v>
      </c>
      <c r="DL209">
        <f t="shared" si="412"/>
        <v>27.215973136374867</v>
      </c>
      <c r="DM209">
        <f t="shared" si="413"/>
        <v>26.86815912466351</v>
      </c>
      <c r="DN209">
        <f t="shared" si="414"/>
        <v>25.902918959203813</v>
      </c>
      <c r="DO209">
        <f t="shared" si="415"/>
        <v>22.792486166611489</v>
      </c>
      <c r="DP209">
        <f t="shared" si="390"/>
        <v>0.21536561656600375</v>
      </c>
      <c r="DQ209">
        <f t="shared" si="391"/>
        <v>0.5946129283434145</v>
      </c>
      <c r="DR209">
        <f t="shared" si="392"/>
        <v>2.954991572320727</v>
      </c>
      <c r="DS209">
        <f t="shared" si="393"/>
        <v>8.4538317456497953</v>
      </c>
      <c r="DT209">
        <f t="shared" si="394"/>
        <v>0.1957421357474966</v>
      </c>
      <c r="DU209">
        <f t="shared" si="395"/>
        <v>0.52937470169145939</v>
      </c>
      <c r="DV209">
        <f t="shared" si="396"/>
        <v>2.2925321210651979</v>
      </c>
      <c r="DW209">
        <f t="shared" si="397"/>
        <v>15.780518733745136</v>
      </c>
      <c r="DX209">
        <f t="shared" si="398"/>
        <v>0.17943591579829735</v>
      </c>
      <c r="DY209">
        <f t="shared" si="399"/>
        <v>0.47733610924997627</v>
      </c>
      <c r="DZ209">
        <f t="shared" si="400"/>
        <v>1.6134000930320558</v>
      </c>
      <c r="EA209">
        <f t="shared" si="401"/>
        <v>24.047702871007704</v>
      </c>
      <c r="EB209">
        <f>IF($I$1=0,0,IF(AP209&lt;=0,0,('LED Curve'!$D$19*(AP209/$I$1)^3+'LED Curve'!$D$20*(AP209/$I$1)^2+'LED Curve'!$D$21*(AP209/$I$1)^1+'LED Curve'!$D$22)*$F$1*$I$1))</f>
        <v>339.47249205193248</v>
      </c>
      <c r="EC209">
        <f>IF($I$2=0,0,IF(AQ209&lt;=0,0,('LED Curve'!$D$19*(AQ209/$I$2)^3+'LED Curve'!$D$20*(AQ209/$I$2)^2+'LED Curve'!$D$21*(AQ209/$I$2)^1+'LED Curve'!$D$22)*$F$2*$I$2))</f>
        <v>339.47249205193248</v>
      </c>
      <c r="ED209">
        <f>IF($I$3=0,0,IF(AR209&lt;=0,0,('LED Curve'!$D$19*(AR209/$I$3)^3+'LED Curve'!$D$20*(AR209/$I$3)^2+'LED Curve'!$D$21*(AR209/$I$3)^1+'LED Curve'!$D$22)*$F$3*$I$3))</f>
        <v>339.47249205193248</v>
      </c>
      <c r="EE209">
        <f>IF($I$4=0,0,IF(AS209&lt;=0,0,('LED Curve'!$D$19*(AS209/$I$4)^3+'LED Curve'!$D$20*(AS209/$I$4)^2+'LED Curve'!$D$21*(AS209/$I$4)^1+'LED Curve'!$D$22)*$F$4*$I$4))</f>
        <v>0</v>
      </c>
      <c r="EF209">
        <f>IF($I$1=0,0,IF(AT209&lt;=0,0,('LED Curve'!$D$19*(AT209/$I$1)^3+'LED Curve'!$D$20*(AT209/$I$1)^2+'LED Curve'!$D$21*(AT209/$I$1)^1+'LED Curve'!$D$22)*$F$1*$I$1))</f>
        <v>499.45781970958944</v>
      </c>
      <c r="EG209">
        <f>IF($I$2=0,0,IF(AU209&lt;=0,0,('LED Curve'!$D$19*(AU209/$I$2)^3+'LED Curve'!$D$20*(AU209/$I$2)^2+'LED Curve'!$D$21*(AU209/$I$2)^1+'LED Curve'!$D$22)*$F$2*$I$2))</f>
        <v>499.45781970958944</v>
      </c>
      <c r="EH209">
        <f>IF($I$3=0,0,IF(AV209&lt;=0,0,('LED Curve'!$D$19*(AV209/$I$3)^3+'LED Curve'!$D$20*(AV209/$I$3)^2+'LED Curve'!$D$21*(AV209/$I$3)^1+'LED Curve'!$D$22)*$F$3*$I$3))</f>
        <v>499.45781970958944</v>
      </c>
      <c r="EI209">
        <f>IF($I$4=0,0,IF(AW209&lt;=0,0,('LED Curve'!$D$19*(AW209/$I$4)^3+'LED Curve'!$D$20*(AW209/$I$4)^2+'LED Curve'!$D$21*(AW209/$I$4)^1+'LED Curve'!$D$22)*$F$4*$I$4))</f>
        <v>0</v>
      </c>
      <c r="EJ209">
        <f>IF($I$1=0,0,IF(AX209&lt;=0,0,('LED Curve'!$D$19*(AX209/$I$1)^3+'LED Curve'!$D$20*(AX209/$I$1)^2+'LED Curve'!$D$21*(AX209/$I$1)^1+'LED Curve'!$D$22)*$F$1*$I$1))</f>
        <v>499.45781970958944</v>
      </c>
      <c r="EK209">
        <f>IF($I$2=0,0,IF(AY209&lt;=0,0,('LED Curve'!$D$19*(AY209/$I$2)^3+'LED Curve'!$D$20*(AY209/$I$2)^2+'LED Curve'!$D$21*(AY209/$I$2)^1+'LED Curve'!$D$22)*$F$2*$I$2))</f>
        <v>499.45781970958944</v>
      </c>
      <c r="EL209">
        <f>IF($I$3=0,0,IF(AZ209&lt;=0,0,('LED Curve'!$D$19*(AZ209/$I$3)^3+'LED Curve'!$D$20*(AZ209/$I$3)^2+'LED Curve'!$D$21*(AZ209/$I$3)^1+'LED Curve'!$D$22)*$F$3*$I$3))</f>
        <v>499.45781970958944</v>
      </c>
      <c r="EM209">
        <f>IF($I$4=0,0,IF(BA209&lt;=0,0,('LED Curve'!$D$19*(BA209/$I$4)^3+'LED Curve'!$D$20*(BA209/$I$4)^2+'LED Curve'!$D$21*(BA209/$I$4)^1+'LED Curve'!$D$22)*$F$4*$I$4))</f>
        <v>0</v>
      </c>
      <c r="EN209">
        <f t="shared" si="402"/>
        <v>1018.4174761557974</v>
      </c>
      <c r="EO209">
        <f t="shared" si="322"/>
        <v>0</v>
      </c>
      <c r="EP209">
        <f t="shared" si="323"/>
        <v>1498.3734591287684</v>
      </c>
      <c r="EQ209">
        <f t="shared" si="324"/>
        <v>172.59529565083267</v>
      </c>
      <c r="ER209">
        <f t="shared" si="403"/>
        <v>1498.3734591287684</v>
      </c>
      <c r="ES209">
        <f t="shared" si="325"/>
        <v>96.271481817695985</v>
      </c>
    </row>
    <row r="210" spans="1:149" x14ac:dyDescent="0.3">
      <c r="A210">
        <v>201</v>
      </c>
      <c r="B210">
        <f t="shared" si="326"/>
        <v>7.8515624999999992E-3</v>
      </c>
      <c r="C210">
        <f t="shared" si="313"/>
        <v>95.805323897932027</v>
      </c>
      <c r="D210">
        <f t="shared" si="314"/>
        <v>104.64217152501675</v>
      </c>
      <c r="E210">
        <f t="shared" si="315"/>
        <v>113.47901915210149</v>
      </c>
      <c r="F210">
        <f>IF(C210&gt;Calculation!$D$72,IF((C210-Calculation!$D$72)/Calculation!$D$58&gt;Calculation!$D$28,Calculation!$D$28,(C210-Calculation!$D$72)/Calculation!$D$58),0)</f>
        <v>26.470588235294116</v>
      </c>
      <c r="G210">
        <f>IF(C210&gt;Calculation!$D$73,IF((C210-Calculation!$D$73)/Calculation!$D$59&gt;Calculation!$D$29,Calculation!$D$29,(C210-Calculation!$D$73)/Calculation!$D$59),0)</f>
        <v>54.411764705882355</v>
      </c>
      <c r="H210">
        <f>IF(C210&gt;Calculation!$D$74,IF((C210-Calculation!$D$74)/Calculation!$D$60&gt;Calculation!$D$30,Calculation!$D$30,(C210-Calculation!$D$74)/Calculation!$D$60),0)</f>
        <v>69.807869339695813</v>
      </c>
      <c r="I210">
        <f>IF(C210&gt;Calculation!$D$75,IF((C210-Calculation!$D$75)/Calculation!$D$61&gt;Calculation!$D$31,Calculation!$D$31,(C210-Calculation!$D$75)/Calculation!$D$61),0)</f>
        <v>0</v>
      </c>
      <c r="J210">
        <f>IF(D210&gt;Calculation!$D$72,IF((D210-Calculation!$D$72)/Calculation!$D$58&gt;Calculation!$D$28,Calculation!$D$28,(D210-Calculation!$D$72)/Calculation!$D$58),0)</f>
        <v>26.470588235294116</v>
      </c>
      <c r="K210">
        <f>IF(D210&gt;Calculation!$D$73,IF((D210-Calculation!$D$73)/Calculation!$D$59&gt;Calculation!$D$29,Calculation!$D$29,(D210-Calculation!$D$73)/Calculation!$D$59),0)</f>
        <v>54.411764705882355</v>
      </c>
      <c r="L210">
        <f>IF(D210&gt;Calculation!$D$74,IF((D210-Calculation!$D$74)/Calculation!$D$60&gt;Calculation!$D$30,Calculation!$D$30,(D210-Calculation!$D$74)/Calculation!$D$60),0)</f>
        <v>122.05882352941177</v>
      </c>
      <c r="M210">
        <f>IF(D210&gt;Calculation!$D$75,IF((D210-Calculation!$D$75)/Calculation!$D$61&gt;Calculation!$D$31,Calculation!$D$31,(D210-Calculation!$D$75)/Calculation!$D$61),0)</f>
        <v>0</v>
      </c>
      <c r="N210">
        <f>IF(E210&gt;Calculation!$D$72,IF((E210-Calculation!$D$72)/Calculation!$D$58&gt;Calculation!$D$28,Calculation!$D$28,(E210-Calculation!$D$72)/Calculation!$D$58),0)</f>
        <v>26.470588235294116</v>
      </c>
      <c r="O210">
        <f>IF(E210&gt;Calculation!$D$73,IF((E210-Calculation!$D$73)/Calculation!$D$59&gt;Calculation!$D$29,Calculation!$D$29,(E210-Calculation!$D$73)/Calculation!$D$59),0)</f>
        <v>54.411764705882355</v>
      </c>
      <c r="P210">
        <f>IF(E210&gt;Calculation!$D$74,IF((E210-Calculation!$D$74)/Calculation!$D$60&gt;Calculation!$D$30,Calculation!$D$30,(E210-Calculation!$D$74)/Calculation!$D$60),0)</f>
        <v>122.05882352941177</v>
      </c>
      <c r="Q210">
        <f>IF(E210&gt;Calculation!$D$75,IF((E210-Calculation!$D$75)/Calculation!$D$61&gt;Calculation!$D$31,Calculation!$D$31,(E210-Calculation!$D$75)/Calculation!$D$61),0)</f>
        <v>0</v>
      </c>
      <c r="R210">
        <f t="shared" si="327"/>
        <v>0</v>
      </c>
      <c r="S210">
        <f t="shared" si="328"/>
        <v>0</v>
      </c>
      <c r="T210">
        <f t="shared" si="329"/>
        <v>69.807869339695813</v>
      </c>
      <c r="U210">
        <f t="shared" si="330"/>
        <v>0</v>
      </c>
      <c r="V210">
        <f t="shared" si="331"/>
        <v>0</v>
      </c>
      <c r="W210">
        <f t="shared" si="332"/>
        <v>0</v>
      </c>
      <c r="X210">
        <f t="shared" si="333"/>
        <v>122.05882352941177</v>
      </c>
      <c r="Y210">
        <f t="shared" si="334"/>
        <v>0</v>
      </c>
      <c r="Z210">
        <f t="shared" si="335"/>
        <v>0</v>
      </c>
      <c r="AA210">
        <f t="shared" si="336"/>
        <v>0</v>
      </c>
      <c r="AB210">
        <f t="shared" si="337"/>
        <v>122.05882352941177</v>
      </c>
      <c r="AC210">
        <f t="shared" si="316"/>
        <v>0</v>
      </c>
      <c r="AD210">
        <f>IF(T210&gt;Calculation!$D$29,1,0)</f>
        <v>1</v>
      </c>
      <c r="AE210">
        <f>IF(X210&gt;Calculation!$D$29,1,0)</f>
        <v>1</v>
      </c>
      <c r="AF210">
        <f>IF(AB210&gt;Calculation!$D$29,1,0)</f>
        <v>1</v>
      </c>
      <c r="AG210">
        <f>IF(U210&gt;Calculation!$D$30,1,0)</f>
        <v>0</v>
      </c>
      <c r="AH210">
        <f>IF(Y210&gt;Calculation!$D$30,1,0)</f>
        <v>0</v>
      </c>
      <c r="AI210">
        <f>IF(AC210&gt;Calculation!$D$30,1,0)</f>
        <v>0</v>
      </c>
      <c r="AJ210">
        <f t="shared" si="317"/>
        <v>69.807869339695813</v>
      </c>
      <c r="AK210">
        <f t="shared" si="338"/>
        <v>122.05882352941177</v>
      </c>
      <c r="AL210">
        <f t="shared" si="339"/>
        <v>122.05882352941177</v>
      </c>
      <c r="AM210">
        <f t="shared" si="340"/>
        <v>4873.1386217480431</v>
      </c>
      <c r="AN210">
        <f t="shared" si="341"/>
        <v>14898.356401384084</v>
      </c>
      <c r="AO210">
        <f t="shared" si="342"/>
        <v>14898.356401384084</v>
      </c>
      <c r="AP210">
        <f t="shared" si="318"/>
        <v>69.807869339695813</v>
      </c>
      <c r="AQ210">
        <f t="shared" si="319"/>
        <v>69.807869339695813</v>
      </c>
      <c r="AR210">
        <f t="shared" si="320"/>
        <v>69.807869339695813</v>
      </c>
      <c r="AS210">
        <f t="shared" si="321"/>
        <v>0</v>
      </c>
      <c r="AT210">
        <f t="shared" si="343"/>
        <v>122.05882352941177</v>
      </c>
      <c r="AU210">
        <f t="shared" si="344"/>
        <v>122.05882352941177</v>
      </c>
      <c r="AV210">
        <f t="shared" si="345"/>
        <v>122.05882352941177</v>
      </c>
      <c r="AW210">
        <f t="shared" si="346"/>
        <v>0</v>
      </c>
      <c r="AX210">
        <f t="shared" si="347"/>
        <v>122.05882352941177</v>
      </c>
      <c r="AY210">
        <f t="shared" si="348"/>
        <v>122.05882352941177</v>
      </c>
      <c r="AZ210">
        <f t="shared" si="349"/>
        <v>122.05882352941177</v>
      </c>
      <c r="BA210">
        <f t="shared" si="350"/>
        <v>0</v>
      </c>
      <c r="BB210">
        <f t="shared" si="351"/>
        <v>23.269289779898603</v>
      </c>
      <c r="BC210">
        <f t="shared" si="352"/>
        <v>23.269289779898603</v>
      </c>
      <c r="BD210">
        <f t="shared" si="353"/>
        <v>23.269289779898603</v>
      </c>
      <c r="BE210">
        <f t="shared" si="354"/>
        <v>0</v>
      </c>
      <c r="BF210">
        <f t="shared" si="355"/>
        <v>40.686274509803923</v>
      </c>
      <c r="BG210">
        <f t="shared" si="356"/>
        <v>40.686274509803923</v>
      </c>
      <c r="BH210">
        <f t="shared" si="357"/>
        <v>40.686274509803923</v>
      </c>
      <c r="BI210">
        <f t="shared" si="358"/>
        <v>0</v>
      </c>
      <c r="BJ210">
        <f t="shared" si="359"/>
        <v>40.686274509803923</v>
      </c>
      <c r="BK210">
        <f t="shared" si="360"/>
        <v>40.686274509803923</v>
      </c>
      <c r="BL210">
        <f t="shared" si="361"/>
        <v>40.686274509803923</v>
      </c>
      <c r="BM210">
        <f t="shared" si="362"/>
        <v>0</v>
      </c>
      <c r="BN210">
        <f t="shared" si="363"/>
        <v>541.45984686089355</v>
      </c>
      <c r="BO210">
        <f t="shared" si="364"/>
        <v>541.45984686089355</v>
      </c>
      <c r="BP210">
        <f t="shared" si="365"/>
        <v>541.45984686089355</v>
      </c>
      <c r="BQ210">
        <f t="shared" si="366"/>
        <v>0</v>
      </c>
      <c r="BR210">
        <f t="shared" si="367"/>
        <v>1655.3729334871205</v>
      </c>
      <c r="BS210">
        <f t="shared" si="368"/>
        <v>1655.3729334871205</v>
      </c>
      <c r="BT210">
        <f t="shared" si="369"/>
        <v>1655.3729334871205</v>
      </c>
      <c r="BU210">
        <f t="shared" si="370"/>
        <v>0</v>
      </c>
      <c r="BV210">
        <f t="shared" si="371"/>
        <v>1655.3729334871205</v>
      </c>
      <c r="BW210">
        <f t="shared" si="372"/>
        <v>1655.3729334871205</v>
      </c>
      <c r="BX210">
        <f t="shared" si="373"/>
        <v>1655.3729334871205</v>
      </c>
      <c r="BY210">
        <f t="shared" si="374"/>
        <v>0</v>
      </c>
      <c r="BZ210">
        <f>IF($I$1=0,0,IF(AP210=0,C210,('LED Curve'!$D$14*(AP210/$I$1)^3+'LED Curve'!$D$15*(AP210/$I$1)^2+'LED Curve'!$D$16*(AP210/$I$1)^1+'LED Curve'!$D$17)*$F$1))</f>
        <v>30.215401673988907</v>
      </c>
      <c r="CA210">
        <f>IF($I$2=0,0,IF(AQ210=0,C210-BZ210,('LED Curve'!$D$14*(AQ210/$I$2)^3+'LED Curve'!$D$15*(AQ210/$I$2)^2+'LED Curve'!$D$16*(AQ210/$I$2)^1+'LED Curve'!$D$17)*$F$2))</f>
        <v>30.215401673988907</v>
      </c>
      <c r="CB210">
        <f>IF($I$3=0,0,IF(AR210=0,C210-(BZ210+CA210),('LED Curve'!$D$14*(AR210/$I$3)^3+'LED Curve'!$D$15*(AR210/$I$3)^2+'LED Curve'!$D$16*(AR210/$I$3)^1+'LED Curve'!$D$17)*$F$3))</f>
        <v>30.215401673988907</v>
      </c>
      <c r="CC210">
        <f>IF($I$4=0,0,IF(AS210=0,C210-(BZ210+CA210+CB210),('LED Curve'!$D$14*(AS210/$I$4)^3+'LED Curve'!$D$15*(AS210/$I$4)^2+'LED Curve'!$D$16*(AS210/$I$4)^1+'LED Curve'!$D$17)*$F$4))</f>
        <v>5.1591188759653051</v>
      </c>
      <c r="CD210">
        <f>IF($I$1=0,0,IF(AT210=0,D210,('LED Curve'!$D$14*(AT210/$I$1)^3+'LED Curve'!$D$15*(AT210/$I$1)^2+'LED Curve'!$D$16*(AT210/$I$1)^1+'LED Curve'!$D$17)*$F$1))</f>
        <v>31.838258559933596</v>
      </c>
      <c r="CE210">
        <f>IF($I$2=0,0,IF(AU210=0,D210-CD210,('LED Curve'!$D$14*(AU210/$I$2)^3+'LED Curve'!$D$15*(AU210/$I$2)^2+'LED Curve'!$D$16*(AU210/$I$2)^1+'LED Curve'!$D$17)*$F$2))</f>
        <v>31.838258559933596</v>
      </c>
      <c r="CF210">
        <f>IF($I$3=0,0,IF(AV210=0,D210-(CD210+CE210),('LED Curve'!$D$14*(AV210/$I$3)^3+'LED Curve'!$D$15*(AV210/$I$3)^2+'LED Curve'!$D$16*(AV210/$I$3)^1+'LED Curve'!$D$17)*$F$3))</f>
        <v>31.838258559933596</v>
      </c>
      <c r="CG210">
        <f>IF($I$4=0,0,IF(AW210=0,D210-(CD210+CE210+CF210),('LED Curve'!$D$14*(AW210/$I$4)^3+'LED Curve'!$D$15*(AW210/$I$4)^2+'LED Curve'!$D$16*(AW210/$I$4)^1+'LED Curve'!$D$17)*$F$4))</f>
        <v>9.1273958452159576</v>
      </c>
      <c r="CH210">
        <f>IF($I$1=0,0,IF(AX210=0,E210,('LED Curve'!$D$14*(AX210/$I$1)^3+'LED Curve'!$D$15*(AX210/$I$1)^2+'LED Curve'!$D$16*(AX210/$I$1)^1+'LED Curve'!$D$17)*$F$1))</f>
        <v>31.838258559933596</v>
      </c>
      <c r="CI210">
        <f>IF($I$2=0,0,IF(AY210=0,E210-CH210,('LED Curve'!$D$14*(AY210/$I$2)^3+'LED Curve'!$D$15*(AY210/$I$2)^2+'LED Curve'!$D$16*(AY210/$I$2)^1+'LED Curve'!$D$17)*$F$2))</f>
        <v>31.838258559933596</v>
      </c>
      <c r="CJ210">
        <f>IF($I$3=0,0,IF(AZ210=0,E210-(CH210+CI210),('LED Curve'!$D$14*(AZ210/$I$3)^3+'LED Curve'!$D$15*(AZ210/$I$3)^2+'LED Curve'!$D$16*(AZ210/$I$3)^1+'LED Curve'!$D$17)*$F$3))</f>
        <v>31.838258559933596</v>
      </c>
      <c r="CK210">
        <f>IF($I$4=0,0,IF(BA210=0,E210-(CH210+CI210+CJ210),('LED Curve'!$D$14*(BA210/$I$4)^3+'LED Curve'!$D$15*(BA210/$I$4)^2+'LED Curve'!$D$16*(BA210/$I$4)^1+'LED Curve'!$D$17)*$F$4))</f>
        <v>17.964243472300694</v>
      </c>
      <c r="CL210">
        <f t="shared" si="375"/>
        <v>65.58992222394312</v>
      </c>
      <c r="CM210">
        <f t="shared" si="376"/>
        <v>35.374520549954212</v>
      </c>
      <c r="CN210">
        <f t="shared" si="377"/>
        <v>5.1591188759653051</v>
      </c>
      <c r="CO210">
        <f>IF($C$6=Calculation!$I$5,0,$C210-(BZ210+CA210+CB210+CC210))</f>
        <v>0</v>
      </c>
      <c r="CP210">
        <f t="shared" si="378"/>
        <v>72.803912965083157</v>
      </c>
      <c r="CQ210">
        <f t="shared" si="379"/>
        <v>40.965654405149557</v>
      </c>
      <c r="CR210">
        <f t="shared" si="380"/>
        <v>9.1273958452159576</v>
      </c>
      <c r="CS210">
        <f>IF($C$6=Calculation!$I$5,0,$D210-(CD210+CE210+CF210+CG210))</f>
        <v>0</v>
      </c>
      <c r="CT210">
        <f t="shared" si="381"/>
        <v>81.640760592167894</v>
      </c>
      <c r="CU210">
        <f t="shared" si="382"/>
        <v>49.802502032234294</v>
      </c>
      <c r="CV210">
        <f t="shared" si="383"/>
        <v>17.964243472300694</v>
      </c>
      <c r="CW210">
        <f>IF($C$6=Calculation!$I$5,0,$E210-(CH210+CI210+CJ210+CK210))</f>
        <v>0</v>
      </c>
      <c r="CX210">
        <f t="shared" si="384"/>
        <v>105.42136793128404</v>
      </c>
      <c r="CY210">
        <f t="shared" si="385"/>
        <v>118.66392026660853</v>
      </c>
      <c r="CZ210">
        <f t="shared" si="386"/>
        <v>130.84447653814223</v>
      </c>
      <c r="DA210">
        <f t="shared" si="387"/>
        <v>1.1228014757457268</v>
      </c>
      <c r="DB210">
        <f t="shared" si="388"/>
        <v>1.1709646624436758</v>
      </c>
      <c r="DC210">
        <f t="shared" si="389"/>
        <v>1.2018264310922075</v>
      </c>
      <c r="DD210">
        <f t="shared" si="404"/>
        <v>25.473661754474168</v>
      </c>
      <c r="DE210">
        <f t="shared" si="405"/>
        <v>25.056851656263568</v>
      </c>
      <c r="DF210">
        <f t="shared" si="406"/>
        <v>23.864995266515706</v>
      </c>
      <c r="DG210">
        <f t="shared" si="407"/>
        <v>17.668708311669377</v>
      </c>
      <c r="DH210">
        <f t="shared" si="408"/>
        <v>26.630831334544752</v>
      </c>
      <c r="DI210">
        <f t="shared" si="409"/>
        <v>26.250966400004842</v>
      </c>
      <c r="DJ210">
        <f t="shared" si="410"/>
        <v>25.18498277337515</v>
      </c>
      <c r="DK210">
        <f t="shared" si="411"/>
        <v>20.58063158156131</v>
      </c>
      <c r="DL210">
        <f t="shared" si="412"/>
        <v>27.367775495087784</v>
      </c>
      <c r="DM210">
        <f t="shared" si="413"/>
        <v>27.019961483376427</v>
      </c>
      <c r="DN210">
        <f t="shared" si="414"/>
        <v>26.05472131791673</v>
      </c>
      <c r="DO210">
        <f t="shared" si="415"/>
        <v>22.792486166611489</v>
      </c>
      <c r="DP210">
        <f t="shared" si="390"/>
        <v>0.21536561656600375</v>
      </c>
      <c r="DQ210">
        <f t="shared" si="391"/>
        <v>0.5946129283434145</v>
      </c>
      <c r="DR210">
        <f t="shared" si="392"/>
        <v>2.9705391760562141</v>
      </c>
      <c r="DS210">
        <f t="shared" si="393"/>
        <v>8.4538317456497953</v>
      </c>
      <c r="DT210">
        <f t="shared" si="394"/>
        <v>0.1957421357474966</v>
      </c>
      <c r="DU210">
        <f t="shared" si="395"/>
        <v>0.52937470169145939</v>
      </c>
      <c r="DV210">
        <f t="shared" si="396"/>
        <v>2.3399079434946004</v>
      </c>
      <c r="DW210">
        <f t="shared" si="397"/>
        <v>15.780518733745136</v>
      </c>
      <c r="DX210">
        <f t="shared" si="398"/>
        <v>0.17943591579829735</v>
      </c>
      <c r="DY210">
        <f t="shared" si="399"/>
        <v>0.47733610924997627</v>
      </c>
      <c r="DZ210">
        <f t="shared" si="400"/>
        <v>1.7032307480014512</v>
      </c>
      <c r="EA210">
        <f t="shared" si="401"/>
        <v>24.047702871007704</v>
      </c>
      <c r="EB210">
        <f>IF($I$1=0,0,IF(AP210&lt;=0,0,('LED Curve'!$D$19*(AP210/$I$1)^3+'LED Curve'!$D$20*(AP210/$I$1)^2+'LED Curve'!$D$21*(AP210/$I$1)^1+'LED Curve'!$D$22)*$F$1*$I$1))</f>
        <v>302.8974195577851</v>
      </c>
      <c r="EC210">
        <f>IF($I$2=0,0,IF(AQ210&lt;=0,0,('LED Curve'!$D$19*(AQ210/$I$2)^3+'LED Curve'!$D$20*(AQ210/$I$2)^2+'LED Curve'!$D$21*(AQ210/$I$2)^1+'LED Curve'!$D$22)*$F$2*$I$2))</f>
        <v>302.8974195577851</v>
      </c>
      <c r="ED210">
        <f>IF($I$3=0,0,IF(AR210&lt;=0,0,('LED Curve'!$D$19*(AR210/$I$3)^3+'LED Curve'!$D$20*(AR210/$I$3)^2+'LED Curve'!$D$21*(AR210/$I$3)^1+'LED Curve'!$D$22)*$F$3*$I$3))</f>
        <v>302.8974195577851</v>
      </c>
      <c r="EE210">
        <f>IF($I$4=0,0,IF(AS210&lt;=0,0,('LED Curve'!$D$19*(AS210/$I$4)^3+'LED Curve'!$D$20*(AS210/$I$4)^2+'LED Curve'!$D$21*(AS210/$I$4)^1+'LED Curve'!$D$22)*$F$4*$I$4))</f>
        <v>0</v>
      </c>
      <c r="EF210">
        <f>IF($I$1=0,0,IF(AT210&lt;=0,0,('LED Curve'!$D$19*(AT210/$I$1)^3+'LED Curve'!$D$20*(AT210/$I$1)^2+'LED Curve'!$D$21*(AT210/$I$1)^1+'LED Curve'!$D$22)*$F$1*$I$1))</f>
        <v>499.45781970958944</v>
      </c>
      <c r="EG210">
        <f>IF($I$2=0,0,IF(AU210&lt;=0,0,('LED Curve'!$D$19*(AU210/$I$2)^3+'LED Curve'!$D$20*(AU210/$I$2)^2+'LED Curve'!$D$21*(AU210/$I$2)^1+'LED Curve'!$D$22)*$F$2*$I$2))</f>
        <v>499.45781970958944</v>
      </c>
      <c r="EH210">
        <f>IF($I$3=0,0,IF(AV210&lt;=0,0,('LED Curve'!$D$19*(AV210/$I$3)^3+'LED Curve'!$D$20*(AV210/$I$3)^2+'LED Curve'!$D$21*(AV210/$I$3)^1+'LED Curve'!$D$22)*$F$3*$I$3))</f>
        <v>499.45781970958944</v>
      </c>
      <c r="EI210">
        <f>IF($I$4=0,0,IF(AW210&lt;=0,0,('LED Curve'!$D$19*(AW210/$I$4)^3+'LED Curve'!$D$20*(AW210/$I$4)^2+'LED Curve'!$D$21*(AW210/$I$4)^1+'LED Curve'!$D$22)*$F$4*$I$4))</f>
        <v>0</v>
      </c>
      <c r="EJ210">
        <f>IF($I$1=0,0,IF(AX210&lt;=0,0,('LED Curve'!$D$19*(AX210/$I$1)^3+'LED Curve'!$D$20*(AX210/$I$1)^2+'LED Curve'!$D$21*(AX210/$I$1)^1+'LED Curve'!$D$22)*$F$1*$I$1))</f>
        <v>499.45781970958944</v>
      </c>
      <c r="EK210">
        <f>IF($I$2=0,0,IF(AY210&lt;=0,0,('LED Curve'!$D$19*(AY210/$I$2)^3+'LED Curve'!$D$20*(AY210/$I$2)^2+'LED Curve'!$D$21*(AY210/$I$2)^1+'LED Curve'!$D$22)*$F$2*$I$2))</f>
        <v>499.45781970958944</v>
      </c>
      <c r="EL210">
        <f>IF($I$3=0,0,IF(AZ210&lt;=0,0,('LED Curve'!$D$19*(AZ210/$I$3)^3+'LED Curve'!$D$20*(AZ210/$I$3)^2+'LED Curve'!$D$21*(AZ210/$I$3)^1+'LED Curve'!$D$22)*$F$3*$I$3))</f>
        <v>499.45781970958944</v>
      </c>
      <c r="EM210">
        <f>IF($I$4=0,0,IF(BA210&lt;=0,0,('LED Curve'!$D$19*(BA210/$I$4)^3+'LED Curve'!$D$20*(BA210/$I$4)^2+'LED Curve'!$D$21*(BA210/$I$4)^1+'LED Curve'!$D$22)*$F$4*$I$4))</f>
        <v>0</v>
      </c>
      <c r="EN210">
        <f t="shared" si="402"/>
        <v>908.69225867335535</v>
      </c>
      <c r="EO210">
        <f t="shared" si="322"/>
        <v>0</v>
      </c>
      <c r="EP210">
        <f t="shared" si="323"/>
        <v>1498.3734591287684</v>
      </c>
      <c r="EQ210">
        <f t="shared" si="324"/>
        <v>172.59529565083267</v>
      </c>
      <c r="ER210">
        <f t="shared" si="403"/>
        <v>1498.3734591287684</v>
      </c>
      <c r="ES210">
        <f t="shared" si="325"/>
        <v>96.271481817695985</v>
      </c>
    </row>
    <row r="211" spans="1:149" x14ac:dyDescent="0.3">
      <c r="A211">
        <v>202</v>
      </c>
      <c r="B211">
        <f t="shared" si="326"/>
        <v>7.8906250000000001E-3</v>
      </c>
      <c r="C211">
        <f t="shared" si="313"/>
        <v>94.307574533944333</v>
      </c>
      <c r="D211">
        <f t="shared" si="314"/>
        <v>103.00826312793927</v>
      </c>
      <c r="E211">
        <f t="shared" si="315"/>
        <v>111.70895172193421</v>
      </c>
      <c r="F211">
        <f>IF(C211&gt;Calculation!$D$72,IF((C211-Calculation!$D$72)/Calculation!$D$58&gt;Calculation!$D$28,Calculation!$D$28,(C211-Calculation!$D$72)/Calculation!$D$58),0)</f>
        <v>26.470588235294116</v>
      </c>
      <c r="G211">
        <f>IF(C211&gt;Calculation!$D$73,IF((C211-Calculation!$D$73)/Calculation!$D$59&gt;Calculation!$D$29,Calculation!$D$29,(C211-Calculation!$D$73)/Calculation!$D$59),0)</f>
        <v>54.411764705882355</v>
      </c>
      <c r="H211">
        <f>IF(C211&gt;Calculation!$D$74,IF((C211-Calculation!$D$74)/Calculation!$D$60&gt;Calculation!$D$30,Calculation!$D$30,(C211-Calculation!$D$74)/Calculation!$D$60),0)</f>
        <v>60.551074753863347</v>
      </c>
      <c r="I211">
        <f>IF(C211&gt;Calculation!$D$75,IF((C211-Calculation!$D$75)/Calculation!$D$61&gt;Calculation!$D$31,Calculation!$D$31,(C211-Calculation!$D$75)/Calculation!$D$61),0)</f>
        <v>0</v>
      </c>
      <c r="J211">
        <f>IF(D211&gt;Calculation!$D$72,IF((D211-Calculation!$D$72)/Calculation!$D$58&gt;Calculation!$D$28,Calculation!$D$28,(D211-Calculation!$D$72)/Calculation!$D$58),0)</f>
        <v>26.470588235294116</v>
      </c>
      <c r="K211">
        <f>IF(D211&gt;Calculation!$D$73,IF((D211-Calculation!$D$73)/Calculation!$D$59&gt;Calculation!$D$29,Calculation!$D$29,(D211-Calculation!$D$73)/Calculation!$D$59),0)</f>
        <v>54.411764705882355</v>
      </c>
      <c r="L211">
        <f>IF(D211&gt;Calculation!$D$74,IF((D211-Calculation!$D$74)/Calculation!$D$60&gt;Calculation!$D$30,Calculation!$D$30,(D211-Calculation!$D$74)/Calculation!$D$60),0)</f>
        <v>114.3254171147715</v>
      </c>
      <c r="M211">
        <f>IF(D211&gt;Calculation!$D$75,IF((D211-Calculation!$D$75)/Calculation!$D$61&gt;Calculation!$D$31,Calculation!$D$31,(D211-Calculation!$D$75)/Calculation!$D$61),0)</f>
        <v>0</v>
      </c>
      <c r="N211">
        <f>IF(E211&gt;Calculation!$D$72,IF((E211-Calculation!$D$72)/Calculation!$D$58&gt;Calculation!$D$28,Calculation!$D$28,(E211-Calculation!$D$72)/Calculation!$D$58),0)</f>
        <v>26.470588235294116</v>
      </c>
      <c r="O211">
        <f>IF(E211&gt;Calculation!$D$73,IF((E211-Calculation!$D$73)/Calculation!$D$59&gt;Calculation!$D$29,Calculation!$D$29,(E211-Calculation!$D$73)/Calculation!$D$59),0)</f>
        <v>54.411764705882355</v>
      </c>
      <c r="P211">
        <f>IF(E211&gt;Calculation!$D$74,IF((E211-Calculation!$D$74)/Calculation!$D$60&gt;Calculation!$D$30,Calculation!$D$30,(E211-Calculation!$D$74)/Calculation!$D$60),0)</f>
        <v>122.05882352941177</v>
      </c>
      <c r="Q211">
        <f>IF(E211&gt;Calculation!$D$75,IF((E211-Calculation!$D$75)/Calculation!$D$61&gt;Calculation!$D$31,Calculation!$D$31,(E211-Calculation!$D$75)/Calculation!$D$61),0)</f>
        <v>0</v>
      </c>
      <c r="R211">
        <f t="shared" si="327"/>
        <v>0</v>
      </c>
      <c r="S211">
        <f t="shared" si="328"/>
        <v>0</v>
      </c>
      <c r="T211">
        <f t="shared" si="329"/>
        <v>60.551074753863347</v>
      </c>
      <c r="U211">
        <f t="shared" si="330"/>
        <v>0</v>
      </c>
      <c r="V211">
        <f t="shared" si="331"/>
        <v>0</v>
      </c>
      <c r="W211">
        <f t="shared" si="332"/>
        <v>0</v>
      </c>
      <c r="X211">
        <f t="shared" si="333"/>
        <v>114.3254171147715</v>
      </c>
      <c r="Y211">
        <f t="shared" si="334"/>
        <v>0</v>
      </c>
      <c r="Z211">
        <f t="shared" si="335"/>
        <v>0</v>
      </c>
      <c r="AA211">
        <f t="shared" si="336"/>
        <v>0</v>
      </c>
      <c r="AB211">
        <f t="shared" si="337"/>
        <v>122.05882352941177</v>
      </c>
      <c r="AC211">
        <f t="shared" si="316"/>
        <v>0</v>
      </c>
      <c r="AD211">
        <f>IF(T211&gt;Calculation!$D$29,1,0)</f>
        <v>1</v>
      </c>
      <c r="AE211">
        <f>IF(X211&gt;Calculation!$D$29,1,0)</f>
        <v>1</v>
      </c>
      <c r="AF211">
        <f>IF(AB211&gt;Calculation!$D$29,1,0)</f>
        <v>1</v>
      </c>
      <c r="AG211">
        <f>IF(U211&gt;Calculation!$D$30,1,0)</f>
        <v>0</v>
      </c>
      <c r="AH211">
        <f>IF(Y211&gt;Calculation!$D$30,1,0)</f>
        <v>0</v>
      </c>
      <c r="AI211">
        <f>IF(AC211&gt;Calculation!$D$30,1,0)</f>
        <v>0</v>
      </c>
      <c r="AJ211">
        <f t="shared" si="317"/>
        <v>60.551074753863347</v>
      </c>
      <c r="AK211">
        <f t="shared" si="338"/>
        <v>114.3254171147715</v>
      </c>
      <c r="AL211">
        <f t="shared" si="339"/>
        <v>122.05882352941177</v>
      </c>
      <c r="AM211">
        <f t="shared" si="340"/>
        <v>3666.4326538479472</v>
      </c>
      <c r="AN211">
        <f t="shared" si="341"/>
        <v>13070.300998466488</v>
      </c>
      <c r="AO211">
        <f t="shared" si="342"/>
        <v>14898.356401384084</v>
      </c>
      <c r="AP211">
        <f t="shared" si="318"/>
        <v>60.551074753863347</v>
      </c>
      <c r="AQ211">
        <f t="shared" si="319"/>
        <v>60.551074753863347</v>
      </c>
      <c r="AR211">
        <f t="shared" si="320"/>
        <v>60.551074753863347</v>
      </c>
      <c r="AS211">
        <f t="shared" si="321"/>
        <v>0</v>
      </c>
      <c r="AT211">
        <f t="shared" si="343"/>
        <v>114.3254171147715</v>
      </c>
      <c r="AU211">
        <f t="shared" si="344"/>
        <v>114.3254171147715</v>
      </c>
      <c r="AV211">
        <f t="shared" si="345"/>
        <v>114.3254171147715</v>
      </c>
      <c r="AW211">
        <f t="shared" si="346"/>
        <v>0</v>
      </c>
      <c r="AX211">
        <f t="shared" si="347"/>
        <v>122.05882352941177</v>
      </c>
      <c r="AY211">
        <f t="shared" si="348"/>
        <v>122.05882352941177</v>
      </c>
      <c r="AZ211">
        <f t="shared" si="349"/>
        <v>122.05882352941177</v>
      </c>
      <c r="BA211">
        <f t="shared" si="350"/>
        <v>0</v>
      </c>
      <c r="BB211">
        <f t="shared" si="351"/>
        <v>20.183691584621116</v>
      </c>
      <c r="BC211">
        <f t="shared" si="352"/>
        <v>20.183691584621116</v>
      </c>
      <c r="BD211">
        <f t="shared" si="353"/>
        <v>20.183691584621116</v>
      </c>
      <c r="BE211">
        <f t="shared" si="354"/>
        <v>0</v>
      </c>
      <c r="BF211">
        <f t="shared" si="355"/>
        <v>38.108472371590501</v>
      </c>
      <c r="BG211">
        <f t="shared" si="356"/>
        <v>38.108472371590501</v>
      </c>
      <c r="BH211">
        <f t="shared" si="357"/>
        <v>38.108472371590501</v>
      </c>
      <c r="BI211">
        <f t="shared" si="358"/>
        <v>0</v>
      </c>
      <c r="BJ211">
        <f t="shared" si="359"/>
        <v>40.686274509803923</v>
      </c>
      <c r="BK211">
        <f t="shared" si="360"/>
        <v>40.686274509803923</v>
      </c>
      <c r="BL211">
        <f t="shared" si="361"/>
        <v>40.686274509803923</v>
      </c>
      <c r="BM211">
        <f t="shared" si="362"/>
        <v>0</v>
      </c>
      <c r="BN211">
        <f t="shared" si="363"/>
        <v>407.38140598310525</v>
      </c>
      <c r="BO211">
        <f t="shared" si="364"/>
        <v>407.38140598310525</v>
      </c>
      <c r="BP211">
        <f t="shared" si="365"/>
        <v>407.38140598310525</v>
      </c>
      <c r="BQ211">
        <f t="shared" si="366"/>
        <v>0</v>
      </c>
      <c r="BR211">
        <f t="shared" si="367"/>
        <v>1452.2556664962765</v>
      </c>
      <c r="BS211">
        <f t="shared" si="368"/>
        <v>1452.2556664962765</v>
      </c>
      <c r="BT211">
        <f t="shared" si="369"/>
        <v>1452.2556664962765</v>
      </c>
      <c r="BU211">
        <f t="shared" si="370"/>
        <v>0</v>
      </c>
      <c r="BV211">
        <f t="shared" si="371"/>
        <v>1655.3729334871205</v>
      </c>
      <c r="BW211">
        <f t="shared" si="372"/>
        <v>1655.3729334871205</v>
      </c>
      <c r="BX211">
        <f t="shared" si="373"/>
        <v>1655.3729334871205</v>
      </c>
      <c r="BY211">
        <f t="shared" si="374"/>
        <v>0</v>
      </c>
      <c r="BZ211">
        <f>IF($I$1=0,0,IF(AP211=0,C211,('LED Curve'!$D$14*(AP211/$I$1)^3+'LED Curve'!$D$15*(AP211/$I$1)^2+'LED Curve'!$D$16*(AP211/$I$1)^1+'LED Curve'!$D$17)*$F$1))</f>
        <v>29.797757512833019</v>
      </c>
      <c r="CA211">
        <f>IF($I$2=0,0,IF(AQ211=0,C211-BZ211,('LED Curve'!$D$14*(AQ211/$I$2)^3+'LED Curve'!$D$15*(AQ211/$I$2)^2+'LED Curve'!$D$16*(AQ211/$I$2)^1+'LED Curve'!$D$17)*$F$2))</f>
        <v>29.797757512833019</v>
      </c>
      <c r="CB211">
        <f>IF($I$3=0,0,IF(AR211=0,C211-(BZ211+CA211),('LED Curve'!$D$14*(AR211/$I$3)^3+'LED Curve'!$D$15*(AR211/$I$3)^2+'LED Curve'!$D$16*(AR211/$I$3)^1+'LED Curve'!$D$17)*$F$3))</f>
        <v>29.797757512833019</v>
      </c>
      <c r="CC211">
        <f>IF($I$4=0,0,IF(AS211=0,C211-(BZ211+CA211+CB211),('LED Curve'!$D$14*(AS211/$I$4)^3+'LED Curve'!$D$15*(AS211/$I$4)^2+'LED Curve'!$D$16*(AS211/$I$4)^1+'LED Curve'!$D$17)*$F$4))</f>
        <v>4.9143019954452711</v>
      </c>
      <c r="CD211">
        <f>IF($I$1=0,0,IF(AT211=0,D211,('LED Curve'!$D$14*(AT211/$I$1)^3+'LED Curve'!$D$15*(AT211/$I$1)^2+'LED Curve'!$D$16*(AT211/$I$1)^1+'LED Curve'!$D$17)*$F$1))</f>
        <v>31.65618209970318</v>
      </c>
      <c r="CE211">
        <f>IF($I$2=0,0,IF(AU211=0,D211-CD211,('LED Curve'!$D$14*(AU211/$I$2)^3+'LED Curve'!$D$15*(AU211/$I$2)^2+'LED Curve'!$D$16*(AU211/$I$2)^1+'LED Curve'!$D$17)*$F$2))</f>
        <v>31.65618209970318</v>
      </c>
      <c r="CF211">
        <f>IF($I$3=0,0,IF(AV211=0,D211-(CD211+CE211),('LED Curve'!$D$14*(AV211/$I$3)^3+'LED Curve'!$D$15*(AV211/$I$3)^2+'LED Curve'!$D$16*(AV211/$I$3)^1+'LED Curve'!$D$17)*$F$3))</f>
        <v>31.65618209970318</v>
      </c>
      <c r="CG211">
        <f>IF($I$4=0,0,IF(AW211=0,D211-(CD211+CE211+CF211),('LED Curve'!$D$14*(AW211/$I$4)^3+'LED Curve'!$D$15*(AW211/$I$4)^2+'LED Curve'!$D$16*(AW211/$I$4)^1+'LED Curve'!$D$17)*$F$4))</f>
        <v>8.0397168288297394</v>
      </c>
      <c r="CH211">
        <f>IF($I$1=0,0,IF(AX211=0,E211,('LED Curve'!$D$14*(AX211/$I$1)^3+'LED Curve'!$D$15*(AX211/$I$1)^2+'LED Curve'!$D$16*(AX211/$I$1)^1+'LED Curve'!$D$17)*$F$1))</f>
        <v>31.838258559933596</v>
      </c>
      <c r="CI211">
        <f>IF($I$2=0,0,IF(AY211=0,E211-CH211,('LED Curve'!$D$14*(AY211/$I$2)^3+'LED Curve'!$D$15*(AY211/$I$2)^2+'LED Curve'!$D$16*(AY211/$I$2)^1+'LED Curve'!$D$17)*$F$2))</f>
        <v>31.838258559933596</v>
      </c>
      <c r="CJ211">
        <f>IF($I$3=0,0,IF(AZ211=0,E211-(CH211+CI211),('LED Curve'!$D$14*(AZ211/$I$3)^3+'LED Curve'!$D$15*(AZ211/$I$3)^2+'LED Curve'!$D$16*(AZ211/$I$3)^1+'LED Curve'!$D$17)*$F$3))</f>
        <v>31.838258559933596</v>
      </c>
      <c r="CK211">
        <f>IF($I$4=0,0,IF(BA211=0,E211-(CH211+CI211+CJ211),('LED Curve'!$D$14*(BA211/$I$4)^3+'LED Curve'!$D$15*(BA211/$I$4)^2+'LED Curve'!$D$16*(BA211/$I$4)^1+'LED Curve'!$D$17)*$F$4))</f>
        <v>16.194176042133421</v>
      </c>
      <c r="CL211">
        <f t="shared" si="375"/>
        <v>64.509817021111317</v>
      </c>
      <c r="CM211">
        <f t="shared" si="376"/>
        <v>34.712059508278294</v>
      </c>
      <c r="CN211">
        <f t="shared" si="377"/>
        <v>4.9143019954452711</v>
      </c>
      <c r="CO211">
        <f>IF($C$6=Calculation!$I$5,0,$C211-(BZ211+CA211+CB211+CC211))</f>
        <v>0</v>
      </c>
      <c r="CP211">
        <f t="shared" si="378"/>
        <v>71.352081028236086</v>
      </c>
      <c r="CQ211">
        <f t="shared" si="379"/>
        <v>39.695898928532912</v>
      </c>
      <c r="CR211">
        <f t="shared" si="380"/>
        <v>8.0397168288297394</v>
      </c>
      <c r="CS211">
        <f>IF($C$6=Calculation!$I$5,0,$D211-(CD211+CE211+CF211+CG211))</f>
        <v>0</v>
      </c>
      <c r="CT211">
        <f t="shared" si="381"/>
        <v>79.87069316200062</v>
      </c>
      <c r="CU211">
        <f t="shared" si="382"/>
        <v>48.032434602067021</v>
      </c>
      <c r="CV211">
        <f t="shared" si="383"/>
        <v>16.194176042133421</v>
      </c>
      <c r="CW211">
        <f>IF($C$6=Calculation!$I$5,0,$E211-(CH211+CI211+CJ211+CK211))</f>
        <v>0</v>
      </c>
      <c r="CX211">
        <f t="shared" si="384"/>
        <v>105.66695310454193</v>
      </c>
      <c r="CY211">
        <f t="shared" si="385"/>
        <v>119.14973243641984</v>
      </c>
      <c r="CZ211">
        <f t="shared" si="386"/>
        <v>131.38799105969971</v>
      </c>
      <c r="DA211">
        <f t="shared" si="387"/>
        <v>1.1263659781232851</v>
      </c>
      <c r="DB211">
        <f t="shared" si="388"/>
        <v>1.1774282940237903</v>
      </c>
      <c r="DC211">
        <f t="shared" si="389"/>
        <v>1.2085015230039724</v>
      </c>
      <c r="DD211">
        <f t="shared" si="404"/>
        <v>25.550060700404959</v>
      </c>
      <c r="DE211">
        <f t="shared" si="405"/>
        <v>25.133250602194359</v>
      </c>
      <c r="DF211">
        <f t="shared" si="406"/>
        <v>23.941394212446497</v>
      </c>
      <c r="DG211">
        <f t="shared" si="407"/>
        <v>17.668708311669377</v>
      </c>
      <c r="DH211">
        <f t="shared" si="408"/>
        <v>26.777404431619516</v>
      </c>
      <c r="DI211">
        <f t="shared" si="409"/>
        <v>26.397539497079606</v>
      </c>
      <c r="DJ211">
        <f t="shared" si="410"/>
        <v>25.331555870449915</v>
      </c>
      <c r="DK211">
        <f t="shared" si="411"/>
        <v>20.58063158156131</v>
      </c>
      <c r="DL211">
        <f t="shared" si="412"/>
        <v>27.519577853800705</v>
      </c>
      <c r="DM211">
        <f t="shared" si="413"/>
        <v>27.171763842089348</v>
      </c>
      <c r="DN211">
        <f t="shared" si="414"/>
        <v>26.206523676629651</v>
      </c>
      <c r="DO211">
        <f t="shared" si="415"/>
        <v>22.792486166611489</v>
      </c>
      <c r="DP211">
        <f t="shared" si="390"/>
        <v>0.21536561656600375</v>
      </c>
      <c r="DQ211">
        <f t="shared" si="391"/>
        <v>0.5946129283434145</v>
      </c>
      <c r="DR211">
        <f t="shared" si="392"/>
        <v>2.9833630091441745</v>
      </c>
      <c r="DS211">
        <f t="shared" si="393"/>
        <v>8.4538317456497953</v>
      </c>
      <c r="DT211">
        <f t="shared" si="394"/>
        <v>0.1957421357474966</v>
      </c>
      <c r="DU211">
        <f t="shared" si="395"/>
        <v>0.52937470169145939</v>
      </c>
      <c r="DV211">
        <f t="shared" si="396"/>
        <v>2.3795371905015097</v>
      </c>
      <c r="DW211">
        <f t="shared" si="397"/>
        <v>15.780518733745136</v>
      </c>
      <c r="DX211">
        <f t="shared" si="398"/>
        <v>0.17943591579829735</v>
      </c>
      <c r="DY211">
        <f t="shared" si="399"/>
        <v>0.47733610924997627</v>
      </c>
      <c r="DZ211">
        <f t="shared" si="400"/>
        <v>1.7846631015084049</v>
      </c>
      <c r="EA211">
        <f t="shared" si="401"/>
        <v>24.047702871007704</v>
      </c>
      <c r="EB211">
        <f>IF($I$1=0,0,IF(AP211&lt;=0,0,('LED Curve'!$D$19*(AP211/$I$1)^3+'LED Curve'!$D$20*(AP211/$I$1)^2+'LED Curve'!$D$21*(AP211/$I$1)^1+'LED Curve'!$D$22)*$F$1*$I$1))</f>
        <v>265.14828947973535</v>
      </c>
      <c r="EC211">
        <f>IF($I$2=0,0,IF(AQ211&lt;=0,0,('LED Curve'!$D$19*(AQ211/$I$2)^3+'LED Curve'!$D$20*(AQ211/$I$2)^2+'LED Curve'!$D$21*(AQ211/$I$2)^1+'LED Curve'!$D$22)*$F$2*$I$2))</f>
        <v>265.14828947973535</v>
      </c>
      <c r="ED211">
        <f>IF($I$3=0,0,IF(AR211&lt;=0,0,('LED Curve'!$D$19*(AR211/$I$3)^3+'LED Curve'!$D$20*(AR211/$I$3)^2+'LED Curve'!$D$21*(AR211/$I$3)^1+'LED Curve'!$D$22)*$F$3*$I$3))</f>
        <v>265.14828947973535</v>
      </c>
      <c r="EE211">
        <f>IF($I$4=0,0,IF(AS211&lt;=0,0,('LED Curve'!$D$19*(AS211/$I$4)^3+'LED Curve'!$D$20*(AS211/$I$4)^2+'LED Curve'!$D$21*(AS211/$I$4)^1+'LED Curve'!$D$22)*$F$4*$I$4))</f>
        <v>0</v>
      </c>
      <c r="EF211">
        <f>IF($I$1=0,0,IF(AT211&lt;=0,0,('LED Curve'!$D$19*(AT211/$I$1)^3+'LED Curve'!$D$20*(AT211/$I$1)^2+'LED Curve'!$D$21*(AT211/$I$1)^1+'LED Curve'!$D$22)*$F$1*$I$1))</f>
        <v>472.29534784085314</v>
      </c>
      <c r="EG211">
        <f>IF($I$2=0,0,IF(AU211&lt;=0,0,('LED Curve'!$D$19*(AU211/$I$2)^3+'LED Curve'!$D$20*(AU211/$I$2)^2+'LED Curve'!$D$21*(AU211/$I$2)^1+'LED Curve'!$D$22)*$F$2*$I$2))</f>
        <v>472.29534784085314</v>
      </c>
      <c r="EH211">
        <f>IF($I$3=0,0,IF(AV211&lt;=0,0,('LED Curve'!$D$19*(AV211/$I$3)^3+'LED Curve'!$D$20*(AV211/$I$3)^2+'LED Curve'!$D$21*(AV211/$I$3)^1+'LED Curve'!$D$22)*$F$3*$I$3))</f>
        <v>472.29534784085314</v>
      </c>
      <c r="EI211">
        <f>IF($I$4=0,0,IF(AW211&lt;=0,0,('LED Curve'!$D$19*(AW211/$I$4)^3+'LED Curve'!$D$20*(AW211/$I$4)^2+'LED Curve'!$D$21*(AW211/$I$4)^1+'LED Curve'!$D$22)*$F$4*$I$4))</f>
        <v>0</v>
      </c>
      <c r="EJ211">
        <f>IF($I$1=0,0,IF(AX211&lt;=0,0,('LED Curve'!$D$19*(AX211/$I$1)^3+'LED Curve'!$D$20*(AX211/$I$1)^2+'LED Curve'!$D$21*(AX211/$I$1)^1+'LED Curve'!$D$22)*$F$1*$I$1))</f>
        <v>499.45781970958944</v>
      </c>
      <c r="EK211">
        <f>IF($I$2=0,0,IF(AY211&lt;=0,0,('LED Curve'!$D$19*(AY211/$I$2)^3+'LED Curve'!$D$20*(AY211/$I$2)^2+'LED Curve'!$D$21*(AY211/$I$2)^1+'LED Curve'!$D$22)*$F$2*$I$2))</f>
        <v>499.45781970958944</v>
      </c>
      <c r="EL211">
        <f>IF($I$3=0,0,IF(AZ211&lt;=0,0,('LED Curve'!$D$19*(AZ211/$I$3)^3+'LED Curve'!$D$20*(AZ211/$I$3)^2+'LED Curve'!$D$21*(AZ211/$I$3)^1+'LED Curve'!$D$22)*$F$3*$I$3))</f>
        <v>499.45781970958944</v>
      </c>
      <c r="EM211">
        <f>IF($I$4=0,0,IF(BA211&lt;=0,0,('LED Curve'!$D$19*(BA211/$I$4)^3+'LED Curve'!$D$20*(BA211/$I$4)^2+'LED Curve'!$D$21*(BA211/$I$4)^1+'LED Curve'!$D$22)*$F$4*$I$4))</f>
        <v>0</v>
      </c>
      <c r="EN211">
        <f t="shared" si="402"/>
        <v>795.44486843920606</v>
      </c>
      <c r="EO211">
        <f t="shared" si="322"/>
        <v>0</v>
      </c>
      <c r="EP211">
        <f t="shared" si="323"/>
        <v>1416.8860435225595</v>
      </c>
      <c r="EQ211">
        <f t="shared" si="324"/>
        <v>91.107880044623698</v>
      </c>
      <c r="ER211">
        <f t="shared" si="403"/>
        <v>1498.3734591287684</v>
      </c>
      <c r="ES211">
        <f t="shared" si="325"/>
        <v>96.271481817695985</v>
      </c>
    </row>
    <row r="212" spans="1:149" x14ac:dyDescent="0.3">
      <c r="A212">
        <v>203</v>
      </c>
      <c r="B212">
        <f t="shared" si="326"/>
        <v>7.9296874999999992E-3</v>
      </c>
      <c r="C212">
        <f t="shared" si="313"/>
        <v>92.795411961271938</v>
      </c>
      <c r="D212">
        <f t="shared" si="314"/>
        <v>101.35863123047848</v>
      </c>
      <c r="E212">
        <f t="shared" si="315"/>
        <v>109.92185049968502</v>
      </c>
      <c r="F212">
        <f>IF(C212&gt;Calculation!$D$72,IF((C212-Calculation!$D$72)/Calculation!$D$58&gt;Calculation!$D$28,Calculation!$D$28,(C212-Calculation!$D$72)/Calculation!$D$58),0)</f>
        <v>26.470588235294116</v>
      </c>
      <c r="G212">
        <f>IF(C212&gt;Calculation!$D$73,IF((C212-Calculation!$D$73)/Calculation!$D$59&gt;Calculation!$D$29,Calculation!$D$29,(C212-Calculation!$D$73)/Calculation!$D$59),0)</f>
        <v>54.411764705882355</v>
      </c>
      <c r="H212">
        <f>IF(C212&gt;Calculation!$D$74,IF((C212-Calculation!$D$74)/Calculation!$D$60&gt;Calculation!$D$30,Calculation!$D$30,(C212-Calculation!$D$74)/Calculation!$D$60),0)</f>
        <v>51.205199768249038</v>
      </c>
      <c r="I212">
        <f>IF(C212&gt;Calculation!$D$75,IF((C212-Calculation!$D$75)/Calculation!$D$61&gt;Calculation!$D$31,Calculation!$D$31,(C212-Calculation!$D$75)/Calculation!$D$61),0)</f>
        <v>0</v>
      </c>
      <c r="J212">
        <f>IF(D212&gt;Calculation!$D$72,IF((D212-Calculation!$D$72)/Calculation!$D$58&gt;Calculation!$D$28,Calculation!$D$28,(D212-Calculation!$D$72)/Calculation!$D$58),0)</f>
        <v>26.470588235294116</v>
      </c>
      <c r="K212">
        <f>IF(D212&gt;Calculation!$D$73,IF((D212-Calculation!$D$73)/Calculation!$D$59&gt;Calculation!$D$29,Calculation!$D$29,(D212-Calculation!$D$73)/Calculation!$D$59),0)</f>
        <v>54.411764705882355</v>
      </c>
      <c r="L212">
        <f>IF(D212&gt;Calculation!$D$74,IF((D212-Calculation!$D$74)/Calculation!$D$60&gt;Calculation!$D$30,Calculation!$D$30,(D212-Calculation!$D$74)/Calculation!$D$60),0)</f>
        <v>104.12991713046499</v>
      </c>
      <c r="M212">
        <f>IF(D212&gt;Calculation!$D$75,IF((D212-Calculation!$D$75)/Calculation!$D$61&gt;Calculation!$D$31,Calculation!$D$31,(D212-Calculation!$D$75)/Calculation!$D$61),0)</f>
        <v>0</v>
      </c>
      <c r="N212">
        <f>IF(E212&gt;Calculation!$D$72,IF((E212-Calculation!$D$72)/Calculation!$D$58&gt;Calculation!$D$28,Calculation!$D$28,(E212-Calculation!$D$72)/Calculation!$D$58),0)</f>
        <v>26.470588235294116</v>
      </c>
      <c r="O212">
        <f>IF(E212&gt;Calculation!$D$73,IF((E212-Calculation!$D$73)/Calculation!$D$59&gt;Calculation!$D$29,Calculation!$D$29,(E212-Calculation!$D$73)/Calculation!$D$59),0)</f>
        <v>54.411764705882355</v>
      </c>
      <c r="P212">
        <f>IF(E212&gt;Calculation!$D$74,IF((E212-Calculation!$D$74)/Calculation!$D$60&gt;Calculation!$D$30,Calculation!$D$30,(E212-Calculation!$D$74)/Calculation!$D$60),0)</f>
        <v>122.05882352941177</v>
      </c>
      <c r="Q212">
        <f>IF(E212&gt;Calculation!$D$75,IF((E212-Calculation!$D$75)/Calculation!$D$61&gt;Calculation!$D$31,Calculation!$D$31,(E212-Calculation!$D$75)/Calculation!$D$61),0)</f>
        <v>0</v>
      </c>
      <c r="R212">
        <f t="shared" si="327"/>
        <v>0</v>
      </c>
      <c r="S212">
        <f t="shared" si="328"/>
        <v>3.206564937633317</v>
      </c>
      <c r="T212">
        <f t="shared" si="329"/>
        <v>51.205199768249038</v>
      </c>
      <c r="U212">
        <f t="shared" si="330"/>
        <v>0</v>
      </c>
      <c r="V212">
        <f t="shared" si="331"/>
        <v>0</v>
      </c>
      <c r="W212">
        <f t="shared" si="332"/>
        <v>0</v>
      </c>
      <c r="X212">
        <f t="shared" si="333"/>
        <v>104.12991713046499</v>
      </c>
      <c r="Y212">
        <f t="shared" si="334"/>
        <v>0</v>
      </c>
      <c r="Z212">
        <f t="shared" si="335"/>
        <v>0</v>
      </c>
      <c r="AA212">
        <f t="shared" si="336"/>
        <v>0</v>
      </c>
      <c r="AB212">
        <f t="shared" si="337"/>
        <v>122.05882352941177</v>
      </c>
      <c r="AC212">
        <f t="shared" si="316"/>
        <v>0</v>
      </c>
      <c r="AD212">
        <f>IF(T212&gt;Calculation!$D$29,1,0)</f>
        <v>0</v>
      </c>
      <c r="AE212">
        <f>IF(X212&gt;Calculation!$D$29,1,0)</f>
        <v>1</v>
      </c>
      <c r="AF212">
        <f>IF(AB212&gt;Calculation!$D$29,1,0)</f>
        <v>1</v>
      </c>
      <c r="AG212">
        <f>IF(U212&gt;Calculation!$D$30,1,0)</f>
        <v>0</v>
      </c>
      <c r="AH212">
        <f>IF(Y212&gt;Calculation!$D$30,1,0)</f>
        <v>0</v>
      </c>
      <c r="AI212">
        <f>IF(AC212&gt;Calculation!$D$30,1,0)</f>
        <v>0</v>
      </c>
      <c r="AJ212">
        <f t="shared" si="317"/>
        <v>54.411764705882355</v>
      </c>
      <c r="AK212">
        <f t="shared" si="338"/>
        <v>104.12991713046499</v>
      </c>
      <c r="AL212">
        <f t="shared" si="339"/>
        <v>122.05882352941177</v>
      </c>
      <c r="AM212">
        <f t="shared" si="340"/>
        <v>2960.6401384083047</v>
      </c>
      <c r="AN212">
        <f t="shared" si="341"/>
        <v>10843.039641597506</v>
      </c>
      <c r="AO212">
        <f t="shared" si="342"/>
        <v>14898.356401384084</v>
      </c>
      <c r="AP212">
        <f t="shared" si="318"/>
        <v>54.411764705882355</v>
      </c>
      <c r="AQ212">
        <f t="shared" si="319"/>
        <v>54.411764705882355</v>
      </c>
      <c r="AR212">
        <f t="shared" si="320"/>
        <v>51.205199768249038</v>
      </c>
      <c r="AS212">
        <f t="shared" si="321"/>
        <v>0</v>
      </c>
      <c r="AT212">
        <f t="shared" si="343"/>
        <v>104.12991713046499</v>
      </c>
      <c r="AU212">
        <f t="shared" si="344"/>
        <v>104.12991713046499</v>
      </c>
      <c r="AV212">
        <f t="shared" si="345"/>
        <v>104.12991713046499</v>
      </c>
      <c r="AW212">
        <f t="shared" si="346"/>
        <v>0</v>
      </c>
      <c r="AX212">
        <f t="shared" si="347"/>
        <v>122.05882352941177</v>
      </c>
      <c r="AY212">
        <f t="shared" si="348"/>
        <v>122.05882352941177</v>
      </c>
      <c r="AZ212">
        <f t="shared" si="349"/>
        <v>122.05882352941177</v>
      </c>
      <c r="BA212">
        <f t="shared" si="350"/>
        <v>0</v>
      </c>
      <c r="BB212">
        <f t="shared" si="351"/>
        <v>18.137254901960784</v>
      </c>
      <c r="BC212">
        <f t="shared" si="352"/>
        <v>18.137254901960784</v>
      </c>
      <c r="BD212">
        <f t="shared" si="353"/>
        <v>17.068399922749681</v>
      </c>
      <c r="BE212">
        <f t="shared" si="354"/>
        <v>0</v>
      </c>
      <c r="BF212">
        <f t="shared" si="355"/>
        <v>34.709972376821661</v>
      </c>
      <c r="BG212">
        <f t="shared" si="356"/>
        <v>34.709972376821661</v>
      </c>
      <c r="BH212">
        <f t="shared" si="357"/>
        <v>34.709972376821661</v>
      </c>
      <c r="BI212">
        <f t="shared" si="358"/>
        <v>0</v>
      </c>
      <c r="BJ212">
        <f t="shared" si="359"/>
        <v>40.686274509803923</v>
      </c>
      <c r="BK212">
        <f t="shared" si="360"/>
        <v>40.686274509803923</v>
      </c>
      <c r="BL212">
        <f t="shared" si="361"/>
        <v>40.686274509803923</v>
      </c>
      <c r="BM212">
        <f t="shared" si="362"/>
        <v>0</v>
      </c>
      <c r="BN212">
        <f t="shared" si="363"/>
        <v>328.96001537870046</v>
      </c>
      <c r="BO212">
        <f t="shared" si="364"/>
        <v>328.96001537870046</v>
      </c>
      <c r="BP212">
        <f t="shared" si="365"/>
        <v>291.33027592292132</v>
      </c>
      <c r="BQ212">
        <f t="shared" si="366"/>
        <v>0</v>
      </c>
      <c r="BR212">
        <f t="shared" si="367"/>
        <v>1204.7821823997226</v>
      </c>
      <c r="BS212">
        <f t="shared" si="368"/>
        <v>1204.7821823997226</v>
      </c>
      <c r="BT212">
        <f t="shared" si="369"/>
        <v>1204.7821823997226</v>
      </c>
      <c r="BU212">
        <f t="shared" si="370"/>
        <v>0</v>
      </c>
      <c r="BV212">
        <f t="shared" si="371"/>
        <v>1655.3729334871205</v>
      </c>
      <c r="BW212">
        <f t="shared" si="372"/>
        <v>1655.3729334871205</v>
      </c>
      <c r="BX212">
        <f t="shared" si="373"/>
        <v>1655.3729334871205</v>
      </c>
      <c r="BY212">
        <f t="shared" si="374"/>
        <v>0</v>
      </c>
      <c r="BZ212">
        <f>IF($I$1=0,0,IF(AP212=0,C212,('LED Curve'!$D$14*(AP212/$I$1)^3+'LED Curve'!$D$15*(AP212/$I$1)^2+'LED Curve'!$D$16*(AP212/$I$1)^1+'LED Curve'!$D$17)*$F$1))</f>
        <v>29.492055904566882</v>
      </c>
      <c r="CA212">
        <f>IF($I$2=0,0,IF(AQ212=0,C212-BZ212,('LED Curve'!$D$14*(AQ212/$I$2)^3+'LED Curve'!$D$15*(AQ212/$I$2)^2+'LED Curve'!$D$16*(AQ212/$I$2)^1+'LED Curve'!$D$17)*$F$2))</f>
        <v>29.492055904566882</v>
      </c>
      <c r="CB212">
        <f>IF($I$3=0,0,IF(AR212=0,C212-(BZ212+CA212),('LED Curve'!$D$14*(AR212/$I$3)^3+'LED Curve'!$D$15*(AR212/$I$3)^2+'LED Curve'!$D$16*(AR212/$I$3)^1+'LED Curve'!$D$17)*$F$3))</f>
        <v>29.322665413526483</v>
      </c>
      <c r="CC212">
        <f>IF($I$4=0,0,IF(AS212=0,C212-(BZ212+CA212+CB212),('LED Curve'!$D$14*(AS212/$I$4)^3+'LED Curve'!$D$15*(AS212/$I$4)^2+'LED Curve'!$D$16*(AS212/$I$4)^1+'LED Curve'!$D$17)*$F$4))</f>
        <v>4.4886347386116938</v>
      </c>
      <c r="CD212">
        <f>IF($I$1=0,0,IF(AT212=0,D212,('LED Curve'!$D$14*(AT212/$I$1)^3+'LED Curve'!$D$15*(AT212/$I$1)^2+'LED Curve'!$D$16*(AT212/$I$1)^1+'LED Curve'!$D$17)*$F$1))</f>
        <v>31.392253960381918</v>
      </c>
      <c r="CE212">
        <f>IF($I$2=0,0,IF(AU212=0,D212-CD212,('LED Curve'!$D$14*(AU212/$I$2)^3+'LED Curve'!$D$15*(AU212/$I$2)^2+'LED Curve'!$D$16*(AU212/$I$2)^1+'LED Curve'!$D$17)*$F$2))</f>
        <v>31.392253960381918</v>
      </c>
      <c r="CF212">
        <f>IF($I$3=0,0,IF(AV212=0,D212-(CD212+CE212),('LED Curve'!$D$14*(AV212/$I$3)^3+'LED Curve'!$D$15*(AV212/$I$3)^2+'LED Curve'!$D$16*(AV212/$I$3)^1+'LED Curve'!$D$17)*$F$3))</f>
        <v>31.392253960381918</v>
      </c>
      <c r="CG212">
        <f>IF($I$4=0,0,IF(AW212=0,D212-(CD212+CE212+CF212),('LED Curve'!$D$14*(AW212/$I$4)^3+'LED Curve'!$D$15*(AW212/$I$4)^2+'LED Curve'!$D$16*(AW212/$I$4)^1+'LED Curve'!$D$17)*$F$4))</f>
        <v>7.1818693493327288</v>
      </c>
      <c r="CH212">
        <f>IF($I$1=0,0,IF(AX212=0,E212,('LED Curve'!$D$14*(AX212/$I$1)^3+'LED Curve'!$D$15*(AX212/$I$1)^2+'LED Curve'!$D$16*(AX212/$I$1)^1+'LED Curve'!$D$17)*$F$1))</f>
        <v>31.838258559933596</v>
      </c>
      <c r="CI212">
        <f>IF($I$2=0,0,IF(AY212=0,E212-CH212,('LED Curve'!$D$14*(AY212/$I$2)^3+'LED Curve'!$D$15*(AY212/$I$2)^2+'LED Curve'!$D$16*(AY212/$I$2)^1+'LED Curve'!$D$17)*$F$2))</f>
        <v>31.838258559933596</v>
      </c>
      <c r="CJ212">
        <f>IF($I$3=0,0,IF(AZ212=0,E212-(CH212+CI212),('LED Curve'!$D$14*(AZ212/$I$3)^3+'LED Curve'!$D$15*(AZ212/$I$3)^2+'LED Curve'!$D$16*(AZ212/$I$3)^1+'LED Curve'!$D$17)*$F$3))</f>
        <v>31.838258559933596</v>
      </c>
      <c r="CK212">
        <f>IF($I$4=0,0,IF(BA212=0,E212-(CH212+CI212+CJ212),('LED Curve'!$D$14*(BA212/$I$4)^3+'LED Curve'!$D$15*(BA212/$I$4)^2+'LED Curve'!$D$16*(BA212/$I$4)^1+'LED Curve'!$D$17)*$F$4))</f>
        <v>14.40707481988423</v>
      </c>
      <c r="CL212">
        <f t="shared" si="375"/>
        <v>63.303356056705056</v>
      </c>
      <c r="CM212">
        <f t="shared" si="376"/>
        <v>33.811300152138173</v>
      </c>
      <c r="CN212">
        <f t="shared" si="377"/>
        <v>4.4886347386116938</v>
      </c>
      <c r="CO212">
        <f>IF($C$6=Calculation!$I$5,0,$C212-(BZ212+CA212+CB212+CC212))</f>
        <v>0</v>
      </c>
      <c r="CP212">
        <f t="shared" si="378"/>
        <v>69.966377270096558</v>
      </c>
      <c r="CQ212">
        <f t="shared" si="379"/>
        <v>38.574123309714643</v>
      </c>
      <c r="CR212">
        <f t="shared" si="380"/>
        <v>7.1818693493327288</v>
      </c>
      <c r="CS212">
        <f>IF($C$6=Calculation!$I$5,0,$D212-(CD212+CE212+CF212+CG212))</f>
        <v>0</v>
      </c>
      <c r="CT212">
        <f t="shared" si="381"/>
        <v>78.083591939751429</v>
      </c>
      <c r="CU212">
        <f t="shared" si="382"/>
        <v>46.245333379817829</v>
      </c>
      <c r="CV212">
        <f t="shared" si="383"/>
        <v>14.40707481988423</v>
      </c>
      <c r="CW212">
        <f>IF($C$6=Calculation!$I$5,0,$E212-(CH212+CI212+CJ212+CK212))</f>
        <v>0</v>
      </c>
      <c r="CX212">
        <f t="shared" si="384"/>
        <v>105.88015414506317</v>
      </c>
      <c r="CY212">
        <f t="shared" si="385"/>
        <v>119.59169252579107</v>
      </c>
      <c r="CZ212">
        <f t="shared" si="386"/>
        <v>131.92302542850697</v>
      </c>
      <c r="DA212">
        <f t="shared" si="387"/>
        <v>1.1295094932647625</v>
      </c>
      <c r="DB212">
        <f t="shared" si="388"/>
        <v>1.1834016820695583</v>
      </c>
      <c r="DC212">
        <f t="shared" si="389"/>
        <v>1.215176614915737</v>
      </c>
      <c r="DD212">
        <f t="shared" si="404"/>
        <v>25.616624424052446</v>
      </c>
      <c r="DE212">
        <f t="shared" si="405"/>
        <v>25.199814325841846</v>
      </c>
      <c r="DF212">
        <f t="shared" si="406"/>
        <v>24.005916460634207</v>
      </c>
      <c r="DG212">
        <f t="shared" si="407"/>
        <v>17.668708311669377</v>
      </c>
      <c r="DH212">
        <f t="shared" si="408"/>
        <v>26.91190899385726</v>
      </c>
      <c r="DI212">
        <f t="shared" si="409"/>
        <v>26.53204405931735</v>
      </c>
      <c r="DJ212">
        <f t="shared" si="410"/>
        <v>25.466060432687659</v>
      </c>
      <c r="DK212">
        <f t="shared" si="411"/>
        <v>20.58063158156131</v>
      </c>
      <c r="DL212">
        <f t="shared" si="412"/>
        <v>27.671380212513622</v>
      </c>
      <c r="DM212">
        <f t="shared" si="413"/>
        <v>27.323566200802265</v>
      </c>
      <c r="DN212">
        <f t="shared" si="414"/>
        <v>26.358326035342568</v>
      </c>
      <c r="DO212">
        <f t="shared" si="415"/>
        <v>22.792486166611489</v>
      </c>
      <c r="DP212">
        <f t="shared" si="390"/>
        <v>0.21536561656600375</v>
      </c>
      <c r="DQ212">
        <f t="shared" si="391"/>
        <v>0.59675867641466374</v>
      </c>
      <c r="DR212">
        <f t="shared" si="392"/>
        <v>2.9936250909700077</v>
      </c>
      <c r="DS212">
        <f t="shared" si="393"/>
        <v>8.4538317456497953</v>
      </c>
      <c r="DT212">
        <f t="shared" si="394"/>
        <v>0.1957421357474966</v>
      </c>
      <c r="DU212">
        <f t="shared" si="395"/>
        <v>0.52937470169145939</v>
      </c>
      <c r="DV212">
        <f t="shared" si="396"/>
        <v>2.4120102051137469</v>
      </c>
      <c r="DW212">
        <f t="shared" si="397"/>
        <v>15.780518733745136</v>
      </c>
      <c r="DX212">
        <f t="shared" si="398"/>
        <v>0.17943591579829735</v>
      </c>
      <c r="DY212">
        <f t="shared" si="399"/>
        <v>0.47733610924997627</v>
      </c>
      <c r="DZ212">
        <f t="shared" si="400"/>
        <v>1.8576153022651665</v>
      </c>
      <c r="EA212">
        <f t="shared" si="401"/>
        <v>24.047702871007704</v>
      </c>
      <c r="EB212">
        <f>IF($I$1=0,0,IF(AP212&lt;=0,0,('LED Curve'!$D$19*(AP212/$I$1)^3+'LED Curve'!$D$20*(AP212/$I$1)^2+'LED Curve'!$D$21*(AP212/$I$1)^1+'LED Curve'!$D$22)*$F$1*$I$1))</f>
        <v>239.68166202843815</v>
      </c>
      <c r="EC212">
        <f>IF($I$2=0,0,IF(AQ212&lt;=0,0,('LED Curve'!$D$19*(AQ212/$I$2)^3+'LED Curve'!$D$20*(AQ212/$I$2)^2+'LED Curve'!$D$21*(AQ212/$I$2)^1+'LED Curve'!$D$22)*$F$2*$I$2))</f>
        <v>239.68166202843815</v>
      </c>
      <c r="ED212">
        <f>IF($I$3=0,0,IF(AR212&lt;=0,0,('LED Curve'!$D$19*(AR212/$I$3)^3+'LED Curve'!$D$20*(AR212/$I$3)^2+'LED Curve'!$D$21*(AR212/$I$3)^1+'LED Curve'!$D$22)*$F$3*$I$3))</f>
        <v>226.24873223967569</v>
      </c>
      <c r="EE212">
        <f>IF($I$4=0,0,IF(AS212&lt;=0,0,('LED Curve'!$D$19*(AS212/$I$4)^3+'LED Curve'!$D$20*(AS212/$I$4)^2+'LED Curve'!$D$21*(AS212/$I$4)^1+'LED Curve'!$D$22)*$F$4*$I$4))</f>
        <v>0</v>
      </c>
      <c r="EF212">
        <f>IF($I$1=0,0,IF(AT212&lt;=0,0,('LED Curve'!$D$19*(AT212/$I$1)^3+'LED Curve'!$D$20*(AT212/$I$1)^2+'LED Curve'!$D$21*(AT212/$I$1)^1+'LED Curve'!$D$22)*$F$1*$I$1))</f>
        <v>435.40645183949107</v>
      </c>
      <c r="EG212">
        <f>IF($I$2=0,0,IF(AU212&lt;=0,0,('LED Curve'!$D$19*(AU212/$I$2)^3+'LED Curve'!$D$20*(AU212/$I$2)^2+'LED Curve'!$D$21*(AU212/$I$2)^1+'LED Curve'!$D$22)*$F$2*$I$2))</f>
        <v>435.40645183949107</v>
      </c>
      <c r="EH212">
        <f>IF($I$3=0,0,IF(AV212&lt;=0,0,('LED Curve'!$D$19*(AV212/$I$3)^3+'LED Curve'!$D$20*(AV212/$I$3)^2+'LED Curve'!$D$21*(AV212/$I$3)^1+'LED Curve'!$D$22)*$F$3*$I$3))</f>
        <v>435.40645183949107</v>
      </c>
      <c r="EI212">
        <f>IF($I$4=0,0,IF(AW212&lt;=0,0,('LED Curve'!$D$19*(AW212/$I$4)^3+'LED Curve'!$D$20*(AW212/$I$4)^2+'LED Curve'!$D$21*(AW212/$I$4)^1+'LED Curve'!$D$22)*$F$4*$I$4))</f>
        <v>0</v>
      </c>
      <c r="EJ212">
        <f>IF($I$1=0,0,IF(AX212&lt;=0,0,('LED Curve'!$D$19*(AX212/$I$1)^3+'LED Curve'!$D$20*(AX212/$I$1)^2+'LED Curve'!$D$21*(AX212/$I$1)^1+'LED Curve'!$D$22)*$F$1*$I$1))</f>
        <v>499.45781970958944</v>
      </c>
      <c r="EK212">
        <f>IF($I$2=0,0,IF(AY212&lt;=0,0,('LED Curve'!$D$19*(AY212/$I$2)^3+'LED Curve'!$D$20*(AY212/$I$2)^2+'LED Curve'!$D$21*(AY212/$I$2)^1+'LED Curve'!$D$22)*$F$2*$I$2))</f>
        <v>499.45781970958944</v>
      </c>
      <c r="EL212">
        <f>IF($I$3=0,0,IF(AZ212&lt;=0,0,('LED Curve'!$D$19*(AZ212/$I$3)^3+'LED Curve'!$D$20*(AZ212/$I$3)^2+'LED Curve'!$D$21*(AZ212/$I$3)^1+'LED Curve'!$D$22)*$F$3*$I$3))</f>
        <v>499.45781970958944</v>
      </c>
      <c r="EM212">
        <f>IF($I$4=0,0,IF(BA212&lt;=0,0,('LED Curve'!$D$19*(BA212/$I$4)^3+'LED Curve'!$D$20*(BA212/$I$4)^2+'LED Curve'!$D$21*(BA212/$I$4)^1+'LED Curve'!$D$22)*$F$4*$I$4))</f>
        <v>0</v>
      </c>
      <c r="EN212">
        <f t="shared" si="402"/>
        <v>705.61205629655205</v>
      </c>
      <c r="EO212">
        <f t="shared" si="322"/>
        <v>0</v>
      </c>
      <c r="EP212">
        <f t="shared" si="323"/>
        <v>1306.2193555184731</v>
      </c>
      <c r="EQ212">
        <f t="shared" si="324"/>
        <v>0</v>
      </c>
      <c r="ER212">
        <f t="shared" si="403"/>
        <v>1498.3734591287684</v>
      </c>
      <c r="ES212">
        <f t="shared" si="325"/>
        <v>96.271481817695985</v>
      </c>
    </row>
    <row r="213" spans="1:149" x14ac:dyDescent="0.3">
      <c r="A213">
        <v>204</v>
      </c>
      <c r="B213">
        <f t="shared" si="326"/>
        <v>7.9687500000000001E-3</v>
      </c>
      <c r="C213">
        <f t="shared" si="313"/>
        <v>91.269063906036138</v>
      </c>
      <c r="D213">
        <f t="shared" si="314"/>
        <v>99.693524261130321</v>
      </c>
      <c r="E213">
        <f t="shared" si="315"/>
        <v>108.11798461622452</v>
      </c>
      <c r="F213">
        <f>IF(C213&gt;Calculation!$D$72,IF((C213-Calculation!$D$72)/Calculation!$D$58&gt;Calculation!$D$28,Calculation!$D$28,(C213-Calculation!$D$72)/Calculation!$D$58),0)</f>
        <v>26.470588235294116</v>
      </c>
      <c r="G213">
        <f>IF(C213&gt;Calculation!$D$73,IF((C213-Calculation!$D$73)/Calculation!$D$59&gt;Calculation!$D$29,Calculation!$D$29,(C213-Calculation!$D$73)/Calculation!$D$59),0)</f>
        <v>54.411764705882355</v>
      </c>
      <c r="H213">
        <f>IF(C213&gt;Calculation!$D$74,IF((C213-Calculation!$D$74)/Calculation!$D$60&gt;Calculation!$D$30,Calculation!$D$30,(C213-Calculation!$D$74)/Calculation!$D$60),0)</f>
        <v>41.771651837249031</v>
      </c>
      <c r="I213">
        <f>IF(C213&gt;Calculation!$D$75,IF((C213-Calculation!$D$75)/Calculation!$D$61&gt;Calculation!$D$31,Calculation!$D$31,(C213-Calculation!$D$75)/Calculation!$D$61),0)</f>
        <v>0</v>
      </c>
      <c r="J213">
        <f>IF(D213&gt;Calculation!$D$72,IF((D213-Calculation!$D$72)/Calculation!$D$58&gt;Calculation!$D$28,Calculation!$D$28,(D213-Calculation!$D$72)/Calculation!$D$58),0)</f>
        <v>26.470588235294116</v>
      </c>
      <c r="K213">
        <f>IF(D213&gt;Calculation!$D$73,IF((D213-Calculation!$D$73)/Calculation!$D$59&gt;Calculation!$D$29,Calculation!$D$29,(D213-Calculation!$D$73)/Calculation!$D$59),0)</f>
        <v>54.411764705882355</v>
      </c>
      <c r="L213">
        <f>IF(D213&gt;Calculation!$D$74,IF((D213-Calculation!$D$74)/Calculation!$D$60&gt;Calculation!$D$30,Calculation!$D$30,(D213-Calculation!$D$74)/Calculation!$D$60),0)</f>
        <v>93.838773933010359</v>
      </c>
      <c r="M213">
        <f>IF(D213&gt;Calculation!$D$75,IF((D213-Calculation!$D$75)/Calculation!$D$61&gt;Calculation!$D$31,Calculation!$D$31,(D213-Calculation!$D$75)/Calculation!$D$61),0)</f>
        <v>0</v>
      </c>
      <c r="N213">
        <f>IF(E213&gt;Calculation!$D$72,IF((E213-Calculation!$D$72)/Calculation!$D$58&gt;Calculation!$D$28,Calculation!$D$28,(E213-Calculation!$D$72)/Calculation!$D$58),0)</f>
        <v>26.470588235294116</v>
      </c>
      <c r="O213">
        <f>IF(E213&gt;Calculation!$D$73,IF((E213-Calculation!$D$73)/Calculation!$D$59&gt;Calculation!$D$29,Calculation!$D$29,(E213-Calculation!$D$73)/Calculation!$D$59),0)</f>
        <v>54.411764705882355</v>
      </c>
      <c r="P213">
        <f>IF(E213&gt;Calculation!$D$74,IF((E213-Calculation!$D$74)/Calculation!$D$60&gt;Calculation!$D$30,Calculation!$D$30,(E213-Calculation!$D$74)/Calculation!$D$60),0)</f>
        <v>122.05882352941177</v>
      </c>
      <c r="Q213">
        <f>IF(E213&gt;Calculation!$D$75,IF((E213-Calculation!$D$75)/Calculation!$D$61&gt;Calculation!$D$31,Calculation!$D$31,(E213-Calculation!$D$75)/Calculation!$D$61),0)</f>
        <v>0</v>
      </c>
      <c r="R213">
        <f t="shared" si="327"/>
        <v>0</v>
      </c>
      <c r="S213">
        <f t="shared" si="328"/>
        <v>12.640112868633324</v>
      </c>
      <c r="T213">
        <f t="shared" si="329"/>
        <v>41.771651837249031</v>
      </c>
      <c r="U213">
        <f t="shared" si="330"/>
        <v>0</v>
      </c>
      <c r="V213">
        <f t="shared" si="331"/>
        <v>0</v>
      </c>
      <c r="W213">
        <f t="shared" si="332"/>
        <v>0</v>
      </c>
      <c r="X213">
        <f t="shared" si="333"/>
        <v>93.838773933010359</v>
      </c>
      <c r="Y213">
        <f t="shared" si="334"/>
        <v>0</v>
      </c>
      <c r="Z213">
        <f t="shared" si="335"/>
        <v>0</v>
      </c>
      <c r="AA213">
        <f t="shared" si="336"/>
        <v>0</v>
      </c>
      <c r="AB213">
        <f t="shared" si="337"/>
        <v>122.05882352941177</v>
      </c>
      <c r="AC213">
        <f t="shared" si="316"/>
        <v>0</v>
      </c>
      <c r="AD213">
        <f>IF(T213&gt;Calculation!$D$29,1,0)</f>
        <v>0</v>
      </c>
      <c r="AE213">
        <f>IF(X213&gt;Calculation!$D$29,1,0)</f>
        <v>1</v>
      </c>
      <c r="AF213">
        <f>IF(AB213&gt;Calculation!$D$29,1,0)</f>
        <v>1</v>
      </c>
      <c r="AG213">
        <f>IF(U213&gt;Calculation!$D$30,1,0)</f>
        <v>0</v>
      </c>
      <c r="AH213">
        <f>IF(Y213&gt;Calculation!$D$30,1,0)</f>
        <v>0</v>
      </c>
      <c r="AI213">
        <f>IF(AC213&gt;Calculation!$D$30,1,0)</f>
        <v>0</v>
      </c>
      <c r="AJ213">
        <f t="shared" si="317"/>
        <v>54.411764705882355</v>
      </c>
      <c r="AK213">
        <f t="shared" si="338"/>
        <v>93.838773933010359</v>
      </c>
      <c r="AL213">
        <f t="shared" si="339"/>
        <v>122.05882352941177</v>
      </c>
      <c r="AM213">
        <f t="shared" si="340"/>
        <v>2960.6401384083047</v>
      </c>
      <c r="AN213">
        <f t="shared" si="341"/>
        <v>8805.7154932506237</v>
      </c>
      <c r="AO213">
        <f t="shared" si="342"/>
        <v>14898.356401384084</v>
      </c>
      <c r="AP213">
        <f t="shared" si="318"/>
        <v>54.411764705882355</v>
      </c>
      <c r="AQ213">
        <f t="shared" si="319"/>
        <v>54.411764705882355</v>
      </c>
      <c r="AR213">
        <f t="shared" si="320"/>
        <v>41.771651837249031</v>
      </c>
      <c r="AS213">
        <f t="shared" si="321"/>
        <v>0</v>
      </c>
      <c r="AT213">
        <f t="shared" si="343"/>
        <v>93.838773933010359</v>
      </c>
      <c r="AU213">
        <f t="shared" si="344"/>
        <v>93.838773933010359</v>
      </c>
      <c r="AV213">
        <f t="shared" si="345"/>
        <v>93.838773933010359</v>
      </c>
      <c r="AW213">
        <f t="shared" si="346"/>
        <v>0</v>
      </c>
      <c r="AX213">
        <f t="shared" si="347"/>
        <v>122.05882352941177</v>
      </c>
      <c r="AY213">
        <f t="shared" si="348"/>
        <v>122.05882352941177</v>
      </c>
      <c r="AZ213">
        <f t="shared" si="349"/>
        <v>122.05882352941177</v>
      </c>
      <c r="BA213">
        <f t="shared" si="350"/>
        <v>0</v>
      </c>
      <c r="BB213">
        <f t="shared" si="351"/>
        <v>18.137254901960784</v>
      </c>
      <c r="BC213">
        <f t="shared" si="352"/>
        <v>18.137254901960784</v>
      </c>
      <c r="BD213">
        <f t="shared" si="353"/>
        <v>13.923883945749678</v>
      </c>
      <c r="BE213">
        <f t="shared" si="354"/>
        <v>0</v>
      </c>
      <c r="BF213">
        <f t="shared" si="355"/>
        <v>31.279591311003454</v>
      </c>
      <c r="BG213">
        <f t="shared" si="356"/>
        <v>31.279591311003454</v>
      </c>
      <c r="BH213">
        <f t="shared" si="357"/>
        <v>31.279591311003454</v>
      </c>
      <c r="BI213">
        <f t="shared" si="358"/>
        <v>0</v>
      </c>
      <c r="BJ213">
        <f t="shared" si="359"/>
        <v>40.686274509803923</v>
      </c>
      <c r="BK213">
        <f t="shared" si="360"/>
        <v>40.686274509803923</v>
      </c>
      <c r="BL213">
        <f t="shared" si="361"/>
        <v>40.686274509803923</v>
      </c>
      <c r="BM213">
        <f t="shared" si="362"/>
        <v>0</v>
      </c>
      <c r="BN213">
        <f t="shared" si="363"/>
        <v>328.96001537870046</v>
      </c>
      <c r="BO213">
        <f t="shared" si="364"/>
        <v>328.96001537870046</v>
      </c>
      <c r="BP213">
        <f t="shared" si="365"/>
        <v>193.87454413470562</v>
      </c>
      <c r="BQ213">
        <f t="shared" si="366"/>
        <v>0</v>
      </c>
      <c r="BR213">
        <f t="shared" si="367"/>
        <v>978.41283258340275</v>
      </c>
      <c r="BS213">
        <f t="shared" si="368"/>
        <v>978.41283258340275</v>
      </c>
      <c r="BT213">
        <f t="shared" si="369"/>
        <v>978.41283258340275</v>
      </c>
      <c r="BU213">
        <f t="shared" si="370"/>
        <v>0</v>
      </c>
      <c r="BV213">
        <f t="shared" si="371"/>
        <v>1655.3729334871205</v>
      </c>
      <c r="BW213">
        <f t="shared" si="372"/>
        <v>1655.3729334871205</v>
      </c>
      <c r="BX213">
        <f t="shared" si="373"/>
        <v>1655.3729334871205</v>
      </c>
      <c r="BY213">
        <f t="shared" si="374"/>
        <v>0</v>
      </c>
      <c r="BZ213">
        <f>IF($I$1=0,0,IF(AP213=0,C213,('LED Curve'!$D$14*(AP213/$I$1)^3+'LED Curve'!$D$15*(AP213/$I$1)^2+'LED Curve'!$D$16*(AP213/$I$1)^1+'LED Curve'!$D$17)*$F$1))</f>
        <v>29.492055904566882</v>
      </c>
      <c r="CA213">
        <f>IF($I$2=0,0,IF(AQ213=0,C213-BZ213,('LED Curve'!$D$14*(AQ213/$I$2)^3+'LED Curve'!$D$15*(AQ213/$I$2)^2+'LED Curve'!$D$16*(AQ213/$I$2)^1+'LED Curve'!$D$17)*$F$2))</f>
        <v>29.492055904566882</v>
      </c>
      <c r="CB213">
        <f>IF($I$3=0,0,IF(AR213=0,C213-(BZ213+CA213),('LED Curve'!$D$14*(AR213/$I$3)^3+'LED Curve'!$D$15*(AR213/$I$3)^2+'LED Curve'!$D$16*(AR213/$I$3)^1+'LED Curve'!$D$17)*$F$3))</f>
        <v>28.783154051818713</v>
      </c>
      <c r="CC213">
        <f>IF($I$4=0,0,IF(AS213=0,C213-(BZ213+CA213+CB213),('LED Curve'!$D$14*(AS213/$I$4)^3+'LED Curve'!$D$15*(AS213/$I$4)^2+'LED Curve'!$D$16*(AS213/$I$4)^1+'LED Curve'!$D$17)*$F$4))</f>
        <v>3.5017980450836603</v>
      </c>
      <c r="CD213">
        <f>IF($I$1=0,0,IF(AT213=0,D213,('LED Curve'!$D$14*(AT213/$I$1)^3+'LED Curve'!$D$15*(AT213/$I$1)^2+'LED Curve'!$D$16*(AT213/$I$1)^1+'LED Curve'!$D$17)*$F$1))</f>
        <v>31.091690559189431</v>
      </c>
      <c r="CE213">
        <f>IF($I$2=0,0,IF(AU213=0,D213-CD213,('LED Curve'!$D$14*(AU213/$I$2)^3+'LED Curve'!$D$15*(AU213/$I$2)^2+'LED Curve'!$D$16*(AU213/$I$2)^1+'LED Curve'!$D$17)*$F$2))</f>
        <v>31.091690559189431</v>
      </c>
      <c r="CF213">
        <f>IF($I$3=0,0,IF(AV213=0,D213-(CD213+CE213),('LED Curve'!$D$14*(AV213/$I$3)^3+'LED Curve'!$D$15*(AV213/$I$3)^2+'LED Curve'!$D$16*(AV213/$I$3)^1+'LED Curve'!$D$17)*$F$3))</f>
        <v>31.091690559189431</v>
      </c>
      <c r="CG213">
        <f>IF($I$4=0,0,IF(AW213=0,D213-(CD213+CE213+CF213),('LED Curve'!$D$14*(AW213/$I$4)^3+'LED Curve'!$D$15*(AW213/$I$4)^2+'LED Curve'!$D$16*(AW213/$I$4)^1+'LED Curve'!$D$17)*$F$4))</f>
        <v>6.4184525835620292</v>
      </c>
      <c r="CH213">
        <f>IF($I$1=0,0,IF(AX213=0,E213,('LED Curve'!$D$14*(AX213/$I$1)^3+'LED Curve'!$D$15*(AX213/$I$1)^2+'LED Curve'!$D$16*(AX213/$I$1)^1+'LED Curve'!$D$17)*$F$1))</f>
        <v>31.838258559933596</v>
      </c>
      <c r="CI213">
        <f>IF($I$2=0,0,IF(AY213=0,E213-CH213,('LED Curve'!$D$14*(AY213/$I$2)^3+'LED Curve'!$D$15*(AY213/$I$2)^2+'LED Curve'!$D$16*(AY213/$I$2)^1+'LED Curve'!$D$17)*$F$2))</f>
        <v>31.838258559933596</v>
      </c>
      <c r="CJ213">
        <f>IF($I$3=0,0,IF(AZ213=0,E213-(CH213+CI213),('LED Curve'!$D$14*(AZ213/$I$3)^3+'LED Curve'!$D$15*(AZ213/$I$3)^2+'LED Curve'!$D$16*(AZ213/$I$3)^1+'LED Curve'!$D$17)*$F$3))</f>
        <v>31.838258559933596</v>
      </c>
      <c r="CK213">
        <f>IF($I$4=0,0,IF(BA213=0,E213-(CH213+CI213+CJ213),('LED Curve'!$D$14*(BA213/$I$4)^3+'LED Curve'!$D$15*(BA213/$I$4)^2+'LED Curve'!$D$16*(BA213/$I$4)^1+'LED Curve'!$D$17)*$F$4))</f>
        <v>12.603208936423727</v>
      </c>
      <c r="CL213">
        <f t="shared" si="375"/>
        <v>61.777008001469255</v>
      </c>
      <c r="CM213">
        <f t="shared" si="376"/>
        <v>32.284952096902373</v>
      </c>
      <c r="CN213">
        <f t="shared" si="377"/>
        <v>3.5017980450836603</v>
      </c>
      <c r="CO213">
        <f>IF($C$6=Calculation!$I$5,0,$C213-(BZ213+CA213+CB213+CC213))</f>
        <v>0</v>
      </c>
      <c r="CP213">
        <f t="shared" si="378"/>
        <v>68.60183370194089</v>
      </c>
      <c r="CQ213">
        <f t="shared" si="379"/>
        <v>37.51014314275146</v>
      </c>
      <c r="CR213">
        <f t="shared" si="380"/>
        <v>6.4184525835620292</v>
      </c>
      <c r="CS213">
        <f>IF($C$6=Calculation!$I$5,0,$D213-(CD213+CE213+CF213+CG213))</f>
        <v>0</v>
      </c>
      <c r="CT213">
        <f t="shared" si="381"/>
        <v>76.279726056290926</v>
      </c>
      <c r="CU213">
        <f t="shared" si="382"/>
        <v>44.441467496357326</v>
      </c>
      <c r="CV213">
        <f t="shared" si="383"/>
        <v>12.603208936423727</v>
      </c>
      <c r="CW213">
        <f>IF($C$6=Calculation!$I$5,0,$E213-(CH213+CI213+CJ213+CK213))</f>
        <v>0</v>
      </c>
      <c r="CX213">
        <f t="shared" si="384"/>
        <v>106.07874058828153</v>
      </c>
      <c r="CY213">
        <f t="shared" si="385"/>
        <v>119.98579745150536</v>
      </c>
      <c r="CZ213">
        <f t="shared" si="386"/>
        <v>132.44949907035615</v>
      </c>
      <c r="DA213">
        <f t="shared" si="387"/>
        <v>1.1324851366471154</v>
      </c>
      <c r="DB213">
        <f t="shared" si="388"/>
        <v>1.1888148884658254</v>
      </c>
      <c r="DC213">
        <f t="shared" si="389"/>
        <v>1.2218517068275019</v>
      </c>
      <c r="DD213">
        <f t="shared" si="404"/>
        <v>25.679308596184168</v>
      </c>
      <c r="DE213">
        <f t="shared" si="405"/>
        <v>25.262498497973567</v>
      </c>
      <c r="DF213">
        <f t="shared" si="406"/>
        <v>24.058675212136603</v>
      </c>
      <c r="DG213">
        <f t="shared" si="407"/>
        <v>17.668708311669377</v>
      </c>
      <c r="DH213">
        <f t="shared" si="408"/>
        <v>27.032708453906309</v>
      </c>
      <c r="DI213">
        <f t="shared" si="409"/>
        <v>26.6528435193664</v>
      </c>
      <c r="DJ213">
        <f t="shared" si="410"/>
        <v>25.586859892736708</v>
      </c>
      <c r="DK213">
        <f t="shared" si="411"/>
        <v>20.58063158156131</v>
      </c>
      <c r="DL213">
        <f t="shared" si="412"/>
        <v>27.823182571226543</v>
      </c>
      <c r="DM213">
        <f t="shared" si="413"/>
        <v>27.475368559515186</v>
      </c>
      <c r="DN213">
        <f t="shared" si="414"/>
        <v>26.510128394055489</v>
      </c>
      <c r="DO213">
        <f t="shared" si="415"/>
        <v>22.792486166611489</v>
      </c>
      <c r="DP213">
        <f t="shared" si="390"/>
        <v>0.21536561656600375</v>
      </c>
      <c r="DQ213">
        <f t="shared" si="391"/>
        <v>0.60698725076615101</v>
      </c>
      <c r="DR213">
        <f t="shared" si="392"/>
        <v>3.0008802206886931</v>
      </c>
      <c r="DS213">
        <f t="shared" si="393"/>
        <v>8.4538317456497953</v>
      </c>
      <c r="DT213">
        <f t="shared" si="394"/>
        <v>0.1957421357474966</v>
      </c>
      <c r="DU213">
        <f t="shared" si="395"/>
        <v>0.52937470169145939</v>
      </c>
      <c r="DV213">
        <f t="shared" si="396"/>
        <v>2.4383035442846173</v>
      </c>
      <c r="DW213">
        <f t="shared" si="397"/>
        <v>15.780518733745136</v>
      </c>
      <c r="DX213">
        <f t="shared" si="398"/>
        <v>0.17943591579829735</v>
      </c>
      <c r="DY213">
        <f t="shared" si="399"/>
        <v>0.47733610924997627</v>
      </c>
      <c r="DZ213">
        <f t="shared" si="400"/>
        <v>1.9220067760638111</v>
      </c>
      <c r="EA213">
        <f t="shared" si="401"/>
        <v>24.047702871007704</v>
      </c>
      <c r="EB213">
        <f>IF($I$1=0,0,IF(AP213&lt;=0,0,('LED Curve'!$D$19*(AP213/$I$1)^3+'LED Curve'!$D$20*(AP213/$I$1)^2+'LED Curve'!$D$21*(AP213/$I$1)^1+'LED Curve'!$D$22)*$F$1*$I$1))</f>
        <v>239.68166202843815</v>
      </c>
      <c r="EC213">
        <f>IF($I$2=0,0,IF(AQ213&lt;=0,0,('LED Curve'!$D$19*(AQ213/$I$2)^3+'LED Curve'!$D$20*(AQ213/$I$2)^2+'LED Curve'!$D$21*(AQ213/$I$2)^1+'LED Curve'!$D$22)*$F$2*$I$2))</f>
        <v>239.68166202843815</v>
      </c>
      <c r="ED213">
        <f>IF($I$3=0,0,IF(AR213&lt;=0,0,('LED Curve'!$D$19*(AR213/$I$3)^3+'LED Curve'!$D$20*(AR213/$I$3)^2+'LED Curve'!$D$21*(AR213/$I$3)^1+'LED Curve'!$D$22)*$F$3*$I$3))</f>
        <v>186.2250867646022</v>
      </c>
      <c r="EE213">
        <f>IF($I$4=0,0,IF(AS213&lt;=0,0,('LED Curve'!$D$19*(AS213/$I$4)^3+'LED Curve'!$D$20*(AS213/$I$4)^2+'LED Curve'!$D$21*(AS213/$I$4)^1+'LED Curve'!$D$22)*$F$4*$I$4))</f>
        <v>0</v>
      </c>
      <c r="EF213">
        <f>IF($I$1=0,0,IF(AT213&lt;=0,0,('LED Curve'!$D$19*(AT213/$I$1)^3+'LED Curve'!$D$20*(AT213/$I$1)^2+'LED Curve'!$D$21*(AT213/$I$1)^1+'LED Curve'!$D$22)*$F$1*$I$1))</f>
        <v>396.9787909034826</v>
      </c>
      <c r="EG213">
        <f>IF($I$2=0,0,IF(AU213&lt;=0,0,('LED Curve'!$D$19*(AU213/$I$2)^3+'LED Curve'!$D$20*(AU213/$I$2)^2+'LED Curve'!$D$21*(AU213/$I$2)^1+'LED Curve'!$D$22)*$F$2*$I$2))</f>
        <v>396.9787909034826</v>
      </c>
      <c r="EH213">
        <f>IF($I$3=0,0,IF(AV213&lt;=0,0,('LED Curve'!$D$19*(AV213/$I$3)^3+'LED Curve'!$D$20*(AV213/$I$3)^2+'LED Curve'!$D$21*(AV213/$I$3)^1+'LED Curve'!$D$22)*$F$3*$I$3))</f>
        <v>396.9787909034826</v>
      </c>
      <c r="EI213">
        <f>IF($I$4=0,0,IF(AW213&lt;=0,0,('LED Curve'!$D$19*(AW213/$I$4)^3+'LED Curve'!$D$20*(AW213/$I$4)^2+'LED Curve'!$D$21*(AW213/$I$4)^1+'LED Curve'!$D$22)*$F$4*$I$4))</f>
        <v>0</v>
      </c>
      <c r="EJ213">
        <f>IF($I$1=0,0,IF(AX213&lt;=0,0,('LED Curve'!$D$19*(AX213/$I$1)^3+'LED Curve'!$D$20*(AX213/$I$1)^2+'LED Curve'!$D$21*(AX213/$I$1)^1+'LED Curve'!$D$22)*$F$1*$I$1))</f>
        <v>499.45781970958944</v>
      </c>
      <c r="EK213">
        <f>IF($I$2=0,0,IF(AY213&lt;=0,0,('LED Curve'!$D$19*(AY213/$I$2)^3+'LED Curve'!$D$20*(AY213/$I$2)^2+'LED Curve'!$D$21*(AY213/$I$2)^1+'LED Curve'!$D$22)*$F$2*$I$2))</f>
        <v>499.45781970958944</v>
      </c>
      <c r="EL213">
        <f>IF($I$3=0,0,IF(AZ213&lt;=0,0,('LED Curve'!$D$19*(AZ213/$I$3)^3+'LED Curve'!$D$20*(AZ213/$I$3)^2+'LED Curve'!$D$21*(AZ213/$I$3)^1+'LED Curve'!$D$22)*$F$3*$I$3))</f>
        <v>499.45781970958944</v>
      </c>
      <c r="EM213">
        <f>IF($I$4=0,0,IF(BA213&lt;=0,0,('LED Curve'!$D$19*(BA213/$I$4)^3+'LED Curve'!$D$20*(BA213/$I$4)^2+'LED Curve'!$D$21*(BA213/$I$4)^1+'LED Curve'!$D$22)*$F$4*$I$4))</f>
        <v>0</v>
      </c>
      <c r="EN213">
        <f t="shared" si="402"/>
        <v>665.58841082147853</v>
      </c>
      <c r="EO213">
        <f t="shared" si="322"/>
        <v>0</v>
      </c>
      <c r="EP213">
        <f t="shared" si="323"/>
        <v>1190.9363727104478</v>
      </c>
      <c r="EQ213">
        <f t="shared" si="324"/>
        <v>0</v>
      </c>
      <c r="ER213">
        <f t="shared" si="403"/>
        <v>1498.3734591287684</v>
      </c>
      <c r="ES213">
        <f t="shared" si="325"/>
        <v>96.271481817695985</v>
      </c>
    </row>
    <row r="214" spans="1:149" x14ac:dyDescent="0.3">
      <c r="A214">
        <v>205</v>
      </c>
      <c r="B214">
        <f t="shared" si="326"/>
        <v>8.0078124999999993E-3</v>
      </c>
      <c r="C214">
        <f t="shared" si="313"/>
        <v>89.728760230639679</v>
      </c>
      <c r="D214">
        <f t="shared" si="314"/>
        <v>98.013192978879644</v>
      </c>
      <c r="E214">
        <f t="shared" si="315"/>
        <v>106.29762572711962</v>
      </c>
      <c r="F214">
        <f>IF(C214&gt;Calculation!$D$72,IF((C214-Calculation!$D$72)/Calculation!$D$58&gt;Calculation!$D$28,Calculation!$D$28,(C214-Calculation!$D$72)/Calculation!$D$58),0)</f>
        <v>26.470588235294116</v>
      </c>
      <c r="G214">
        <f>IF(C214&gt;Calculation!$D$73,IF((C214-Calculation!$D$73)/Calculation!$D$59&gt;Calculation!$D$29,Calculation!$D$29,(C214-Calculation!$D$73)/Calculation!$D$59),0)</f>
        <v>54.411764705882355</v>
      </c>
      <c r="H214">
        <f>IF(C214&gt;Calculation!$D$74,IF((C214-Calculation!$D$74)/Calculation!$D$60&gt;Calculation!$D$30,Calculation!$D$30,(C214-Calculation!$D$74)/Calculation!$D$60),0)</f>
        <v>32.251851618482291</v>
      </c>
      <c r="I214">
        <f>IF(C214&gt;Calculation!$D$75,IF((C214-Calculation!$D$75)/Calculation!$D$61&gt;Calculation!$D$31,Calculation!$D$31,(C214-Calculation!$D$75)/Calculation!$D$61),0)</f>
        <v>0</v>
      </c>
      <c r="J214">
        <f>IF(D214&gt;Calculation!$D$72,IF((D214-Calculation!$D$72)/Calculation!$D$58&gt;Calculation!$D$28,Calculation!$D$28,(D214-Calculation!$D$72)/Calculation!$D$58),0)</f>
        <v>26.470588235294116</v>
      </c>
      <c r="K214">
        <f>IF(D214&gt;Calculation!$D$73,IF((D214-Calculation!$D$73)/Calculation!$D$59&gt;Calculation!$D$29,Calculation!$D$29,(D214-Calculation!$D$73)/Calculation!$D$59),0)</f>
        <v>54.411764705882355</v>
      </c>
      <c r="L214">
        <f>IF(D214&gt;Calculation!$D$74,IF((D214-Calculation!$D$74)/Calculation!$D$60&gt;Calculation!$D$30,Calculation!$D$30,(D214-Calculation!$D$74)/Calculation!$D$60),0)</f>
        <v>83.453537330719413</v>
      </c>
      <c r="M214">
        <f>IF(D214&gt;Calculation!$D$75,IF((D214-Calculation!$D$75)/Calculation!$D$61&gt;Calculation!$D$31,Calculation!$D$31,(D214-Calculation!$D$75)/Calculation!$D$61),0)</f>
        <v>0</v>
      </c>
      <c r="N214">
        <f>IF(E214&gt;Calculation!$D$72,IF((E214-Calculation!$D$72)/Calculation!$D$58&gt;Calculation!$D$28,Calculation!$D$28,(E214-Calculation!$D$72)/Calculation!$D$58),0)</f>
        <v>26.470588235294116</v>
      </c>
      <c r="O214">
        <f>IF(E214&gt;Calculation!$D$73,IF((E214-Calculation!$D$73)/Calculation!$D$59&gt;Calculation!$D$29,Calculation!$D$29,(E214-Calculation!$D$73)/Calculation!$D$59),0)</f>
        <v>54.411764705882355</v>
      </c>
      <c r="P214">
        <f>IF(E214&gt;Calculation!$D$74,IF((E214-Calculation!$D$74)/Calculation!$D$60&gt;Calculation!$D$30,Calculation!$D$30,(E214-Calculation!$D$74)/Calculation!$D$60),0)</f>
        <v>122.05882352941177</v>
      </c>
      <c r="Q214">
        <f>IF(E214&gt;Calculation!$D$75,IF((E214-Calculation!$D$75)/Calculation!$D$61&gt;Calculation!$D$31,Calculation!$D$31,(E214-Calculation!$D$75)/Calculation!$D$61),0)</f>
        <v>0</v>
      </c>
      <c r="R214">
        <f t="shared" si="327"/>
        <v>0</v>
      </c>
      <c r="S214">
        <f t="shared" si="328"/>
        <v>22.159913087400064</v>
      </c>
      <c r="T214">
        <f t="shared" si="329"/>
        <v>32.251851618482291</v>
      </c>
      <c r="U214">
        <f t="shared" si="330"/>
        <v>0</v>
      </c>
      <c r="V214">
        <f t="shared" si="331"/>
        <v>0</v>
      </c>
      <c r="W214">
        <f t="shared" si="332"/>
        <v>0</v>
      </c>
      <c r="X214">
        <f t="shared" si="333"/>
        <v>83.453537330719413</v>
      </c>
      <c r="Y214">
        <f t="shared" si="334"/>
        <v>0</v>
      </c>
      <c r="Z214">
        <f t="shared" si="335"/>
        <v>0</v>
      </c>
      <c r="AA214">
        <f t="shared" si="336"/>
        <v>0</v>
      </c>
      <c r="AB214">
        <f t="shared" si="337"/>
        <v>122.05882352941177</v>
      </c>
      <c r="AC214">
        <f t="shared" si="316"/>
        <v>0</v>
      </c>
      <c r="AD214">
        <f>IF(T214&gt;Calculation!$D$29,1,0)</f>
        <v>0</v>
      </c>
      <c r="AE214">
        <f>IF(X214&gt;Calculation!$D$29,1,0)</f>
        <v>1</v>
      </c>
      <c r="AF214">
        <f>IF(AB214&gt;Calculation!$D$29,1,0)</f>
        <v>1</v>
      </c>
      <c r="AG214">
        <f>IF(U214&gt;Calculation!$D$30,1,0)</f>
        <v>0</v>
      </c>
      <c r="AH214">
        <f>IF(Y214&gt;Calculation!$D$30,1,0)</f>
        <v>0</v>
      </c>
      <c r="AI214">
        <f>IF(AC214&gt;Calculation!$D$30,1,0)</f>
        <v>0</v>
      </c>
      <c r="AJ214">
        <f t="shared" si="317"/>
        <v>54.411764705882355</v>
      </c>
      <c r="AK214">
        <f t="shared" si="338"/>
        <v>83.453537330719413</v>
      </c>
      <c r="AL214">
        <f t="shared" si="339"/>
        <v>122.05882352941177</v>
      </c>
      <c r="AM214">
        <f t="shared" si="340"/>
        <v>2960.6401384083047</v>
      </c>
      <c r="AN214">
        <f t="shared" si="341"/>
        <v>6964.4928930097785</v>
      </c>
      <c r="AO214">
        <f t="shared" si="342"/>
        <v>14898.356401384084</v>
      </c>
      <c r="AP214">
        <f t="shared" si="318"/>
        <v>54.411764705882355</v>
      </c>
      <c r="AQ214">
        <f t="shared" si="319"/>
        <v>54.411764705882355</v>
      </c>
      <c r="AR214">
        <f t="shared" si="320"/>
        <v>32.251851618482291</v>
      </c>
      <c r="AS214">
        <f t="shared" si="321"/>
        <v>0</v>
      </c>
      <c r="AT214">
        <f t="shared" si="343"/>
        <v>83.453537330719413</v>
      </c>
      <c r="AU214">
        <f t="shared" si="344"/>
        <v>83.453537330719413</v>
      </c>
      <c r="AV214">
        <f t="shared" si="345"/>
        <v>83.453537330719413</v>
      </c>
      <c r="AW214">
        <f t="shared" si="346"/>
        <v>0</v>
      </c>
      <c r="AX214">
        <f t="shared" si="347"/>
        <v>122.05882352941177</v>
      </c>
      <c r="AY214">
        <f t="shared" si="348"/>
        <v>122.05882352941177</v>
      </c>
      <c r="AZ214">
        <f t="shared" si="349"/>
        <v>122.05882352941177</v>
      </c>
      <c r="BA214">
        <f t="shared" si="350"/>
        <v>0</v>
      </c>
      <c r="BB214">
        <f t="shared" si="351"/>
        <v>18.137254901960784</v>
      </c>
      <c r="BC214">
        <f t="shared" si="352"/>
        <v>18.137254901960784</v>
      </c>
      <c r="BD214">
        <f t="shared" si="353"/>
        <v>10.750617206160763</v>
      </c>
      <c r="BE214">
        <f t="shared" si="354"/>
        <v>0</v>
      </c>
      <c r="BF214">
        <f t="shared" si="355"/>
        <v>27.81784577690647</v>
      </c>
      <c r="BG214">
        <f t="shared" si="356"/>
        <v>27.81784577690647</v>
      </c>
      <c r="BH214">
        <f t="shared" si="357"/>
        <v>27.81784577690647</v>
      </c>
      <c r="BI214">
        <f t="shared" si="358"/>
        <v>0</v>
      </c>
      <c r="BJ214">
        <f t="shared" si="359"/>
        <v>40.686274509803923</v>
      </c>
      <c r="BK214">
        <f t="shared" si="360"/>
        <v>40.686274509803923</v>
      </c>
      <c r="BL214">
        <f t="shared" si="361"/>
        <v>40.686274509803923</v>
      </c>
      <c r="BM214">
        <f t="shared" si="362"/>
        <v>0</v>
      </c>
      <c r="BN214">
        <f t="shared" si="363"/>
        <v>328.96001537870046</v>
      </c>
      <c r="BO214">
        <f t="shared" si="364"/>
        <v>328.96001537870046</v>
      </c>
      <c r="BP214">
        <f t="shared" si="365"/>
        <v>115.57577031339986</v>
      </c>
      <c r="BQ214">
        <f t="shared" si="366"/>
        <v>0</v>
      </c>
      <c r="BR214">
        <f t="shared" si="367"/>
        <v>773.83254366775316</v>
      </c>
      <c r="BS214">
        <f t="shared" si="368"/>
        <v>773.83254366775316</v>
      </c>
      <c r="BT214">
        <f t="shared" si="369"/>
        <v>773.83254366775316</v>
      </c>
      <c r="BU214">
        <f t="shared" si="370"/>
        <v>0</v>
      </c>
      <c r="BV214">
        <f t="shared" si="371"/>
        <v>1655.3729334871205</v>
      </c>
      <c r="BW214">
        <f t="shared" si="372"/>
        <v>1655.3729334871205</v>
      </c>
      <c r="BX214">
        <f t="shared" si="373"/>
        <v>1655.3729334871205</v>
      </c>
      <c r="BY214">
        <f t="shared" si="374"/>
        <v>0</v>
      </c>
      <c r="BZ214">
        <f>IF($I$1=0,0,IF(AP214=0,C214,('LED Curve'!$D$14*(AP214/$I$1)^3+'LED Curve'!$D$15*(AP214/$I$1)^2+'LED Curve'!$D$16*(AP214/$I$1)^1+'LED Curve'!$D$17)*$F$1))</f>
        <v>29.492055904566882</v>
      </c>
      <c r="CA214">
        <f>IF($I$2=0,0,IF(AQ214=0,C214-BZ214,('LED Curve'!$D$14*(AQ214/$I$2)^3+'LED Curve'!$D$15*(AQ214/$I$2)^2+'LED Curve'!$D$16*(AQ214/$I$2)^1+'LED Curve'!$D$17)*$F$2))</f>
        <v>29.492055904566882</v>
      </c>
      <c r="CB214">
        <f>IF($I$3=0,0,IF(AR214=0,C214-(BZ214+CA214),('LED Curve'!$D$14*(AR214/$I$3)^3+'LED Curve'!$D$15*(AR214/$I$3)^2+'LED Curve'!$D$16*(AR214/$I$3)^1+'LED Curve'!$D$17)*$F$3))</f>
        <v>28.171963951341212</v>
      </c>
      <c r="CC214">
        <f>IF($I$4=0,0,IF(AS214=0,C214-(BZ214+CA214+CB214),('LED Curve'!$D$14*(AS214/$I$4)^3+'LED Curve'!$D$15*(AS214/$I$4)^2+'LED Curve'!$D$16*(AS214/$I$4)^1+'LED Curve'!$D$17)*$F$4))</f>
        <v>2.5726844701647025</v>
      </c>
      <c r="CD214">
        <f>IF($I$1=0,0,IF(AT214=0,D214,('LED Curve'!$D$14*(AT214/$I$1)^3+'LED Curve'!$D$15*(AT214/$I$1)^2+'LED Curve'!$D$16*(AT214/$I$1)^1+'LED Curve'!$D$17)*$F$1))</f>
        <v>30.746220693946274</v>
      </c>
      <c r="CE214">
        <f>IF($I$2=0,0,IF(AU214=0,D214-CD214,('LED Curve'!$D$14*(AU214/$I$2)^3+'LED Curve'!$D$15*(AU214/$I$2)^2+'LED Curve'!$D$16*(AU214/$I$2)^1+'LED Curve'!$D$17)*$F$2))</f>
        <v>30.746220693946274</v>
      </c>
      <c r="CF214">
        <f>IF($I$3=0,0,IF(AV214=0,D214-(CD214+CE214),('LED Curve'!$D$14*(AV214/$I$3)^3+'LED Curve'!$D$15*(AV214/$I$3)^2+'LED Curve'!$D$16*(AV214/$I$3)^1+'LED Curve'!$D$17)*$F$3))</f>
        <v>30.746220693946274</v>
      </c>
      <c r="CG214">
        <f>IF($I$4=0,0,IF(AW214=0,D214-(CD214+CE214+CF214),('LED Curve'!$D$14*(AW214/$I$4)^3+'LED Curve'!$D$15*(AW214/$I$4)^2+'LED Curve'!$D$16*(AW214/$I$4)^1+'LED Curve'!$D$17)*$F$4))</f>
        <v>5.7745308970408189</v>
      </c>
      <c r="CH214">
        <f>IF($I$1=0,0,IF(AX214=0,E214,('LED Curve'!$D$14*(AX214/$I$1)^3+'LED Curve'!$D$15*(AX214/$I$1)^2+'LED Curve'!$D$16*(AX214/$I$1)^1+'LED Curve'!$D$17)*$F$1))</f>
        <v>31.838258559933596</v>
      </c>
      <c r="CI214">
        <f>IF($I$2=0,0,IF(AY214=0,E214-CH214,('LED Curve'!$D$14*(AY214/$I$2)^3+'LED Curve'!$D$15*(AY214/$I$2)^2+'LED Curve'!$D$16*(AY214/$I$2)^1+'LED Curve'!$D$17)*$F$2))</f>
        <v>31.838258559933596</v>
      </c>
      <c r="CJ214">
        <f>IF($I$3=0,0,IF(AZ214=0,E214-(CH214+CI214),('LED Curve'!$D$14*(AZ214/$I$3)^3+'LED Curve'!$D$15*(AZ214/$I$3)^2+'LED Curve'!$D$16*(AZ214/$I$3)^1+'LED Curve'!$D$17)*$F$3))</f>
        <v>31.838258559933596</v>
      </c>
      <c r="CK214">
        <f>IF($I$4=0,0,IF(BA214=0,E214-(CH214+CI214+CJ214),('LED Curve'!$D$14*(BA214/$I$4)^3+'LED Curve'!$D$15*(BA214/$I$4)^2+'LED Curve'!$D$16*(BA214/$I$4)^1+'LED Curve'!$D$17)*$F$4))</f>
        <v>10.782850047318831</v>
      </c>
      <c r="CL214">
        <f t="shared" si="375"/>
        <v>60.236704326072797</v>
      </c>
      <c r="CM214">
        <f t="shared" si="376"/>
        <v>30.744648421505914</v>
      </c>
      <c r="CN214">
        <f t="shared" si="377"/>
        <v>2.5726844701647025</v>
      </c>
      <c r="CO214">
        <f>IF($C$6=Calculation!$I$5,0,$C214-(BZ214+CA214+CB214+CC214))</f>
        <v>0</v>
      </c>
      <c r="CP214">
        <f t="shared" si="378"/>
        <v>67.266972284933374</v>
      </c>
      <c r="CQ214">
        <f t="shared" si="379"/>
        <v>36.520751590987096</v>
      </c>
      <c r="CR214">
        <f t="shared" si="380"/>
        <v>5.7745308970408189</v>
      </c>
      <c r="CS214">
        <f>IF($C$6=Calculation!$I$5,0,$D214-(CD214+CE214+CF214+CG214))</f>
        <v>0</v>
      </c>
      <c r="CT214">
        <f t="shared" si="381"/>
        <v>74.459367167186031</v>
      </c>
      <c r="CU214">
        <f t="shared" si="382"/>
        <v>42.621108607252431</v>
      </c>
      <c r="CV214">
        <f t="shared" si="383"/>
        <v>10.782850047318831</v>
      </c>
      <c r="CW214">
        <f>IF($C$6=Calculation!$I$5,0,$E214-(CH214+CI214+CJ214+CK214))</f>
        <v>0</v>
      </c>
      <c r="CX214">
        <f t="shared" si="384"/>
        <v>106.27406800938266</v>
      </c>
      <c r="CY214">
        <f t="shared" si="385"/>
        <v>120.33294881208528</v>
      </c>
      <c r="CZ214">
        <f t="shared" si="386"/>
        <v>132.96733270025325</v>
      </c>
      <c r="DA214">
        <f t="shared" si="387"/>
        <v>1.1354607800294683</v>
      </c>
      <c r="DB214">
        <f t="shared" si="388"/>
        <v>1.1936627251019429</v>
      </c>
      <c r="DC214">
        <f t="shared" si="389"/>
        <v>1.2285267987392665</v>
      </c>
      <c r="DD214">
        <f t="shared" si="404"/>
        <v>25.741992768315885</v>
      </c>
      <c r="DE214">
        <f t="shared" si="405"/>
        <v>25.325182670105285</v>
      </c>
      <c r="DF214">
        <f t="shared" si="406"/>
        <v>24.099847256807777</v>
      </c>
      <c r="DG214">
        <f t="shared" si="407"/>
        <v>17.668708311669377</v>
      </c>
      <c r="DH214">
        <f t="shared" si="408"/>
        <v>27.139772772361287</v>
      </c>
      <c r="DI214">
        <f t="shared" si="409"/>
        <v>26.759907837821377</v>
      </c>
      <c r="DJ214">
        <f t="shared" si="410"/>
        <v>25.693924211191685</v>
      </c>
      <c r="DK214">
        <f t="shared" si="411"/>
        <v>20.58063158156131</v>
      </c>
      <c r="DL214">
        <f t="shared" si="412"/>
        <v>27.97498492993946</v>
      </c>
      <c r="DM214">
        <f t="shared" si="413"/>
        <v>27.627170918228103</v>
      </c>
      <c r="DN214">
        <f t="shared" si="414"/>
        <v>26.661930752768406</v>
      </c>
      <c r="DO214">
        <f t="shared" si="415"/>
        <v>22.792486166611489</v>
      </c>
      <c r="DP214">
        <f t="shared" si="390"/>
        <v>0.21536561656600375</v>
      </c>
      <c r="DQ214">
        <f t="shared" si="391"/>
        <v>0.62840748254387535</v>
      </c>
      <c r="DR214">
        <f t="shared" si="392"/>
        <v>3.0052713776951312</v>
      </c>
      <c r="DS214">
        <f t="shared" si="393"/>
        <v>8.4538317456497953</v>
      </c>
      <c r="DT214">
        <f t="shared" si="394"/>
        <v>0.1957421357474966</v>
      </c>
      <c r="DU214">
        <f t="shared" si="395"/>
        <v>0.52937470169145939</v>
      </c>
      <c r="DV214">
        <f t="shared" si="396"/>
        <v>2.4594141128634894</v>
      </c>
      <c r="DW214">
        <f t="shared" si="397"/>
        <v>15.780518733745136</v>
      </c>
      <c r="DX214">
        <f t="shared" si="398"/>
        <v>0.17943591579829735</v>
      </c>
      <c r="DY214">
        <f t="shared" si="399"/>
        <v>0.47733610924997627</v>
      </c>
      <c r="DZ214">
        <f t="shared" si="400"/>
        <v>1.9777582379103928</v>
      </c>
      <c r="EA214">
        <f t="shared" si="401"/>
        <v>24.047702871007704</v>
      </c>
      <c r="EB214">
        <f>IF($I$1=0,0,IF(AP214&lt;=0,0,('LED Curve'!$D$19*(AP214/$I$1)^3+'LED Curve'!$D$20*(AP214/$I$1)^2+'LED Curve'!$D$21*(AP214/$I$1)^1+'LED Curve'!$D$22)*$F$1*$I$1))</f>
        <v>239.68166202843815</v>
      </c>
      <c r="EC214">
        <f>IF($I$2=0,0,IF(AQ214&lt;=0,0,('LED Curve'!$D$19*(AQ214/$I$2)^3+'LED Curve'!$D$20*(AQ214/$I$2)^2+'LED Curve'!$D$21*(AQ214/$I$2)^1+'LED Curve'!$D$22)*$F$2*$I$2))</f>
        <v>239.68166202843815</v>
      </c>
      <c r="ED214">
        <f>IF($I$3=0,0,IF(AR214&lt;=0,0,('LED Curve'!$D$19*(AR214/$I$3)^3+'LED Curve'!$D$20*(AR214/$I$3)^2+'LED Curve'!$D$21*(AR214/$I$3)^1+'LED Curve'!$D$22)*$F$3*$I$3))</f>
        <v>145.10640907642119</v>
      </c>
      <c r="EE214">
        <f>IF($I$4=0,0,IF(AS214&lt;=0,0,('LED Curve'!$D$19*(AS214/$I$4)^3+'LED Curve'!$D$20*(AS214/$I$4)^2+'LED Curve'!$D$21*(AS214/$I$4)^1+'LED Curve'!$D$22)*$F$4*$I$4))</f>
        <v>0</v>
      </c>
      <c r="EF214">
        <f>IF($I$1=0,0,IF(AT214&lt;=0,0,('LED Curve'!$D$19*(AT214/$I$1)^3+'LED Curve'!$D$20*(AT214/$I$1)^2+'LED Curve'!$D$21*(AT214/$I$1)^1+'LED Curve'!$D$22)*$F$1*$I$1))</f>
        <v>357.04229567839877</v>
      </c>
      <c r="EG214">
        <f>IF($I$2=0,0,IF(AU214&lt;=0,0,('LED Curve'!$D$19*(AU214/$I$2)^3+'LED Curve'!$D$20*(AU214/$I$2)^2+'LED Curve'!$D$21*(AU214/$I$2)^1+'LED Curve'!$D$22)*$F$2*$I$2))</f>
        <v>357.04229567839877</v>
      </c>
      <c r="EH214">
        <f>IF($I$3=0,0,IF(AV214&lt;=0,0,('LED Curve'!$D$19*(AV214/$I$3)^3+'LED Curve'!$D$20*(AV214/$I$3)^2+'LED Curve'!$D$21*(AV214/$I$3)^1+'LED Curve'!$D$22)*$F$3*$I$3))</f>
        <v>357.04229567839877</v>
      </c>
      <c r="EI214">
        <f>IF($I$4=0,0,IF(AW214&lt;=0,0,('LED Curve'!$D$19*(AW214/$I$4)^3+'LED Curve'!$D$20*(AW214/$I$4)^2+'LED Curve'!$D$21*(AW214/$I$4)^1+'LED Curve'!$D$22)*$F$4*$I$4))</f>
        <v>0</v>
      </c>
      <c r="EJ214">
        <f>IF($I$1=0,0,IF(AX214&lt;=0,0,('LED Curve'!$D$19*(AX214/$I$1)^3+'LED Curve'!$D$20*(AX214/$I$1)^2+'LED Curve'!$D$21*(AX214/$I$1)^1+'LED Curve'!$D$22)*$F$1*$I$1))</f>
        <v>499.45781970958944</v>
      </c>
      <c r="EK214">
        <f>IF($I$2=0,0,IF(AY214&lt;=0,0,('LED Curve'!$D$19*(AY214/$I$2)^3+'LED Curve'!$D$20*(AY214/$I$2)^2+'LED Curve'!$D$21*(AY214/$I$2)^1+'LED Curve'!$D$22)*$F$2*$I$2))</f>
        <v>499.45781970958944</v>
      </c>
      <c r="EL214">
        <f>IF($I$3=0,0,IF(AZ214&lt;=0,0,('LED Curve'!$D$19*(AZ214/$I$3)^3+'LED Curve'!$D$20*(AZ214/$I$3)^2+'LED Curve'!$D$21*(AZ214/$I$3)^1+'LED Curve'!$D$22)*$F$3*$I$3))</f>
        <v>499.45781970958944</v>
      </c>
      <c r="EM214">
        <f>IF($I$4=0,0,IF(BA214&lt;=0,0,('LED Curve'!$D$19*(BA214/$I$4)^3+'LED Curve'!$D$20*(BA214/$I$4)^2+'LED Curve'!$D$21*(BA214/$I$4)^1+'LED Curve'!$D$22)*$F$4*$I$4))</f>
        <v>0</v>
      </c>
      <c r="EN214">
        <f t="shared" si="402"/>
        <v>624.4697331332975</v>
      </c>
      <c r="EO214">
        <f t="shared" si="322"/>
        <v>0</v>
      </c>
      <c r="EP214">
        <f t="shared" si="323"/>
        <v>1071.1268870351964</v>
      </c>
      <c r="EQ214">
        <f t="shared" si="324"/>
        <v>0</v>
      </c>
      <c r="ER214">
        <f t="shared" si="403"/>
        <v>1498.3734591287684</v>
      </c>
      <c r="ES214">
        <f t="shared" si="325"/>
        <v>96.271481817695985</v>
      </c>
    </row>
    <row r="215" spans="1:149" x14ac:dyDescent="0.3">
      <c r="A215">
        <v>206</v>
      </c>
      <c r="B215">
        <f t="shared" si="326"/>
        <v>8.0468750000000002E-3</v>
      </c>
      <c r="C215">
        <f t="shared" si="313"/>
        <v>88.174732899150371</v>
      </c>
      <c r="D215">
        <f t="shared" si="314"/>
        <v>96.317890435436766</v>
      </c>
      <c r="E215">
        <f t="shared" si="315"/>
        <v>104.46104797172316</v>
      </c>
      <c r="F215">
        <f>IF(C215&gt;Calculation!$D$72,IF((C215-Calculation!$D$72)/Calculation!$D$58&gt;Calculation!$D$28,Calculation!$D$28,(C215-Calculation!$D$72)/Calculation!$D$58),0)</f>
        <v>26.470588235294116</v>
      </c>
      <c r="G215">
        <f>IF(C215&gt;Calculation!$D$73,IF((C215-Calculation!$D$73)/Calculation!$D$59&gt;Calculation!$D$29,Calculation!$D$29,(C215-Calculation!$D$73)/Calculation!$D$59),0)</f>
        <v>54.411764705882355</v>
      </c>
      <c r="H215">
        <f>IF(C215&gt;Calculation!$D$74,IF((C215-Calculation!$D$74)/Calculation!$D$60&gt;Calculation!$D$30,Calculation!$D$30,(C215-Calculation!$D$74)/Calculation!$D$60),0)</f>
        <v>22.647232758845036</v>
      </c>
      <c r="I215">
        <f>IF(C215&gt;Calculation!$D$75,IF((C215-Calculation!$D$75)/Calculation!$D$61&gt;Calculation!$D$31,Calculation!$D$31,(C215-Calculation!$D$75)/Calculation!$D$61),0)</f>
        <v>0</v>
      </c>
      <c r="J215">
        <f>IF(D215&gt;Calculation!$D$72,IF((D215-Calculation!$D$72)/Calculation!$D$58&gt;Calculation!$D$28,Calculation!$D$28,(D215-Calculation!$D$72)/Calculation!$D$58),0)</f>
        <v>26.470588235294116</v>
      </c>
      <c r="K215">
        <f>IF(D215&gt;Calculation!$D$73,IF((D215-Calculation!$D$73)/Calculation!$D$59&gt;Calculation!$D$29,Calculation!$D$29,(D215-Calculation!$D$73)/Calculation!$D$59),0)</f>
        <v>54.411764705882355</v>
      </c>
      <c r="L215">
        <f>IF(D215&gt;Calculation!$D$74,IF((D215-Calculation!$D$74)/Calculation!$D$60&gt;Calculation!$D$30,Calculation!$D$30,(D215-Calculation!$D$74)/Calculation!$D$60),0)</f>
        <v>72.975771302024242</v>
      </c>
      <c r="M215">
        <f>IF(D215&gt;Calculation!$D$75,IF((D215-Calculation!$D$75)/Calculation!$D$61&gt;Calculation!$D$31,Calculation!$D$31,(D215-Calculation!$D$75)/Calculation!$D$61),0)</f>
        <v>0</v>
      </c>
      <c r="N215">
        <f>IF(E215&gt;Calculation!$D$72,IF((E215-Calculation!$D$72)/Calculation!$D$58&gt;Calculation!$D$28,Calculation!$D$28,(E215-Calculation!$D$72)/Calculation!$D$58),0)</f>
        <v>26.470588235294116</v>
      </c>
      <c r="O215">
        <f>IF(E215&gt;Calculation!$D$73,IF((E215-Calculation!$D$73)/Calculation!$D$59&gt;Calculation!$D$29,Calculation!$D$29,(E215-Calculation!$D$73)/Calculation!$D$59),0)</f>
        <v>54.411764705882355</v>
      </c>
      <c r="P215">
        <f>IF(E215&gt;Calculation!$D$74,IF((E215-Calculation!$D$74)/Calculation!$D$60&gt;Calculation!$D$30,Calculation!$D$30,(E215-Calculation!$D$74)/Calculation!$D$60),0)</f>
        <v>122.05882352941177</v>
      </c>
      <c r="Q215">
        <f>IF(E215&gt;Calculation!$D$75,IF((E215-Calculation!$D$75)/Calculation!$D$61&gt;Calculation!$D$31,Calculation!$D$31,(E215-Calculation!$D$75)/Calculation!$D$61),0)</f>
        <v>0</v>
      </c>
      <c r="R215">
        <f t="shared" si="327"/>
        <v>0</v>
      </c>
      <c r="S215">
        <f t="shared" si="328"/>
        <v>31.76453194703732</v>
      </c>
      <c r="T215">
        <f t="shared" si="329"/>
        <v>22.647232758845036</v>
      </c>
      <c r="U215">
        <f t="shared" si="330"/>
        <v>0</v>
      </c>
      <c r="V215">
        <f t="shared" si="331"/>
        <v>0</v>
      </c>
      <c r="W215">
        <f t="shared" si="332"/>
        <v>0</v>
      </c>
      <c r="X215">
        <f t="shared" si="333"/>
        <v>72.975771302024242</v>
      </c>
      <c r="Y215">
        <f t="shared" si="334"/>
        <v>0</v>
      </c>
      <c r="Z215">
        <f t="shared" si="335"/>
        <v>0</v>
      </c>
      <c r="AA215">
        <f t="shared" si="336"/>
        <v>0</v>
      </c>
      <c r="AB215">
        <f t="shared" si="337"/>
        <v>122.05882352941177</v>
      </c>
      <c r="AC215">
        <f t="shared" si="316"/>
        <v>0</v>
      </c>
      <c r="AD215">
        <f>IF(T215&gt;Calculation!$D$29,1,0)</f>
        <v>0</v>
      </c>
      <c r="AE215">
        <f>IF(X215&gt;Calculation!$D$29,1,0)</f>
        <v>1</v>
      </c>
      <c r="AF215">
        <f>IF(AB215&gt;Calculation!$D$29,1,0)</f>
        <v>1</v>
      </c>
      <c r="AG215">
        <f>IF(U215&gt;Calculation!$D$30,1,0)</f>
        <v>0</v>
      </c>
      <c r="AH215">
        <f>IF(Y215&gt;Calculation!$D$30,1,0)</f>
        <v>0</v>
      </c>
      <c r="AI215">
        <f>IF(AC215&gt;Calculation!$D$30,1,0)</f>
        <v>0</v>
      </c>
      <c r="AJ215">
        <f t="shared" si="317"/>
        <v>54.411764705882355</v>
      </c>
      <c r="AK215">
        <f t="shared" si="338"/>
        <v>72.975771302024242</v>
      </c>
      <c r="AL215">
        <f t="shared" si="339"/>
        <v>122.05882352941177</v>
      </c>
      <c r="AM215">
        <f t="shared" si="340"/>
        <v>2960.6401384083047</v>
      </c>
      <c r="AN215">
        <f t="shared" si="341"/>
        <v>5325.4631971253448</v>
      </c>
      <c r="AO215">
        <f t="shared" si="342"/>
        <v>14898.356401384084</v>
      </c>
      <c r="AP215">
        <f t="shared" si="318"/>
        <v>54.411764705882355</v>
      </c>
      <c r="AQ215">
        <f t="shared" si="319"/>
        <v>54.411764705882355</v>
      </c>
      <c r="AR215">
        <f t="shared" si="320"/>
        <v>22.647232758845036</v>
      </c>
      <c r="AS215">
        <f t="shared" si="321"/>
        <v>0</v>
      </c>
      <c r="AT215">
        <f t="shared" si="343"/>
        <v>72.975771302024242</v>
      </c>
      <c r="AU215">
        <f t="shared" si="344"/>
        <v>72.975771302024242</v>
      </c>
      <c r="AV215">
        <f t="shared" si="345"/>
        <v>72.975771302024242</v>
      </c>
      <c r="AW215">
        <f t="shared" si="346"/>
        <v>0</v>
      </c>
      <c r="AX215">
        <f t="shared" si="347"/>
        <v>122.05882352941177</v>
      </c>
      <c r="AY215">
        <f t="shared" si="348"/>
        <v>122.05882352941177</v>
      </c>
      <c r="AZ215">
        <f t="shared" si="349"/>
        <v>122.05882352941177</v>
      </c>
      <c r="BA215">
        <f t="shared" si="350"/>
        <v>0</v>
      </c>
      <c r="BB215">
        <f t="shared" si="351"/>
        <v>18.137254901960784</v>
      </c>
      <c r="BC215">
        <f t="shared" si="352"/>
        <v>18.137254901960784</v>
      </c>
      <c r="BD215">
        <f t="shared" si="353"/>
        <v>7.5490775862816788</v>
      </c>
      <c r="BE215">
        <f t="shared" si="354"/>
        <v>0</v>
      </c>
      <c r="BF215">
        <f t="shared" si="355"/>
        <v>24.325257100674747</v>
      </c>
      <c r="BG215">
        <f t="shared" si="356"/>
        <v>24.325257100674747</v>
      </c>
      <c r="BH215">
        <f t="shared" si="357"/>
        <v>24.325257100674747</v>
      </c>
      <c r="BI215">
        <f t="shared" si="358"/>
        <v>0</v>
      </c>
      <c r="BJ215">
        <f t="shared" si="359"/>
        <v>40.686274509803923</v>
      </c>
      <c r="BK215">
        <f t="shared" si="360"/>
        <v>40.686274509803923</v>
      </c>
      <c r="BL215">
        <f t="shared" si="361"/>
        <v>40.686274509803923</v>
      </c>
      <c r="BM215">
        <f t="shared" si="362"/>
        <v>0</v>
      </c>
      <c r="BN215">
        <f t="shared" si="363"/>
        <v>328.96001537870046</v>
      </c>
      <c r="BO215">
        <f t="shared" si="364"/>
        <v>328.96001537870046</v>
      </c>
      <c r="BP215">
        <f t="shared" si="365"/>
        <v>56.988572403700417</v>
      </c>
      <c r="BQ215">
        <f t="shared" si="366"/>
        <v>0</v>
      </c>
      <c r="BR215">
        <f t="shared" si="367"/>
        <v>591.71813301392717</v>
      </c>
      <c r="BS215">
        <f t="shared" si="368"/>
        <v>591.71813301392717</v>
      </c>
      <c r="BT215">
        <f t="shared" si="369"/>
        <v>591.71813301392717</v>
      </c>
      <c r="BU215">
        <f t="shared" si="370"/>
        <v>0</v>
      </c>
      <c r="BV215">
        <f t="shared" si="371"/>
        <v>1655.3729334871205</v>
      </c>
      <c r="BW215">
        <f t="shared" si="372"/>
        <v>1655.3729334871205</v>
      </c>
      <c r="BX215">
        <f t="shared" si="373"/>
        <v>1655.3729334871205</v>
      </c>
      <c r="BY215">
        <f t="shared" si="374"/>
        <v>0</v>
      </c>
      <c r="BZ215">
        <f>IF($I$1=0,0,IF(AP215=0,C215,('LED Curve'!$D$14*(AP215/$I$1)^3+'LED Curve'!$D$15*(AP215/$I$1)^2+'LED Curve'!$D$16*(AP215/$I$1)^1+'LED Curve'!$D$17)*$F$1))</f>
        <v>29.492055904566882</v>
      </c>
      <c r="CA215">
        <f>IF($I$2=0,0,IF(AQ215=0,C215-BZ215,('LED Curve'!$D$14*(AQ215/$I$2)^3+'LED Curve'!$D$15*(AQ215/$I$2)^2+'LED Curve'!$D$16*(AQ215/$I$2)^1+'LED Curve'!$D$17)*$F$2))</f>
        <v>29.492055904566882</v>
      </c>
      <c r="CB215">
        <f>IF($I$3=0,0,IF(AR215=0,C215-(BZ215+CA215),('LED Curve'!$D$14*(AR215/$I$3)^3+'LED Curve'!$D$15*(AR215/$I$3)^2+'LED Curve'!$D$16*(AR215/$I$3)^1+'LED Curve'!$D$17)*$F$3))</f>
        <v>27.481550078699875</v>
      </c>
      <c r="CC215">
        <f>IF($I$4=0,0,IF(AS215=0,C215-(BZ215+CA215+CB215),('LED Curve'!$D$14*(AS215/$I$4)^3+'LED Curve'!$D$15*(AS215/$I$4)^2+'LED Curve'!$D$16*(AS215/$I$4)^1+'LED Curve'!$D$17)*$F$4))</f>
        <v>1.7090710113167233</v>
      </c>
      <c r="CD215">
        <f>IF($I$1=0,0,IF(AT215=0,D215,('LED Curve'!$D$14*(AT215/$I$1)^3+'LED Curve'!$D$15*(AT215/$I$1)^2+'LED Curve'!$D$16*(AT215/$I$1)^1+'LED Curve'!$D$17)*$F$1))</f>
        <v>30.347186176358704</v>
      </c>
      <c r="CE215">
        <f>IF($I$2=0,0,IF(AU215=0,D215-CD215,('LED Curve'!$D$14*(AU215/$I$2)^3+'LED Curve'!$D$15*(AU215/$I$2)^2+'LED Curve'!$D$16*(AU215/$I$2)^1+'LED Curve'!$D$17)*$F$2))</f>
        <v>30.347186176358704</v>
      </c>
      <c r="CF215">
        <f>IF($I$3=0,0,IF(AV215=0,D215-(CD215+CE215),('LED Curve'!$D$14*(AV215/$I$3)^3+'LED Curve'!$D$15*(AV215/$I$3)^2+'LED Curve'!$D$16*(AV215/$I$3)^1+'LED Curve'!$D$17)*$F$3))</f>
        <v>30.347186176358704</v>
      </c>
      <c r="CG215">
        <f>IF($I$4=0,0,IF(AW215=0,D215-(CD215+CE215+CF215),('LED Curve'!$D$14*(AW215/$I$4)^3+'LED Curve'!$D$15*(AW215/$I$4)^2+'LED Curve'!$D$16*(AW215/$I$4)^1+'LED Curve'!$D$17)*$F$4))</f>
        <v>5.2763319063606531</v>
      </c>
      <c r="CH215">
        <f>IF($I$1=0,0,IF(AX215=0,E215,('LED Curve'!$D$14*(AX215/$I$1)^3+'LED Curve'!$D$15*(AX215/$I$1)^2+'LED Curve'!$D$16*(AX215/$I$1)^1+'LED Curve'!$D$17)*$F$1))</f>
        <v>31.838258559933596</v>
      </c>
      <c r="CI215">
        <f>IF($I$2=0,0,IF(AY215=0,E215-CH215,('LED Curve'!$D$14*(AY215/$I$2)^3+'LED Curve'!$D$15*(AY215/$I$2)^2+'LED Curve'!$D$16*(AY215/$I$2)^1+'LED Curve'!$D$17)*$F$2))</f>
        <v>31.838258559933596</v>
      </c>
      <c r="CJ215">
        <f>IF($I$3=0,0,IF(AZ215=0,E215-(CH215+CI215),('LED Curve'!$D$14*(AZ215/$I$3)^3+'LED Curve'!$D$15*(AZ215/$I$3)^2+'LED Curve'!$D$16*(AZ215/$I$3)^1+'LED Curve'!$D$17)*$F$3))</f>
        <v>31.838258559933596</v>
      </c>
      <c r="CK215">
        <f>IF($I$4=0,0,IF(BA215=0,E215-(CH215+CI215+CJ215),('LED Curve'!$D$14*(BA215/$I$4)^3+'LED Curve'!$D$15*(BA215/$I$4)^2+'LED Curve'!$D$16*(BA215/$I$4)^1+'LED Curve'!$D$17)*$F$4))</f>
        <v>8.9462722919223694</v>
      </c>
      <c r="CL215">
        <f t="shared" si="375"/>
        <v>58.682676994583488</v>
      </c>
      <c r="CM215">
        <f t="shared" si="376"/>
        <v>29.190621090016606</v>
      </c>
      <c r="CN215">
        <f t="shared" si="377"/>
        <v>1.7090710113167233</v>
      </c>
      <c r="CO215">
        <f>IF($C$6=Calculation!$I$5,0,$C215-(BZ215+CA215+CB215+CC215))</f>
        <v>0</v>
      </c>
      <c r="CP215">
        <f t="shared" si="378"/>
        <v>65.970704259078062</v>
      </c>
      <c r="CQ215">
        <f t="shared" si="379"/>
        <v>35.623518082719357</v>
      </c>
      <c r="CR215">
        <f t="shared" si="380"/>
        <v>5.2763319063606531</v>
      </c>
      <c r="CS215">
        <f>IF($C$6=Calculation!$I$5,0,$D215-(CD215+CE215+CF215+CG215))</f>
        <v>0</v>
      </c>
      <c r="CT215">
        <f t="shared" si="381"/>
        <v>72.622789411789569</v>
      </c>
      <c r="CU215">
        <f t="shared" si="382"/>
        <v>40.784530851855969</v>
      </c>
      <c r="CV215">
        <f t="shared" si="383"/>
        <v>8.9462722919223694</v>
      </c>
      <c r="CW215">
        <f>IF($C$6=Calculation!$I$5,0,$E215-(CH215+CI215+CJ215+CK215))</f>
        <v>0</v>
      </c>
      <c r="CX215">
        <f t="shared" si="384"/>
        <v>106.46610699277542</v>
      </c>
      <c r="CY215">
        <f t="shared" si="385"/>
        <v>120.63409216255917</v>
      </c>
      <c r="CZ215">
        <f t="shared" si="386"/>
        <v>133.47644833435839</v>
      </c>
      <c r="DA215">
        <f t="shared" si="387"/>
        <v>1.1384364234118212</v>
      </c>
      <c r="DB215">
        <f t="shared" si="388"/>
        <v>1.1979400890098697</v>
      </c>
      <c r="DC215">
        <f t="shared" si="389"/>
        <v>1.2352018906510314</v>
      </c>
      <c r="DD215">
        <f t="shared" si="404"/>
        <v>25.804676940447607</v>
      </c>
      <c r="DE215">
        <f t="shared" si="405"/>
        <v>25.387866842237006</v>
      </c>
      <c r="DF215">
        <f t="shared" si="406"/>
        <v>24.129684434177211</v>
      </c>
      <c r="DG215">
        <f t="shared" si="407"/>
        <v>17.668708311669377</v>
      </c>
      <c r="DH215">
        <f t="shared" si="408"/>
        <v>27.233100891489617</v>
      </c>
      <c r="DI215">
        <f t="shared" si="409"/>
        <v>26.853235956949707</v>
      </c>
      <c r="DJ215">
        <f t="shared" si="410"/>
        <v>25.787252330320015</v>
      </c>
      <c r="DK215">
        <f t="shared" si="411"/>
        <v>20.58063158156131</v>
      </c>
      <c r="DL215">
        <f t="shared" si="412"/>
        <v>28.12678728865238</v>
      </c>
      <c r="DM215">
        <f t="shared" si="413"/>
        <v>27.778973276941024</v>
      </c>
      <c r="DN215">
        <f t="shared" si="414"/>
        <v>26.813733111481326</v>
      </c>
      <c r="DO215">
        <f t="shared" si="415"/>
        <v>22.792486166611489</v>
      </c>
      <c r="DP215">
        <f t="shared" si="390"/>
        <v>0.21536561656600375</v>
      </c>
      <c r="DQ215">
        <f t="shared" si="391"/>
        <v>0.65996974959854682</v>
      </c>
      <c r="DR215">
        <f t="shared" si="392"/>
        <v>3.0075669290179921</v>
      </c>
      <c r="DS215">
        <f t="shared" si="393"/>
        <v>8.4538317456497953</v>
      </c>
      <c r="DT215">
        <f t="shared" si="394"/>
        <v>0.1957421357474966</v>
      </c>
      <c r="DU215">
        <f t="shared" si="395"/>
        <v>0.52937470169145939</v>
      </c>
      <c r="DV215">
        <f t="shared" si="396"/>
        <v>2.4762957420444605</v>
      </c>
      <c r="DW215">
        <f t="shared" si="397"/>
        <v>15.780518733745136</v>
      </c>
      <c r="DX215">
        <f t="shared" si="398"/>
        <v>0.17943591579829735</v>
      </c>
      <c r="DY215">
        <f t="shared" si="399"/>
        <v>0.47733610924997627</v>
      </c>
      <c r="DZ215">
        <f t="shared" si="400"/>
        <v>2.0247917039649956</v>
      </c>
      <c r="EA215">
        <f t="shared" si="401"/>
        <v>24.047702871007704</v>
      </c>
      <c r="EB215">
        <f>IF($I$1=0,0,IF(AP215&lt;=0,0,('LED Curve'!$D$19*(AP215/$I$1)^3+'LED Curve'!$D$20*(AP215/$I$1)^2+'LED Curve'!$D$21*(AP215/$I$1)^1+'LED Curve'!$D$22)*$F$1*$I$1))</f>
        <v>239.68166202843815</v>
      </c>
      <c r="EC215">
        <f>IF($I$2=0,0,IF(AQ215&lt;=0,0,('LED Curve'!$D$19*(AQ215/$I$2)^3+'LED Curve'!$D$20*(AQ215/$I$2)^2+'LED Curve'!$D$21*(AQ215/$I$2)^1+'LED Curve'!$D$22)*$F$2*$I$2))</f>
        <v>239.68166202843815</v>
      </c>
      <c r="ED215">
        <f>IF($I$3=0,0,IF(AR215&lt;=0,0,('LED Curve'!$D$19*(AR215/$I$3)^3+'LED Curve'!$D$20*(AR215/$I$3)^2+'LED Curve'!$D$21*(AR215/$I$3)^1+'LED Curve'!$D$22)*$F$3*$I$3))</f>
        <v>102.92447674680739</v>
      </c>
      <c r="EE215">
        <f>IF($I$4=0,0,IF(AS215&lt;=0,0,('LED Curve'!$D$19*(AS215/$I$4)^3+'LED Curve'!$D$20*(AS215/$I$4)^2+'LED Curve'!$D$21*(AS215/$I$4)^1+'LED Curve'!$D$22)*$F$4*$I$4))</f>
        <v>0</v>
      </c>
      <c r="EF215">
        <f>IF($I$1=0,0,IF(AT215&lt;=0,0,('LED Curve'!$D$19*(AT215/$I$1)^3+'LED Curve'!$D$20*(AT215/$I$1)^2+'LED Curve'!$D$21*(AT215/$I$1)^1+'LED Curve'!$D$22)*$F$1*$I$1))</f>
        <v>315.63048593312806</v>
      </c>
      <c r="EG215">
        <f>IF($I$2=0,0,IF(AU215&lt;=0,0,('LED Curve'!$D$19*(AU215/$I$2)^3+'LED Curve'!$D$20*(AU215/$I$2)^2+'LED Curve'!$D$21*(AU215/$I$2)^1+'LED Curve'!$D$22)*$F$2*$I$2))</f>
        <v>315.63048593312806</v>
      </c>
      <c r="EH215">
        <f>IF($I$3=0,0,IF(AV215&lt;=0,0,('LED Curve'!$D$19*(AV215/$I$3)^3+'LED Curve'!$D$20*(AV215/$I$3)^2+'LED Curve'!$D$21*(AV215/$I$3)^1+'LED Curve'!$D$22)*$F$3*$I$3))</f>
        <v>315.63048593312806</v>
      </c>
      <c r="EI215">
        <f>IF($I$4=0,0,IF(AW215&lt;=0,0,('LED Curve'!$D$19*(AW215/$I$4)^3+'LED Curve'!$D$20*(AW215/$I$4)^2+'LED Curve'!$D$21*(AW215/$I$4)^1+'LED Curve'!$D$22)*$F$4*$I$4))</f>
        <v>0</v>
      </c>
      <c r="EJ215">
        <f>IF($I$1=0,0,IF(AX215&lt;=0,0,('LED Curve'!$D$19*(AX215/$I$1)^3+'LED Curve'!$D$20*(AX215/$I$1)^2+'LED Curve'!$D$21*(AX215/$I$1)^1+'LED Curve'!$D$22)*$F$1*$I$1))</f>
        <v>499.45781970958944</v>
      </c>
      <c r="EK215">
        <f>IF($I$2=0,0,IF(AY215&lt;=0,0,('LED Curve'!$D$19*(AY215/$I$2)^3+'LED Curve'!$D$20*(AY215/$I$2)^2+'LED Curve'!$D$21*(AY215/$I$2)^1+'LED Curve'!$D$22)*$F$2*$I$2))</f>
        <v>499.45781970958944</v>
      </c>
      <c r="EL215">
        <f>IF($I$3=0,0,IF(AZ215&lt;=0,0,('LED Curve'!$D$19*(AZ215/$I$3)^3+'LED Curve'!$D$20*(AZ215/$I$3)^2+'LED Curve'!$D$21*(AZ215/$I$3)^1+'LED Curve'!$D$22)*$F$3*$I$3))</f>
        <v>499.45781970958944</v>
      </c>
      <c r="EM215">
        <f>IF($I$4=0,0,IF(BA215&lt;=0,0,('LED Curve'!$D$19*(BA215/$I$4)^3+'LED Curve'!$D$20*(BA215/$I$4)^2+'LED Curve'!$D$21*(BA215/$I$4)^1+'LED Curve'!$D$22)*$F$4*$I$4))</f>
        <v>0</v>
      </c>
      <c r="EN215">
        <f t="shared" si="402"/>
        <v>582.28780080368369</v>
      </c>
      <c r="EO215">
        <f t="shared" si="322"/>
        <v>0</v>
      </c>
      <c r="EP215">
        <f t="shared" si="323"/>
        <v>946.89145779938417</v>
      </c>
      <c r="EQ215">
        <f t="shared" si="324"/>
        <v>0</v>
      </c>
      <c r="ER215">
        <f t="shared" si="403"/>
        <v>1498.3734591287684</v>
      </c>
      <c r="ES215">
        <f t="shared" si="325"/>
        <v>96.271481817695985</v>
      </c>
    </row>
    <row r="216" spans="1:149" x14ac:dyDescent="0.3">
      <c r="A216">
        <v>207</v>
      </c>
      <c r="B216">
        <f t="shared" si="326"/>
        <v>8.0859374999999994E-3</v>
      </c>
      <c r="C216">
        <f t="shared" si="313"/>
        <v>86.607215942368327</v>
      </c>
      <c r="D216">
        <f t="shared" si="314"/>
        <v>94.60787193712909</v>
      </c>
      <c r="E216">
        <f t="shared" si="315"/>
        <v>102.60852793188984</v>
      </c>
      <c r="F216">
        <f>IF(C216&gt;Calculation!$D$72,IF((C216-Calculation!$D$72)/Calculation!$D$58&gt;Calculation!$D$28,Calculation!$D$28,(C216-Calculation!$D$72)/Calculation!$D$58),0)</f>
        <v>26.470588235294116</v>
      </c>
      <c r="G216">
        <f>IF(C216&gt;Calculation!$D$73,IF((C216-Calculation!$D$73)/Calculation!$D$59&gt;Calculation!$D$29,Calculation!$D$29,(C216-Calculation!$D$73)/Calculation!$D$59),0)</f>
        <v>54.411764705882355</v>
      </c>
      <c r="H216">
        <f>IF(C216&gt;Calculation!$D$74,IF((C216-Calculation!$D$74)/Calculation!$D$60&gt;Calculation!$D$30,Calculation!$D$30,(C216-Calculation!$D$74)/Calculation!$D$60),0)</f>
        <v>12.95924167860991</v>
      </c>
      <c r="I216">
        <f>IF(C216&gt;Calculation!$D$75,IF((C216-Calculation!$D$75)/Calculation!$D$61&gt;Calculation!$D$31,Calculation!$D$31,(C216-Calculation!$D$75)/Calculation!$D$61),0)</f>
        <v>0</v>
      </c>
      <c r="J216">
        <f>IF(D216&gt;Calculation!$D$72,IF((D216-Calculation!$D$72)/Calculation!$D$58&gt;Calculation!$D$28,Calculation!$D$28,(D216-Calculation!$D$72)/Calculation!$D$58),0)</f>
        <v>26.470588235294116</v>
      </c>
      <c r="K216">
        <f>IF(D216&gt;Calculation!$D$73,IF((D216-Calculation!$D$73)/Calculation!$D$59&gt;Calculation!$D$29,Calculation!$D$29,(D216-Calculation!$D$73)/Calculation!$D$59),0)</f>
        <v>54.411764705882355</v>
      </c>
      <c r="L216">
        <f>IF(D216&gt;Calculation!$D$74,IF((D216-Calculation!$D$74)/Calculation!$D$60&gt;Calculation!$D$30,Calculation!$D$30,(D216-Calculation!$D$74)/Calculation!$D$60),0)</f>
        <v>62.407053759949605</v>
      </c>
      <c r="M216">
        <f>IF(D216&gt;Calculation!$D$75,IF((D216-Calculation!$D$75)/Calculation!$D$61&gt;Calculation!$D$31,Calculation!$D$31,(D216-Calculation!$D$75)/Calculation!$D$61),0)</f>
        <v>0</v>
      </c>
      <c r="N216">
        <f>IF(E216&gt;Calculation!$D$72,IF((E216-Calculation!$D$72)/Calculation!$D$58&gt;Calculation!$D$28,Calculation!$D$28,(E216-Calculation!$D$72)/Calculation!$D$58),0)</f>
        <v>26.470588235294116</v>
      </c>
      <c r="O216">
        <f>IF(E216&gt;Calculation!$D$73,IF((E216-Calculation!$D$73)/Calculation!$D$59&gt;Calculation!$D$29,Calculation!$D$29,(E216-Calculation!$D$73)/Calculation!$D$59),0)</f>
        <v>54.411764705882355</v>
      </c>
      <c r="P216">
        <f>IF(E216&gt;Calculation!$D$74,IF((E216-Calculation!$D$74)/Calculation!$D$60&gt;Calculation!$D$30,Calculation!$D$30,(E216-Calculation!$D$74)/Calculation!$D$60),0)</f>
        <v>111.85486584128921</v>
      </c>
      <c r="Q216">
        <f>IF(E216&gt;Calculation!$D$75,IF((E216-Calculation!$D$75)/Calculation!$D$61&gt;Calculation!$D$31,Calculation!$D$31,(E216-Calculation!$D$75)/Calculation!$D$61),0)</f>
        <v>0</v>
      </c>
      <c r="R216">
        <f t="shared" si="327"/>
        <v>0</v>
      </c>
      <c r="S216">
        <f t="shared" si="328"/>
        <v>41.452523027272449</v>
      </c>
      <c r="T216">
        <f t="shared" si="329"/>
        <v>12.95924167860991</v>
      </c>
      <c r="U216">
        <f t="shared" si="330"/>
        <v>0</v>
      </c>
      <c r="V216">
        <f t="shared" si="331"/>
        <v>0</v>
      </c>
      <c r="W216">
        <f t="shared" si="332"/>
        <v>0</v>
      </c>
      <c r="X216">
        <f t="shared" si="333"/>
        <v>62.407053759949605</v>
      </c>
      <c r="Y216">
        <f t="shared" si="334"/>
        <v>0</v>
      </c>
      <c r="Z216">
        <f t="shared" si="335"/>
        <v>0</v>
      </c>
      <c r="AA216">
        <f t="shared" si="336"/>
        <v>0</v>
      </c>
      <c r="AB216">
        <f t="shared" si="337"/>
        <v>111.85486584128921</v>
      </c>
      <c r="AC216">
        <f t="shared" si="316"/>
        <v>0</v>
      </c>
      <c r="AD216">
        <f>IF(T216&gt;Calculation!$D$29,1,0)</f>
        <v>0</v>
      </c>
      <c r="AE216">
        <f>IF(X216&gt;Calculation!$D$29,1,0)</f>
        <v>1</v>
      </c>
      <c r="AF216">
        <f>IF(AB216&gt;Calculation!$D$29,1,0)</f>
        <v>1</v>
      </c>
      <c r="AG216">
        <f>IF(U216&gt;Calculation!$D$30,1,0)</f>
        <v>0</v>
      </c>
      <c r="AH216">
        <f>IF(Y216&gt;Calculation!$D$30,1,0)</f>
        <v>0</v>
      </c>
      <c r="AI216">
        <f>IF(AC216&gt;Calculation!$D$30,1,0)</f>
        <v>0</v>
      </c>
      <c r="AJ216">
        <f t="shared" si="317"/>
        <v>54.411764705882362</v>
      </c>
      <c r="AK216">
        <f t="shared" si="338"/>
        <v>62.407053759949605</v>
      </c>
      <c r="AL216">
        <f t="shared" si="339"/>
        <v>111.85486584128921</v>
      </c>
      <c r="AM216">
        <f t="shared" si="340"/>
        <v>2960.6401384083056</v>
      </c>
      <c r="AN216">
        <f t="shared" si="341"/>
        <v>3894.6403589972401</v>
      </c>
      <c r="AO216">
        <f t="shared" si="342"/>
        <v>12511.511012372808</v>
      </c>
      <c r="AP216">
        <f t="shared" si="318"/>
        <v>54.411764705882362</v>
      </c>
      <c r="AQ216">
        <f t="shared" si="319"/>
        <v>54.411764705882362</v>
      </c>
      <c r="AR216">
        <f t="shared" si="320"/>
        <v>12.95924167860991</v>
      </c>
      <c r="AS216">
        <f t="shared" si="321"/>
        <v>0</v>
      </c>
      <c r="AT216">
        <f t="shared" si="343"/>
        <v>62.407053759949605</v>
      </c>
      <c r="AU216">
        <f t="shared" si="344"/>
        <v>62.407053759949605</v>
      </c>
      <c r="AV216">
        <f t="shared" si="345"/>
        <v>62.407053759949605</v>
      </c>
      <c r="AW216">
        <f t="shared" si="346"/>
        <v>0</v>
      </c>
      <c r="AX216">
        <f t="shared" si="347"/>
        <v>111.85486584128921</v>
      </c>
      <c r="AY216">
        <f t="shared" si="348"/>
        <v>111.85486584128921</v>
      </c>
      <c r="AZ216">
        <f t="shared" si="349"/>
        <v>111.85486584128921</v>
      </c>
      <c r="BA216">
        <f t="shared" si="350"/>
        <v>0</v>
      </c>
      <c r="BB216">
        <f t="shared" si="351"/>
        <v>18.137254901960787</v>
      </c>
      <c r="BC216">
        <f t="shared" si="352"/>
        <v>18.137254901960787</v>
      </c>
      <c r="BD216">
        <f t="shared" si="353"/>
        <v>4.3197472262033036</v>
      </c>
      <c r="BE216">
        <f t="shared" si="354"/>
        <v>0</v>
      </c>
      <c r="BF216">
        <f t="shared" si="355"/>
        <v>20.802351253316534</v>
      </c>
      <c r="BG216">
        <f t="shared" si="356"/>
        <v>20.802351253316534</v>
      </c>
      <c r="BH216">
        <f t="shared" si="357"/>
        <v>20.802351253316534</v>
      </c>
      <c r="BI216">
        <f t="shared" si="358"/>
        <v>0</v>
      </c>
      <c r="BJ216">
        <f t="shared" si="359"/>
        <v>37.284955280429735</v>
      </c>
      <c r="BK216">
        <f t="shared" si="360"/>
        <v>37.284955280429735</v>
      </c>
      <c r="BL216">
        <f t="shared" si="361"/>
        <v>37.284955280429735</v>
      </c>
      <c r="BM216">
        <f t="shared" si="362"/>
        <v>0</v>
      </c>
      <c r="BN216">
        <f t="shared" si="363"/>
        <v>328.96001537870063</v>
      </c>
      <c r="BO216">
        <f t="shared" si="364"/>
        <v>328.96001537870063</v>
      </c>
      <c r="BP216">
        <f t="shared" si="365"/>
        <v>18.660216098291137</v>
      </c>
      <c r="BQ216">
        <f t="shared" si="366"/>
        <v>0</v>
      </c>
      <c r="BR216">
        <f t="shared" si="367"/>
        <v>432.73781766635994</v>
      </c>
      <c r="BS216">
        <f t="shared" si="368"/>
        <v>432.73781766635994</v>
      </c>
      <c r="BT216">
        <f t="shared" si="369"/>
        <v>432.73781766635994</v>
      </c>
      <c r="BU216">
        <f t="shared" si="370"/>
        <v>0</v>
      </c>
      <c r="BV216">
        <f t="shared" si="371"/>
        <v>1390.1678902636452</v>
      </c>
      <c r="BW216">
        <f t="shared" si="372"/>
        <v>1390.1678902636452</v>
      </c>
      <c r="BX216">
        <f t="shared" si="373"/>
        <v>1390.1678902636452</v>
      </c>
      <c r="BY216">
        <f t="shared" si="374"/>
        <v>0</v>
      </c>
      <c r="BZ216">
        <f>IF($I$1=0,0,IF(AP216=0,C216,('LED Curve'!$D$14*(AP216/$I$1)^3+'LED Curve'!$D$15*(AP216/$I$1)^2+'LED Curve'!$D$16*(AP216/$I$1)^1+'LED Curve'!$D$17)*$F$1))</f>
        <v>29.492055904566882</v>
      </c>
      <c r="CA216">
        <f>IF($I$2=0,0,IF(AQ216=0,C216-BZ216,('LED Curve'!$D$14*(AQ216/$I$2)^3+'LED Curve'!$D$15*(AQ216/$I$2)^2+'LED Curve'!$D$16*(AQ216/$I$2)^1+'LED Curve'!$D$17)*$F$2))</f>
        <v>29.492055904566882</v>
      </c>
      <c r="CB216">
        <f>IF($I$3=0,0,IF(AR216=0,C216-(BZ216+CA216),('LED Curve'!$D$14*(AR216/$I$3)^3+'LED Curve'!$D$15*(AR216/$I$3)^2+'LED Curve'!$D$16*(AR216/$I$3)^1+'LED Curve'!$D$17)*$F$3))</f>
        <v>26.704084945852443</v>
      </c>
      <c r="CC216">
        <f>IF($I$4=0,0,IF(AS216=0,C216-(BZ216+CA216+CB216),('LED Curve'!$D$14*(AS216/$I$4)^3+'LED Curve'!$D$15*(AS216/$I$4)^2+'LED Curve'!$D$16*(AS216/$I$4)^1+'LED Curve'!$D$17)*$F$4))</f>
        <v>0.91901918738211918</v>
      </c>
      <c r="CD216">
        <f>IF($I$1=0,0,IF(AT216=0,D216,('LED Curve'!$D$14*(AT216/$I$1)^3+'LED Curve'!$D$15*(AT216/$I$1)^2+'LED Curve'!$D$16*(AT216/$I$1)^1+'LED Curve'!$D$17)*$F$1))</f>
        <v>29.885544962753634</v>
      </c>
      <c r="CE216">
        <f>IF($I$2=0,0,IF(AU216=0,D216-CD216,('LED Curve'!$D$14*(AU216/$I$2)^3+'LED Curve'!$D$15*(AU216/$I$2)^2+'LED Curve'!$D$16*(AU216/$I$2)^1+'LED Curve'!$D$17)*$F$2))</f>
        <v>29.885544962753634</v>
      </c>
      <c r="CF216">
        <f>IF($I$3=0,0,IF(AV216=0,D216-(CD216+CE216),('LED Curve'!$D$14*(AV216/$I$3)^3+'LED Curve'!$D$15*(AV216/$I$3)^2+'LED Curve'!$D$16*(AV216/$I$3)^1+'LED Curve'!$D$17)*$F$3))</f>
        <v>29.885544962753634</v>
      </c>
      <c r="CG216">
        <f>IF($I$4=0,0,IF(AW216=0,D216-(CD216+CE216+CF216),('LED Curve'!$D$14*(AW216/$I$4)^3+'LED Curve'!$D$15*(AW216/$I$4)^2+'LED Curve'!$D$16*(AW216/$I$4)^1+'LED Curve'!$D$17)*$F$4))</f>
        <v>4.9512370488681938</v>
      </c>
      <c r="CH216">
        <f>IF($I$1=0,0,IF(AX216=0,E216,('LED Curve'!$D$14*(AX216/$I$1)^3+'LED Curve'!$D$15*(AX216/$I$1)^2+'LED Curve'!$D$16*(AX216/$I$1)^1+'LED Curve'!$D$17)*$F$1))</f>
        <v>31.594937660902261</v>
      </c>
      <c r="CI216">
        <f>IF($I$2=0,0,IF(AY216=0,E216-CH216,('LED Curve'!$D$14*(AY216/$I$2)^3+'LED Curve'!$D$15*(AY216/$I$2)^2+'LED Curve'!$D$16*(AY216/$I$2)^1+'LED Curve'!$D$17)*$F$2))</f>
        <v>31.594937660902261</v>
      </c>
      <c r="CJ216">
        <f>IF($I$3=0,0,IF(AZ216=0,E216-(CH216+CI216),('LED Curve'!$D$14*(AZ216/$I$3)^3+'LED Curve'!$D$15*(AZ216/$I$3)^2+'LED Curve'!$D$16*(AZ216/$I$3)^1+'LED Curve'!$D$17)*$F$3))</f>
        <v>31.594937660902261</v>
      </c>
      <c r="CK216">
        <f>IF($I$4=0,0,IF(BA216=0,E216-(CH216+CI216+CJ216),('LED Curve'!$D$14*(BA216/$I$4)^3+'LED Curve'!$D$15*(BA216/$I$4)^2+'LED Curve'!$D$16*(BA216/$I$4)^1+'LED Curve'!$D$17)*$F$4))</f>
        <v>7.8237149491830564</v>
      </c>
      <c r="CL216">
        <f t="shared" si="375"/>
        <v>57.115160037801445</v>
      </c>
      <c r="CM216">
        <f t="shared" si="376"/>
        <v>27.623104133234563</v>
      </c>
      <c r="CN216">
        <f t="shared" si="377"/>
        <v>0.91901918738211918</v>
      </c>
      <c r="CO216">
        <f>IF($C$6=Calculation!$I$5,0,$C216-(BZ216+CA216+CB216+CC216))</f>
        <v>0</v>
      </c>
      <c r="CP216">
        <f t="shared" si="378"/>
        <v>64.722326974375449</v>
      </c>
      <c r="CQ216">
        <f t="shared" si="379"/>
        <v>34.836782011621821</v>
      </c>
      <c r="CR216">
        <f t="shared" si="380"/>
        <v>4.9512370488681938</v>
      </c>
      <c r="CS216">
        <f>IF($C$6=Calculation!$I$5,0,$D216-(CD216+CE216+CF216+CG216))</f>
        <v>0</v>
      </c>
      <c r="CT216">
        <f t="shared" si="381"/>
        <v>71.013590270987578</v>
      </c>
      <c r="CU216">
        <f t="shared" si="382"/>
        <v>39.418652610085317</v>
      </c>
      <c r="CV216">
        <f t="shared" si="383"/>
        <v>7.8237149491830564</v>
      </c>
      <c r="CW216">
        <f>IF($C$6=Calculation!$I$5,0,$E216-(CH216+CI216+CJ216+CK216))</f>
        <v>0</v>
      </c>
      <c r="CX216">
        <f t="shared" si="384"/>
        <v>106.65482861809528</v>
      </c>
      <c r="CY216">
        <f t="shared" si="385"/>
        <v>120.89021658636075</v>
      </c>
      <c r="CZ216">
        <f t="shared" si="386"/>
        <v>133.95585621313063</v>
      </c>
      <c r="DA216">
        <f t="shared" si="387"/>
        <v>1.1414120667941741</v>
      </c>
      <c r="DB216">
        <f t="shared" si="388"/>
        <v>1.201641963132658</v>
      </c>
      <c r="DC216">
        <f t="shared" si="389"/>
        <v>1.2415979680947613</v>
      </c>
      <c r="DD216">
        <f t="shared" si="404"/>
        <v>25.867361112579324</v>
      </c>
      <c r="DE216">
        <f t="shared" si="405"/>
        <v>25.450551014368724</v>
      </c>
      <c r="DF216">
        <f t="shared" si="406"/>
        <v>24.148525834844975</v>
      </c>
      <c r="DG216">
        <f t="shared" si="407"/>
        <v>17.668708311669377</v>
      </c>
      <c r="DH216">
        <f t="shared" si="408"/>
        <v>27.312734458899882</v>
      </c>
      <c r="DI216">
        <f t="shared" si="409"/>
        <v>26.932869524359973</v>
      </c>
      <c r="DJ216">
        <f t="shared" si="410"/>
        <v>25.866885897730281</v>
      </c>
      <c r="DK216">
        <f t="shared" si="411"/>
        <v>20.58063158156131</v>
      </c>
      <c r="DL216">
        <f t="shared" si="412"/>
        <v>28.271688587056591</v>
      </c>
      <c r="DM216">
        <f t="shared" si="413"/>
        <v>27.923874575345234</v>
      </c>
      <c r="DN216">
        <f t="shared" si="414"/>
        <v>26.958634409885537</v>
      </c>
      <c r="DO216">
        <f t="shared" si="415"/>
        <v>22.792486166611489</v>
      </c>
      <c r="DP216">
        <f t="shared" si="390"/>
        <v>0.21536561656600375</v>
      </c>
      <c r="DQ216">
        <f t="shared" si="391"/>
        <v>0.70059214845563689</v>
      </c>
      <c r="DR216">
        <f t="shared" si="392"/>
        <v>3.008480767167204</v>
      </c>
      <c r="DS216">
        <f t="shared" si="393"/>
        <v>8.4538317456497953</v>
      </c>
      <c r="DT216">
        <f t="shared" si="394"/>
        <v>0.1957421357474966</v>
      </c>
      <c r="DU216">
        <f t="shared" si="395"/>
        <v>0.52937470169145939</v>
      </c>
      <c r="DV216">
        <f t="shared" si="396"/>
        <v>2.4898175894924583</v>
      </c>
      <c r="DW216">
        <f t="shared" si="397"/>
        <v>15.780518733745136</v>
      </c>
      <c r="DX216">
        <f t="shared" si="398"/>
        <v>0.17943591579829735</v>
      </c>
      <c r="DY216">
        <f t="shared" si="399"/>
        <v>0.47733610924997627</v>
      </c>
      <c r="DZ216">
        <f t="shared" si="400"/>
        <v>2.0630996100808789</v>
      </c>
      <c r="EA216">
        <f t="shared" si="401"/>
        <v>24.047702871007704</v>
      </c>
      <c r="EB216">
        <f>IF($I$1=0,0,IF(AP216&lt;=0,0,('LED Curve'!$D$19*(AP216/$I$1)^3+'LED Curve'!$D$20*(AP216/$I$1)^2+'LED Curve'!$D$21*(AP216/$I$1)^1+'LED Curve'!$D$22)*$F$1*$I$1))</f>
        <v>239.68166202843821</v>
      </c>
      <c r="EC216">
        <f>IF($I$2=0,0,IF(AQ216&lt;=0,0,('LED Curve'!$D$19*(AQ216/$I$2)^3+'LED Curve'!$D$20*(AQ216/$I$2)^2+'LED Curve'!$D$21*(AQ216/$I$2)^1+'LED Curve'!$D$22)*$F$2*$I$2))</f>
        <v>239.68166202843821</v>
      </c>
      <c r="ED216">
        <f>IF($I$3=0,0,IF(AR216&lt;=0,0,('LED Curve'!$D$19*(AR216/$I$3)^3+'LED Curve'!$D$20*(AR216/$I$3)^2+'LED Curve'!$D$21*(AR216/$I$3)^1+'LED Curve'!$D$22)*$F$3*$I$3))</f>
        <v>59.713789180355519</v>
      </c>
      <c r="EE216">
        <f>IF($I$4=0,0,IF(AS216&lt;=0,0,('LED Curve'!$D$19*(AS216/$I$4)^3+'LED Curve'!$D$20*(AS216/$I$4)^2+'LED Curve'!$D$21*(AS216/$I$4)^1+'LED Curve'!$D$22)*$F$4*$I$4))</f>
        <v>0</v>
      </c>
      <c r="EF216">
        <f>IF($I$1=0,0,IF(AT216&lt;=0,0,('LED Curve'!$D$19*(AT216/$I$1)^3+'LED Curve'!$D$20*(AT216/$I$1)^2+'LED Curve'!$D$21*(AT216/$I$1)^1+'LED Curve'!$D$22)*$F$1*$I$1))</f>
        <v>272.78047553269602</v>
      </c>
      <c r="EG216">
        <f>IF($I$2=0,0,IF(AU216&lt;=0,0,('LED Curve'!$D$19*(AU216/$I$2)^3+'LED Curve'!$D$20*(AU216/$I$2)^2+'LED Curve'!$D$21*(AU216/$I$2)^1+'LED Curve'!$D$22)*$F$2*$I$2))</f>
        <v>272.78047553269602</v>
      </c>
      <c r="EH216">
        <f>IF($I$3=0,0,IF(AV216&lt;=0,0,('LED Curve'!$D$19*(AV216/$I$3)^3+'LED Curve'!$D$20*(AV216/$I$3)^2+'LED Curve'!$D$21*(AV216/$I$3)^1+'LED Curve'!$D$22)*$F$3*$I$3))</f>
        <v>272.78047553269602</v>
      </c>
      <c r="EI216">
        <f>IF($I$4=0,0,IF(AW216&lt;=0,0,('LED Curve'!$D$19*(AW216/$I$4)^3+'LED Curve'!$D$20*(AW216/$I$4)^2+'LED Curve'!$D$21*(AW216/$I$4)^1+'LED Curve'!$D$22)*$F$4*$I$4))</f>
        <v>0</v>
      </c>
      <c r="EJ216">
        <f>IF($I$1=0,0,IF(AX216&lt;=0,0,('LED Curve'!$D$19*(AX216/$I$1)^3+'LED Curve'!$D$20*(AX216/$I$1)^2+'LED Curve'!$D$21*(AX216/$I$1)^1+'LED Curve'!$D$22)*$F$1*$I$1))</f>
        <v>463.46744919234936</v>
      </c>
      <c r="EK216">
        <f>IF($I$2=0,0,IF(AY216&lt;=0,0,('LED Curve'!$D$19*(AY216/$I$2)^3+'LED Curve'!$D$20*(AY216/$I$2)^2+'LED Curve'!$D$21*(AY216/$I$2)^1+'LED Curve'!$D$22)*$F$2*$I$2))</f>
        <v>463.46744919234936</v>
      </c>
      <c r="EL216">
        <f>IF($I$3=0,0,IF(AZ216&lt;=0,0,('LED Curve'!$D$19*(AZ216/$I$3)^3+'LED Curve'!$D$20*(AZ216/$I$3)^2+'LED Curve'!$D$21*(AZ216/$I$3)^1+'LED Curve'!$D$22)*$F$3*$I$3))</f>
        <v>463.46744919234936</v>
      </c>
      <c r="EM216">
        <f>IF($I$4=0,0,IF(BA216&lt;=0,0,('LED Curve'!$D$19*(BA216/$I$4)^3+'LED Curve'!$D$20*(BA216/$I$4)^2+'LED Curve'!$D$21*(BA216/$I$4)^1+'LED Curve'!$D$22)*$F$4*$I$4))</f>
        <v>0</v>
      </c>
      <c r="EN216">
        <f t="shared" si="402"/>
        <v>539.07711323723197</v>
      </c>
      <c r="EO216">
        <f t="shared" si="322"/>
        <v>0</v>
      </c>
      <c r="EP216">
        <f t="shared" si="323"/>
        <v>818.34142659808799</v>
      </c>
      <c r="EQ216">
        <f t="shared" si="324"/>
        <v>0</v>
      </c>
      <c r="ER216">
        <f t="shared" si="403"/>
        <v>1390.4023475770482</v>
      </c>
      <c r="ES216">
        <f t="shared" si="325"/>
        <v>0</v>
      </c>
    </row>
    <row r="217" spans="1:149" x14ac:dyDescent="0.3">
      <c r="A217">
        <v>208</v>
      </c>
      <c r="B217">
        <f t="shared" si="326"/>
        <v>8.1250000000000003E-3</v>
      </c>
      <c r="C217">
        <f t="shared" si="313"/>
        <v>85.026445422581233</v>
      </c>
      <c r="D217">
        <f t="shared" si="314"/>
        <v>92.883395006452247</v>
      </c>
      <c r="E217">
        <f t="shared" si="315"/>
        <v>100.74034459032328</v>
      </c>
      <c r="F217">
        <f>IF(C217&gt;Calculation!$D$72,IF((C217-Calculation!$D$72)/Calculation!$D$58&gt;Calculation!$D$28,Calculation!$D$28,(C217-Calculation!$D$72)/Calculation!$D$58),0)</f>
        <v>26.470588235294116</v>
      </c>
      <c r="G217">
        <f>IF(C217&gt;Calculation!$D$73,IF((C217-Calculation!$D$73)/Calculation!$D$59&gt;Calculation!$D$29,Calculation!$D$29,(C217-Calculation!$D$73)/Calculation!$D$59),0)</f>
        <v>54.411764705882355</v>
      </c>
      <c r="H217">
        <f>IF(C217&gt;Calculation!$D$74,IF((C217-Calculation!$D$74)/Calculation!$D$60&gt;Calculation!$D$30,Calculation!$D$30,(C217-Calculation!$D$74)/Calculation!$D$60),0)</f>
        <v>3.1893373535969651</v>
      </c>
      <c r="I217">
        <f>IF(C217&gt;Calculation!$D$75,IF((C217-Calculation!$D$75)/Calculation!$D$61&gt;Calculation!$D$31,Calculation!$D$31,(C217-Calculation!$D$75)/Calculation!$D$61),0)</f>
        <v>0</v>
      </c>
      <c r="J217">
        <f>IF(D217&gt;Calculation!$D$72,IF((D217-Calculation!$D$72)/Calculation!$D$58&gt;Calculation!$D$28,Calculation!$D$28,(D217-Calculation!$D$72)/Calculation!$D$58),0)</f>
        <v>26.470588235294116</v>
      </c>
      <c r="K217">
        <f>IF(D217&gt;Calculation!$D$73,IF((D217-Calculation!$D$73)/Calculation!$D$59&gt;Calculation!$D$29,Calculation!$D$29,(D217-Calculation!$D$73)/Calculation!$D$59),0)</f>
        <v>54.411764705882355</v>
      </c>
      <c r="L217">
        <f>IF(D217&gt;Calculation!$D$74,IF((D217-Calculation!$D$74)/Calculation!$D$60&gt;Calculation!$D$30,Calculation!$D$30,(D217-Calculation!$D$74)/Calculation!$D$60),0)</f>
        <v>51.748976314480856</v>
      </c>
      <c r="M217">
        <f>IF(D217&gt;Calculation!$D$75,IF((D217-Calculation!$D$75)/Calculation!$D$61&gt;Calculation!$D$31,Calculation!$D$31,(D217-Calculation!$D$75)/Calculation!$D$61),0)</f>
        <v>0</v>
      </c>
      <c r="N217">
        <f>IF(E217&gt;Calculation!$D$72,IF((E217-Calculation!$D$72)/Calculation!$D$58&gt;Calculation!$D$28,Calculation!$D$28,(E217-Calculation!$D$72)/Calculation!$D$58),0)</f>
        <v>26.470588235294116</v>
      </c>
      <c r="O217">
        <f>IF(E217&gt;Calculation!$D$73,IF((E217-Calculation!$D$73)/Calculation!$D$59&gt;Calculation!$D$29,Calculation!$D$29,(E217-Calculation!$D$73)/Calculation!$D$59),0)</f>
        <v>54.411764705882355</v>
      </c>
      <c r="P217">
        <f>IF(E217&gt;Calculation!$D$74,IF((E217-Calculation!$D$74)/Calculation!$D$60&gt;Calculation!$D$30,Calculation!$D$30,(E217-Calculation!$D$74)/Calculation!$D$60),0)</f>
        <v>100.30861527536484</v>
      </c>
      <c r="Q217">
        <f>IF(E217&gt;Calculation!$D$75,IF((E217-Calculation!$D$75)/Calculation!$D$61&gt;Calculation!$D$31,Calculation!$D$31,(E217-Calculation!$D$75)/Calculation!$D$61),0)</f>
        <v>0</v>
      </c>
      <c r="R217">
        <f t="shared" si="327"/>
        <v>0</v>
      </c>
      <c r="S217">
        <f t="shared" si="328"/>
        <v>51.222427352285393</v>
      </c>
      <c r="T217">
        <f t="shared" si="329"/>
        <v>3.1893373535969651</v>
      </c>
      <c r="U217">
        <f t="shared" si="330"/>
        <v>0</v>
      </c>
      <c r="V217">
        <f t="shared" si="331"/>
        <v>0</v>
      </c>
      <c r="W217">
        <f t="shared" si="332"/>
        <v>2.6627883914014987</v>
      </c>
      <c r="X217">
        <f t="shared" si="333"/>
        <v>51.748976314480856</v>
      </c>
      <c r="Y217">
        <f t="shared" si="334"/>
        <v>0</v>
      </c>
      <c r="Z217">
        <f t="shared" si="335"/>
        <v>0</v>
      </c>
      <c r="AA217">
        <f t="shared" si="336"/>
        <v>0</v>
      </c>
      <c r="AB217">
        <f t="shared" si="337"/>
        <v>100.30861527536484</v>
      </c>
      <c r="AC217">
        <f t="shared" si="316"/>
        <v>0</v>
      </c>
      <c r="AD217">
        <f>IF(T217&gt;Calculation!$D$29,1,0)</f>
        <v>0</v>
      </c>
      <c r="AE217">
        <f>IF(X217&gt;Calculation!$D$29,1,0)</f>
        <v>0</v>
      </c>
      <c r="AF217">
        <f>IF(AB217&gt;Calculation!$D$29,1,0)</f>
        <v>1</v>
      </c>
      <c r="AG217">
        <f>IF(U217&gt;Calculation!$D$30,1,0)</f>
        <v>0</v>
      </c>
      <c r="AH217">
        <f>IF(Y217&gt;Calculation!$D$30,1,0)</f>
        <v>0</v>
      </c>
      <c r="AI217">
        <f>IF(AC217&gt;Calculation!$D$30,1,0)</f>
        <v>0</v>
      </c>
      <c r="AJ217">
        <f t="shared" si="317"/>
        <v>54.411764705882362</v>
      </c>
      <c r="AK217">
        <f t="shared" si="338"/>
        <v>54.411764705882355</v>
      </c>
      <c r="AL217">
        <f t="shared" si="339"/>
        <v>100.30861527536484</v>
      </c>
      <c r="AM217">
        <f t="shared" si="340"/>
        <v>2960.6401384083056</v>
      </c>
      <c r="AN217">
        <f t="shared" si="341"/>
        <v>2960.6401384083047</v>
      </c>
      <c r="AO217">
        <f t="shared" si="342"/>
        <v>10061.818298461158</v>
      </c>
      <c r="AP217">
        <f t="shared" si="318"/>
        <v>54.411764705882362</v>
      </c>
      <c r="AQ217">
        <f t="shared" si="319"/>
        <v>54.411764705882362</v>
      </c>
      <c r="AR217">
        <f t="shared" si="320"/>
        <v>3.1893373535969651</v>
      </c>
      <c r="AS217">
        <f t="shared" si="321"/>
        <v>0</v>
      </c>
      <c r="AT217">
        <f t="shared" si="343"/>
        <v>54.411764705882355</v>
      </c>
      <c r="AU217">
        <f t="shared" si="344"/>
        <v>54.411764705882355</v>
      </c>
      <c r="AV217">
        <f t="shared" si="345"/>
        <v>51.748976314480856</v>
      </c>
      <c r="AW217">
        <f t="shared" si="346"/>
        <v>0</v>
      </c>
      <c r="AX217">
        <f t="shared" si="347"/>
        <v>100.30861527536484</v>
      </c>
      <c r="AY217">
        <f t="shared" si="348"/>
        <v>100.30861527536484</v>
      </c>
      <c r="AZ217">
        <f t="shared" si="349"/>
        <v>100.30861527536484</v>
      </c>
      <c r="BA217">
        <f t="shared" si="350"/>
        <v>0</v>
      </c>
      <c r="BB217">
        <f t="shared" si="351"/>
        <v>18.137254901960787</v>
      </c>
      <c r="BC217">
        <f t="shared" si="352"/>
        <v>18.137254901960787</v>
      </c>
      <c r="BD217">
        <f t="shared" si="353"/>
        <v>1.0631124511989885</v>
      </c>
      <c r="BE217">
        <f t="shared" si="354"/>
        <v>0</v>
      </c>
      <c r="BF217">
        <f t="shared" si="355"/>
        <v>18.137254901960784</v>
      </c>
      <c r="BG217">
        <f t="shared" si="356"/>
        <v>18.137254901960784</v>
      </c>
      <c r="BH217">
        <f t="shared" si="357"/>
        <v>17.249658771493618</v>
      </c>
      <c r="BI217">
        <f t="shared" si="358"/>
        <v>0</v>
      </c>
      <c r="BJ217">
        <f t="shared" si="359"/>
        <v>33.436205091788281</v>
      </c>
      <c r="BK217">
        <f t="shared" si="360"/>
        <v>33.436205091788281</v>
      </c>
      <c r="BL217">
        <f t="shared" si="361"/>
        <v>33.436205091788281</v>
      </c>
      <c r="BM217">
        <f t="shared" si="362"/>
        <v>0</v>
      </c>
      <c r="BN217">
        <f t="shared" si="363"/>
        <v>328.96001537870063</v>
      </c>
      <c r="BO217">
        <f t="shared" si="364"/>
        <v>328.96001537870063</v>
      </c>
      <c r="BP217">
        <f t="shared" si="365"/>
        <v>1.1302080838943216</v>
      </c>
      <c r="BQ217">
        <f t="shared" si="366"/>
        <v>0</v>
      </c>
      <c r="BR217">
        <f t="shared" si="367"/>
        <v>328.96001537870046</v>
      </c>
      <c r="BS217">
        <f t="shared" si="368"/>
        <v>328.96001537870046</v>
      </c>
      <c r="BT217">
        <f t="shared" si="369"/>
        <v>297.55072773296672</v>
      </c>
      <c r="BU217">
        <f t="shared" si="370"/>
        <v>0</v>
      </c>
      <c r="BV217">
        <f t="shared" si="371"/>
        <v>1117.9798109401286</v>
      </c>
      <c r="BW217">
        <f t="shared" si="372"/>
        <v>1117.9798109401286</v>
      </c>
      <c r="BX217">
        <f t="shared" si="373"/>
        <v>1117.9798109401286</v>
      </c>
      <c r="BY217">
        <f t="shared" si="374"/>
        <v>0</v>
      </c>
      <c r="BZ217">
        <f>IF($I$1=0,0,IF(AP217=0,C217,('LED Curve'!$D$14*(AP217/$I$1)^3+'LED Curve'!$D$15*(AP217/$I$1)^2+'LED Curve'!$D$16*(AP217/$I$1)^1+'LED Curve'!$D$17)*$F$1))</f>
        <v>29.492055904566882</v>
      </c>
      <c r="CA217">
        <f>IF($I$2=0,0,IF(AQ217=0,C217-BZ217,('LED Curve'!$D$14*(AQ217/$I$2)^3+'LED Curve'!$D$15*(AQ217/$I$2)^2+'LED Curve'!$D$16*(AQ217/$I$2)^1+'LED Curve'!$D$17)*$F$2))</f>
        <v>29.492055904566882</v>
      </c>
      <c r="CB217">
        <f>IF($I$3=0,0,IF(AR217=0,C217-(BZ217+CA217),('LED Curve'!$D$14*(AR217/$I$3)^3+'LED Curve'!$D$15*(AR217/$I$3)^2+'LED Curve'!$D$16*(AR217/$I$3)^1+'LED Curve'!$D$17)*$F$3))</f>
        <v>25.831462221689019</v>
      </c>
      <c r="CC217">
        <f>IF($I$4=0,0,IF(AS217=0,C217-(BZ217+CA217+CB217),('LED Curve'!$D$14*(AS217/$I$4)^3+'LED Curve'!$D$15*(AS217/$I$4)^2+'LED Curve'!$D$16*(AS217/$I$4)^1+'LED Curve'!$D$17)*$F$4))</f>
        <v>0.21087139175844527</v>
      </c>
      <c r="CD217">
        <f>IF($I$1=0,0,IF(AT217=0,D217,('LED Curve'!$D$14*(AT217/$I$1)^3+'LED Curve'!$D$15*(AT217/$I$1)^2+'LED Curve'!$D$16*(AT217/$I$1)^1+'LED Curve'!$D$17)*$F$1))</f>
        <v>29.492055904566882</v>
      </c>
      <c r="CE217">
        <f>IF($I$2=0,0,IF(AU217=0,D217-CD217,('LED Curve'!$D$14*(AU217/$I$2)^3+'LED Curve'!$D$15*(AU217/$I$2)^2+'LED Curve'!$D$16*(AU217/$I$2)^1+'LED Curve'!$D$17)*$F$2))</f>
        <v>29.492055904566882</v>
      </c>
      <c r="CF217">
        <f>IF($I$3=0,0,IF(AV217=0,D217-(CD217+CE217),('LED Curve'!$D$14*(AV217/$I$3)^3+'LED Curve'!$D$15*(AV217/$I$3)^2+'LED Curve'!$D$16*(AV217/$I$3)^1+'LED Curve'!$D$17)*$F$3))</f>
        <v>29.351874954341799</v>
      </c>
      <c r="CG217">
        <f>IF($I$4=0,0,IF(AW217=0,D217-(CD217+CE217+CF217),('LED Curve'!$D$14*(AW217/$I$4)^3+'LED Curve'!$D$15*(AW217/$I$4)^2+'LED Curve'!$D$16*(AW217/$I$4)^1+'LED Curve'!$D$17)*$F$4))</f>
        <v>4.5474082429766867</v>
      </c>
      <c r="CH217">
        <f>IF($I$1=0,0,IF(AX217=0,E217,('LED Curve'!$D$14*(AX217/$I$1)^3+'LED Curve'!$D$15*(AX217/$I$1)^2+'LED Curve'!$D$16*(AX217/$I$1)^1+'LED Curve'!$D$17)*$F$1))</f>
        <v>31.285039772398719</v>
      </c>
      <c r="CI217">
        <f>IF($I$2=0,0,IF(AY217=0,E217-CH217,('LED Curve'!$D$14*(AY217/$I$2)^3+'LED Curve'!$D$15*(AY217/$I$2)^2+'LED Curve'!$D$16*(AY217/$I$2)^1+'LED Curve'!$D$17)*$F$2))</f>
        <v>31.285039772398719</v>
      </c>
      <c r="CJ217">
        <f>IF($I$3=0,0,IF(AZ217=0,E217-(CH217+CI217),('LED Curve'!$D$14*(AZ217/$I$3)^3+'LED Curve'!$D$15*(AZ217/$I$3)^2+'LED Curve'!$D$16*(AZ217/$I$3)^1+'LED Curve'!$D$17)*$F$3))</f>
        <v>31.285039772398719</v>
      </c>
      <c r="CK217">
        <f>IF($I$4=0,0,IF(BA217=0,E217-(CH217+CI217+CJ217),('LED Curve'!$D$14*(BA217/$I$4)^3+'LED Curve'!$D$15*(BA217/$I$4)^2+'LED Curve'!$D$16*(BA217/$I$4)^1+'LED Curve'!$D$17)*$F$4))</f>
        <v>6.8852252731271193</v>
      </c>
      <c r="CL217">
        <f t="shared" si="375"/>
        <v>55.534389518014351</v>
      </c>
      <c r="CM217">
        <f t="shared" si="376"/>
        <v>26.042333613447468</v>
      </c>
      <c r="CN217">
        <f t="shared" si="377"/>
        <v>0.21087139175844527</v>
      </c>
      <c r="CO217">
        <f>IF($C$6=Calculation!$I$5,0,$C217-(BZ217+CA217+CB217+CC217))</f>
        <v>0</v>
      </c>
      <c r="CP217">
        <f t="shared" si="378"/>
        <v>63.391339101885364</v>
      </c>
      <c r="CQ217">
        <f t="shared" si="379"/>
        <v>33.899283197318482</v>
      </c>
      <c r="CR217">
        <f t="shared" si="380"/>
        <v>4.5474082429766867</v>
      </c>
      <c r="CS217">
        <f>IF($C$6=Calculation!$I$5,0,$D217-(CD217+CE217+CF217+CG217))</f>
        <v>0</v>
      </c>
      <c r="CT217">
        <f t="shared" si="381"/>
        <v>69.455304817924556</v>
      </c>
      <c r="CU217">
        <f t="shared" si="382"/>
        <v>38.170265045525838</v>
      </c>
      <c r="CV217">
        <f t="shared" si="383"/>
        <v>6.8852252731271193</v>
      </c>
      <c r="CW217">
        <f>IF($C$6=Calculation!$I$5,0,$E217-(CH217+CI217+CJ217+CK217))</f>
        <v>0</v>
      </c>
      <c r="CX217">
        <f t="shared" si="384"/>
        <v>106.84020446455965</v>
      </c>
      <c r="CY217">
        <f t="shared" si="385"/>
        <v>121.10730253332086</v>
      </c>
      <c r="CZ217">
        <f t="shared" si="386"/>
        <v>134.38297791647622</v>
      </c>
      <c r="DA217">
        <f t="shared" si="387"/>
        <v>1.144387710176527</v>
      </c>
      <c r="DB217">
        <f t="shared" si="388"/>
        <v>1.2048362277000833</v>
      </c>
      <c r="DC217">
        <f t="shared" si="389"/>
        <v>1.2473993132815449</v>
      </c>
      <c r="DD217">
        <f t="shared" si="404"/>
        <v>25.930045284711046</v>
      </c>
      <c r="DE217">
        <f t="shared" si="405"/>
        <v>25.513235186500445</v>
      </c>
      <c r="DF217">
        <f t="shared" si="406"/>
        <v>24.156810741441024</v>
      </c>
      <c r="DG217">
        <f t="shared" si="407"/>
        <v>17.668708311669377</v>
      </c>
      <c r="DH217">
        <f t="shared" si="408"/>
        <v>27.380472946953166</v>
      </c>
      <c r="DI217">
        <f t="shared" si="409"/>
        <v>27.000608012413256</v>
      </c>
      <c r="DJ217">
        <f t="shared" si="410"/>
        <v>25.932924068527036</v>
      </c>
      <c r="DK217">
        <f t="shared" si="411"/>
        <v>20.58063158156131</v>
      </c>
      <c r="DL217">
        <f t="shared" si="412"/>
        <v>28.401970177923644</v>
      </c>
      <c r="DM217">
        <f t="shared" si="413"/>
        <v>28.054156166212287</v>
      </c>
      <c r="DN217">
        <f t="shared" si="414"/>
        <v>27.08891600075259</v>
      </c>
      <c r="DO217">
        <f t="shared" si="415"/>
        <v>22.792486166611489</v>
      </c>
      <c r="DP217">
        <f t="shared" si="390"/>
        <v>0.21536561656600375</v>
      </c>
      <c r="DQ217">
        <f t="shared" si="391"/>
        <v>0.74916091584109712</v>
      </c>
      <c r="DR217">
        <f t="shared" si="392"/>
        <v>3.0086589520042644</v>
      </c>
      <c r="DS217">
        <f t="shared" si="393"/>
        <v>8.4538317456497953</v>
      </c>
      <c r="DT217">
        <f t="shared" si="394"/>
        <v>0.1957421357474966</v>
      </c>
      <c r="DU217">
        <f t="shared" si="395"/>
        <v>0.53116210009486742</v>
      </c>
      <c r="DV217">
        <f t="shared" si="396"/>
        <v>2.5004067265784173</v>
      </c>
      <c r="DW217">
        <f t="shared" si="397"/>
        <v>15.780518733745136</v>
      </c>
      <c r="DX217">
        <f t="shared" si="398"/>
        <v>0.17943591579829735</v>
      </c>
      <c r="DY217">
        <f t="shared" si="399"/>
        <v>0.47733610924997627</v>
      </c>
      <c r="DZ217">
        <f t="shared" si="400"/>
        <v>2.0935751956385174</v>
      </c>
      <c r="EA217">
        <f t="shared" si="401"/>
        <v>24.047702871007704</v>
      </c>
      <c r="EB217">
        <f>IF($I$1=0,0,IF(AP217&lt;=0,0,('LED Curve'!$D$19*(AP217/$I$1)^3+'LED Curve'!$D$20*(AP217/$I$1)^2+'LED Curve'!$D$21*(AP217/$I$1)^1+'LED Curve'!$D$22)*$F$1*$I$1))</f>
        <v>239.68166202843821</v>
      </c>
      <c r="EC217">
        <f>IF($I$2=0,0,IF(AQ217&lt;=0,0,('LED Curve'!$D$19*(AQ217/$I$2)^3+'LED Curve'!$D$20*(AQ217/$I$2)^2+'LED Curve'!$D$21*(AQ217/$I$2)^1+'LED Curve'!$D$22)*$F$2*$I$2))</f>
        <v>239.68166202843821</v>
      </c>
      <c r="ED217">
        <f>IF($I$3=0,0,IF(AR217&lt;=0,0,('LED Curve'!$D$19*(AR217/$I$3)^3+'LED Curve'!$D$20*(AR217/$I$3)^2+'LED Curve'!$D$21*(AR217/$I$3)^1+'LED Curve'!$D$22)*$F$3*$I$3))</f>
        <v>15.511563695150675</v>
      </c>
      <c r="EE217">
        <f>IF($I$4=0,0,IF(AS217&lt;=0,0,('LED Curve'!$D$19*(AS217/$I$4)^3+'LED Curve'!$D$20*(AS217/$I$4)^2+'LED Curve'!$D$21*(AS217/$I$4)^1+'LED Curve'!$D$22)*$F$4*$I$4))</f>
        <v>0</v>
      </c>
      <c r="EF217">
        <f>IF($I$1=0,0,IF(AT217&lt;=0,0,('LED Curve'!$D$19*(AT217/$I$1)^3+'LED Curve'!$D$20*(AT217/$I$1)^2+'LED Curve'!$D$21*(AT217/$I$1)^1+'LED Curve'!$D$22)*$F$1*$I$1))</f>
        <v>239.68166202843815</v>
      </c>
      <c r="EG217">
        <f>IF($I$2=0,0,IF(AU217&lt;=0,0,('LED Curve'!$D$19*(AU217/$I$2)^3+'LED Curve'!$D$20*(AU217/$I$2)^2+'LED Curve'!$D$21*(AU217/$I$2)^1+'LED Curve'!$D$22)*$F$2*$I$2))</f>
        <v>239.68166202843815</v>
      </c>
      <c r="EH217">
        <f>IF($I$3=0,0,IF(AV217&lt;=0,0,('LED Curve'!$D$19*(AV217/$I$3)^3+'LED Curve'!$D$20*(AV217/$I$3)^2+'LED Curve'!$D$21*(AV217/$I$3)^1+'LED Curve'!$D$22)*$F$3*$I$3))</f>
        <v>228.53297191811259</v>
      </c>
      <c r="EI217">
        <f>IF($I$4=0,0,IF(AW217&lt;=0,0,('LED Curve'!$D$19*(AW217/$I$4)^3+'LED Curve'!$D$20*(AW217/$I$4)^2+'LED Curve'!$D$21*(AW217/$I$4)^1+'LED Curve'!$D$22)*$F$4*$I$4))</f>
        <v>0</v>
      </c>
      <c r="EJ217">
        <f>IF($I$1=0,0,IF(AX217&lt;=0,0,('LED Curve'!$D$19*(AX217/$I$1)^3+'LED Curve'!$D$20*(AX217/$I$1)^2+'LED Curve'!$D$21*(AX217/$I$1)^1+'LED Curve'!$D$22)*$F$1*$I$1))</f>
        <v>421.27438286905954</v>
      </c>
      <c r="EK217">
        <f>IF($I$2=0,0,IF(AY217&lt;=0,0,('LED Curve'!$D$19*(AY217/$I$2)^3+'LED Curve'!$D$20*(AY217/$I$2)^2+'LED Curve'!$D$21*(AY217/$I$2)^1+'LED Curve'!$D$22)*$F$2*$I$2))</f>
        <v>421.27438286905954</v>
      </c>
      <c r="EL217">
        <f>IF($I$3=0,0,IF(AZ217&lt;=0,0,('LED Curve'!$D$19*(AZ217/$I$3)^3+'LED Curve'!$D$20*(AZ217/$I$3)^2+'LED Curve'!$D$21*(AZ217/$I$3)^1+'LED Curve'!$D$22)*$F$3*$I$3))</f>
        <v>421.27438286905954</v>
      </c>
      <c r="EM217">
        <f>IF($I$4=0,0,IF(BA217&lt;=0,0,('LED Curve'!$D$19*(BA217/$I$4)^3+'LED Curve'!$D$20*(BA217/$I$4)^2+'LED Curve'!$D$21*(BA217/$I$4)^1+'LED Curve'!$D$22)*$F$4*$I$4))</f>
        <v>0</v>
      </c>
      <c r="EN217">
        <f t="shared" si="402"/>
        <v>494.87488775202712</v>
      </c>
      <c r="EO217">
        <f t="shared" si="322"/>
        <v>0</v>
      </c>
      <c r="EP217">
        <f t="shared" si="323"/>
        <v>707.8962959749889</v>
      </c>
      <c r="EQ217">
        <f t="shared" si="324"/>
        <v>0</v>
      </c>
      <c r="ER217">
        <f t="shared" si="403"/>
        <v>1263.8231486071786</v>
      </c>
      <c r="ES217">
        <f t="shared" si="325"/>
        <v>0</v>
      </c>
    </row>
    <row r="218" spans="1:149" x14ac:dyDescent="0.3">
      <c r="A218">
        <v>209</v>
      </c>
      <c r="B218">
        <f t="shared" si="326"/>
        <v>8.1640624999999994E-3</v>
      </c>
      <c r="C218">
        <f t="shared" si="313"/>
        <v>83.432659398015034</v>
      </c>
      <c r="D218">
        <f t="shared" si="314"/>
        <v>91.144719343289125</v>
      </c>
      <c r="E218">
        <f t="shared" si="315"/>
        <v>98.856779288563231</v>
      </c>
      <c r="F218">
        <f>IF(C218&gt;Calculation!$D$72,IF((C218-Calculation!$D$72)/Calculation!$D$58&gt;Calculation!$D$28,Calculation!$D$28,(C218-Calculation!$D$72)/Calculation!$D$58),0)</f>
        <v>26.470588235294116</v>
      </c>
      <c r="G218">
        <f>IF(C218&gt;Calculation!$D$73,IF((C218-Calculation!$D$73)/Calculation!$D$59&gt;Calculation!$D$29,Calculation!$D$29,(C218-Calculation!$D$73)/Calculation!$D$59),0)</f>
        <v>54.411764705882355</v>
      </c>
      <c r="H218">
        <f>IF(C218&gt;Calculation!$D$74,IF((C218-Calculation!$D$74)/Calculation!$D$60&gt;Calculation!$D$30,Calculation!$D$30,(C218-Calculation!$D$74)/Calculation!$D$60),0)</f>
        <v>0</v>
      </c>
      <c r="I218">
        <f>IF(C218&gt;Calculation!$D$75,IF((C218-Calculation!$D$75)/Calculation!$D$61&gt;Calculation!$D$31,Calculation!$D$31,(C218-Calculation!$D$75)/Calculation!$D$61),0)</f>
        <v>0</v>
      </c>
      <c r="J218">
        <f>IF(D218&gt;Calculation!$D$72,IF((D218-Calculation!$D$72)/Calculation!$D$58&gt;Calculation!$D$28,Calculation!$D$28,(D218-Calculation!$D$72)/Calculation!$D$58),0)</f>
        <v>26.470588235294116</v>
      </c>
      <c r="K218">
        <f>IF(D218&gt;Calculation!$D$73,IF((D218-Calculation!$D$73)/Calculation!$D$59&gt;Calculation!$D$29,Calculation!$D$29,(D218-Calculation!$D$73)/Calculation!$D$59),0)</f>
        <v>54.411764705882355</v>
      </c>
      <c r="L218">
        <f>IF(D218&gt;Calculation!$D$74,IF((D218-Calculation!$D$74)/Calculation!$D$60&gt;Calculation!$D$30,Calculation!$D$30,(D218-Calculation!$D$74)/Calculation!$D$60),0)</f>
        <v>41.003144032879369</v>
      </c>
      <c r="M218">
        <f>IF(D218&gt;Calculation!$D$75,IF((D218-Calculation!$D$75)/Calculation!$D$61&gt;Calculation!$D$31,Calculation!$D$31,(D218-Calculation!$D$75)/Calculation!$D$61),0)</f>
        <v>0</v>
      </c>
      <c r="N218">
        <f>IF(E218&gt;Calculation!$D$72,IF((E218-Calculation!$D$72)/Calculation!$D$58&gt;Calculation!$D$28,Calculation!$D$28,(E218-Calculation!$D$72)/Calculation!$D$58),0)</f>
        <v>26.470588235294116</v>
      </c>
      <c r="O218">
        <f>IF(E218&gt;Calculation!$D$73,IF((E218-Calculation!$D$73)/Calculation!$D$59&gt;Calculation!$D$29,Calculation!$D$29,(E218-Calculation!$D$73)/Calculation!$D$59),0)</f>
        <v>54.411764705882355</v>
      </c>
      <c r="P218">
        <f>IF(E218&gt;Calculation!$D$74,IF((E218-Calculation!$D$74)/Calculation!$D$60&gt;Calculation!$D$30,Calculation!$D$30,(E218-Calculation!$D$74)/Calculation!$D$60),0)</f>
        <v>88.66729697029659</v>
      </c>
      <c r="Q218">
        <f>IF(E218&gt;Calculation!$D$75,IF((E218-Calculation!$D$75)/Calculation!$D$61&gt;Calculation!$D$31,Calculation!$D$31,(E218-Calculation!$D$75)/Calculation!$D$61),0)</f>
        <v>0</v>
      </c>
      <c r="R218">
        <f t="shared" si="327"/>
        <v>0</v>
      </c>
      <c r="S218">
        <f t="shared" si="328"/>
        <v>54.411764705882355</v>
      </c>
      <c r="T218">
        <f t="shared" si="329"/>
        <v>0</v>
      </c>
      <c r="U218">
        <f t="shared" si="330"/>
        <v>0</v>
      </c>
      <c r="V218">
        <f t="shared" si="331"/>
        <v>0</v>
      </c>
      <c r="W218">
        <f t="shared" si="332"/>
        <v>13.408620673002986</v>
      </c>
      <c r="X218">
        <f t="shared" si="333"/>
        <v>41.003144032879369</v>
      </c>
      <c r="Y218">
        <f t="shared" si="334"/>
        <v>0</v>
      </c>
      <c r="Z218">
        <f t="shared" si="335"/>
        <v>0</v>
      </c>
      <c r="AA218">
        <f t="shared" si="336"/>
        <v>0</v>
      </c>
      <c r="AB218">
        <f t="shared" si="337"/>
        <v>88.66729697029659</v>
      </c>
      <c r="AC218">
        <f t="shared" si="316"/>
        <v>0</v>
      </c>
      <c r="AD218">
        <f>IF(T218&gt;Calculation!$D$29,1,0)</f>
        <v>0</v>
      </c>
      <c r="AE218">
        <f>IF(X218&gt;Calculation!$D$29,1,0)</f>
        <v>0</v>
      </c>
      <c r="AF218">
        <f>IF(AB218&gt;Calculation!$D$29,1,0)</f>
        <v>1</v>
      </c>
      <c r="AG218">
        <f>IF(U218&gt;Calculation!$D$30,1,0)</f>
        <v>0</v>
      </c>
      <c r="AH218">
        <f>IF(Y218&gt;Calculation!$D$30,1,0)</f>
        <v>0</v>
      </c>
      <c r="AI218">
        <f>IF(AC218&gt;Calculation!$D$30,1,0)</f>
        <v>0</v>
      </c>
      <c r="AJ218">
        <f t="shared" si="317"/>
        <v>54.411764705882355</v>
      </c>
      <c r="AK218">
        <f t="shared" si="338"/>
        <v>54.411764705882355</v>
      </c>
      <c r="AL218">
        <f t="shared" si="339"/>
        <v>88.66729697029659</v>
      </c>
      <c r="AM218">
        <f t="shared" si="340"/>
        <v>2960.6401384083047</v>
      </c>
      <c r="AN218">
        <f t="shared" si="341"/>
        <v>2960.6401384083047</v>
      </c>
      <c r="AO218">
        <f t="shared" si="342"/>
        <v>7861.8895520187671</v>
      </c>
      <c r="AP218">
        <f t="shared" si="318"/>
        <v>54.411764705882355</v>
      </c>
      <c r="AQ218">
        <f t="shared" si="319"/>
        <v>54.411764705882355</v>
      </c>
      <c r="AR218">
        <f t="shared" si="320"/>
        <v>0</v>
      </c>
      <c r="AS218">
        <f t="shared" si="321"/>
        <v>0</v>
      </c>
      <c r="AT218">
        <f t="shared" si="343"/>
        <v>54.411764705882355</v>
      </c>
      <c r="AU218">
        <f t="shared" si="344"/>
        <v>54.411764705882355</v>
      </c>
      <c r="AV218">
        <f t="shared" si="345"/>
        <v>41.003144032879369</v>
      </c>
      <c r="AW218">
        <f t="shared" si="346"/>
        <v>0</v>
      </c>
      <c r="AX218">
        <f t="shared" si="347"/>
        <v>88.66729697029659</v>
      </c>
      <c r="AY218">
        <f t="shared" si="348"/>
        <v>88.66729697029659</v>
      </c>
      <c r="AZ218">
        <f t="shared" si="349"/>
        <v>88.66729697029659</v>
      </c>
      <c r="BA218">
        <f t="shared" si="350"/>
        <v>0</v>
      </c>
      <c r="BB218">
        <f t="shared" si="351"/>
        <v>18.137254901960784</v>
      </c>
      <c r="BC218">
        <f t="shared" si="352"/>
        <v>18.137254901960784</v>
      </c>
      <c r="BD218">
        <f t="shared" si="353"/>
        <v>0</v>
      </c>
      <c r="BE218">
        <f t="shared" si="354"/>
        <v>0</v>
      </c>
      <c r="BF218">
        <f t="shared" si="355"/>
        <v>18.137254901960784</v>
      </c>
      <c r="BG218">
        <f t="shared" si="356"/>
        <v>18.137254901960784</v>
      </c>
      <c r="BH218">
        <f t="shared" si="357"/>
        <v>13.667714677626456</v>
      </c>
      <c r="BI218">
        <f t="shared" si="358"/>
        <v>0</v>
      </c>
      <c r="BJ218">
        <f t="shared" si="359"/>
        <v>29.55576565676553</v>
      </c>
      <c r="BK218">
        <f t="shared" si="360"/>
        <v>29.55576565676553</v>
      </c>
      <c r="BL218">
        <f t="shared" si="361"/>
        <v>29.55576565676553</v>
      </c>
      <c r="BM218">
        <f t="shared" si="362"/>
        <v>0</v>
      </c>
      <c r="BN218">
        <f t="shared" si="363"/>
        <v>328.96001537870046</v>
      </c>
      <c r="BO218">
        <f t="shared" si="364"/>
        <v>328.96001537870046</v>
      </c>
      <c r="BP218">
        <f t="shared" si="365"/>
        <v>0</v>
      </c>
      <c r="BQ218">
        <f t="shared" si="366"/>
        <v>0</v>
      </c>
      <c r="BR218">
        <f t="shared" si="367"/>
        <v>328.96001537870046</v>
      </c>
      <c r="BS218">
        <f t="shared" si="368"/>
        <v>328.96001537870046</v>
      </c>
      <c r="BT218">
        <f t="shared" si="369"/>
        <v>186.80642450900567</v>
      </c>
      <c r="BU218">
        <f t="shared" si="370"/>
        <v>0</v>
      </c>
      <c r="BV218">
        <f t="shared" si="371"/>
        <v>873.54328355764073</v>
      </c>
      <c r="BW218">
        <f t="shared" si="372"/>
        <v>873.54328355764073</v>
      </c>
      <c r="BX218">
        <f t="shared" si="373"/>
        <v>873.54328355764073</v>
      </c>
      <c r="BY218">
        <f t="shared" si="374"/>
        <v>0</v>
      </c>
      <c r="BZ218">
        <f>IF($I$1=0,0,IF(AP218=0,C218,('LED Curve'!$D$14*(AP218/$I$1)^3+'LED Curve'!$D$15*(AP218/$I$1)^2+'LED Curve'!$D$16*(AP218/$I$1)^1+'LED Curve'!$D$17)*$F$1))</f>
        <v>29.492055904566882</v>
      </c>
      <c r="CA218">
        <f>IF($I$2=0,0,IF(AQ218=0,C218-BZ218,('LED Curve'!$D$14*(AQ218/$I$2)^3+'LED Curve'!$D$15*(AQ218/$I$2)^2+'LED Curve'!$D$16*(AQ218/$I$2)^1+'LED Curve'!$D$17)*$F$2))</f>
        <v>29.492055904566882</v>
      </c>
      <c r="CB218">
        <f>IF($I$3=0,0,IF(AR218=0,C218-(BZ218+CA218),('LED Curve'!$D$14*(AR218/$I$3)^3+'LED Curve'!$D$15*(AR218/$I$3)^2+'LED Curve'!$D$16*(AR218/$I$3)^1+'LED Curve'!$D$17)*$F$3))</f>
        <v>24.448547588881269</v>
      </c>
      <c r="CC218">
        <f>IF($I$4=0,0,IF(AS218=0,C218-(BZ218+CA218+CB218),('LED Curve'!$D$14*(AS218/$I$4)^3+'LED Curve'!$D$15*(AS218/$I$4)^2+'LED Curve'!$D$16*(AS218/$I$4)^1+'LED Curve'!$D$17)*$F$4))</f>
        <v>0</v>
      </c>
      <c r="CD218">
        <f>IF($I$1=0,0,IF(AT218=0,D218,('LED Curve'!$D$14*(AT218/$I$1)^3+'LED Curve'!$D$15*(AT218/$I$1)^2+'LED Curve'!$D$16*(AT218/$I$1)^1+'LED Curve'!$D$17)*$F$1))</f>
        <v>29.492055904566882</v>
      </c>
      <c r="CE218">
        <f>IF($I$2=0,0,IF(AU218=0,D218-CD218,('LED Curve'!$D$14*(AU218/$I$2)^3+'LED Curve'!$D$15*(AU218/$I$2)^2+'LED Curve'!$D$16*(AU218/$I$2)^1+'LED Curve'!$D$17)*$F$2))</f>
        <v>29.492055904566882</v>
      </c>
      <c r="CF218">
        <f>IF($I$3=0,0,IF(AV218=0,D218-(CD218+CE218),('LED Curve'!$D$14*(AV218/$I$3)^3+'LED Curve'!$D$15*(AV218/$I$3)^2+'LED Curve'!$D$16*(AV218/$I$3)^1+'LED Curve'!$D$17)*$F$3))</f>
        <v>28.736378469094198</v>
      </c>
      <c r="CG218">
        <f>IF($I$4=0,0,IF(AW218=0,D218-(CD218+CE218+CF218),('LED Curve'!$D$14*(AW218/$I$4)^3+'LED Curve'!$D$15*(AW218/$I$4)^2+'LED Curve'!$D$16*(AW218/$I$4)^1+'LED Curve'!$D$17)*$F$4))</f>
        <v>3.4242290650611551</v>
      </c>
      <c r="CH218">
        <f>IF($I$1=0,0,IF(AX218=0,E218,('LED Curve'!$D$14*(AX218/$I$1)^3+'LED Curve'!$D$15*(AX218/$I$1)^2+'LED Curve'!$D$16*(AX218/$I$1)^1+'LED Curve'!$D$17)*$F$1))</f>
        <v>30.925415944077653</v>
      </c>
      <c r="CI218">
        <f>IF($I$2=0,0,IF(AY218=0,E218-CH218,('LED Curve'!$D$14*(AY218/$I$2)^3+'LED Curve'!$D$15*(AY218/$I$2)^2+'LED Curve'!$D$16*(AY218/$I$2)^1+'LED Curve'!$D$17)*$F$2))</f>
        <v>30.925415944077653</v>
      </c>
      <c r="CJ218">
        <f>IF($I$3=0,0,IF(AZ218=0,E218-(CH218+CI218),('LED Curve'!$D$14*(AZ218/$I$3)^3+'LED Curve'!$D$15*(AZ218/$I$3)^2+'LED Curve'!$D$16*(AZ218/$I$3)^1+'LED Curve'!$D$17)*$F$3))</f>
        <v>30.925415944077653</v>
      </c>
      <c r="CK218">
        <f>IF($I$4=0,0,IF(BA218=0,E218-(CH218+CI218+CJ218),('LED Curve'!$D$14*(BA218/$I$4)^3+'LED Curve'!$D$15*(BA218/$I$4)^2+'LED Curve'!$D$16*(BA218/$I$4)^1+'LED Curve'!$D$17)*$F$4))</f>
        <v>6.0805314563302773</v>
      </c>
      <c r="CL218">
        <f t="shared" si="375"/>
        <v>53.940603493448151</v>
      </c>
      <c r="CM218">
        <f t="shared" si="376"/>
        <v>24.448547588881269</v>
      </c>
      <c r="CN218">
        <f t="shared" si="377"/>
        <v>0</v>
      </c>
      <c r="CO218">
        <f>IF($C$6=Calculation!$I$5,0,$C218-(BZ218+CA218+CB218+CC218))</f>
        <v>0</v>
      </c>
      <c r="CP218">
        <f t="shared" si="378"/>
        <v>61.652663438722243</v>
      </c>
      <c r="CQ218">
        <f t="shared" si="379"/>
        <v>32.160607534155361</v>
      </c>
      <c r="CR218">
        <f t="shared" si="380"/>
        <v>3.4242290650611551</v>
      </c>
      <c r="CS218">
        <f>IF($C$6=Calculation!$I$5,0,$D218-(CD218+CE218+CF218+CG218))</f>
        <v>0</v>
      </c>
      <c r="CT218">
        <f t="shared" si="381"/>
        <v>67.931363344485575</v>
      </c>
      <c r="CU218">
        <f t="shared" si="382"/>
        <v>37.005947400407926</v>
      </c>
      <c r="CV218">
        <f t="shared" si="383"/>
        <v>6.0805314563302773</v>
      </c>
      <c r="CW218">
        <f>IF($C$6=Calculation!$I$5,0,$E218-(CH218+CI218+CJ218+CK218))</f>
        <v>0</v>
      </c>
      <c r="CX218">
        <f t="shared" si="384"/>
        <v>107.0222066152479</v>
      </c>
      <c r="CY218">
        <f t="shared" si="385"/>
        <v>121.30585033407168</v>
      </c>
      <c r="CZ218">
        <f t="shared" si="386"/>
        <v>134.7564953102351</v>
      </c>
      <c r="DA218">
        <f t="shared" si="387"/>
        <v>1.1473633535588799</v>
      </c>
      <c r="DB218">
        <f t="shared" si="388"/>
        <v>1.2078118710824362</v>
      </c>
      <c r="DC218">
        <f t="shared" si="389"/>
        <v>1.2525666233820121</v>
      </c>
      <c r="DD218">
        <f t="shared" si="404"/>
        <v>25.992729456842763</v>
      </c>
      <c r="DE218">
        <f t="shared" si="405"/>
        <v>25.575919358632163</v>
      </c>
      <c r="DF218">
        <f t="shared" si="406"/>
        <v>24.158376756220594</v>
      </c>
      <c r="DG218">
        <f t="shared" si="407"/>
        <v>17.668708311669377</v>
      </c>
      <c r="DH218">
        <f t="shared" si="408"/>
        <v>27.443157119084884</v>
      </c>
      <c r="DI218">
        <f t="shared" si="409"/>
        <v>27.063292184544974</v>
      </c>
      <c r="DJ218">
        <f t="shared" si="410"/>
        <v>25.98553938759245</v>
      </c>
      <c r="DK218">
        <f t="shared" si="411"/>
        <v>20.58063158156131</v>
      </c>
      <c r="DL218">
        <f t="shared" si="412"/>
        <v>28.516777576558791</v>
      </c>
      <c r="DM218">
        <f t="shared" si="413"/>
        <v>28.168963564847434</v>
      </c>
      <c r="DN218">
        <f t="shared" si="414"/>
        <v>27.203723399387737</v>
      </c>
      <c r="DO218">
        <f t="shared" si="415"/>
        <v>22.792486166611489</v>
      </c>
      <c r="DP218">
        <f t="shared" si="390"/>
        <v>0.21536561656600375</v>
      </c>
      <c r="DQ218">
        <f t="shared" si="391"/>
        <v>0.80124649633048006</v>
      </c>
      <c r="DR218">
        <f t="shared" si="392"/>
        <v>3.0086655197777659</v>
      </c>
      <c r="DS218">
        <f t="shared" si="393"/>
        <v>8.4538317456497953</v>
      </c>
      <c r="DT218">
        <f t="shared" si="394"/>
        <v>0.1957421357474966</v>
      </c>
      <c r="DU218">
        <f t="shared" si="395"/>
        <v>0.54153002516025173</v>
      </c>
      <c r="DV218">
        <f t="shared" si="396"/>
        <v>2.5076272955526422</v>
      </c>
      <c r="DW218">
        <f t="shared" si="397"/>
        <v>15.780518733745136</v>
      </c>
      <c r="DX218">
        <f t="shared" si="398"/>
        <v>0.17943591579829735</v>
      </c>
      <c r="DY218">
        <f t="shared" si="399"/>
        <v>0.47733610924997627</v>
      </c>
      <c r="DZ218">
        <f t="shared" si="400"/>
        <v>2.1175030833914907</v>
      </c>
      <c r="EA218">
        <f t="shared" si="401"/>
        <v>24.047702871007704</v>
      </c>
      <c r="EB218">
        <f>IF($I$1=0,0,IF(AP218&lt;=0,0,('LED Curve'!$D$19*(AP218/$I$1)^3+'LED Curve'!$D$20*(AP218/$I$1)^2+'LED Curve'!$D$21*(AP218/$I$1)^1+'LED Curve'!$D$22)*$F$1*$I$1))</f>
        <v>239.68166202843815</v>
      </c>
      <c r="EC218">
        <f>IF($I$2=0,0,IF(AQ218&lt;=0,0,('LED Curve'!$D$19*(AQ218/$I$2)^3+'LED Curve'!$D$20*(AQ218/$I$2)^2+'LED Curve'!$D$21*(AQ218/$I$2)^1+'LED Curve'!$D$22)*$F$2*$I$2))</f>
        <v>239.68166202843815</v>
      </c>
      <c r="ED218">
        <f>IF($I$3=0,0,IF(AR218&lt;=0,0,('LED Curve'!$D$19*(AR218/$I$3)^3+'LED Curve'!$D$20*(AR218/$I$3)^2+'LED Curve'!$D$21*(AR218/$I$3)^1+'LED Curve'!$D$22)*$F$3*$I$3))</f>
        <v>0</v>
      </c>
      <c r="EE218">
        <f>IF($I$4=0,0,IF(AS218&lt;=0,0,('LED Curve'!$D$19*(AS218/$I$4)^3+'LED Curve'!$D$20*(AS218/$I$4)^2+'LED Curve'!$D$21*(AS218/$I$4)^1+'LED Curve'!$D$22)*$F$4*$I$4))</f>
        <v>0</v>
      </c>
      <c r="EF218">
        <f>IF($I$1=0,0,IF(AT218&lt;=0,0,('LED Curve'!$D$19*(AT218/$I$1)^3+'LED Curve'!$D$20*(AT218/$I$1)^2+'LED Curve'!$D$21*(AT218/$I$1)^1+'LED Curve'!$D$22)*$F$1*$I$1))</f>
        <v>239.68166202843815</v>
      </c>
      <c r="EG218">
        <f>IF($I$2=0,0,IF(AU218&lt;=0,0,('LED Curve'!$D$19*(AU218/$I$2)^3+'LED Curve'!$D$20*(AU218/$I$2)^2+'LED Curve'!$D$21*(AU218/$I$2)^1+'LED Curve'!$D$22)*$F$2*$I$2))</f>
        <v>239.68166202843815</v>
      </c>
      <c r="EH218">
        <f>IF($I$3=0,0,IF(AV218&lt;=0,0,('LED Curve'!$D$19*(AV218/$I$3)^3+'LED Curve'!$D$20*(AV218/$I$3)^2+'LED Curve'!$D$21*(AV218/$I$3)^1+'LED Curve'!$D$22)*$F$3*$I$3))</f>
        <v>182.93227005826131</v>
      </c>
      <c r="EI218">
        <f>IF($I$4=0,0,IF(AW218&lt;=0,0,('LED Curve'!$D$19*(AW218/$I$4)^3+'LED Curve'!$D$20*(AW218/$I$4)^2+'LED Curve'!$D$21*(AW218/$I$4)^1+'LED Curve'!$D$22)*$F$4*$I$4))</f>
        <v>0</v>
      </c>
      <c r="EJ218">
        <f>IF($I$1=0,0,IF(AX218&lt;=0,0,('LED Curve'!$D$19*(AX218/$I$1)^3+'LED Curve'!$D$20*(AX218/$I$1)^2+'LED Curve'!$D$21*(AX218/$I$1)^1+'LED Curve'!$D$22)*$F$1*$I$1))</f>
        <v>377.23358155146281</v>
      </c>
      <c r="EK218">
        <f>IF($I$2=0,0,IF(AY218&lt;=0,0,('LED Curve'!$D$19*(AY218/$I$2)^3+'LED Curve'!$D$20*(AY218/$I$2)^2+'LED Curve'!$D$21*(AY218/$I$2)^1+'LED Curve'!$D$22)*$F$2*$I$2))</f>
        <v>377.23358155146281</v>
      </c>
      <c r="EL218">
        <f>IF($I$3=0,0,IF(AZ218&lt;=0,0,('LED Curve'!$D$19*(AZ218/$I$3)^3+'LED Curve'!$D$20*(AZ218/$I$3)^2+'LED Curve'!$D$21*(AZ218/$I$3)^1+'LED Curve'!$D$22)*$F$3*$I$3))</f>
        <v>377.23358155146281</v>
      </c>
      <c r="EM218">
        <f>IF($I$4=0,0,IF(BA218&lt;=0,0,('LED Curve'!$D$19*(BA218/$I$4)^3+'LED Curve'!$D$20*(BA218/$I$4)^2+'LED Curve'!$D$21*(BA218/$I$4)^1+'LED Curve'!$D$22)*$F$4*$I$4))</f>
        <v>0</v>
      </c>
      <c r="EN218">
        <f t="shared" si="402"/>
        <v>479.36332405687631</v>
      </c>
      <c r="EO218">
        <f t="shared" si="322"/>
        <v>0</v>
      </c>
      <c r="EP218">
        <f t="shared" si="323"/>
        <v>662.29559411513765</v>
      </c>
      <c r="EQ218">
        <f t="shared" si="324"/>
        <v>0</v>
      </c>
      <c r="ER218">
        <f t="shared" si="403"/>
        <v>1131.7007446543885</v>
      </c>
      <c r="ES218">
        <f t="shared" si="325"/>
        <v>0</v>
      </c>
    </row>
    <row r="219" spans="1:149" x14ac:dyDescent="0.3">
      <c r="A219">
        <v>210</v>
      </c>
      <c r="B219">
        <f t="shared" si="326"/>
        <v>8.2031250000000003E-3</v>
      </c>
      <c r="C219">
        <f t="shared" si="313"/>
        <v>81.826097886982453</v>
      </c>
      <c r="D219">
        <f t="shared" si="314"/>
        <v>89.392106785799044</v>
      </c>
      <c r="E219">
        <f t="shared" si="315"/>
        <v>96.95811568461562</v>
      </c>
      <c r="F219">
        <f>IF(C219&gt;Calculation!$D$72,IF((C219-Calculation!$D$72)/Calculation!$D$58&gt;Calculation!$D$28,Calculation!$D$28,(C219-Calculation!$D$72)/Calculation!$D$58),0)</f>
        <v>26.470588235294116</v>
      </c>
      <c r="G219">
        <f>IF(C219&gt;Calculation!$D$73,IF((C219-Calculation!$D$73)/Calculation!$D$59&gt;Calculation!$D$29,Calculation!$D$29,(C219-Calculation!$D$73)/Calculation!$D$59),0)</f>
        <v>54.411764705882355</v>
      </c>
      <c r="H219">
        <f>IF(C219&gt;Calculation!$D$74,IF((C219-Calculation!$D$74)/Calculation!$D$60&gt;Calculation!$D$30,Calculation!$D$30,(C219-Calculation!$D$74)/Calculation!$D$60),0)</f>
        <v>0</v>
      </c>
      <c r="I219">
        <f>IF(C219&gt;Calculation!$D$75,IF((C219-Calculation!$D$75)/Calculation!$D$61&gt;Calculation!$D$31,Calculation!$D$31,(C219-Calculation!$D$75)/Calculation!$D$61),0)</f>
        <v>0</v>
      </c>
      <c r="J219">
        <f>IF(D219&gt;Calculation!$D$72,IF((D219-Calculation!$D$72)/Calculation!$D$58&gt;Calculation!$D$28,Calculation!$D$28,(D219-Calculation!$D$72)/Calculation!$D$58),0)</f>
        <v>26.470588235294116</v>
      </c>
      <c r="K219">
        <f>IF(D219&gt;Calculation!$D$73,IF((D219-Calculation!$D$73)/Calculation!$D$59&gt;Calculation!$D$29,Calculation!$D$29,(D219-Calculation!$D$73)/Calculation!$D$59),0)</f>
        <v>54.411764705882355</v>
      </c>
      <c r="L219">
        <f>IF(D219&gt;Calculation!$D$74,IF((D219-Calculation!$D$74)/Calculation!$D$60&gt;Calculation!$D$30,Calculation!$D$30,(D219-Calculation!$D$74)/Calculation!$D$60),0)</f>
        <v>30.171175197959208</v>
      </c>
      <c r="M219">
        <f>IF(D219&gt;Calculation!$D$75,IF((D219-Calculation!$D$75)/Calculation!$D$61&gt;Calculation!$D$31,Calculation!$D$31,(D219-Calculation!$D$75)/Calculation!$D$61),0)</f>
        <v>0</v>
      </c>
      <c r="N219">
        <f>IF(E219&gt;Calculation!$D$72,IF((E219-Calculation!$D$72)/Calculation!$D$58&gt;Calculation!$D$28,Calculation!$D$28,(E219-Calculation!$D$72)/Calculation!$D$58),0)</f>
        <v>26.470588235294116</v>
      </c>
      <c r="O219">
        <f>IF(E219&gt;Calculation!$D$73,IF((E219-Calculation!$D$73)/Calculation!$D$59&gt;Calculation!$D$29,Calculation!$D$29,(E219-Calculation!$D$73)/Calculation!$D$59),0)</f>
        <v>54.411764705882355</v>
      </c>
      <c r="P219">
        <f>IF(E219&gt;Calculation!$D$74,IF((E219-Calculation!$D$74)/Calculation!$D$60&gt;Calculation!$D$30,Calculation!$D$30,(E219-Calculation!$D$74)/Calculation!$D$60),0)</f>
        <v>76.932664065799614</v>
      </c>
      <c r="Q219">
        <f>IF(E219&gt;Calculation!$D$75,IF((E219-Calculation!$D$75)/Calculation!$D$61&gt;Calculation!$D$31,Calculation!$D$31,(E219-Calculation!$D$75)/Calculation!$D$61),0)</f>
        <v>0</v>
      </c>
      <c r="R219">
        <f t="shared" si="327"/>
        <v>0</v>
      </c>
      <c r="S219">
        <f t="shared" si="328"/>
        <v>54.411764705882355</v>
      </c>
      <c r="T219">
        <f t="shared" si="329"/>
        <v>0</v>
      </c>
      <c r="U219">
        <f t="shared" si="330"/>
        <v>0</v>
      </c>
      <c r="V219">
        <f t="shared" si="331"/>
        <v>0</v>
      </c>
      <c r="W219">
        <f t="shared" si="332"/>
        <v>24.240589507923147</v>
      </c>
      <c r="X219">
        <f t="shared" si="333"/>
        <v>30.171175197959208</v>
      </c>
      <c r="Y219">
        <f t="shared" si="334"/>
        <v>0</v>
      </c>
      <c r="Z219">
        <f t="shared" si="335"/>
        <v>0</v>
      </c>
      <c r="AA219">
        <f t="shared" si="336"/>
        <v>0</v>
      </c>
      <c r="AB219">
        <f t="shared" si="337"/>
        <v>76.932664065799614</v>
      </c>
      <c r="AC219">
        <f t="shared" si="316"/>
        <v>0</v>
      </c>
      <c r="AD219">
        <f>IF(T219&gt;Calculation!$D$29,1,0)</f>
        <v>0</v>
      </c>
      <c r="AE219">
        <f>IF(X219&gt;Calculation!$D$29,1,0)</f>
        <v>0</v>
      </c>
      <c r="AF219">
        <f>IF(AB219&gt;Calculation!$D$29,1,0)</f>
        <v>1</v>
      </c>
      <c r="AG219">
        <f>IF(U219&gt;Calculation!$D$30,1,0)</f>
        <v>0</v>
      </c>
      <c r="AH219">
        <f>IF(Y219&gt;Calculation!$D$30,1,0)</f>
        <v>0</v>
      </c>
      <c r="AI219">
        <f>IF(AC219&gt;Calculation!$D$30,1,0)</f>
        <v>0</v>
      </c>
      <c r="AJ219">
        <f t="shared" si="317"/>
        <v>54.411764705882355</v>
      </c>
      <c r="AK219">
        <f t="shared" si="338"/>
        <v>54.411764705882355</v>
      </c>
      <c r="AL219">
        <f t="shared" si="339"/>
        <v>76.932664065799614</v>
      </c>
      <c r="AM219">
        <f t="shared" si="340"/>
        <v>2960.6401384083047</v>
      </c>
      <c r="AN219">
        <f t="shared" si="341"/>
        <v>2960.6401384083047</v>
      </c>
      <c r="AO219">
        <f t="shared" si="342"/>
        <v>5918.6348002611749</v>
      </c>
      <c r="AP219">
        <f t="shared" si="318"/>
        <v>54.411764705882355</v>
      </c>
      <c r="AQ219">
        <f t="shared" si="319"/>
        <v>54.411764705882355</v>
      </c>
      <c r="AR219">
        <f t="shared" si="320"/>
        <v>0</v>
      </c>
      <c r="AS219">
        <f t="shared" si="321"/>
        <v>0</v>
      </c>
      <c r="AT219">
        <f t="shared" si="343"/>
        <v>54.411764705882355</v>
      </c>
      <c r="AU219">
        <f t="shared" si="344"/>
        <v>54.411764705882355</v>
      </c>
      <c r="AV219">
        <f t="shared" si="345"/>
        <v>30.171175197959208</v>
      </c>
      <c r="AW219">
        <f t="shared" si="346"/>
        <v>0</v>
      </c>
      <c r="AX219">
        <f t="shared" si="347"/>
        <v>76.932664065799614</v>
      </c>
      <c r="AY219">
        <f t="shared" si="348"/>
        <v>76.932664065799614</v>
      </c>
      <c r="AZ219">
        <f t="shared" si="349"/>
        <v>76.932664065799614</v>
      </c>
      <c r="BA219">
        <f t="shared" si="350"/>
        <v>0</v>
      </c>
      <c r="BB219">
        <f t="shared" si="351"/>
        <v>18.137254901960784</v>
      </c>
      <c r="BC219">
        <f t="shared" si="352"/>
        <v>18.137254901960784</v>
      </c>
      <c r="BD219">
        <f t="shared" si="353"/>
        <v>0</v>
      </c>
      <c r="BE219">
        <f t="shared" si="354"/>
        <v>0</v>
      </c>
      <c r="BF219">
        <f t="shared" si="355"/>
        <v>18.137254901960784</v>
      </c>
      <c r="BG219">
        <f t="shared" si="356"/>
        <v>18.137254901960784</v>
      </c>
      <c r="BH219">
        <f t="shared" si="357"/>
        <v>10.057058399319736</v>
      </c>
      <c r="BI219">
        <f t="shared" si="358"/>
        <v>0</v>
      </c>
      <c r="BJ219">
        <f t="shared" si="359"/>
        <v>25.644221355266538</v>
      </c>
      <c r="BK219">
        <f t="shared" si="360"/>
        <v>25.644221355266538</v>
      </c>
      <c r="BL219">
        <f t="shared" si="361"/>
        <v>25.644221355266538</v>
      </c>
      <c r="BM219">
        <f t="shared" si="362"/>
        <v>0</v>
      </c>
      <c r="BN219">
        <f t="shared" si="363"/>
        <v>328.96001537870046</v>
      </c>
      <c r="BO219">
        <f t="shared" si="364"/>
        <v>328.96001537870046</v>
      </c>
      <c r="BP219">
        <f t="shared" si="365"/>
        <v>0</v>
      </c>
      <c r="BQ219">
        <f t="shared" si="366"/>
        <v>0</v>
      </c>
      <c r="BR219">
        <f t="shared" si="367"/>
        <v>328.96001537870046</v>
      </c>
      <c r="BS219">
        <f t="shared" si="368"/>
        <v>328.96001537870046</v>
      </c>
      <c r="BT219">
        <f t="shared" si="369"/>
        <v>101.14442364732766</v>
      </c>
      <c r="BU219">
        <f t="shared" si="370"/>
        <v>0</v>
      </c>
      <c r="BV219">
        <f t="shared" si="371"/>
        <v>657.62608891790831</v>
      </c>
      <c r="BW219">
        <f t="shared" si="372"/>
        <v>657.62608891790831</v>
      </c>
      <c r="BX219">
        <f t="shared" si="373"/>
        <v>657.62608891790831</v>
      </c>
      <c r="BY219">
        <f t="shared" si="374"/>
        <v>0</v>
      </c>
      <c r="BZ219">
        <f>IF($I$1=0,0,IF(AP219=0,C219,('LED Curve'!$D$14*(AP219/$I$1)^3+'LED Curve'!$D$15*(AP219/$I$1)^2+'LED Curve'!$D$16*(AP219/$I$1)^1+'LED Curve'!$D$17)*$F$1))</f>
        <v>29.492055904566882</v>
      </c>
      <c r="CA219">
        <f>IF($I$2=0,0,IF(AQ219=0,C219-BZ219,('LED Curve'!$D$14*(AQ219/$I$2)^3+'LED Curve'!$D$15*(AQ219/$I$2)^2+'LED Curve'!$D$16*(AQ219/$I$2)^1+'LED Curve'!$D$17)*$F$2))</f>
        <v>29.492055904566882</v>
      </c>
      <c r="CB219">
        <f>IF($I$3=0,0,IF(AR219=0,C219-(BZ219+CA219),('LED Curve'!$D$14*(AR219/$I$3)^3+'LED Curve'!$D$15*(AR219/$I$3)^2+'LED Curve'!$D$16*(AR219/$I$3)^1+'LED Curve'!$D$17)*$F$3))</f>
        <v>22.841986077848688</v>
      </c>
      <c r="CC219">
        <f>IF($I$4=0,0,IF(AS219=0,C219-(BZ219+CA219+CB219),('LED Curve'!$D$14*(AS219/$I$4)^3+'LED Curve'!$D$15*(AS219/$I$4)^2+'LED Curve'!$D$16*(AS219/$I$4)^1+'LED Curve'!$D$17)*$F$4))</f>
        <v>0</v>
      </c>
      <c r="CD219">
        <f>IF($I$1=0,0,IF(AT219=0,D219,('LED Curve'!$D$14*(AT219/$I$1)^3+'LED Curve'!$D$15*(AT219/$I$1)^2+'LED Curve'!$D$16*(AT219/$I$1)^1+'LED Curve'!$D$17)*$F$1))</f>
        <v>29.492055904566882</v>
      </c>
      <c r="CE219">
        <f>IF($I$2=0,0,IF(AU219=0,D219-CD219,('LED Curve'!$D$14*(AU219/$I$2)^3+'LED Curve'!$D$15*(AU219/$I$2)^2+'LED Curve'!$D$16*(AU219/$I$2)^1+'LED Curve'!$D$17)*$F$2))</f>
        <v>29.492055904566882</v>
      </c>
      <c r="CF219">
        <f>IF($I$3=0,0,IF(AV219=0,D219-(CD219+CE219),('LED Curve'!$D$14*(AV219/$I$3)^3+'LED Curve'!$D$15*(AV219/$I$3)^2+'LED Curve'!$D$16*(AV219/$I$3)^1+'LED Curve'!$D$17)*$F$3))</f>
        <v>28.028887386329338</v>
      </c>
      <c r="CG219">
        <f>IF($I$4=0,0,IF(AW219=0,D219-(CD219+CE219+CF219),('LED Curve'!$D$14*(AW219/$I$4)^3+'LED Curve'!$D$15*(AW219/$I$4)^2+'LED Curve'!$D$16*(AW219/$I$4)^1+'LED Curve'!$D$17)*$F$4))</f>
        <v>2.3791075903359484</v>
      </c>
      <c r="CH219">
        <f>IF($I$1=0,0,IF(AX219=0,E219,('LED Curve'!$D$14*(AX219/$I$1)^3+'LED Curve'!$D$15*(AX219/$I$1)^2+'LED Curve'!$D$16*(AX219/$I$1)^1+'LED Curve'!$D$17)*$F$1))</f>
        <v>30.504324248473573</v>
      </c>
      <c r="CI219">
        <f>IF($I$2=0,0,IF(AY219=0,E219-CH219,('LED Curve'!$D$14*(AY219/$I$2)^3+'LED Curve'!$D$15*(AY219/$I$2)^2+'LED Curve'!$D$16*(AY219/$I$2)^1+'LED Curve'!$D$17)*$F$2))</f>
        <v>30.504324248473573</v>
      </c>
      <c r="CJ219">
        <f>IF($I$3=0,0,IF(AZ219=0,E219-(CH219+CI219),('LED Curve'!$D$14*(AZ219/$I$3)^3+'LED Curve'!$D$15*(AZ219/$I$3)^2+'LED Curve'!$D$16*(AZ219/$I$3)^1+'LED Curve'!$D$17)*$F$3))</f>
        <v>30.504324248473573</v>
      </c>
      <c r="CK219">
        <f>IF($I$4=0,0,IF(BA219=0,E219-(CH219+CI219+CJ219),('LED Curve'!$D$14*(BA219/$I$4)^3+'LED Curve'!$D$15*(BA219/$I$4)^2+'LED Curve'!$D$16*(BA219/$I$4)^1+'LED Curve'!$D$17)*$F$4))</f>
        <v>5.4451429391949091</v>
      </c>
      <c r="CL219">
        <f t="shared" si="375"/>
        <v>52.33404198241557</v>
      </c>
      <c r="CM219">
        <f t="shared" si="376"/>
        <v>22.841986077848688</v>
      </c>
      <c r="CN219">
        <f t="shared" si="377"/>
        <v>0</v>
      </c>
      <c r="CO219">
        <f>IF($C$6=Calculation!$I$5,0,$C219-(BZ219+CA219+CB219+CC219))</f>
        <v>0</v>
      </c>
      <c r="CP219">
        <f t="shared" si="378"/>
        <v>59.900050881232161</v>
      </c>
      <c r="CQ219">
        <f t="shared" si="379"/>
        <v>30.407994976665279</v>
      </c>
      <c r="CR219">
        <f t="shared" si="380"/>
        <v>2.3791075903359484</v>
      </c>
      <c r="CS219">
        <f>IF($C$6=Calculation!$I$5,0,$D219-(CD219+CE219+CF219+CG219))</f>
        <v>0</v>
      </c>
      <c r="CT219">
        <f t="shared" si="381"/>
        <v>66.453791436142041</v>
      </c>
      <c r="CU219">
        <f t="shared" si="382"/>
        <v>35.949467187668475</v>
      </c>
      <c r="CV219">
        <f t="shared" si="383"/>
        <v>5.4451429391949091</v>
      </c>
      <c r="CW219">
        <f>IF($C$6=Calculation!$I$5,0,$E219-(CH219+CI219+CJ219+CK219))</f>
        <v>0</v>
      </c>
      <c r="CX219">
        <f t="shared" si="384"/>
        <v>107.2008076613056</v>
      </c>
      <c r="CY219">
        <f t="shared" si="385"/>
        <v>121.50068783886191</v>
      </c>
      <c r="CZ219">
        <f t="shared" si="386"/>
        <v>135.07769276012522</v>
      </c>
      <c r="DA219">
        <f t="shared" si="387"/>
        <v>1.1503389969412328</v>
      </c>
      <c r="DB219">
        <f t="shared" si="388"/>
        <v>1.210787514464789</v>
      </c>
      <c r="DC219">
        <f t="shared" si="389"/>
        <v>1.257094747316593</v>
      </c>
      <c r="DD219">
        <f t="shared" si="404"/>
        <v>26.055413628974485</v>
      </c>
      <c r="DE219">
        <f t="shared" si="405"/>
        <v>25.638603530763884</v>
      </c>
      <c r="DF219">
        <f t="shared" si="406"/>
        <v>24.158376756220594</v>
      </c>
      <c r="DG219">
        <f t="shared" si="407"/>
        <v>17.668708311669377</v>
      </c>
      <c r="DH219">
        <f t="shared" si="408"/>
        <v>27.505841291216605</v>
      </c>
      <c r="DI219">
        <f t="shared" si="409"/>
        <v>27.125976356676695</v>
      </c>
      <c r="DJ219">
        <f t="shared" si="410"/>
        <v>26.024994750416838</v>
      </c>
      <c r="DK219">
        <f t="shared" si="411"/>
        <v>20.58063158156131</v>
      </c>
      <c r="DL219">
        <f t="shared" si="412"/>
        <v>28.616120961151996</v>
      </c>
      <c r="DM219">
        <f t="shared" si="413"/>
        <v>28.268306949440639</v>
      </c>
      <c r="DN219">
        <f t="shared" si="414"/>
        <v>27.303066783980942</v>
      </c>
      <c r="DO219">
        <f t="shared" si="415"/>
        <v>22.792486166611489</v>
      </c>
      <c r="DP219">
        <f t="shared" si="390"/>
        <v>0.21536561656600375</v>
      </c>
      <c r="DQ219">
        <f t="shared" si="391"/>
        <v>0.85150355474238981</v>
      </c>
      <c r="DR219">
        <f t="shared" si="392"/>
        <v>3.0086655197777659</v>
      </c>
      <c r="DS219">
        <f t="shared" si="393"/>
        <v>8.4538317456497953</v>
      </c>
      <c r="DT219">
        <f t="shared" si="394"/>
        <v>0.1957421357474966</v>
      </c>
      <c r="DU219">
        <f t="shared" si="395"/>
        <v>0.56453450237369673</v>
      </c>
      <c r="DV219">
        <f t="shared" si="396"/>
        <v>2.5116609726592367</v>
      </c>
      <c r="DW219">
        <f t="shared" si="397"/>
        <v>15.780518733745136</v>
      </c>
      <c r="DX219">
        <f t="shared" si="398"/>
        <v>0.17943591579829735</v>
      </c>
      <c r="DY219">
        <f t="shared" si="399"/>
        <v>0.47733610924997627</v>
      </c>
      <c r="DZ219">
        <f t="shared" si="400"/>
        <v>2.1361422555674063</v>
      </c>
      <c r="EA219">
        <f t="shared" si="401"/>
        <v>24.047702871007704</v>
      </c>
      <c r="EB219">
        <f>IF($I$1=0,0,IF(AP219&lt;=0,0,('LED Curve'!$D$19*(AP219/$I$1)^3+'LED Curve'!$D$20*(AP219/$I$1)^2+'LED Curve'!$D$21*(AP219/$I$1)^1+'LED Curve'!$D$22)*$F$1*$I$1))</f>
        <v>239.68166202843815</v>
      </c>
      <c r="EC219">
        <f>IF($I$2=0,0,IF(AQ219&lt;=0,0,('LED Curve'!$D$19*(AQ219/$I$2)^3+'LED Curve'!$D$20*(AQ219/$I$2)^2+'LED Curve'!$D$21*(AQ219/$I$2)^1+'LED Curve'!$D$22)*$F$2*$I$2))</f>
        <v>239.68166202843815</v>
      </c>
      <c r="ED219">
        <f>IF($I$3=0,0,IF(AR219&lt;=0,0,('LED Curve'!$D$19*(AR219/$I$3)^3+'LED Curve'!$D$20*(AR219/$I$3)^2+'LED Curve'!$D$21*(AR219/$I$3)^1+'LED Curve'!$D$22)*$F$3*$I$3))</f>
        <v>0</v>
      </c>
      <c r="EE219">
        <f>IF($I$4=0,0,IF(AS219&lt;=0,0,('LED Curve'!$D$19*(AS219/$I$4)^3+'LED Curve'!$D$20*(AS219/$I$4)^2+'LED Curve'!$D$21*(AS219/$I$4)^1+'LED Curve'!$D$22)*$F$4*$I$4))</f>
        <v>0</v>
      </c>
      <c r="EF219">
        <f>IF($I$1=0,0,IF(AT219&lt;=0,0,('LED Curve'!$D$19*(AT219/$I$1)^3+'LED Curve'!$D$20*(AT219/$I$1)^2+'LED Curve'!$D$21*(AT219/$I$1)^1+'LED Curve'!$D$22)*$F$1*$I$1))</f>
        <v>239.68166202843815</v>
      </c>
      <c r="EG219">
        <f>IF($I$2=0,0,IF(AU219&lt;=0,0,('LED Curve'!$D$19*(AU219/$I$2)^3+'LED Curve'!$D$20*(AU219/$I$2)^2+'LED Curve'!$D$21*(AU219/$I$2)^1+'LED Curve'!$D$22)*$F$2*$I$2))</f>
        <v>239.68166202843815</v>
      </c>
      <c r="EH219">
        <f>IF($I$3=0,0,IF(AV219&lt;=0,0,('LED Curve'!$D$19*(AV219/$I$3)^3+'LED Curve'!$D$20*(AV219/$I$3)^2+'LED Curve'!$D$21*(AV219/$I$3)^1+'LED Curve'!$D$22)*$F$3*$I$3))</f>
        <v>136.02624084652595</v>
      </c>
      <c r="EI219">
        <f>IF($I$4=0,0,IF(AW219&lt;=0,0,('LED Curve'!$D$19*(AW219/$I$4)^3+'LED Curve'!$D$20*(AW219/$I$4)^2+'LED Curve'!$D$21*(AW219/$I$4)^1+'LED Curve'!$D$22)*$F$4*$I$4))</f>
        <v>0</v>
      </c>
      <c r="EJ219">
        <f>IF($I$1=0,0,IF(AX219&lt;=0,0,('LED Curve'!$D$19*(AX219/$I$1)^3+'LED Curve'!$D$20*(AX219/$I$1)^2+'LED Curve'!$D$21*(AX219/$I$1)^1+'LED Curve'!$D$22)*$F$1*$I$1))</f>
        <v>331.39788636140656</v>
      </c>
      <c r="EK219">
        <f>IF($I$2=0,0,IF(AY219&lt;=0,0,('LED Curve'!$D$19*(AY219/$I$2)^3+'LED Curve'!$D$20*(AY219/$I$2)^2+'LED Curve'!$D$21*(AY219/$I$2)^1+'LED Curve'!$D$22)*$F$2*$I$2))</f>
        <v>331.39788636140656</v>
      </c>
      <c r="EL219">
        <f>IF($I$3=0,0,IF(AZ219&lt;=0,0,('LED Curve'!$D$19*(AZ219/$I$3)^3+'LED Curve'!$D$20*(AZ219/$I$3)^2+'LED Curve'!$D$21*(AZ219/$I$3)^1+'LED Curve'!$D$22)*$F$3*$I$3))</f>
        <v>331.39788636140656</v>
      </c>
      <c r="EM219">
        <f>IF($I$4=0,0,IF(BA219&lt;=0,0,('LED Curve'!$D$19*(BA219/$I$4)^3+'LED Curve'!$D$20*(BA219/$I$4)^2+'LED Curve'!$D$21*(BA219/$I$4)^1+'LED Curve'!$D$22)*$F$4*$I$4))</f>
        <v>0</v>
      </c>
      <c r="EN219">
        <f t="shared" si="402"/>
        <v>479.36332405687631</v>
      </c>
      <c r="EO219">
        <f t="shared" si="322"/>
        <v>0</v>
      </c>
      <c r="EP219">
        <f t="shared" si="323"/>
        <v>615.38956490340229</v>
      </c>
      <c r="EQ219">
        <f t="shared" si="324"/>
        <v>0</v>
      </c>
      <c r="ER219">
        <f t="shared" si="403"/>
        <v>994.19365908421969</v>
      </c>
      <c r="ES219">
        <f t="shared" si="325"/>
        <v>0</v>
      </c>
    </row>
    <row r="220" spans="1:149" x14ac:dyDescent="0.3">
      <c r="A220">
        <v>211</v>
      </c>
      <c r="B220">
        <f t="shared" si="326"/>
        <v>8.2421874999999995E-3</v>
      </c>
      <c r="C220">
        <f t="shared" si="313"/>
        <v>80.207002831737796</v>
      </c>
      <c r="D220">
        <f t="shared" si="314"/>
        <v>87.625821270986691</v>
      </c>
      <c r="E220">
        <f t="shared" si="315"/>
        <v>95.044639710235586</v>
      </c>
      <c r="F220">
        <f>IF(C220&gt;Calculation!$D$72,IF((C220-Calculation!$D$72)/Calculation!$D$58&gt;Calculation!$D$28,Calculation!$D$28,(C220-Calculation!$D$72)/Calculation!$D$58),0)</f>
        <v>26.470588235294116</v>
      </c>
      <c r="G220">
        <f>IF(C220&gt;Calculation!$D$73,IF((C220-Calculation!$D$73)/Calculation!$D$59&gt;Calculation!$D$29,Calculation!$D$29,(C220-Calculation!$D$73)/Calculation!$D$59),0)</f>
        <v>54.411764705882355</v>
      </c>
      <c r="H220">
        <f>IF(C220&gt;Calculation!$D$74,IF((C220-Calculation!$D$74)/Calculation!$D$60&gt;Calculation!$D$30,Calculation!$D$30,(C220-Calculation!$D$74)/Calculation!$D$60),0)</f>
        <v>0</v>
      </c>
      <c r="I220">
        <f>IF(C220&gt;Calculation!$D$75,IF((C220-Calculation!$D$75)/Calculation!$D$61&gt;Calculation!$D$31,Calculation!$D$31,(C220-Calculation!$D$75)/Calculation!$D$61),0)</f>
        <v>0</v>
      </c>
      <c r="J220">
        <f>IF(D220&gt;Calculation!$D$72,IF((D220-Calculation!$D$72)/Calculation!$D$58&gt;Calculation!$D$28,Calculation!$D$28,(D220-Calculation!$D$72)/Calculation!$D$58),0)</f>
        <v>26.470588235294116</v>
      </c>
      <c r="K220">
        <f>IF(D220&gt;Calculation!$D$73,IF((D220-Calculation!$D$73)/Calculation!$D$59&gt;Calculation!$D$29,Calculation!$D$29,(D220-Calculation!$D$73)/Calculation!$D$59),0)</f>
        <v>54.411764705882355</v>
      </c>
      <c r="L220">
        <f>IF(D220&gt;Calculation!$D$74,IF((D220-Calculation!$D$74)/Calculation!$D$60&gt;Calculation!$D$30,Calculation!$D$30,(D220-Calculation!$D$74)/Calculation!$D$60),0)</f>
        <v>19.254701064384715</v>
      </c>
      <c r="M220">
        <f>IF(D220&gt;Calculation!$D$75,IF((D220-Calculation!$D$75)/Calculation!$D$61&gt;Calculation!$D$31,Calculation!$D$31,(D220-Calculation!$D$75)/Calculation!$D$61),0)</f>
        <v>0</v>
      </c>
      <c r="N220">
        <f>IF(E220&gt;Calculation!$D$72,IF((E220-Calculation!$D$72)/Calculation!$D$58&gt;Calculation!$D$28,Calculation!$D$28,(E220-Calculation!$D$72)/Calculation!$D$58),0)</f>
        <v>26.470588235294116</v>
      </c>
      <c r="O220">
        <f>IF(E220&gt;Calculation!$D$73,IF((E220-Calculation!$D$73)/Calculation!$D$59&gt;Calculation!$D$29,Calculation!$D$29,(E220-Calculation!$D$73)/Calculation!$D$59),0)</f>
        <v>54.411764705882355</v>
      </c>
      <c r="P220">
        <f>IF(E220&gt;Calculation!$D$74,IF((E220-Calculation!$D$74)/Calculation!$D$60&gt;Calculation!$D$30,Calculation!$D$30,(E220-Calculation!$D$74)/Calculation!$D$60),0)</f>
        <v>65.10648375442733</v>
      </c>
      <c r="Q220">
        <f>IF(E220&gt;Calculation!$D$75,IF((E220-Calculation!$D$75)/Calculation!$D$61&gt;Calculation!$D$31,Calculation!$D$31,(E220-Calculation!$D$75)/Calculation!$D$61),0)</f>
        <v>0</v>
      </c>
      <c r="R220">
        <f t="shared" si="327"/>
        <v>0</v>
      </c>
      <c r="S220">
        <f t="shared" si="328"/>
        <v>54.411764705882355</v>
      </c>
      <c r="T220">
        <f t="shared" si="329"/>
        <v>0</v>
      </c>
      <c r="U220">
        <f t="shared" si="330"/>
        <v>0</v>
      </c>
      <c r="V220">
        <f t="shared" si="331"/>
        <v>0</v>
      </c>
      <c r="W220">
        <f t="shared" si="332"/>
        <v>35.157063641497643</v>
      </c>
      <c r="X220">
        <f t="shared" si="333"/>
        <v>19.254701064384715</v>
      </c>
      <c r="Y220">
        <f t="shared" si="334"/>
        <v>0</v>
      </c>
      <c r="Z220">
        <f t="shared" si="335"/>
        <v>0</v>
      </c>
      <c r="AA220">
        <f t="shared" si="336"/>
        <v>0</v>
      </c>
      <c r="AB220">
        <f t="shared" si="337"/>
        <v>65.10648375442733</v>
      </c>
      <c r="AC220">
        <f t="shared" si="316"/>
        <v>0</v>
      </c>
      <c r="AD220">
        <f>IF(T220&gt;Calculation!$D$29,1,0)</f>
        <v>0</v>
      </c>
      <c r="AE220">
        <f>IF(X220&gt;Calculation!$D$29,1,0)</f>
        <v>0</v>
      </c>
      <c r="AF220">
        <f>IF(AB220&gt;Calculation!$D$29,1,0)</f>
        <v>1</v>
      </c>
      <c r="AG220">
        <f>IF(U220&gt;Calculation!$D$30,1,0)</f>
        <v>0</v>
      </c>
      <c r="AH220">
        <f>IF(Y220&gt;Calculation!$D$30,1,0)</f>
        <v>0</v>
      </c>
      <c r="AI220">
        <f>IF(AC220&gt;Calculation!$D$30,1,0)</f>
        <v>0</v>
      </c>
      <c r="AJ220">
        <f t="shared" si="317"/>
        <v>54.411764705882355</v>
      </c>
      <c r="AK220">
        <f t="shared" si="338"/>
        <v>54.411764705882362</v>
      </c>
      <c r="AL220">
        <f t="shared" si="339"/>
        <v>65.10648375442733</v>
      </c>
      <c r="AM220">
        <f t="shared" si="340"/>
        <v>2960.6401384083047</v>
      </c>
      <c r="AN220">
        <f t="shared" si="341"/>
        <v>2960.6401384083056</v>
      </c>
      <c r="AO220">
        <f t="shared" si="342"/>
        <v>4238.8542268655101</v>
      </c>
      <c r="AP220">
        <f t="shared" si="318"/>
        <v>54.411764705882355</v>
      </c>
      <c r="AQ220">
        <f t="shared" si="319"/>
        <v>54.411764705882355</v>
      </c>
      <c r="AR220">
        <f t="shared" si="320"/>
        <v>0</v>
      </c>
      <c r="AS220">
        <f t="shared" si="321"/>
        <v>0</v>
      </c>
      <c r="AT220">
        <f t="shared" si="343"/>
        <v>54.411764705882362</v>
      </c>
      <c r="AU220">
        <f t="shared" si="344"/>
        <v>54.411764705882362</v>
      </c>
      <c r="AV220">
        <f t="shared" si="345"/>
        <v>19.254701064384715</v>
      </c>
      <c r="AW220">
        <f t="shared" si="346"/>
        <v>0</v>
      </c>
      <c r="AX220">
        <f t="shared" si="347"/>
        <v>65.10648375442733</v>
      </c>
      <c r="AY220">
        <f t="shared" si="348"/>
        <v>65.10648375442733</v>
      </c>
      <c r="AZ220">
        <f t="shared" si="349"/>
        <v>65.10648375442733</v>
      </c>
      <c r="BA220">
        <f t="shared" si="350"/>
        <v>0</v>
      </c>
      <c r="BB220">
        <f t="shared" si="351"/>
        <v>18.137254901960784</v>
      </c>
      <c r="BC220">
        <f t="shared" si="352"/>
        <v>18.137254901960784</v>
      </c>
      <c r="BD220">
        <f t="shared" si="353"/>
        <v>0</v>
      </c>
      <c r="BE220">
        <f t="shared" si="354"/>
        <v>0</v>
      </c>
      <c r="BF220">
        <f t="shared" si="355"/>
        <v>18.137254901960787</v>
      </c>
      <c r="BG220">
        <f t="shared" si="356"/>
        <v>18.137254901960787</v>
      </c>
      <c r="BH220">
        <f t="shared" si="357"/>
        <v>6.4182336881282387</v>
      </c>
      <c r="BI220">
        <f t="shared" si="358"/>
        <v>0</v>
      </c>
      <c r="BJ220">
        <f t="shared" si="359"/>
        <v>21.702161251475776</v>
      </c>
      <c r="BK220">
        <f t="shared" si="360"/>
        <v>21.702161251475776</v>
      </c>
      <c r="BL220">
        <f t="shared" si="361"/>
        <v>21.702161251475776</v>
      </c>
      <c r="BM220">
        <f t="shared" si="362"/>
        <v>0</v>
      </c>
      <c r="BN220">
        <f t="shared" si="363"/>
        <v>328.96001537870046</v>
      </c>
      <c r="BO220">
        <f t="shared" si="364"/>
        <v>328.96001537870046</v>
      </c>
      <c r="BP220">
        <f t="shared" si="365"/>
        <v>0</v>
      </c>
      <c r="BQ220">
        <f t="shared" si="366"/>
        <v>0</v>
      </c>
      <c r="BR220">
        <f t="shared" si="367"/>
        <v>328.96001537870063</v>
      </c>
      <c r="BS220">
        <f t="shared" si="368"/>
        <v>328.96001537870063</v>
      </c>
      <c r="BT220">
        <f t="shared" si="369"/>
        <v>41.193723675424216</v>
      </c>
      <c r="BU220">
        <f t="shared" si="370"/>
        <v>0</v>
      </c>
      <c r="BV220">
        <f t="shared" si="371"/>
        <v>470.98380298505663</v>
      </c>
      <c r="BW220">
        <f t="shared" si="372"/>
        <v>470.98380298505663</v>
      </c>
      <c r="BX220">
        <f t="shared" si="373"/>
        <v>470.98380298505663</v>
      </c>
      <c r="BY220">
        <f t="shared" si="374"/>
        <v>0</v>
      </c>
      <c r="BZ220">
        <f>IF($I$1=0,0,IF(AP220=0,C220,('LED Curve'!$D$14*(AP220/$I$1)^3+'LED Curve'!$D$15*(AP220/$I$1)^2+'LED Curve'!$D$16*(AP220/$I$1)^1+'LED Curve'!$D$17)*$F$1))</f>
        <v>29.492055904566882</v>
      </c>
      <c r="CA220">
        <f>IF($I$2=0,0,IF(AQ220=0,C220-BZ220,('LED Curve'!$D$14*(AQ220/$I$2)^3+'LED Curve'!$D$15*(AQ220/$I$2)^2+'LED Curve'!$D$16*(AQ220/$I$2)^1+'LED Curve'!$D$17)*$F$2))</f>
        <v>29.492055904566882</v>
      </c>
      <c r="CB220">
        <f>IF($I$3=0,0,IF(AR220=0,C220-(BZ220+CA220),('LED Curve'!$D$14*(AR220/$I$3)^3+'LED Curve'!$D$15*(AR220/$I$3)^2+'LED Curve'!$D$16*(AR220/$I$3)^1+'LED Curve'!$D$17)*$F$3))</f>
        <v>21.222891022604031</v>
      </c>
      <c r="CC220">
        <f>IF($I$4=0,0,IF(AS220=0,C220-(BZ220+CA220+CB220),('LED Curve'!$D$14*(AS220/$I$4)^3+'LED Curve'!$D$15*(AS220/$I$4)^2+'LED Curve'!$D$16*(AS220/$I$4)^1+'LED Curve'!$D$17)*$F$4))</f>
        <v>0</v>
      </c>
      <c r="CD220">
        <f>IF($I$1=0,0,IF(AT220=0,D220,('LED Curve'!$D$14*(AT220/$I$1)^3+'LED Curve'!$D$15*(AT220/$I$1)^2+'LED Curve'!$D$16*(AT220/$I$1)^1+'LED Curve'!$D$17)*$F$1))</f>
        <v>29.492055904566882</v>
      </c>
      <c r="CE220">
        <f>IF($I$2=0,0,IF(AU220=0,D220-CD220,('LED Curve'!$D$14*(AU220/$I$2)^3+'LED Curve'!$D$15*(AU220/$I$2)^2+'LED Curve'!$D$16*(AU220/$I$2)^1+'LED Curve'!$D$17)*$F$2))</f>
        <v>29.492055904566882</v>
      </c>
      <c r="CF220">
        <f>IF($I$3=0,0,IF(AV220=0,D220-(CD220+CE220),('LED Curve'!$D$14*(AV220/$I$3)^3+'LED Curve'!$D$15*(AV220/$I$3)^2+'LED Curve'!$D$16*(AV220/$I$3)^1+'LED Curve'!$D$17)*$F$3))</f>
        <v>27.218868964118936</v>
      </c>
      <c r="CG220">
        <f>IF($I$4=0,0,IF(AW220=0,D220-(CD220+CE220+CF220),('LED Curve'!$D$14*(AW220/$I$4)^3+'LED Curve'!$D$15*(AW220/$I$4)^2+'LED Curve'!$D$16*(AW220/$I$4)^1+'LED Curve'!$D$17)*$F$4))</f>
        <v>1.4228404977339864</v>
      </c>
      <c r="CH220">
        <f>IF($I$1=0,0,IF(AX220=0,E220,('LED Curve'!$D$14*(AX220/$I$1)^3+'LED Curve'!$D$15*(AX220/$I$1)^2+'LED Curve'!$D$16*(AX220/$I$1)^1+'LED Curve'!$D$17)*$F$1))</f>
        <v>30.009537294426636</v>
      </c>
      <c r="CI220">
        <f>IF($I$2=0,0,IF(AY220=0,E220-CH220,('LED Curve'!$D$14*(AY220/$I$2)^3+'LED Curve'!$D$15*(AY220/$I$2)^2+'LED Curve'!$D$16*(AY220/$I$2)^1+'LED Curve'!$D$17)*$F$2))</f>
        <v>30.009537294426636</v>
      </c>
      <c r="CJ220">
        <f>IF($I$3=0,0,IF(AZ220=0,E220-(CH220+CI220),('LED Curve'!$D$14*(AZ220/$I$3)^3+'LED Curve'!$D$15*(AZ220/$I$3)^2+'LED Curve'!$D$16*(AZ220/$I$3)^1+'LED Curve'!$D$17)*$F$3))</f>
        <v>30.009537294426636</v>
      </c>
      <c r="CK220">
        <f>IF($I$4=0,0,IF(BA220=0,E220-(CH220+CI220+CJ220),('LED Curve'!$D$14*(BA220/$I$4)^3+'LED Curve'!$D$15*(BA220/$I$4)^2+'LED Curve'!$D$16*(BA220/$I$4)^1+'LED Curve'!$D$17)*$F$4))</f>
        <v>5.0160278269556784</v>
      </c>
      <c r="CL220">
        <f t="shared" si="375"/>
        <v>50.714946927170914</v>
      </c>
      <c r="CM220">
        <f t="shared" si="376"/>
        <v>21.222891022604031</v>
      </c>
      <c r="CN220">
        <f t="shared" si="377"/>
        <v>0</v>
      </c>
      <c r="CO220">
        <f>IF($C$6=Calculation!$I$5,0,$C220-(BZ220+CA220+CB220+CC220))</f>
        <v>0</v>
      </c>
      <c r="CP220">
        <f t="shared" si="378"/>
        <v>58.133765366419809</v>
      </c>
      <c r="CQ220">
        <f t="shared" si="379"/>
        <v>28.641709461852926</v>
      </c>
      <c r="CR220">
        <f t="shared" si="380"/>
        <v>1.4228404977339864</v>
      </c>
      <c r="CS220">
        <f>IF($C$6=Calculation!$I$5,0,$D220-(CD220+CE220+CF220+CG220))</f>
        <v>0</v>
      </c>
      <c r="CT220">
        <f t="shared" si="381"/>
        <v>65.03510241580895</v>
      </c>
      <c r="CU220">
        <f t="shared" si="382"/>
        <v>35.025565121382314</v>
      </c>
      <c r="CV220">
        <f t="shared" si="383"/>
        <v>5.0160278269556784</v>
      </c>
      <c r="CW220">
        <f>IF($C$6=Calculation!$I$5,0,$E220-(CH220+CI220+CJ220+CK220))</f>
        <v>0</v>
      </c>
      <c r="CX220">
        <f t="shared" si="384"/>
        <v>107.37598070607216</v>
      </c>
      <c r="CY220">
        <f t="shared" si="385"/>
        <v>121.69178570587997</v>
      </c>
      <c r="CZ220">
        <f t="shared" si="386"/>
        <v>135.34790386724745</v>
      </c>
      <c r="DA220">
        <f t="shared" si="387"/>
        <v>1.1533146403235857</v>
      </c>
      <c r="DB220">
        <f t="shared" si="388"/>
        <v>1.2137631578471419</v>
      </c>
      <c r="DC220">
        <f t="shared" si="389"/>
        <v>1.2609786302648023</v>
      </c>
      <c r="DD220">
        <f t="shared" si="404"/>
        <v>26.118097801106202</v>
      </c>
      <c r="DE220">
        <f t="shared" si="405"/>
        <v>25.701287702895602</v>
      </c>
      <c r="DF220">
        <f t="shared" si="406"/>
        <v>24.158376756220594</v>
      </c>
      <c r="DG220">
        <f t="shared" si="407"/>
        <v>17.668708311669377</v>
      </c>
      <c r="DH220">
        <f t="shared" si="408"/>
        <v>27.568525463348323</v>
      </c>
      <c r="DI220">
        <f t="shared" si="409"/>
        <v>27.188660528808413</v>
      </c>
      <c r="DJ220">
        <f t="shared" si="410"/>
        <v>26.051661437615561</v>
      </c>
      <c r="DK220">
        <f t="shared" si="411"/>
        <v>20.58063158156131</v>
      </c>
      <c r="DL220">
        <f t="shared" si="412"/>
        <v>28.700059802215126</v>
      </c>
      <c r="DM220">
        <f t="shared" si="413"/>
        <v>28.352245790503769</v>
      </c>
      <c r="DN220">
        <f t="shared" si="414"/>
        <v>27.387005625044072</v>
      </c>
      <c r="DO220">
        <f t="shared" si="415"/>
        <v>22.792486166611489</v>
      </c>
      <c r="DP220">
        <f t="shared" si="390"/>
        <v>0.21536561656600375</v>
      </c>
      <c r="DQ220">
        <f t="shared" si="391"/>
        <v>0.89833261186315949</v>
      </c>
      <c r="DR220">
        <f t="shared" si="392"/>
        <v>3.0086655197777659</v>
      </c>
      <c r="DS220">
        <f t="shared" si="393"/>
        <v>8.4538317456497953</v>
      </c>
      <c r="DT220">
        <f t="shared" si="394"/>
        <v>0.1957421357474966</v>
      </c>
      <c r="DU220">
        <f t="shared" si="395"/>
        <v>0.59878659087774788</v>
      </c>
      <c r="DV220">
        <f t="shared" si="396"/>
        <v>2.5134960763287366</v>
      </c>
      <c r="DW220">
        <f t="shared" si="397"/>
        <v>15.780518733745136</v>
      </c>
      <c r="DX220">
        <f t="shared" si="398"/>
        <v>0.17943591579829735</v>
      </c>
      <c r="DY220">
        <f t="shared" si="399"/>
        <v>0.47733610924997627</v>
      </c>
      <c r="DZ220">
        <f t="shared" si="400"/>
        <v>2.150652956552034</v>
      </c>
      <c r="EA220">
        <f t="shared" si="401"/>
        <v>24.047702871007704</v>
      </c>
      <c r="EB220">
        <f>IF($I$1=0,0,IF(AP220&lt;=0,0,('LED Curve'!$D$19*(AP220/$I$1)^3+'LED Curve'!$D$20*(AP220/$I$1)^2+'LED Curve'!$D$21*(AP220/$I$1)^1+'LED Curve'!$D$22)*$F$1*$I$1))</f>
        <v>239.68166202843815</v>
      </c>
      <c r="EC220">
        <f>IF($I$2=0,0,IF(AQ220&lt;=0,0,('LED Curve'!$D$19*(AQ220/$I$2)^3+'LED Curve'!$D$20*(AQ220/$I$2)^2+'LED Curve'!$D$21*(AQ220/$I$2)^1+'LED Curve'!$D$22)*$F$2*$I$2))</f>
        <v>239.68166202843815</v>
      </c>
      <c r="ED220">
        <f>IF($I$3=0,0,IF(AR220&lt;=0,0,('LED Curve'!$D$19*(AR220/$I$3)^3+'LED Curve'!$D$20*(AR220/$I$3)^2+'LED Curve'!$D$21*(AR220/$I$3)^1+'LED Curve'!$D$22)*$F$3*$I$3))</f>
        <v>0</v>
      </c>
      <c r="EE220">
        <f>IF($I$4=0,0,IF(AS220&lt;=0,0,('LED Curve'!$D$19*(AS220/$I$4)^3+'LED Curve'!$D$20*(AS220/$I$4)^2+'LED Curve'!$D$21*(AS220/$I$4)^1+'LED Curve'!$D$22)*$F$4*$I$4))</f>
        <v>0</v>
      </c>
      <c r="EF220">
        <f>IF($I$1=0,0,IF(AT220&lt;=0,0,('LED Curve'!$D$19*(AT220/$I$1)^3+'LED Curve'!$D$20*(AT220/$I$1)^2+'LED Curve'!$D$21*(AT220/$I$1)^1+'LED Curve'!$D$22)*$F$1*$I$1))</f>
        <v>239.68166202843821</v>
      </c>
      <c r="EG220">
        <f>IF($I$2=0,0,IF(AU220&lt;=0,0,('LED Curve'!$D$19*(AU220/$I$2)^3+'LED Curve'!$D$20*(AU220/$I$2)^2+'LED Curve'!$D$21*(AU220/$I$2)^1+'LED Curve'!$D$22)*$F$2*$I$2))</f>
        <v>239.68166202843821</v>
      </c>
      <c r="EH220">
        <f>IF($I$3=0,0,IF(AV220&lt;=0,0,('LED Curve'!$D$19*(AV220/$I$3)^3+'LED Curve'!$D$20*(AV220/$I$3)^2+'LED Curve'!$D$21*(AV220/$I$3)^1+'LED Curve'!$D$22)*$F$3*$I$3))</f>
        <v>87.866313922933955</v>
      </c>
      <c r="EI220">
        <f>IF($I$4=0,0,IF(AW220&lt;=0,0,('LED Curve'!$D$19*(AW220/$I$4)^3+'LED Curve'!$D$20*(AW220/$I$4)^2+'LED Curve'!$D$21*(AW220/$I$4)^1+'LED Curve'!$D$22)*$F$4*$I$4))</f>
        <v>0</v>
      </c>
      <c r="EJ220">
        <f>IF($I$1=0,0,IF(AX220&lt;=0,0,('LED Curve'!$D$19*(AX220/$I$1)^3+'LED Curve'!$D$20*(AX220/$I$1)^2+'LED Curve'!$D$21*(AX220/$I$1)^1+'LED Curve'!$D$22)*$F$1*$I$1))</f>
        <v>283.82474752899634</v>
      </c>
      <c r="EK220">
        <f>IF($I$2=0,0,IF(AY220&lt;=0,0,('LED Curve'!$D$19*(AY220/$I$2)^3+'LED Curve'!$D$20*(AY220/$I$2)^2+'LED Curve'!$D$21*(AY220/$I$2)^1+'LED Curve'!$D$22)*$F$2*$I$2))</f>
        <v>283.82474752899634</v>
      </c>
      <c r="EL220">
        <f>IF($I$3=0,0,IF(AZ220&lt;=0,0,('LED Curve'!$D$19*(AZ220/$I$3)^3+'LED Curve'!$D$20*(AZ220/$I$3)^2+'LED Curve'!$D$21*(AZ220/$I$3)^1+'LED Curve'!$D$22)*$F$3*$I$3))</f>
        <v>283.82474752899634</v>
      </c>
      <c r="EM220">
        <f>IF($I$4=0,0,IF(BA220&lt;=0,0,('LED Curve'!$D$19*(BA220/$I$4)^3+'LED Curve'!$D$20*(BA220/$I$4)^2+'LED Curve'!$D$21*(BA220/$I$4)^1+'LED Curve'!$D$22)*$F$4*$I$4))</f>
        <v>0</v>
      </c>
      <c r="EN220">
        <f t="shared" si="402"/>
        <v>479.36332405687631</v>
      </c>
      <c r="EO220">
        <f t="shared" si="322"/>
        <v>0</v>
      </c>
      <c r="EP220">
        <f t="shared" si="323"/>
        <v>567.22963797981038</v>
      </c>
      <c r="EQ220">
        <f t="shared" si="324"/>
        <v>0</v>
      </c>
      <c r="ER220">
        <f t="shared" si="403"/>
        <v>851.47424258698902</v>
      </c>
      <c r="ES220">
        <f t="shared" si="325"/>
        <v>0</v>
      </c>
    </row>
    <row r="221" spans="1:149" x14ac:dyDescent="0.3">
      <c r="A221">
        <v>212</v>
      </c>
      <c r="B221">
        <f t="shared" si="326"/>
        <v>8.2812500000000004E-3</v>
      </c>
      <c r="C221">
        <f t="shared" si="313"/>
        <v>78.575618062040817</v>
      </c>
      <c r="D221">
        <f t="shared" si="314"/>
        <v>85.846128794953614</v>
      </c>
      <c r="E221">
        <f t="shared" si="315"/>
        <v>93.116639527866425</v>
      </c>
      <c r="F221">
        <f>IF(C221&gt;Calculation!$D$72,IF((C221-Calculation!$D$72)/Calculation!$D$58&gt;Calculation!$D$28,Calculation!$D$28,(C221-Calculation!$D$72)/Calculation!$D$58),0)</f>
        <v>26.470588235294116</v>
      </c>
      <c r="G221">
        <f>IF(C221&gt;Calculation!$D$73,IF((C221-Calculation!$D$73)/Calculation!$D$59&gt;Calculation!$D$29,Calculation!$D$29,(C221-Calculation!$D$73)/Calculation!$D$59),0)</f>
        <v>54.411764705882355</v>
      </c>
      <c r="H221">
        <f>IF(C221&gt;Calculation!$D$74,IF((C221-Calculation!$D$74)/Calculation!$D$60&gt;Calculation!$D$30,Calculation!$D$30,(C221-Calculation!$D$74)/Calculation!$D$60),0)</f>
        <v>0</v>
      </c>
      <c r="I221">
        <f>IF(C221&gt;Calculation!$D$75,IF((C221-Calculation!$D$75)/Calculation!$D$61&gt;Calculation!$D$31,Calculation!$D$31,(C221-Calculation!$D$75)/Calculation!$D$61),0)</f>
        <v>0</v>
      </c>
      <c r="J221">
        <f>IF(D221&gt;Calculation!$D$72,IF((D221-Calculation!$D$72)/Calculation!$D$58&gt;Calculation!$D$28,Calculation!$D$28,(D221-Calculation!$D$72)/Calculation!$D$58),0)</f>
        <v>26.470588235294116</v>
      </c>
      <c r="K221">
        <f>IF(D221&gt;Calculation!$D$73,IF((D221-Calculation!$D$73)/Calculation!$D$59&gt;Calculation!$D$29,Calculation!$D$29,(D221-Calculation!$D$73)/Calculation!$D$59),0)</f>
        <v>54.411764705882355</v>
      </c>
      <c r="L221">
        <f>IF(D221&gt;Calculation!$D$74,IF((D221-Calculation!$D$74)/Calculation!$D$60&gt;Calculation!$D$30,Calculation!$D$30,(D221-Calculation!$D$74)/Calculation!$D$60),0)</f>
        <v>8.2553656130059974</v>
      </c>
      <c r="M221">
        <f>IF(D221&gt;Calculation!$D$75,IF((D221-Calculation!$D$75)/Calculation!$D$61&gt;Calculation!$D$31,Calculation!$D$31,(D221-Calculation!$D$75)/Calculation!$D$61),0)</f>
        <v>0</v>
      </c>
      <c r="N221">
        <f>IF(E221&gt;Calculation!$D$72,IF((E221-Calculation!$D$72)/Calculation!$D$58&gt;Calculation!$D$28,Calculation!$D$28,(E221-Calculation!$D$72)/Calculation!$D$58),0)</f>
        <v>26.470588235294116</v>
      </c>
      <c r="O221">
        <f>IF(E221&gt;Calculation!$D$73,IF((E221-Calculation!$D$73)/Calculation!$D$59&gt;Calculation!$D$29,Calculation!$D$29,(E221-Calculation!$D$73)/Calculation!$D$59),0)</f>
        <v>54.411764705882355</v>
      </c>
      <c r="P221">
        <f>IF(E221&gt;Calculation!$D$74,IF((E221-Calculation!$D$74)/Calculation!$D$60&gt;Calculation!$D$30,Calculation!$D$30,(E221-Calculation!$D$74)/Calculation!$D$60),0)</f>
        <v>53.190537015433755</v>
      </c>
      <c r="Q221">
        <f>IF(E221&gt;Calculation!$D$75,IF((E221-Calculation!$D$75)/Calculation!$D$61&gt;Calculation!$D$31,Calculation!$D$31,(E221-Calculation!$D$75)/Calculation!$D$61),0)</f>
        <v>0</v>
      </c>
      <c r="R221">
        <f t="shared" si="327"/>
        <v>0</v>
      </c>
      <c r="S221">
        <f t="shared" si="328"/>
        <v>54.411764705882355</v>
      </c>
      <c r="T221">
        <f t="shared" si="329"/>
        <v>0</v>
      </c>
      <c r="U221">
        <f t="shared" si="330"/>
        <v>0</v>
      </c>
      <c r="V221">
        <f t="shared" si="331"/>
        <v>0</v>
      </c>
      <c r="W221">
        <f t="shared" si="332"/>
        <v>46.156399092876356</v>
      </c>
      <c r="X221">
        <f t="shared" si="333"/>
        <v>8.2553656130059974</v>
      </c>
      <c r="Y221">
        <f t="shared" si="334"/>
        <v>0</v>
      </c>
      <c r="Z221">
        <f t="shared" si="335"/>
        <v>0</v>
      </c>
      <c r="AA221">
        <f t="shared" si="336"/>
        <v>1.2212276904486004</v>
      </c>
      <c r="AB221">
        <f t="shared" si="337"/>
        <v>53.190537015433755</v>
      </c>
      <c r="AC221">
        <f t="shared" si="316"/>
        <v>0</v>
      </c>
      <c r="AD221">
        <f>IF(T221&gt;Calculation!$D$29,1,0)</f>
        <v>0</v>
      </c>
      <c r="AE221">
        <f>IF(X221&gt;Calculation!$D$29,1,0)</f>
        <v>0</v>
      </c>
      <c r="AF221">
        <f>IF(AB221&gt;Calculation!$D$29,1,0)</f>
        <v>0</v>
      </c>
      <c r="AG221">
        <f>IF(U221&gt;Calculation!$D$30,1,0)</f>
        <v>0</v>
      </c>
      <c r="AH221">
        <f>IF(Y221&gt;Calculation!$D$30,1,0)</f>
        <v>0</v>
      </c>
      <c r="AI221">
        <f>IF(AC221&gt;Calculation!$D$30,1,0)</f>
        <v>0</v>
      </c>
      <c r="AJ221">
        <f t="shared" si="317"/>
        <v>54.411764705882355</v>
      </c>
      <c r="AK221">
        <f t="shared" si="338"/>
        <v>54.411764705882355</v>
      </c>
      <c r="AL221">
        <f t="shared" si="339"/>
        <v>54.411764705882355</v>
      </c>
      <c r="AM221">
        <f t="shared" si="340"/>
        <v>2960.6401384083047</v>
      </c>
      <c r="AN221">
        <f t="shared" si="341"/>
        <v>2960.6401384083047</v>
      </c>
      <c r="AO221">
        <f t="shared" si="342"/>
        <v>2960.6401384083047</v>
      </c>
      <c r="AP221">
        <f t="shared" si="318"/>
        <v>54.411764705882355</v>
      </c>
      <c r="AQ221">
        <f t="shared" si="319"/>
        <v>54.411764705882355</v>
      </c>
      <c r="AR221">
        <f t="shared" si="320"/>
        <v>0</v>
      </c>
      <c r="AS221">
        <f t="shared" si="321"/>
        <v>0</v>
      </c>
      <c r="AT221">
        <f t="shared" si="343"/>
        <v>54.411764705882355</v>
      </c>
      <c r="AU221">
        <f t="shared" si="344"/>
        <v>54.411764705882355</v>
      </c>
      <c r="AV221">
        <f t="shared" si="345"/>
        <v>8.2553656130059974</v>
      </c>
      <c r="AW221">
        <f t="shared" si="346"/>
        <v>0</v>
      </c>
      <c r="AX221">
        <f t="shared" si="347"/>
        <v>54.411764705882355</v>
      </c>
      <c r="AY221">
        <f t="shared" si="348"/>
        <v>54.411764705882355</v>
      </c>
      <c r="AZ221">
        <f t="shared" si="349"/>
        <v>53.190537015433755</v>
      </c>
      <c r="BA221">
        <f t="shared" si="350"/>
        <v>0</v>
      </c>
      <c r="BB221">
        <f t="shared" si="351"/>
        <v>18.137254901960784</v>
      </c>
      <c r="BC221">
        <f t="shared" si="352"/>
        <v>18.137254901960784</v>
      </c>
      <c r="BD221">
        <f t="shared" si="353"/>
        <v>0</v>
      </c>
      <c r="BE221">
        <f t="shared" si="354"/>
        <v>0</v>
      </c>
      <c r="BF221">
        <f t="shared" si="355"/>
        <v>18.137254901960784</v>
      </c>
      <c r="BG221">
        <f t="shared" si="356"/>
        <v>18.137254901960784</v>
      </c>
      <c r="BH221">
        <f t="shared" si="357"/>
        <v>2.7517885376686659</v>
      </c>
      <c r="BI221">
        <f t="shared" si="358"/>
        <v>0</v>
      </c>
      <c r="BJ221">
        <f t="shared" si="359"/>
        <v>18.137254901960784</v>
      </c>
      <c r="BK221">
        <f t="shared" si="360"/>
        <v>18.137254901960784</v>
      </c>
      <c r="BL221">
        <f t="shared" si="361"/>
        <v>17.730179005144585</v>
      </c>
      <c r="BM221">
        <f t="shared" si="362"/>
        <v>0</v>
      </c>
      <c r="BN221">
        <f t="shared" si="363"/>
        <v>328.96001537870046</v>
      </c>
      <c r="BO221">
        <f t="shared" si="364"/>
        <v>328.96001537870046</v>
      </c>
      <c r="BP221">
        <f t="shared" si="365"/>
        <v>0</v>
      </c>
      <c r="BQ221">
        <f t="shared" si="366"/>
        <v>0</v>
      </c>
      <c r="BR221">
        <f t="shared" si="367"/>
        <v>328.96001537870046</v>
      </c>
      <c r="BS221">
        <f t="shared" si="368"/>
        <v>328.96001537870046</v>
      </c>
      <c r="BT221">
        <f t="shared" si="369"/>
        <v>7.572340156044655</v>
      </c>
      <c r="BU221">
        <f t="shared" si="370"/>
        <v>0</v>
      </c>
      <c r="BV221">
        <f t="shared" si="371"/>
        <v>328.96001537870046</v>
      </c>
      <c r="BW221">
        <f t="shared" si="372"/>
        <v>328.96001537870046</v>
      </c>
      <c r="BX221">
        <f t="shared" si="373"/>
        <v>314.35924755446985</v>
      </c>
      <c r="BY221">
        <f t="shared" si="374"/>
        <v>0</v>
      </c>
      <c r="BZ221">
        <f>IF($I$1=0,0,IF(AP221=0,C221,('LED Curve'!$D$14*(AP221/$I$1)^3+'LED Curve'!$D$15*(AP221/$I$1)^2+'LED Curve'!$D$16*(AP221/$I$1)^1+'LED Curve'!$D$17)*$F$1))</f>
        <v>29.492055904566882</v>
      </c>
      <c r="CA221">
        <f>IF($I$2=0,0,IF(AQ221=0,C221-BZ221,('LED Curve'!$D$14*(AQ221/$I$2)^3+'LED Curve'!$D$15*(AQ221/$I$2)^2+'LED Curve'!$D$16*(AQ221/$I$2)^1+'LED Curve'!$D$17)*$F$2))</f>
        <v>29.492055904566882</v>
      </c>
      <c r="CB221">
        <f>IF($I$3=0,0,IF(AR221=0,C221-(BZ221+CA221),('LED Curve'!$D$14*(AR221/$I$3)^3+'LED Curve'!$D$15*(AR221/$I$3)^2+'LED Curve'!$D$16*(AR221/$I$3)^1+'LED Curve'!$D$17)*$F$3))</f>
        <v>19.591506252907052</v>
      </c>
      <c r="CC221">
        <f>IF($I$4=0,0,IF(AS221=0,C221-(BZ221+CA221+CB221),('LED Curve'!$D$14*(AS221/$I$4)^3+'LED Curve'!$D$15*(AS221/$I$4)^2+'LED Curve'!$D$16*(AS221/$I$4)^1+'LED Curve'!$D$17)*$F$4))</f>
        <v>0</v>
      </c>
      <c r="CD221">
        <f>IF($I$1=0,0,IF(AT221=0,D221,('LED Curve'!$D$14*(AT221/$I$1)^3+'LED Curve'!$D$15*(AT221/$I$1)^2+'LED Curve'!$D$16*(AT221/$I$1)^1+'LED Curve'!$D$17)*$F$1))</f>
        <v>29.492055904566882</v>
      </c>
      <c r="CE221">
        <f>IF($I$2=0,0,IF(AU221=0,D221-CD221,('LED Curve'!$D$14*(AU221/$I$2)^3+'LED Curve'!$D$15*(AU221/$I$2)^2+'LED Curve'!$D$16*(AU221/$I$2)^1+'LED Curve'!$D$17)*$F$2))</f>
        <v>29.492055904566882</v>
      </c>
      <c r="CF221">
        <f>IF($I$3=0,0,IF(AV221=0,D221-(CD221+CE221),('LED Curve'!$D$14*(AV221/$I$3)^3+'LED Curve'!$D$15*(AV221/$I$3)^2+'LED Curve'!$D$16*(AV221/$I$3)^1+'LED Curve'!$D$17)*$F$3))</f>
        <v>26.295432328620763</v>
      </c>
      <c r="CG221">
        <f>IF($I$4=0,0,IF(AW221=0,D221-(CD221+CE221+CF221),('LED Curve'!$D$14*(AW221/$I$4)^3+'LED Curve'!$D$15*(AW221/$I$4)^2+'LED Curve'!$D$16*(AW221/$I$4)^1+'LED Curve'!$D$17)*$F$4))</f>
        <v>0.56658465719908691</v>
      </c>
      <c r="CH221">
        <f>IF($I$1=0,0,IF(AX221=0,E221,('LED Curve'!$D$14*(AX221/$I$1)^3+'LED Curve'!$D$15*(AX221/$I$1)^2+'LED Curve'!$D$16*(AX221/$I$1)^1+'LED Curve'!$D$17)*$F$1))</f>
        <v>29.492055904566882</v>
      </c>
      <c r="CI221">
        <f>IF($I$2=0,0,IF(AY221=0,E221-CH221,('LED Curve'!$D$14*(AY221/$I$2)^3+'LED Curve'!$D$15*(AY221/$I$2)^2+'LED Curve'!$D$16*(AY221/$I$2)^1+'LED Curve'!$D$17)*$F$2))</f>
        <v>29.492055904566882</v>
      </c>
      <c r="CJ221">
        <f>IF($I$3=0,0,IF(AZ221=0,E221-(CH221+CI221),('LED Curve'!$D$14*(AZ221/$I$3)^3+'LED Curve'!$D$15*(AZ221/$I$3)^2+'LED Curve'!$D$16*(AZ221/$I$3)^1+'LED Curve'!$D$17)*$F$3))</f>
        <v>29.428349557807188</v>
      </c>
      <c r="CK221">
        <f>IF($I$4=0,0,IF(BA221=0,E221-(CH221+CI221+CJ221),('LED Curve'!$D$14*(BA221/$I$4)^3+'LED Curve'!$D$15*(BA221/$I$4)^2+'LED Curve'!$D$16*(BA221/$I$4)^1+'LED Curve'!$D$17)*$F$4))</f>
        <v>4.7041781609254656</v>
      </c>
      <c r="CL221">
        <f t="shared" si="375"/>
        <v>49.083562157473935</v>
      </c>
      <c r="CM221">
        <f t="shared" si="376"/>
        <v>19.591506252907052</v>
      </c>
      <c r="CN221">
        <f t="shared" si="377"/>
        <v>0</v>
      </c>
      <c r="CO221">
        <f>IF($C$6=Calculation!$I$5,0,$C221-(BZ221+CA221+CB221+CC221))</f>
        <v>0</v>
      </c>
      <c r="CP221">
        <f t="shared" si="378"/>
        <v>56.354072890386732</v>
      </c>
      <c r="CQ221">
        <f t="shared" si="379"/>
        <v>26.862016985819849</v>
      </c>
      <c r="CR221">
        <f t="shared" si="380"/>
        <v>0.56658465719908691</v>
      </c>
      <c r="CS221">
        <f>IF($C$6=Calculation!$I$5,0,$D221-(CD221+CE221+CF221+CG221))</f>
        <v>0</v>
      </c>
      <c r="CT221">
        <f t="shared" si="381"/>
        <v>63.624583623299543</v>
      </c>
      <c r="CU221">
        <f t="shared" si="382"/>
        <v>34.132527718732661</v>
      </c>
      <c r="CV221">
        <f t="shared" si="383"/>
        <v>4.7041781609254656</v>
      </c>
      <c r="CW221">
        <f>IF($C$6=Calculation!$I$5,0,$E221-(CH221+CI221+CJ221+CK221))</f>
        <v>0</v>
      </c>
      <c r="CX221">
        <f t="shared" si="384"/>
        <v>107.54769936913138</v>
      </c>
      <c r="CY221">
        <f t="shared" si="385"/>
        <v>121.87911515649003</v>
      </c>
      <c r="CZ221">
        <f t="shared" si="386"/>
        <v>135.57078821898847</v>
      </c>
      <c r="DA221">
        <f t="shared" si="387"/>
        <v>1.1562902837059386</v>
      </c>
      <c r="DB221">
        <f t="shared" si="388"/>
        <v>1.2167388012294951</v>
      </c>
      <c r="DC221">
        <f t="shared" si="389"/>
        <v>1.264246707371139</v>
      </c>
      <c r="DD221">
        <f t="shared" si="404"/>
        <v>26.180781973237924</v>
      </c>
      <c r="DE221">
        <f t="shared" si="405"/>
        <v>25.763971875027323</v>
      </c>
      <c r="DF221">
        <f t="shared" si="406"/>
        <v>24.158376756220594</v>
      </c>
      <c r="DG221">
        <f t="shared" si="407"/>
        <v>17.668708311669377</v>
      </c>
      <c r="DH221">
        <f t="shared" si="408"/>
        <v>27.631209635480044</v>
      </c>
      <c r="DI221">
        <f t="shared" si="409"/>
        <v>27.251344700940134</v>
      </c>
      <c r="DJ221">
        <f t="shared" si="410"/>
        <v>26.066038214927644</v>
      </c>
      <c r="DK221">
        <f t="shared" si="411"/>
        <v>20.58063158156131</v>
      </c>
      <c r="DL221">
        <f t="shared" si="412"/>
        <v>28.769508300259478</v>
      </c>
      <c r="DM221">
        <f t="shared" si="413"/>
        <v>28.421694288548121</v>
      </c>
      <c r="DN221">
        <f t="shared" si="414"/>
        <v>27.455670907617076</v>
      </c>
      <c r="DO221">
        <f t="shared" si="415"/>
        <v>22.792486166611489</v>
      </c>
      <c r="DP221">
        <f t="shared" si="390"/>
        <v>0.21536561656600375</v>
      </c>
      <c r="DQ221">
        <f t="shared" si="391"/>
        <v>0.94170728727658848</v>
      </c>
      <c r="DR221">
        <f t="shared" si="392"/>
        <v>3.0086655197777659</v>
      </c>
      <c r="DS221">
        <f t="shared" si="393"/>
        <v>8.4538317456497953</v>
      </c>
      <c r="DT221">
        <f t="shared" si="394"/>
        <v>0.1957421357474966</v>
      </c>
      <c r="DU221">
        <f t="shared" si="395"/>
        <v>0.6428608115039377</v>
      </c>
      <c r="DV221">
        <f t="shared" si="396"/>
        <v>2.5140305413547317</v>
      </c>
      <c r="DW221">
        <f t="shared" si="397"/>
        <v>15.780518733745136</v>
      </c>
      <c r="DX221">
        <f t="shared" si="398"/>
        <v>0.17943591579829735</v>
      </c>
      <c r="DY221">
        <f t="shared" si="399"/>
        <v>0.47816089223820835</v>
      </c>
      <c r="DZ221">
        <f t="shared" si="400"/>
        <v>2.1618821695367578</v>
      </c>
      <c r="EA221">
        <f t="shared" si="401"/>
        <v>24.047702871007704</v>
      </c>
      <c r="EB221">
        <f>IF($I$1=0,0,IF(AP221&lt;=0,0,('LED Curve'!$D$19*(AP221/$I$1)^3+'LED Curve'!$D$20*(AP221/$I$1)^2+'LED Curve'!$D$21*(AP221/$I$1)^1+'LED Curve'!$D$22)*$F$1*$I$1))</f>
        <v>239.68166202843815</v>
      </c>
      <c r="EC221">
        <f>IF($I$2=0,0,IF(AQ221&lt;=0,0,('LED Curve'!$D$19*(AQ221/$I$2)^3+'LED Curve'!$D$20*(AQ221/$I$2)^2+'LED Curve'!$D$21*(AQ221/$I$2)^1+'LED Curve'!$D$22)*$F$2*$I$2))</f>
        <v>239.68166202843815</v>
      </c>
      <c r="ED221">
        <f>IF($I$3=0,0,IF(AR221&lt;=0,0,('LED Curve'!$D$19*(AR221/$I$3)^3+'LED Curve'!$D$20*(AR221/$I$3)^2+'LED Curve'!$D$21*(AR221/$I$3)^1+'LED Curve'!$D$22)*$F$3*$I$3))</f>
        <v>0</v>
      </c>
      <c r="EE221">
        <f>IF($I$4=0,0,IF(AS221&lt;=0,0,('LED Curve'!$D$19*(AS221/$I$4)^3+'LED Curve'!$D$20*(AS221/$I$4)^2+'LED Curve'!$D$21*(AS221/$I$4)^1+'LED Curve'!$D$22)*$F$4*$I$4))</f>
        <v>0</v>
      </c>
      <c r="EF221">
        <f>IF($I$1=0,0,IF(AT221&lt;=0,0,('LED Curve'!$D$19*(AT221/$I$1)^3+'LED Curve'!$D$20*(AT221/$I$1)^2+'LED Curve'!$D$21*(AT221/$I$1)^1+'LED Curve'!$D$22)*$F$1*$I$1))</f>
        <v>239.68166202843815</v>
      </c>
      <c r="EG221">
        <f>IF($I$2=0,0,IF(AU221&lt;=0,0,('LED Curve'!$D$19*(AU221/$I$2)^3+'LED Curve'!$D$20*(AU221/$I$2)^2+'LED Curve'!$D$21*(AU221/$I$2)^1+'LED Curve'!$D$22)*$F$2*$I$2))</f>
        <v>239.68166202843815</v>
      </c>
      <c r="EH221">
        <f>IF($I$3=0,0,IF(AV221&lt;=0,0,('LED Curve'!$D$19*(AV221/$I$3)^3+'LED Curve'!$D$20*(AV221/$I$3)^2+'LED Curve'!$D$21*(AV221/$I$3)^1+'LED Curve'!$D$22)*$F$3*$I$3))</f>
        <v>38.507454910362711</v>
      </c>
      <c r="EI221">
        <f>IF($I$4=0,0,IF(AW221&lt;=0,0,('LED Curve'!$D$19*(AW221/$I$4)^3+'LED Curve'!$D$20*(AW221/$I$4)^2+'LED Curve'!$D$21*(AW221/$I$4)^1+'LED Curve'!$D$22)*$F$4*$I$4))</f>
        <v>0</v>
      </c>
      <c r="EJ221">
        <f>IF($I$1=0,0,IF(AX221&lt;=0,0,('LED Curve'!$D$19*(AX221/$I$1)^3+'LED Curve'!$D$20*(AX221/$I$1)^2+'LED Curve'!$D$21*(AX221/$I$1)^1+'LED Curve'!$D$22)*$F$1*$I$1))</f>
        <v>239.68166202843815</v>
      </c>
      <c r="EK221">
        <f>IF($I$2=0,0,IF(AY221&lt;=0,0,('LED Curve'!$D$19*(AY221/$I$2)^3+'LED Curve'!$D$20*(AY221/$I$2)^2+'LED Curve'!$D$21*(AY221/$I$2)^1+'LED Curve'!$D$22)*$F$2*$I$2))</f>
        <v>239.68166202843815</v>
      </c>
      <c r="EL221">
        <f>IF($I$3=0,0,IF(AZ221&lt;=0,0,('LED Curve'!$D$19*(AZ221/$I$3)^3+'LED Curve'!$D$20*(AZ221/$I$3)^2+'LED Curve'!$D$21*(AZ221/$I$3)^1+'LED Curve'!$D$22)*$F$3*$I$3))</f>
        <v>234.5762001754922</v>
      </c>
      <c r="EM221">
        <f>IF($I$4=0,0,IF(BA221&lt;=0,0,('LED Curve'!$D$19*(BA221/$I$4)^3+'LED Curve'!$D$20*(BA221/$I$4)^2+'LED Curve'!$D$21*(BA221/$I$4)^1+'LED Curve'!$D$22)*$F$4*$I$4))</f>
        <v>0</v>
      </c>
      <c r="EN221">
        <f t="shared" si="402"/>
        <v>479.36332405687631</v>
      </c>
      <c r="EO221">
        <f t="shared" si="322"/>
        <v>0</v>
      </c>
      <c r="EP221">
        <f t="shared" si="323"/>
        <v>517.87077896723906</v>
      </c>
      <c r="EQ221">
        <f t="shared" si="324"/>
        <v>0</v>
      </c>
      <c r="ER221">
        <f t="shared" si="403"/>
        <v>713.93952423236851</v>
      </c>
      <c r="ES221">
        <f t="shared" si="325"/>
        <v>0</v>
      </c>
    </row>
    <row r="222" spans="1:149" x14ac:dyDescent="0.3">
      <c r="A222">
        <v>213</v>
      </c>
      <c r="B222">
        <f t="shared" si="326"/>
        <v>8.3203124999999996E-3</v>
      </c>
      <c r="C222">
        <f t="shared" si="313"/>
        <v>76.932189258437148</v>
      </c>
      <c r="D222">
        <f t="shared" si="314"/>
        <v>84.053297372840518</v>
      </c>
      <c r="E222">
        <f t="shared" si="315"/>
        <v>91.174405487243902</v>
      </c>
      <c r="F222">
        <f>IF(C222&gt;Calculation!$D$72,IF((C222-Calculation!$D$72)/Calculation!$D$58&gt;Calculation!$D$28,Calculation!$D$28,(C222-Calculation!$D$72)/Calculation!$D$58),0)</f>
        <v>26.470588235294116</v>
      </c>
      <c r="G222">
        <f>IF(C222&gt;Calculation!$D$73,IF((C222-Calculation!$D$73)/Calculation!$D$59&gt;Calculation!$D$29,Calculation!$D$29,(C222-Calculation!$D$73)/Calculation!$D$59),0)</f>
        <v>54.411764705882355</v>
      </c>
      <c r="H222">
        <f>IF(C222&gt;Calculation!$D$74,IF((C222-Calculation!$D$74)/Calculation!$D$60&gt;Calculation!$D$30,Calculation!$D$30,(C222-Calculation!$D$74)/Calculation!$D$60),0)</f>
        <v>0</v>
      </c>
      <c r="I222">
        <f>IF(C222&gt;Calculation!$D$75,IF((C222-Calculation!$D$75)/Calculation!$D$61&gt;Calculation!$D$31,Calculation!$D$31,(C222-Calculation!$D$75)/Calculation!$D$61),0)</f>
        <v>0</v>
      </c>
      <c r="J222">
        <f>IF(D222&gt;Calculation!$D$72,IF((D222-Calculation!$D$72)/Calculation!$D$58&gt;Calculation!$D$28,Calculation!$D$28,(D222-Calculation!$D$72)/Calculation!$D$58),0)</f>
        <v>26.470588235294116</v>
      </c>
      <c r="K222">
        <f>IF(D222&gt;Calculation!$D$73,IF((D222-Calculation!$D$73)/Calculation!$D$59&gt;Calculation!$D$29,Calculation!$D$29,(D222-Calculation!$D$73)/Calculation!$D$59),0)</f>
        <v>54.411764705882355</v>
      </c>
      <c r="L222">
        <f>IF(D222&gt;Calculation!$D$74,IF((D222-Calculation!$D$74)/Calculation!$D$60&gt;Calculation!$D$30,Calculation!$D$30,(D222-Calculation!$D$74)/Calculation!$D$60),0)</f>
        <v>0</v>
      </c>
      <c r="M222">
        <f>IF(D222&gt;Calculation!$D$75,IF((D222-Calculation!$D$75)/Calculation!$D$61&gt;Calculation!$D$31,Calculation!$D$31,(D222-Calculation!$D$75)/Calculation!$D$61),0)</f>
        <v>0</v>
      </c>
      <c r="N222">
        <f>IF(E222&gt;Calculation!$D$72,IF((E222-Calculation!$D$72)/Calculation!$D$58&gt;Calculation!$D$28,Calculation!$D$28,(E222-Calculation!$D$72)/Calculation!$D$58),0)</f>
        <v>26.470588235294116</v>
      </c>
      <c r="O222">
        <f>IF(E222&gt;Calculation!$D$73,IF((E222-Calculation!$D$73)/Calculation!$D$59&gt;Calculation!$D$29,Calculation!$D$29,(E222-Calculation!$D$73)/Calculation!$D$59),0)</f>
        <v>54.411764705882355</v>
      </c>
      <c r="P222">
        <f>IF(E222&gt;Calculation!$D$74,IF((E222-Calculation!$D$74)/Calculation!$D$60&gt;Calculation!$D$30,Calculation!$D$30,(E222-Calculation!$D$74)/Calculation!$D$60),0)</f>
        <v>41.186618346567727</v>
      </c>
      <c r="Q222">
        <f>IF(E222&gt;Calculation!$D$75,IF((E222-Calculation!$D$75)/Calculation!$D$61&gt;Calculation!$D$31,Calculation!$D$31,(E222-Calculation!$D$75)/Calculation!$D$61),0)</f>
        <v>0</v>
      </c>
      <c r="R222">
        <f t="shared" si="327"/>
        <v>0</v>
      </c>
      <c r="S222">
        <f t="shared" si="328"/>
        <v>54.411764705882355</v>
      </c>
      <c r="T222">
        <f t="shared" si="329"/>
        <v>0</v>
      </c>
      <c r="U222">
        <f t="shared" si="330"/>
        <v>0</v>
      </c>
      <c r="V222">
        <f t="shared" si="331"/>
        <v>0</v>
      </c>
      <c r="W222">
        <f t="shared" si="332"/>
        <v>54.411764705882355</v>
      </c>
      <c r="X222">
        <f t="shared" si="333"/>
        <v>0</v>
      </c>
      <c r="Y222">
        <f t="shared" si="334"/>
        <v>0</v>
      </c>
      <c r="Z222">
        <f t="shared" si="335"/>
        <v>0</v>
      </c>
      <c r="AA222">
        <f t="shared" si="336"/>
        <v>13.225146359314628</v>
      </c>
      <c r="AB222">
        <f t="shared" si="337"/>
        <v>41.186618346567727</v>
      </c>
      <c r="AC222">
        <f t="shared" si="316"/>
        <v>0</v>
      </c>
      <c r="AD222">
        <f>IF(T222&gt;Calculation!$D$29,1,0)</f>
        <v>0</v>
      </c>
      <c r="AE222">
        <f>IF(X222&gt;Calculation!$D$29,1,0)</f>
        <v>0</v>
      </c>
      <c r="AF222">
        <f>IF(AB222&gt;Calculation!$D$29,1,0)</f>
        <v>0</v>
      </c>
      <c r="AG222">
        <f>IF(U222&gt;Calculation!$D$30,1,0)</f>
        <v>0</v>
      </c>
      <c r="AH222">
        <f>IF(Y222&gt;Calculation!$D$30,1,0)</f>
        <v>0</v>
      </c>
      <c r="AI222">
        <f>IF(AC222&gt;Calculation!$D$30,1,0)</f>
        <v>0</v>
      </c>
      <c r="AJ222">
        <f t="shared" si="317"/>
        <v>54.411764705882355</v>
      </c>
      <c r="AK222">
        <f t="shared" si="338"/>
        <v>54.411764705882355</v>
      </c>
      <c r="AL222">
        <f t="shared" si="339"/>
        <v>54.411764705882355</v>
      </c>
      <c r="AM222">
        <f t="shared" si="340"/>
        <v>2960.6401384083047</v>
      </c>
      <c r="AN222">
        <f t="shared" si="341"/>
        <v>2960.6401384083047</v>
      </c>
      <c r="AO222">
        <f t="shared" si="342"/>
        <v>2960.6401384083047</v>
      </c>
      <c r="AP222">
        <f t="shared" si="318"/>
        <v>54.411764705882355</v>
      </c>
      <c r="AQ222">
        <f t="shared" si="319"/>
        <v>54.411764705882355</v>
      </c>
      <c r="AR222">
        <f t="shared" si="320"/>
        <v>0</v>
      </c>
      <c r="AS222">
        <f t="shared" si="321"/>
        <v>0</v>
      </c>
      <c r="AT222">
        <f t="shared" si="343"/>
        <v>54.411764705882355</v>
      </c>
      <c r="AU222">
        <f t="shared" si="344"/>
        <v>54.411764705882355</v>
      </c>
      <c r="AV222">
        <f t="shared" si="345"/>
        <v>0</v>
      </c>
      <c r="AW222">
        <f t="shared" si="346"/>
        <v>0</v>
      </c>
      <c r="AX222">
        <f t="shared" si="347"/>
        <v>54.411764705882355</v>
      </c>
      <c r="AY222">
        <f t="shared" si="348"/>
        <v>54.411764705882355</v>
      </c>
      <c r="AZ222">
        <f t="shared" si="349"/>
        <v>41.186618346567727</v>
      </c>
      <c r="BA222">
        <f t="shared" si="350"/>
        <v>0</v>
      </c>
      <c r="BB222">
        <f t="shared" si="351"/>
        <v>18.137254901960784</v>
      </c>
      <c r="BC222">
        <f t="shared" si="352"/>
        <v>18.137254901960784</v>
      </c>
      <c r="BD222">
        <f t="shared" si="353"/>
        <v>0</v>
      </c>
      <c r="BE222">
        <f t="shared" si="354"/>
        <v>0</v>
      </c>
      <c r="BF222">
        <f t="shared" si="355"/>
        <v>18.137254901960784</v>
      </c>
      <c r="BG222">
        <f t="shared" si="356"/>
        <v>18.137254901960784</v>
      </c>
      <c r="BH222">
        <f t="shared" si="357"/>
        <v>0</v>
      </c>
      <c r="BI222">
        <f t="shared" si="358"/>
        <v>0</v>
      </c>
      <c r="BJ222">
        <f t="shared" si="359"/>
        <v>18.137254901960784</v>
      </c>
      <c r="BK222">
        <f t="shared" si="360"/>
        <v>18.137254901960784</v>
      </c>
      <c r="BL222">
        <f t="shared" si="361"/>
        <v>13.728872782189242</v>
      </c>
      <c r="BM222">
        <f t="shared" si="362"/>
        <v>0</v>
      </c>
      <c r="BN222">
        <f t="shared" si="363"/>
        <v>328.96001537870046</v>
      </c>
      <c r="BO222">
        <f t="shared" si="364"/>
        <v>328.96001537870046</v>
      </c>
      <c r="BP222">
        <f t="shared" si="365"/>
        <v>0</v>
      </c>
      <c r="BQ222">
        <f t="shared" si="366"/>
        <v>0</v>
      </c>
      <c r="BR222">
        <f t="shared" si="367"/>
        <v>328.96001537870046</v>
      </c>
      <c r="BS222">
        <f t="shared" si="368"/>
        <v>328.96001537870046</v>
      </c>
      <c r="BT222">
        <f t="shared" si="369"/>
        <v>0</v>
      </c>
      <c r="BU222">
        <f t="shared" si="370"/>
        <v>0</v>
      </c>
      <c r="BV222">
        <f t="shared" si="371"/>
        <v>328.96001537870046</v>
      </c>
      <c r="BW222">
        <f t="shared" si="372"/>
        <v>328.96001537870046</v>
      </c>
      <c r="BX222">
        <f t="shared" si="373"/>
        <v>188.48194786953658</v>
      </c>
      <c r="BY222">
        <f t="shared" si="374"/>
        <v>0</v>
      </c>
      <c r="BZ222">
        <f>IF($I$1=0,0,IF(AP222=0,C222,('LED Curve'!$D$14*(AP222/$I$1)^3+'LED Curve'!$D$15*(AP222/$I$1)^2+'LED Curve'!$D$16*(AP222/$I$1)^1+'LED Curve'!$D$17)*$F$1))</f>
        <v>29.492055904566882</v>
      </c>
      <c r="CA222">
        <f>IF($I$2=0,0,IF(AQ222=0,C222-BZ222,('LED Curve'!$D$14*(AQ222/$I$2)^3+'LED Curve'!$D$15*(AQ222/$I$2)^2+'LED Curve'!$D$16*(AQ222/$I$2)^1+'LED Curve'!$D$17)*$F$2))</f>
        <v>29.492055904566882</v>
      </c>
      <c r="CB222">
        <f>IF($I$3=0,0,IF(AR222=0,C222-(BZ222+CA222),('LED Curve'!$D$14*(AR222/$I$3)^3+'LED Curve'!$D$15*(AR222/$I$3)^2+'LED Curve'!$D$16*(AR222/$I$3)^1+'LED Curve'!$D$17)*$F$3))</f>
        <v>17.948077449303383</v>
      </c>
      <c r="CC222">
        <f>IF($I$4=0,0,IF(AS222=0,C222-(BZ222+CA222+CB222),('LED Curve'!$D$14*(AS222/$I$4)^3+'LED Curve'!$D$15*(AS222/$I$4)^2+'LED Curve'!$D$16*(AS222/$I$4)^1+'LED Curve'!$D$17)*$F$4))</f>
        <v>0</v>
      </c>
      <c r="CD222">
        <f>IF($I$1=0,0,IF(AT222=0,D222,('LED Curve'!$D$14*(AT222/$I$1)^3+'LED Curve'!$D$15*(AT222/$I$1)^2+'LED Curve'!$D$16*(AT222/$I$1)^1+'LED Curve'!$D$17)*$F$1))</f>
        <v>29.492055904566882</v>
      </c>
      <c r="CE222">
        <f>IF($I$2=0,0,IF(AU222=0,D222-CD222,('LED Curve'!$D$14*(AU222/$I$2)^3+'LED Curve'!$D$15*(AU222/$I$2)^2+'LED Curve'!$D$16*(AU222/$I$2)^1+'LED Curve'!$D$17)*$F$2))</f>
        <v>29.492055904566882</v>
      </c>
      <c r="CF222">
        <f>IF($I$3=0,0,IF(AV222=0,D222-(CD222+CE222),('LED Curve'!$D$14*(AV222/$I$3)^3+'LED Curve'!$D$15*(AV222/$I$3)^2+'LED Curve'!$D$16*(AV222/$I$3)^1+'LED Curve'!$D$17)*$F$3))</f>
        <v>25.069185563706753</v>
      </c>
      <c r="CG222">
        <f>IF($I$4=0,0,IF(AW222=0,D222-(CD222+CE222+CF222),('LED Curve'!$D$14*(AW222/$I$4)^3+'LED Curve'!$D$15*(AW222/$I$4)^2+'LED Curve'!$D$16*(AW222/$I$4)^1+'LED Curve'!$D$17)*$F$4))</f>
        <v>0</v>
      </c>
      <c r="CH222">
        <f>IF($I$1=0,0,IF(AX222=0,E222,('LED Curve'!$D$14*(AX222/$I$1)^3+'LED Curve'!$D$15*(AX222/$I$1)^2+'LED Curve'!$D$16*(AX222/$I$1)^1+'LED Curve'!$D$17)*$F$1))</f>
        <v>29.492055904566882</v>
      </c>
      <c r="CI222">
        <f>IF($I$2=0,0,IF(AY222=0,E222-CH222,('LED Curve'!$D$14*(AY222/$I$2)^3+'LED Curve'!$D$15*(AY222/$I$2)^2+'LED Curve'!$D$16*(AY222/$I$2)^1+'LED Curve'!$D$17)*$F$2))</f>
        <v>29.492055904566882</v>
      </c>
      <c r="CJ222">
        <f>IF($I$3=0,0,IF(AZ222=0,E222-(CH222+CI222),('LED Curve'!$D$14*(AZ222/$I$3)^3+'LED Curve'!$D$15*(AZ222/$I$3)^2+'LED Curve'!$D$16*(AZ222/$I$3)^1+'LED Curve'!$D$17)*$F$3))</f>
        <v>28.747585576161537</v>
      </c>
      <c r="CK222">
        <f>IF($I$4=0,0,IF(BA222=0,E222-(CH222+CI222+CJ222),('LED Curve'!$D$14*(BA222/$I$4)^3+'LED Curve'!$D$15*(BA222/$I$4)^2+'LED Curve'!$D$16*(BA222/$I$4)^1+'LED Curve'!$D$17)*$F$4))</f>
        <v>3.4427081019485968</v>
      </c>
      <c r="CL222">
        <f t="shared" si="375"/>
        <v>47.440133353870266</v>
      </c>
      <c r="CM222">
        <f t="shared" si="376"/>
        <v>17.948077449303383</v>
      </c>
      <c r="CN222">
        <f t="shared" si="377"/>
        <v>0</v>
      </c>
      <c r="CO222">
        <f>IF($C$6=Calculation!$I$5,0,$C222-(BZ222+CA222+CB222+CC222))</f>
        <v>0</v>
      </c>
      <c r="CP222">
        <f t="shared" si="378"/>
        <v>54.561241468273636</v>
      </c>
      <c r="CQ222">
        <f t="shared" si="379"/>
        <v>25.069185563706753</v>
      </c>
      <c r="CR222">
        <f t="shared" si="380"/>
        <v>0</v>
      </c>
      <c r="CS222">
        <f>IF($C$6=Calculation!$I$5,0,$D222-(CD222+CE222+CF222+CG222))</f>
        <v>0</v>
      </c>
      <c r="CT222">
        <f t="shared" si="381"/>
        <v>61.68234958267702</v>
      </c>
      <c r="CU222">
        <f t="shared" si="382"/>
        <v>32.190293678110137</v>
      </c>
      <c r="CV222">
        <f t="shared" si="383"/>
        <v>3.4427081019485968</v>
      </c>
      <c r="CW222">
        <f>IF($C$6=Calculation!$I$5,0,$E222-(CH222+CI222+CJ222+CK222))</f>
        <v>0</v>
      </c>
      <c r="CX222">
        <f t="shared" si="384"/>
        <v>107.71593779028423</v>
      </c>
      <c r="CY222">
        <f t="shared" si="385"/>
        <v>122.06264797956587</v>
      </c>
      <c r="CZ222">
        <f t="shared" si="386"/>
        <v>135.76961544398728</v>
      </c>
      <c r="DA222">
        <f t="shared" si="387"/>
        <v>1.1592659270882915</v>
      </c>
      <c r="DB222">
        <f t="shared" si="388"/>
        <v>1.219714444611848</v>
      </c>
      <c r="DC222">
        <f t="shared" si="389"/>
        <v>1.2672223507534919</v>
      </c>
      <c r="DD222">
        <f t="shared" si="404"/>
        <v>26.243466145369641</v>
      </c>
      <c r="DE222">
        <f t="shared" si="405"/>
        <v>25.826656047159041</v>
      </c>
      <c r="DF222">
        <f t="shared" si="406"/>
        <v>24.158376756220594</v>
      </c>
      <c r="DG222">
        <f t="shared" si="407"/>
        <v>17.668708311669377</v>
      </c>
      <c r="DH222">
        <f t="shared" si="408"/>
        <v>27.693893807611762</v>
      </c>
      <c r="DI222">
        <f t="shared" si="409"/>
        <v>27.314028873071852</v>
      </c>
      <c r="DJ222">
        <f t="shared" si="410"/>
        <v>26.070179169031878</v>
      </c>
      <c r="DK222">
        <f t="shared" si="411"/>
        <v>20.58063158156131</v>
      </c>
      <c r="DL222">
        <f t="shared" si="412"/>
        <v>28.832192472391196</v>
      </c>
      <c r="DM222">
        <f t="shared" si="413"/>
        <v>28.484378460679839</v>
      </c>
      <c r="DN222">
        <f t="shared" si="414"/>
        <v>27.509288869223212</v>
      </c>
      <c r="DO222">
        <f t="shared" si="415"/>
        <v>22.792486166611489</v>
      </c>
      <c r="DP222">
        <f t="shared" si="390"/>
        <v>0.21536561656600375</v>
      </c>
      <c r="DQ222">
        <f t="shared" si="391"/>
        <v>0.98160172078364716</v>
      </c>
      <c r="DR222">
        <f t="shared" si="392"/>
        <v>3.0086655197777659</v>
      </c>
      <c r="DS222">
        <f t="shared" si="393"/>
        <v>8.4538317456497953</v>
      </c>
      <c r="DT222">
        <f t="shared" si="394"/>
        <v>0.1957421357474966</v>
      </c>
      <c r="DU222">
        <f t="shared" si="395"/>
        <v>0.69386301545185958</v>
      </c>
      <c r="DV222">
        <f t="shared" si="396"/>
        <v>2.5140762187326211</v>
      </c>
      <c r="DW222">
        <f t="shared" si="397"/>
        <v>15.780518733745136</v>
      </c>
      <c r="DX222">
        <f t="shared" si="398"/>
        <v>0.17943591579829735</v>
      </c>
      <c r="DY222">
        <f t="shared" si="399"/>
        <v>0.48751757471803658</v>
      </c>
      <c r="DZ222">
        <f t="shared" si="400"/>
        <v>2.1693907628038263</v>
      </c>
      <c r="EA222">
        <f t="shared" si="401"/>
        <v>24.047702871007704</v>
      </c>
      <c r="EB222">
        <f>IF($I$1=0,0,IF(AP222&lt;=0,0,('LED Curve'!$D$19*(AP222/$I$1)^3+'LED Curve'!$D$20*(AP222/$I$1)^2+'LED Curve'!$D$21*(AP222/$I$1)^1+'LED Curve'!$D$22)*$F$1*$I$1))</f>
        <v>239.68166202843815</v>
      </c>
      <c r="EC222">
        <f>IF($I$2=0,0,IF(AQ222&lt;=0,0,('LED Curve'!$D$19*(AQ222/$I$2)^3+'LED Curve'!$D$20*(AQ222/$I$2)^2+'LED Curve'!$D$21*(AQ222/$I$2)^1+'LED Curve'!$D$22)*$F$2*$I$2))</f>
        <v>239.68166202843815</v>
      </c>
      <c r="ED222">
        <f>IF($I$3=0,0,IF(AR222&lt;=0,0,('LED Curve'!$D$19*(AR222/$I$3)^3+'LED Curve'!$D$20*(AR222/$I$3)^2+'LED Curve'!$D$21*(AR222/$I$3)^1+'LED Curve'!$D$22)*$F$3*$I$3))</f>
        <v>0</v>
      </c>
      <c r="EE222">
        <f>IF($I$4=0,0,IF(AS222&lt;=0,0,('LED Curve'!$D$19*(AS222/$I$4)^3+'LED Curve'!$D$20*(AS222/$I$4)^2+'LED Curve'!$D$21*(AS222/$I$4)^1+'LED Curve'!$D$22)*$F$4*$I$4))</f>
        <v>0</v>
      </c>
      <c r="EF222">
        <f>IF($I$1=0,0,IF(AT222&lt;=0,0,('LED Curve'!$D$19*(AT222/$I$1)^3+'LED Curve'!$D$20*(AT222/$I$1)^2+'LED Curve'!$D$21*(AT222/$I$1)^1+'LED Curve'!$D$22)*$F$1*$I$1))</f>
        <v>239.68166202843815</v>
      </c>
      <c r="EG222">
        <f>IF($I$2=0,0,IF(AU222&lt;=0,0,('LED Curve'!$D$19*(AU222/$I$2)^3+'LED Curve'!$D$20*(AU222/$I$2)^2+'LED Curve'!$D$21*(AU222/$I$2)^1+'LED Curve'!$D$22)*$F$2*$I$2))</f>
        <v>239.68166202843815</v>
      </c>
      <c r="EH222">
        <f>IF($I$3=0,0,IF(AV222&lt;=0,0,('LED Curve'!$D$19*(AV222/$I$3)^3+'LED Curve'!$D$20*(AV222/$I$3)^2+'LED Curve'!$D$21*(AV222/$I$3)^1+'LED Curve'!$D$22)*$F$3*$I$3))</f>
        <v>0</v>
      </c>
      <c r="EI222">
        <f>IF($I$4=0,0,IF(AW222&lt;=0,0,('LED Curve'!$D$19*(AW222/$I$4)^3+'LED Curve'!$D$20*(AW222/$I$4)^2+'LED Curve'!$D$21*(AW222/$I$4)^1+'LED Curve'!$D$22)*$F$4*$I$4))</f>
        <v>0</v>
      </c>
      <c r="EJ222">
        <f>IF($I$1=0,0,IF(AX222&lt;=0,0,('LED Curve'!$D$19*(AX222/$I$1)^3+'LED Curve'!$D$20*(AX222/$I$1)^2+'LED Curve'!$D$21*(AX222/$I$1)^1+'LED Curve'!$D$22)*$F$1*$I$1))</f>
        <v>239.68166202843815</v>
      </c>
      <c r="EK222">
        <f>IF($I$2=0,0,IF(AY222&lt;=0,0,('LED Curve'!$D$19*(AY222/$I$2)^3+'LED Curve'!$D$20*(AY222/$I$2)^2+'LED Curve'!$D$21*(AY222/$I$2)^1+'LED Curve'!$D$22)*$F$2*$I$2))</f>
        <v>239.68166202843815</v>
      </c>
      <c r="EL222">
        <f>IF($I$3=0,0,IF(AZ222&lt;=0,0,('LED Curve'!$D$19*(AZ222/$I$3)^3+'LED Curve'!$D$20*(AZ222/$I$3)^2+'LED Curve'!$D$21*(AZ222/$I$3)^1+'LED Curve'!$D$22)*$F$3*$I$3))</f>
        <v>183.71883293577389</v>
      </c>
      <c r="EM222">
        <f>IF($I$4=0,0,IF(BA222&lt;=0,0,('LED Curve'!$D$19*(BA222/$I$4)^3+'LED Curve'!$D$20*(BA222/$I$4)^2+'LED Curve'!$D$21*(BA222/$I$4)^1+'LED Curve'!$D$22)*$F$4*$I$4))</f>
        <v>0</v>
      </c>
      <c r="EN222">
        <f t="shared" si="402"/>
        <v>479.36332405687631</v>
      </c>
      <c r="EO222">
        <f t="shared" si="322"/>
        <v>0</v>
      </c>
      <c r="EP222">
        <f t="shared" si="323"/>
        <v>479.36332405687631</v>
      </c>
      <c r="EQ222">
        <f t="shared" si="324"/>
        <v>0</v>
      </c>
      <c r="ER222">
        <f t="shared" si="403"/>
        <v>663.0821569926502</v>
      </c>
      <c r="ES222">
        <f t="shared" si="325"/>
        <v>0</v>
      </c>
    </row>
    <row r="223" spans="1:149" x14ac:dyDescent="0.3">
      <c r="A223">
        <v>214</v>
      </c>
      <c r="B223">
        <f t="shared" si="326"/>
        <v>8.3593750000000005E-3</v>
      </c>
      <c r="C223">
        <f t="shared" si="313"/>
        <v>75.276963915259515</v>
      </c>
      <c r="D223">
        <f t="shared" si="314"/>
        <v>82.247596998464928</v>
      </c>
      <c r="E223">
        <f t="shared" si="315"/>
        <v>89.218230081670342</v>
      </c>
      <c r="F223">
        <f>IF(C223&gt;Calculation!$D$72,IF((C223-Calculation!$D$72)/Calculation!$D$58&gt;Calculation!$D$28,Calculation!$D$28,(C223-Calculation!$D$72)/Calculation!$D$58),0)</f>
        <v>26.470588235294116</v>
      </c>
      <c r="G223">
        <f>IF(C223&gt;Calculation!$D$73,IF((C223-Calculation!$D$73)/Calculation!$D$59&gt;Calculation!$D$29,Calculation!$D$29,(C223-Calculation!$D$73)/Calculation!$D$59),0)</f>
        <v>54.411764705882355</v>
      </c>
      <c r="H223">
        <f>IF(C223&gt;Calculation!$D$74,IF((C223-Calculation!$D$74)/Calculation!$D$60&gt;Calculation!$D$30,Calculation!$D$30,(C223-Calculation!$D$74)/Calculation!$D$60),0)</f>
        <v>0</v>
      </c>
      <c r="I223">
        <f>IF(C223&gt;Calculation!$D$75,IF((C223-Calculation!$D$75)/Calculation!$D$61&gt;Calculation!$D$31,Calculation!$D$31,(C223-Calculation!$D$75)/Calculation!$D$61),0)</f>
        <v>0</v>
      </c>
      <c r="J223">
        <f>IF(D223&gt;Calculation!$D$72,IF((D223-Calculation!$D$72)/Calculation!$D$58&gt;Calculation!$D$28,Calculation!$D$28,(D223-Calculation!$D$72)/Calculation!$D$58),0)</f>
        <v>26.470588235294116</v>
      </c>
      <c r="K223">
        <f>IF(D223&gt;Calculation!$D$73,IF((D223-Calculation!$D$73)/Calculation!$D$59&gt;Calculation!$D$29,Calculation!$D$29,(D223-Calculation!$D$73)/Calculation!$D$59),0)</f>
        <v>54.411764705882355</v>
      </c>
      <c r="L223">
        <f>IF(D223&gt;Calculation!$D$74,IF((D223-Calculation!$D$74)/Calculation!$D$60&gt;Calculation!$D$30,Calculation!$D$30,(D223-Calculation!$D$74)/Calculation!$D$60),0)</f>
        <v>0</v>
      </c>
      <c r="M223">
        <f>IF(D223&gt;Calculation!$D$75,IF((D223-Calculation!$D$75)/Calculation!$D$61&gt;Calculation!$D$31,Calculation!$D$31,(D223-Calculation!$D$75)/Calculation!$D$61),0)</f>
        <v>0</v>
      </c>
      <c r="N223">
        <f>IF(E223&gt;Calculation!$D$72,IF((E223-Calculation!$D$72)/Calculation!$D$58&gt;Calculation!$D$28,Calculation!$D$28,(E223-Calculation!$D$72)/Calculation!$D$58),0)</f>
        <v>26.470588235294116</v>
      </c>
      <c r="O223">
        <f>IF(E223&gt;Calculation!$D$73,IF((E223-Calculation!$D$73)/Calculation!$D$59&gt;Calculation!$D$29,Calculation!$D$29,(E223-Calculation!$D$73)/Calculation!$D$59),0)</f>
        <v>54.411764705882355</v>
      </c>
      <c r="P223">
        <f>IF(E223&gt;Calculation!$D$74,IF((E223-Calculation!$D$74)/Calculation!$D$60&gt;Calculation!$D$30,Calculation!$D$30,(E223-Calculation!$D$74)/Calculation!$D$60),0)</f>
        <v>29.096535493826316</v>
      </c>
      <c r="Q223">
        <f>IF(E223&gt;Calculation!$D$75,IF((E223-Calculation!$D$75)/Calculation!$D$61&gt;Calculation!$D$31,Calculation!$D$31,(E223-Calculation!$D$75)/Calculation!$D$61),0)</f>
        <v>0</v>
      </c>
      <c r="R223">
        <f t="shared" si="327"/>
        <v>0</v>
      </c>
      <c r="S223">
        <f t="shared" si="328"/>
        <v>54.411764705882355</v>
      </c>
      <c r="T223">
        <f t="shared" si="329"/>
        <v>0</v>
      </c>
      <c r="U223">
        <f t="shared" si="330"/>
        <v>0</v>
      </c>
      <c r="V223">
        <f t="shared" si="331"/>
        <v>0</v>
      </c>
      <c r="W223">
        <f t="shared" si="332"/>
        <v>54.411764705882355</v>
      </c>
      <c r="X223">
        <f t="shared" si="333"/>
        <v>0</v>
      </c>
      <c r="Y223">
        <f t="shared" si="334"/>
        <v>0</v>
      </c>
      <c r="Z223">
        <f t="shared" si="335"/>
        <v>0</v>
      </c>
      <c r="AA223">
        <f t="shared" si="336"/>
        <v>25.315229212056039</v>
      </c>
      <c r="AB223">
        <f t="shared" si="337"/>
        <v>29.096535493826316</v>
      </c>
      <c r="AC223">
        <f t="shared" si="316"/>
        <v>0</v>
      </c>
      <c r="AD223">
        <f>IF(T223&gt;Calculation!$D$29,1,0)</f>
        <v>0</v>
      </c>
      <c r="AE223">
        <f>IF(X223&gt;Calculation!$D$29,1,0)</f>
        <v>0</v>
      </c>
      <c r="AF223">
        <f>IF(AB223&gt;Calculation!$D$29,1,0)</f>
        <v>0</v>
      </c>
      <c r="AG223">
        <f>IF(U223&gt;Calculation!$D$30,1,0)</f>
        <v>0</v>
      </c>
      <c r="AH223">
        <f>IF(Y223&gt;Calculation!$D$30,1,0)</f>
        <v>0</v>
      </c>
      <c r="AI223">
        <f>IF(AC223&gt;Calculation!$D$30,1,0)</f>
        <v>0</v>
      </c>
      <c r="AJ223">
        <f t="shared" si="317"/>
        <v>54.411764705882355</v>
      </c>
      <c r="AK223">
        <f t="shared" si="338"/>
        <v>54.411764705882355</v>
      </c>
      <c r="AL223">
        <f t="shared" si="339"/>
        <v>54.411764705882355</v>
      </c>
      <c r="AM223">
        <f t="shared" si="340"/>
        <v>2960.6401384083047</v>
      </c>
      <c r="AN223">
        <f t="shared" si="341"/>
        <v>2960.6401384083047</v>
      </c>
      <c r="AO223">
        <f t="shared" si="342"/>
        <v>2960.6401384083047</v>
      </c>
      <c r="AP223">
        <f t="shared" si="318"/>
        <v>54.411764705882355</v>
      </c>
      <c r="AQ223">
        <f t="shared" si="319"/>
        <v>54.411764705882355</v>
      </c>
      <c r="AR223">
        <f t="shared" si="320"/>
        <v>0</v>
      </c>
      <c r="AS223">
        <f t="shared" si="321"/>
        <v>0</v>
      </c>
      <c r="AT223">
        <f t="shared" si="343"/>
        <v>54.411764705882355</v>
      </c>
      <c r="AU223">
        <f t="shared" si="344"/>
        <v>54.411764705882355</v>
      </c>
      <c r="AV223">
        <f t="shared" si="345"/>
        <v>0</v>
      </c>
      <c r="AW223">
        <f t="shared" si="346"/>
        <v>0</v>
      </c>
      <c r="AX223">
        <f t="shared" si="347"/>
        <v>54.411764705882355</v>
      </c>
      <c r="AY223">
        <f t="shared" si="348"/>
        <v>54.411764705882355</v>
      </c>
      <c r="AZ223">
        <f t="shared" si="349"/>
        <v>29.096535493826316</v>
      </c>
      <c r="BA223">
        <f t="shared" si="350"/>
        <v>0</v>
      </c>
      <c r="BB223">
        <f t="shared" si="351"/>
        <v>18.137254901960784</v>
      </c>
      <c r="BC223">
        <f t="shared" si="352"/>
        <v>18.137254901960784</v>
      </c>
      <c r="BD223">
        <f t="shared" si="353"/>
        <v>0</v>
      </c>
      <c r="BE223">
        <f t="shared" si="354"/>
        <v>0</v>
      </c>
      <c r="BF223">
        <f t="shared" si="355"/>
        <v>18.137254901960784</v>
      </c>
      <c r="BG223">
        <f t="shared" si="356"/>
        <v>18.137254901960784</v>
      </c>
      <c r="BH223">
        <f t="shared" si="357"/>
        <v>0</v>
      </c>
      <c r="BI223">
        <f t="shared" si="358"/>
        <v>0</v>
      </c>
      <c r="BJ223">
        <f t="shared" si="359"/>
        <v>18.137254901960784</v>
      </c>
      <c r="BK223">
        <f t="shared" si="360"/>
        <v>18.137254901960784</v>
      </c>
      <c r="BL223">
        <f t="shared" si="361"/>
        <v>9.6988451646087714</v>
      </c>
      <c r="BM223">
        <f t="shared" si="362"/>
        <v>0</v>
      </c>
      <c r="BN223">
        <f t="shared" si="363"/>
        <v>328.96001537870046</v>
      </c>
      <c r="BO223">
        <f t="shared" si="364"/>
        <v>328.96001537870046</v>
      </c>
      <c r="BP223">
        <f t="shared" si="365"/>
        <v>0</v>
      </c>
      <c r="BQ223">
        <f t="shared" si="366"/>
        <v>0</v>
      </c>
      <c r="BR223">
        <f t="shared" si="367"/>
        <v>328.96001537870046</v>
      </c>
      <c r="BS223">
        <f t="shared" si="368"/>
        <v>328.96001537870046</v>
      </c>
      <c r="BT223">
        <f t="shared" si="369"/>
        <v>0</v>
      </c>
      <c r="BU223">
        <f t="shared" si="370"/>
        <v>0</v>
      </c>
      <c r="BV223">
        <f t="shared" si="371"/>
        <v>328.96001537870046</v>
      </c>
      <c r="BW223">
        <f t="shared" si="372"/>
        <v>328.96001537870046</v>
      </c>
      <c r="BX223">
        <f t="shared" si="373"/>
        <v>94.067597527054943</v>
      </c>
      <c r="BY223">
        <f t="shared" si="374"/>
        <v>0</v>
      </c>
      <c r="BZ223">
        <f>IF($I$1=0,0,IF(AP223=0,C223,('LED Curve'!$D$14*(AP223/$I$1)^3+'LED Curve'!$D$15*(AP223/$I$1)^2+'LED Curve'!$D$16*(AP223/$I$1)^1+'LED Curve'!$D$17)*$F$1))</f>
        <v>29.492055904566882</v>
      </c>
      <c r="CA223">
        <f>IF($I$2=0,0,IF(AQ223=0,C223-BZ223,('LED Curve'!$D$14*(AQ223/$I$2)^3+'LED Curve'!$D$15*(AQ223/$I$2)^2+'LED Curve'!$D$16*(AQ223/$I$2)^1+'LED Curve'!$D$17)*$F$2))</f>
        <v>29.492055904566882</v>
      </c>
      <c r="CB223">
        <f>IF($I$3=0,0,IF(AR223=0,C223-(BZ223+CA223),('LED Curve'!$D$14*(AR223/$I$3)^3+'LED Curve'!$D$15*(AR223/$I$3)^2+'LED Curve'!$D$16*(AR223/$I$3)^1+'LED Curve'!$D$17)*$F$3))</f>
        <v>16.29285210612575</v>
      </c>
      <c r="CC223">
        <f>IF($I$4=0,0,IF(AS223=0,C223-(BZ223+CA223+CB223),('LED Curve'!$D$14*(AS223/$I$4)^3+'LED Curve'!$D$15*(AS223/$I$4)^2+'LED Curve'!$D$16*(AS223/$I$4)^1+'LED Curve'!$D$17)*$F$4))</f>
        <v>0</v>
      </c>
      <c r="CD223">
        <f>IF($I$1=0,0,IF(AT223=0,D223,('LED Curve'!$D$14*(AT223/$I$1)^3+'LED Curve'!$D$15*(AT223/$I$1)^2+'LED Curve'!$D$16*(AT223/$I$1)^1+'LED Curve'!$D$17)*$F$1))</f>
        <v>29.492055904566882</v>
      </c>
      <c r="CE223">
        <f>IF($I$2=0,0,IF(AU223=0,D223-CD223,('LED Curve'!$D$14*(AU223/$I$2)^3+'LED Curve'!$D$15*(AU223/$I$2)^2+'LED Curve'!$D$16*(AU223/$I$2)^1+'LED Curve'!$D$17)*$F$2))</f>
        <v>29.492055904566882</v>
      </c>
      <c r="CF223">
        <f>IF($I$3=0,0,IF(AV223=0,D223-(CD223+CE223),('LED Curve'!$D$14*(AV223/$I$3)^3+'LED Curve'!$D$15*(AV223/$I$3)^2+'LED Curve'!$D$16*(AV223/$I$3)^1+'LED Curve'!$D$17)*$F$3))</f>
        <v>23.263485189331163</v>
      </c>
      <c r="CG223">
        <f>IF($I$4=0,0,IF(AW223=0,D223-(CD223+CE223+CF223),('LED Curve'!$D$14*(AW223/$I$4)^3+'LED Curve'!$D$15*(AW223/$I$4)^2+'LED Curve'!$D$16*(AW223/$I$4)^1+'LED Curve'!$D$17)*$F$4))</f>
        <v>0</v>
      </c>
      <c r="CH223">
        <f>IF($I$1=0,0,IF(AX223=0,E223,('LED Curve'!$D$14*(AX223/$I$1)^3+'LED Curve'!$D$15*(AX223/$I$1)^2+'LED Curve'!$D$16*(AX223/$I$1)^1+'LED Curve'!$D$17)*$F$1))</f>
        <v>29.492055904566882</v>
      </c>
      <c r="CI223">
        <f>IF($I$2=0,0,IF(AY223=0,E223-CH223,('LED Curve'!$D$14*(AY223/$I$2)^3+'LED Curve'!$D$15*(AY223/$I$2)^2+'LED Curve'!$D$16*(AY223/$I$2)^1+'LED Curve'!$D$17)*$F$2))</f>
        <v>29.492055904566882</v>
      </c>
      <c r="CJ223">
        <f>IF($I$3=0,0,IF(AZ223=0,E223-(CH223+CI223),('LED Curve'!$D$14*(AZ223/$I$3)^3+'LED Curve'!$D$15*(AZ223/$I$3)^2+'LED Curve'!$D$16*(AZ223/$I$3)^1+'LED Curve'!$D$17)*$F$3))</f>
        <v>27.953609004181168</v>
      </c>
      <c r="CK223">
        <f>IF($I$4=0,0,IF(BA223=0,E223-(CH223+CI223+CJ223),('LED Curve'!$D$14*(BA223/$I$4)^3+'LED Curve'!$D$15*(BA223/$I$4)^2+'LED Curve'!$D$16*(BA223/$I$4)^1+'LED Curve'!$D$17)*$F$4))</f>
        <v>2.2805092683554022</v>
      </c>
      <c r="CL223">
        <f t="shared" si="375"/>
        <v>45.784908010692632</v>
      </c>
      <c r="CM223">
        <f t="shared" si="376"/>
        <v>16.29285210612575</v>
      </c>
      <c r="CN223">
        <f t="shared" si="377"/>
        <v>0</v>
      </c>
      <c r="CO223">
        <f>IF($C$6=Calculation!$I$5,0,$C223-(BZ223+CA223+CB223+CC223))</f>
        <v>0</v>
      </c>
      <c r="CP223">
        <f t="shared" si="378"/>
        <v>52.755541093898046</v>
      </c>
      <c r="CQ223">
        <f t="shared" si="379"/>
        <v>23.263485189331163</v>
      </c>
      <c r="CR223">
        <f t="shared" si="380"/>
        <v>0</v>
      </c>
      <c r="CS223">
        <f>IF($C$6=Calculation!$I$5,0,$D223-(CD223+CE223+CF223+CG223))</f>
        <v>0</v>
      </c>
      <c r="CT223">
        <f t="shared" si="381"/>
        <v>59.726174177103459</v>
      </c>
      <c r="CU223">
        <f t="shared" si="382"/>
        <v>30.234118272536577</v>
      </c>
      <c r="CV223">
        <f t="shared" si="383"/>
        <v>2.2805092683554022</v>
      </c>
      <c r="CW223">
        <f>IF($C$6=Calculation!$I$5,0,$E223-(CH223+CI223+CJ223+CK223))</f>
        <v>0</v>
      </c>
      <c r="CX223">
        <f t="shared" si="384"/>
        <v>107.88067063344332</v>
      </c>
      <c r="CY223">
        <f t="shared" si="385"/>
        <v>122.24235653573942</v>
      </c>
      <c r="CZ223">
        <f t="shared" si="386"/>
        <v>135.96429971317531</v>
      </c>
      <c r="DA223">
        <f t="shared" si="387"/>
        <v>1.1622415704706444</v>
      </c>
      <c r="DB223">
        <f t="shared" si="388"/>
        <v>1.2226900879942009</v>
      </c>
      <c r="DC223">
        <f t="shared" si="389"/>
        <v>1.2701979941358448</v>
      </c>
      <c r="DD223">
        <f t="shared" si="404"/>
        <v>26.306150317501363</v>
      </c>
      <c r="DE223">
        <f t="shared" si="405"/>
        <v>25.889340219290762</v>
      </c>
      <c r="DF223">
        <f t="shared" si="406"/>
        <v>24.158376756220594</v>
      </c>
      <c r="DG223">
        <f t="shared" si="407"/>
        <v>17.668708311669377</v>
      </c>
      <c r="DH223">
        <f t="shared" si="408"/>
        <v>27.756577979743483</v>
      </c>
      <c r="DI223">
        <f t="shared" si="409"/>
        <v>27.376713045203573</v>
      </c>
      <c r="DJ223">
        <f t="shared" si="410"/>
        <v>26.070179169031878</v>
      </c>
      <c r="DK223">
        <f t="shared" si="411"/>
        <v>20.58063158156131</v>
      </c>
      <c r="DL223">
        <f t="shared" si="412"/>
        <v>28.894876644522917</v>
      </c>
      <c r="DM223">
        <f t="shared" si="413"/>
        <v>28.54706263281156</v>
      </c>
      <c r="DN223">
        <f t="shared" si="414"/>
        <v>27.548206240137514</v>
      </c>
      <c r="DO223">
        <f t="shared" si="415"/>
        <v>22.792486166611489</v>
      </c>
      <c r="DP223">
        <f t="shared" si="390"/>
        <v>0.21536561656600375</v>
      </c>
      <c r="DQ223">
        <f t="shared" si="391"/>
        <v>1.017990576296943</v>
      </c>
      <c r="DR223">
        <f t="shared" si="392"/>
        <v>3.0086655197777659</v>
      </c>
      <c r="DS223">
        <f t="shared" si="393"/>
        <v>8.4538317456497953</v>
      </c>
      <c r="DT223">
        <f t="shared" si="394"/>
        <v>0.1957421357474966</v>
      </c>
      <c r="DU223">
        <f t="shared" si="395"/>
        <v>0.74522758397961819</v>
      </c>
      <c r="DV223">
        <f t="shared" si="396"/>
        <v>2.5140762187326211</v>
      </c>
      <c r="DW223">
        <f t="shared" si="397"/>
        <v>15.780518733745136</v>
      </c>
      <c r="DX223">
        <f t="shared" si="398"/>
        <v>0.17943591579829735</v>
      </c>
      <c r="DY223">
        <f t="shared" si="399"/>
        <v>0.51101230402858289</v>
      </c>
      <c r="DZ223">
        <f t="shared" si="400"/>
        <v>2.1733189441212004</v>
      </c>
      <c r="EA223">
        <f t="shared" si="401"/>
        <v>24.047702871007704</v>
      </c>
      <c r="EB223">
        <f>IF($I$1=0,0,IF(AP223&lt;=0,0,('LED Curve'!$D$19*(AP223/$I$1)^3+'LED Curve'!$D$20*(AP223/$I$1)^2+'LED Curve'!$D$21*(AP223/$I$1)^1+'LED Curve'!$D$22)*$F$1*$I$1))</f>
        <v>239.68166202843815</v>
      </c>
      <c r="EC223">
        <f>IF($I$2=0,0,IF(AQ223&lt;=0,0,('LED Curve'!$D$19*(AQ223/$I$2)^3+'LED Curve'!$D$20*(AQ223/$I$2)^2+'LED Curve'!$D$21*(AQ223/$I$2)^1+'LED Curve'!$D$22)*$F$2*$I$2))</f>
        <v>239.68166202843815</v>
      </c>
      <c r="ED223">
        <f>IF($I$3=0,0,IF(AR223&lt;=0,0,('LED Curve'!$D$19*(AR223/$I$3)^3+'LED Curve'!$D$20*(AR223/$I$3)^2+'LED Curve'!$D$21*(AR223/$I$3)^1+'LED Curve'!$D$22)*$F$3*$I$3))</f>
        <v>0</v>
      </c>
      <c r="EE223">
        <f>IF($I$4=0,0,IF(AS223&lt;=0,0,('LED Curve'!$D$19*(AS223/$I$4)^3+'LED Curve'!$D$20*(AS223/$I$4)^2+'LED Curve'!$D$21*(AS223/$I$4)^1+'LED Curve'!$D$22)*$F$4*$I$4))</f>
        <v>0</v>
      </c>
      <c r="EF223">
        <f>IF($I$1=0,0,IF(AT223&lt;=0,0,('LED Curve'!$D$19*(AT223/$I$1)^3+'LED Curve'!$D$20*(AT223/$I$1)^2+'LED Curve'!$D$21*(AT223/$I$1)^1+'LED Curve'!$D$22)*$F$1*$I$1))</f>
        <v>239.68166202843815</v>
      </c>
      <c r="EG223">
        <f>IF($I$2=0,0,IF(AU223&lt;=0,0,('LED Curve'!$D$19*(AU223/$I$2)^3+'LED Curve'!$D$20*(AU223/$I$2)^2+'LED Curve'!$D$21*(AU223/$I$2)^1+'LED Curve'!$D$22)*$F$2*$I$2))</f>
        <v>239.68166202843815</v>
      </c>
      <c r="EH223">
        <f>IF($I$3=0,0,IF(AV223&lt;=0,0,('LED Curve'!$D$19*(AV223/$I$3)^3+'LED Curve'!$D$20*(AV223/$I$3)^2+'LED Curve'!$D$21*(AV223/$I$3)^1+'LED Curve'!$D$22)*$F$3*$I$3))</f>
        <v>0</v>
      </c>
      <c r="EI223">
        <f>IF($I$4=0,0,IF(AW223&lt;=0,0,('LED Curve'!$D$19*(AW223/$I$4)^3+'LED Curve'!$D$20*(AW223/$I$4)^2+'LED Curve'!$D$21*(AW223/$I$4)^1+'LED Curve'!$D$22)*$F$4*$I$4))</f>
        <v>0</v>
      </c>
      <c r="EJ223">
        <f>IF($I$1=0,0,IF(AX223&lt;=0,0,('LED Curve'!$D$19*(AX223/$I$1)^3+'LED Curve'!$D$20*(AX223/$I$1)^2+'LED Curve'!$D$21*(AX223/$I$1)^1+'LED Curve'!$D$22)*$F$1*$I$1))</f>
        <v>239.68166202843815</v>
      </c>
      <c r="EK223">
        <f>IF($I$2=0,0,IF(AY223&lt;=0,0,('LED Curve'!$D$19*(AY223/$I$2)^3+'LED Curve'!$D$20*(AY223/$I$2)^2+'LED Curve'!$D$21*(AY223/$I$2)^1+'LED Curve'!$D$22)*$F$2*$I$2))</f>
        <v>239.68166202843815</v>
      </c>
      <c r="EL223">
        <f>IF($I$3=0,0,IF(AZ223&lt;=0,0,('LED Curve'!$D$19*(AZ223/$I$3)^3+'LED Curve'!$D$20*(AZ223/$I$3)^2+'LED Curve'!$D$21*(AZ223/$I$3)^1+'LED Curve'!$D$22)*$F$3*$I$3))</f>
        <v>131.32374942339345</v>
      </c>
      <c r="EM223">
        <f>IF($I$4=0,0,IF(BA223&lt;=0,0,('LED Curve'!$D$19*(BA223/$I$4)^3+'LED Curve'!$D$20*(BA223/$I$4)^2+'LED Curve'!$D$21*(BA223/$I$4)^1+'LED Curve'!$D$22)*$F$4*$I$4))</f>
        <v>0</v>
      </c>
      <c r="EN223">
        <f t="shared" si="402"/>
        <v>479.36332405687631</v>
      </c>
      <c r="EO223">
        <f t="shared" si="322"/>
        <v>0</v>
      </c>
      <c r="EP223">
        <f t="shared" si="323"/>
        <v>479.36332405687631</v>
      </c>
      <c r="EQ223">
        <f t="shared" si="324"/>
        <v>0</v>
      </c>
      <c r="ER223">
        <f t="shared" si="403"/>
        <v>610.68707348026976</v>
      </c>
      <c r="ES223">
        <f t="shared" si="325"/>
        <v>0</v>
      </c>
    </row>
    <row r="224" spans="1:149" x14ac:dyDescent="0.3">
      <c r="A224">
        <v>215</v>
      </c>
      <c r="B224">
        <f t="shared" si="326"/>
        <v>8.3984374999999997E-3</v>
      </c>
      <c r="C224">
        <f t="shared" si="313"/>
        <v>73.610191303356416</v>
      </c>
      <c r="D224">
        <f t="shared" si="314"/>
        <v>80.429299603661548</v>
      </c>
      <c r="E224">
        <f t="shared" si="315"/>
        <v>87.24840790396668</v>
      </c>
      <c r="F224">
        <f>IF(C224&gt;Calculation!$D$72,IF((C224-Calculation!$D$72)/Calculation!$D$58&gt;Calculation!$D$28,Calculation!$D$28,(C224-Calculation!$D$72)/Calculation!$D$58),0)</f>
        <v>26.470588235294116</v>
      </c>
      <c r="G224">
        <f>IF(C224&gt;Calculation!$D$73,IF((C224-Calculation!$D$73)/Calculation!$D$59&gt;Calculation!$D$29,Calculation!$D$29,(C224-Calculation!$D$73)/Calculation!$D$59),0)</f>
        <v>54.411764705882355</v>
      </c>
      <c r="H224">
        <f>IF(C224&gt;Calculation!$D$74,IF((C224-Calculation!$D$74)/Calculation!$D$60&gt;Calculation!$D$30,Calculation!$D$30,(C224-Calculation!$D$74)/Calculation!$D$60),0)</f>
        <v>0</v>
      </c>
      <c r="I224">
        <f>IF(C224&gt;Calculation!$D$75,IF((C224-Calculation!$D$75)/Calculation!$D$61&gt;Calculation!$D$31,Calculation!$D$31,(C224-Calculation!$D$75)/Calculation!$D$61),0)</f>
        <v>0</v>
      </c>
      <c r="J224">
        <f>IF(D224&gt;Calculation!$D$72,IF((D224-Calculation!$D$72)/Calculation!$D$58&gt;Calculation!$D$28,Calculation!$D$28,(D224-Calculation!$D$72)/Calculation!$D$58),0)</f>
        <v>26.470588235294116</v>
      </c>
      <c r="K224">
        <f>IF(D224&gt;Calculation!$D$73,IF((D224-Calculation!$D$73)/Calculation!$D$59&gt;Calculation!$D$29,Calculation!$D$29,(D224-Calculation!$D$73)/Calculation!$D$59),0)</f>
        <v>54.411764705882355</v>
      </c>
      <c r="L224">
        <f>IF(D224&gt;Calculation!$D$74,IF((D224-Calculation!$D$74)/Calculation!$D$60&gt;Calculation!$D$30,Calculation!$D$30,(D224-Calculation!$D$74)/Calculation!$D$60),0)</f>
        <v>0</v>
      </c>
      <c r="M224">
        <f>IF(D224&gt;Calculation!$D$75,IF((D224-Calculation!$D$75)/Calculation!$D$61&gt;Calculation!$D$31,Calculation!$D$31,(D224-Calculation!$D$75)/Calculation!$D$61),0)</f>
        <v>0</v>
      </c>
      <c r="N224">
        <f>IF(E224&gt;Calculation!$D$72,IF((E224-Calculation!$D$72)/Calculation!$D$58&gt;Calculation!$D$28,Calculation!$D$28,(E224-Calculation!$D$72)/Calculation!$D$58),0)</f>
        <v>26.470588235294116</v>
      </c>
      <c r="O224">
        <f>IF(E224&gt;Calculation!$D$73,IF((E224-Calculation!$D$73)/Calculation!$D$59&gt;Calculation!$D$29,Calculation!$D$29,(E224-Calculation!$D$73)/Calculation!$D$59),0)</f>
        <v>54.411764705882355</v>
      </c>
      <c r="P224">
        <f>IF(E224&gt;Calculation!$D$74,IF((E224-Calculation!$D$74)/Calculation!$D$60&gt;Calculation!$D$30,Calculation!$D$30,(E224-Calculation!$D$74)/Calculation!$D$60),0)</f>
        <v>16.922109179217774</v>
      </c>
      <c r="Q224">
        <f>IF(E224&gt;Calculation!$D$75,IF((E224-Calculation!$D$75)/Calculation!$D$61&gt;Calculation!$D$31,Calculation!$D$31,(E224-Calculation!$D$75)/Calculation!$D$61),0)</f>
        <v>0</v>
      </c>
      <c r="R224">
        <f t="shared" si="327"/>
        <v>0</v>
      </c>
      <c r="S224">
        <f t="shared" si="328"/>
        <v>54.411764705882355</v>
      </c>
      <c r="T224">
        <f t="shared" si="329"/>
        <v>0</v>
      </c>
      <c r="U224">
        <f t="shared" si="330"/>
        <v>0</v>
      </c>
      <c r="V224">
        <f t="shared" si="331"/>
        <v>0</v>
      </c>
      <c r="W224">
        <f t="shared" si="332"/>
        <v>54.411764705882355</v>
      </c>
      <c r="X224">
        <f t="shared" si="333"/>
        <v>0</v>
      </c>
      <c r="Y224">
        <f t="shared" si="334"/>
        <v>0</v>
      </c>
      <c r="Z224">
        <f t="shared" si="335"/>
        <v>0</v>
      </c>
      <c r="AA224">
        <f t="shared" si="336"/>
        <v>37.489655526664578</v>
      </c>
      <c r="AB224">
        <f t="shared" si="337"/>
        <v>16.922109179217774</v>
      </c>
      <c r="AC224">
        <f t="shared" si="316"/>
        <v>0</v>
      </c>
      <c r="AD224">
        <f>IF(T224&gt;Calculation!$D$29,1,0)</f>
        <v>0</v>
      </c>
      <c r="AE224">
        <f>IF(X224&gt;Calculation!$D$29,1,0)</f>
        <v>0</v>
      </c>
      <c r="AF224">
        <f>IF(AB224&gt;Calculation!$D$29,1,0)</f>
        <v>0</v>
      </c>
      <c r="AG224">
        <f>IF(U224&gt;Calculation!$D$30,1,0)</f>
        <v>0</v>
      </c>
      <c r="AH224">
        <f>IF(Y224&gt;Calculation!$D$30,1,0)</f>
        <v>0</v>
      </c>
      <c r="AI224">
        <f>IF(AC224&gt;Calculation!$D$30,1,0)</f>
        <v>0</v>
      </c>
      <c r="AJ224">
        <f t="shared" si="317"/>
        <v>54.411764705882355</v>
      </c>
      <c r="AK224">
        <f t="shared" si="338"/>
        <v>54.411764705882355</v>
      </c>
      <c r="AL224">
        <f t="shared" si="339"/>
        <v>54.411764705882348</v>
      </c>
      <c r="AM224">
        <f t="shared" si="340"/>
        <v>2960.6401384083047</v>
      </c>
      <c r="AN224">
        <f t="shared" si="341"/>
        <v>2960.6401384083047</v>
      </c>
      <c r="AO224">
        <f t="shared" si="342"/>
        <v>2960.6401384083038</v>
      </c>
      <c r="AP224">
        <f t="shared" si="318"/>
        <v>54.411764705882355</v>
      </c>
      <c r="AQ224">
        <f t="shared" si="319"/>
        <v>54.411764705882355</v>
      </c>
      <c r="AR224">
        <f t="shared" si="320"/>
        <v>0</v>
      </c>
      <c r="AS224">
        <f t="shared" si="321"/>
        <v>0</v>
      </c>
      <c r="AT224">
        <f t="shared" si="343"/>
        <v>54.411764705882355</v>
      </c>
      <c r="AU224">
        <f t="shared" si="344"/>
        <v>54.411764705882355</v>
      </c>
      <c r="AV224">
        <f t="shared" si="345"/>
        <v>0</v>
      </c>
      <c r="AW224">
        <f t="shared" si="346"/>
        <v>0</v>
      </c>
      <c r="AX224">
        <f t="shared" si="347"/>
        <v>54.411764705882348</v>
      </c>
      <c r="AY224">
        <f t="shared" si="348"/>
        <v>54.411764705882348</v>
      </c>
      <c r="AZ224">
        <f t="shared" si="349"/>
        <v>16.922109179217774</v>
      </c>
      <c r="BA224">
        <f t="shared" si="350"/>
        <v>0</v>
      </c>
      <c r="BB224">
        <f t="shared" si="351"/>
        <v>18.137254901960784</v>
      </c>
      <c r="BC224">
        <f t="shared" si="352"/>
        <v>18.137254901960784</v>
      </c>
      <c r="BD224">
        <f t="shared" si="353"/>
        <v>0</v>
      </c>
      <c r="BE224">
        <f t="shared" si="354"/>
        <v>0</v>
      </c>
      <c r="BF224">
        <f t="shared" si="355"/>
        <v>18.137254901960784</v>
      </c>
      <c r="BG224">
        <f t="shared" si="356"/>
        <v>18.137254901960784</v>
      </c>
      <c r="BH224">
        <f t="shared" si="357"/>
        <v>0</v>
      </c>
      <c r="BI224">
        <f t="shared" si="358"/>
        <v>0</v>
      </c>
      <c r="BJ224">
        <f t="shared" si="359"/>
        <v>18.137254901960784</v>
      </c>
      <c r="BK224">
        <f t="shared" si="360"/>
        <v>18.137254901960784</v>
      </c>
      <c r="BL224">
        <f t="shared" si="361"/>
        <v>5.6407030597392582</v>
      </c>
      <c r="BM224">
        <f t="shared" si="362"/>
        <v>0</v>
      </c>
      <c r="BN224">
        <f t="shared" si="363"/>
        <v>328.96001537870046</v>
      </c>
      <c r="BO224">
        <f t="shared" si="364"/>
        <v>328.96001537870046</v>
      </c>
      <c r="BP224">
        <f t="shared" si="365"/>
        <v>0</v>
      </c>
      <c r="BQ224">
        <f t="shared" si="366"/>
        <v>0</v>
      </c>
      <c r="BR224">
        <f t="shared" si="367"/>
        <v>328.96001537870046</v>
      </c>
      <c r="BS224">
        <f t="shared" si="368"/>
        <v>328.96001537870046</v>
      </c>
      <c r="BT224">
        <f t="shared" si="369"/>
        <v>0</v>
      </c>
      <c r="BU224">
        <f t="shared" si="370"/>
        <v>0</v>
      </c>
      <c r="BV224">
        <f t="shared" si="371"/>
        <v>328.96001537870046</v>
      </c>
      <c r="BW224">
        <f t="shared" si="372"/>
        <v>328.96001537870046</v>
      </c>
      <c r="BX224">
        <f t="shared" si="373"/>
        <v>31.817531008151828</v>
      </c>
      <c r="BY224">
        <f t="shared" si="374"/>
        <v>0</v>
      </c>
      <c r="BZ224">
        <f>IF($I$1=0,0,IF(AP224=0,C224,('LED Curve'!$D$14*(AP224/$I$1)^3+'LED Curve'!$D$15*(AP224/$I$1)^2+'LED Curve'!$D$16*(AP224/$I$1)^1+'LED Curve'!$D$17)*$F$1))</f>
        <v>29.492055904566882</v>
      </c>
      <c r="CA224">
        <f>IF($I$2=0,0,IF(AQ224=0,C224-BZ224,('LED Curve'!$D$14*(AQ224/$I$2)^3+'LED Curve'!$D$15*(AQ224/$I$2)^2+'LED Curve'!$D$16*(AQ224/$I$2)^1+'LED Curve'!$D$17)*$F$2))</f>
        <v>29.492055904566882</v>
      </c>
      <c r="CB224">
        <f>IF($I$3=0,0,IF(AR224=0,C224-(BZ224+CA224),('LED Curve'!$D$14*(AR224/$I$3)^3+'LED Curve'!$D$15*(AR224/$I$3)^2+'LED Curve'!$D$16*(AR224/$I$3)^1+'LED Curve'!$D$17)*$F$3))</f>
        <v>14.626079494222651</v>
      </c>
      <c r="CC224">
        <f>IF($I$4=0,0,IF(AS224=0,C224-(BZ224+CA224+CB224),('LED Curve'!$D$14*(AS224/$I$4)^3+'LED Curve'!$D$15*(AS224/$I$4)^2+'LED Curve'!$D$16*(AS224/$I$4)^1+'LED Curve'!$D$17)*$F$4))</f>
        <v>0</v>
      </c>
      <c r="CD224">
        <f>IF($I$1=0,0,IF(AT224=0,D224,('LED Curve'!$D$14*(AT224/$I$1)^3+'LED Curve'!$D$15*(AT224/$I$1)^2+'LED Curve'!$D$16*(AT224/$I$1)^1+'LED Curve'!$D$17)*$F$1))</f>
        <v>29.492055904566882</v>
      </c>
      <c r="CE224">
        <f>IF($I$2=0,0,IF(AU224=0,D224-CD224,('LED Curve'!$D$14*(AU224/$I$2)^3+'LED Curve'!$D$15*(AU224/$I$2)^2+'LED Curve'!$D$16*(AU224/$I$2)^1+'LED Curve'!$D$17)*$F$2))</f>
        <v>29.492055904566882</v>
      </c>
      <c r="CF224">
        <f>IF($I$3=0,0,IF(AV224=0,D224-(CD224+CE224),('LED Curve'!$D$14*(AV224/$I$3)^3+'LED Curve'!$D$15*(AV224/$I$3)^2+'LED Curve'!$D$16*(AV224/$I$3)^1+'LED Curve'!$D$17)*$F$3))</f>
        <v>21.445187794527783</v>
      </c>
      <c r="CG224">
        <f>IF($I$4=0,0,IF(AW224=0,D224-(CD224+CE224+CF224),('LED Curve'!$D$14*(AW224/$I$4)^3+'LED Curve'!$D$15*(AW224/$I$4)^2+'LED Curve'!$D$16*(AW224/$I$4)^1+'LED Curve'!$D$17)*$F$4))</f>
        <v>0</v>
      </c>
      <c r="CH224">
        <f>IF($I$1=0,0,IF(AX224=0,E224,('LED Curve'!$D$14*(AX224/$I$1)^3+'LED Curve'!$D$15*(AX224/$I$1)^2+'LED Curve'!$D$16*(AX224/$I$1)^1+'LED Curve'!$D$17)*$F$1))</f>
        <v>29.492055904566882</v>
      </c>
      <c r="CI224">
        <f>IF($I$2=0,0,IF(AY224=0,E224-CH224,('LED Curve'!$D$14*(AY224/$I$2)^3+'LED Curve'!$D$15*(AY224/$I$2)^2+'LED Curve'!$D$16*(AY224/$I$2)^1+'LED Curve'!$D$17)*$F$2))</f>
        <v>29.492055904566882</v>
      </c>
      <c r="CJ224">
        <f>IF($I$3=0,0,IF(AZ224=0,E224-(CH224+CI224),('LED Curve'!$D$14*(AZ224/$I$3)^3+'LED Curve'!$D$15*(AZ224/$I$3)^2+'LED Curve'!$D$16*(AZ224/$I$3)^1+'LED Curve'!$D$17)*$F$3))</f>
        <v>27.032332525616525</v>
      </c>
      <c r="CK224">
        <f>IF($I$4=0,0,IF(BA224=0,E224-(CH224+CI224+CJ224),('LED Curve'!$D$14*(BA224/$I$4)^3+'LED Curve'!$D$15*(BA224/$I$4)^2+'LED Curve'!$D$16*(BA224/$I$4)^1+'LED Curve'!$D$17)*$F$4))</f>
        <v>1.2319635692163899</v>
      </c>
      <c r="CL224">
        <f t="shared" si="375"/>
        <v>44.118135398789533</v>
      </c>
      <c r="CM224">
        <f t="shared" si="376"/>
        <v>14.626079494222651</v>
      </c>
      <c r="CN224">
        <f t="shared" si="377"/>
        <v>0</v>
      </c>
      <c r="CO224">
        <f>IF($C$6=Calculation!$I$5,0,$C224-(BZ224+CA224+CB224+CC224))</f>
        <v>0</v>
      </c>
      <c r="CP224">
        <f t="shared" si="378"/>
        <v>50.937243699094665</v>
      </c>
      <c r="CQ224">
        <f t="shared" si="379"/>
        <v>21.445187794527783</v>
      </c>
      <c r="CR224">
        <f t="shared" si="380"/>
        <v>0</v>
      </c>
      <c r="CS224">
        <f>IF($C$6=Calculation!$I$5,0,$D224-(CD224+CE224+CF224+CG224))</f>
        <v>0</v>
      </c>
      <c r="CT224">
        <f t="shared" si="381"/>
        <v>57.756351999399797</v>
      </c>
      <c r="CU224">
        <f t="shared" si="382"/>
        <v>28.264296094832915</v>
      </c>
      <c r="CV224">
        <f t="shared" si="383"/>
        <v>1.2319635692163899</v>
      </c>
      <c r="CW224">
        <f>IF($C$6=Calculation!$I$5,0,$E224-(CH224+CI224+CJ224+CK224))</f>
        <v>0</v>
      </c>
      <c r="CX224">
        <f t="shared" si="384"/>
        <v>108.04187309044839</v>
      </c>
      <c r="CY224">
        <f t="shared" si="385"/>
        <v>122.41821376156314</v>
      </c>
      <c r="CZ224">
        <f t="shared" si="386"/>
        <v>136.15481170781766</v>
      </c>
      <c r="DA224">
        <f t="shared" si="387"/>
        <v>1.1652172138529973</v>
      </c>
      <c r="DB224">
        <f t="shared" si="388"/>
        <v>1.2256657313765538</v>
      </c>
      <c r="DC224">
        <f t="shared" si="389"/>
        <v>1.2731736375181977</v>
      </c>
      <c r="DD224">
        <f t="shared" si="404"/>
        <v>26.36883448963308</v>
      </c>
      <c r="DE224">
        <f t="shared" si="405"/>
        <v>25.95202439142248</v>
      </c>
      <c r="DF224">
        <f t="shared" si="406"/>
        <v>24.158376756220594</v>
      </c>
      <c r="DG224">
        <f t="shared" si="407"/>
        <v>17.668708311669377</v>
      </c>
      <c r="DH224">
        <f t="shared" si="408"/>
        <v>27.819262151875201</v>
      </c>
      <c r="DI224">
        <f t="shared" si="409"/>
        <v>27.439397217335291</v>
      </c>
      <c r="DJ224">
        <f t="shared" si="410"/>
        <v>26.070179169031878</v>
      </c>
      <c r="DK224">
        <f t="shared" si="411"/>
        <v>20.58063158156131</v>
      </c>
      <c r="DL224">
        <f t="shared" si="412"/>
        <v>28.957560816654635</v>
      </c>
      <c r="DM224">
        <f t="shared" si="413"/>
        <v>28.609746804943278</v>
      </c>
      <c r="DN224">
        <f t="shared" si="414"/>
        <v>27.572916967728066</v>
      </c>
      <c r="DO224">
        <f t="shared" si="415"/>
        <v>22.792486166611489</v>
      </c>
      <c r="DP224">
        <f t="shared" si="390"/>
        <v>0.21536561656600375</v>
      </c>
      <c r="DQ224">
        <f t="shared" si="391"/>
        <v>1.0508490456562281</v>
      </c>
      <c r="DR224">
        <f t="shared" si="392"/>
        <v>3.0086655197777659</v>
      </c>
      <c r="DS224">
        <f t="shared" si="393"/>
        <v>8.4538317456497953</v>
      </c>
      <c r="DT224">
        <f t="shared" si="394"/>
        <v>0.1957421357474966</v>
      </c>
      <c r="DU224">
        <f t="shared" si="395"/>
        <v>0.79274082215754627</v>
      </c>
      <c r="DV224">
        <f t="shared" si="396"/>
        <v>2.5140762187326211</v>
      </c>
      <c r="DW224">
        <f t="shared" si="397"/>
        <v>15.780518733745136</v>
      </c>
      <c r="DX224">
        <f t="shared" si="398"/>
        <v>0.17943591579829735</v>
      </c>
      <c r="DY224">
        <f t="shared" si="399"/>
        <v>0.54689107523698599</v>
      </c>
      <c r="DZ224">
        <f t="shared" si="400"/>
        <v>2.1748974523188171</v>
      </c>
      <c r="EA224">
        <f t="shared" si="401"/>
        <v>24.047702871007704</v>
      </c>
      <c r="EB224">
        <f>IF($I$1=0,0,IF(AP224&lt;=0,0,('LED Curve'!$D$19*(AP224/$I$1)^3+'LED Curve'!$D$20*(AP224/$I$1)^2+'LED Curve'!$D$21*(AP224/$I$1)^1+'LED Curve'!$D$22)*$F$1*$I$1))</f>
        <v>239.68166202843815</v>
      </c>
      <c r="EC224">
        <f>IF($I$2=0,0,IF(AQ224&lt;=0,0,('LED Curve'!$D$19*(AQ224/$I$2)^3+'LED Curve'!$D$20*(AQ224/$I$2)^2+'LED Curve'!$D$21*(AQ224/$I$2)^1+'LED Curve'!$D$22)*$F$2*$I$2))</f>
        <v>239.68166202843815</v>
      </c>
      <c r="ED224">
        <f>IF($I$3=0,0,IF(AR224&lt;=0,0,('LED Curve'!$D$19*(AR224/$I$3)^3+'LED Curve'!$D$20*(AR224/$I$3)^2+'LED Curve'!$D$21*(AR224/$I$3)^1+'LED Curve'!$D$22)*$F$3*$I$3))</f>
        <v>0</v>
      </c>
      <c r="EE224">
        <f>IF($I$4=0,0,IF(AS224&lt;=0,0,('LED Curve'!$D$19*(AS224/$I$4)^3+'LED Curve'!$D$20*(AS224/$I$4)^2+'LED Curve'!$D$21*(AS224/$I$4)^1+'LED Curve'!$D$22)*$F$4*$I$4))</f>
        <v>0</v>
      </c>
      <c r="EF224">
        <f>IF($I$1=0,0,IF(AT224&lt;=0,0,('LED Curve'!$D$19*(AT224/$I$1)^3+'LED Curve'!$D$20*(AT224/$I$1)^2+'LED Curve'!$D$21*(AT224/$I$1)^1+'LED Curve'!$D$22)*$F$1*$I$1))</f>
        <v>239.68166202843815</v>
      </c>
      <c r="EG224">
        <f>IF($I$2=0,0,IF(AU224&lt;=0,0,('LED Curve'!$D$19*(AU224/$I$2)^3+'LED Curve'!$D$20*(AU224/$I$2)^2+'LED Curve'!$D$21*(AU224/$I$2)^1+'LED Curve'!$D$22)*$F$2*$I$2))</f>
        <v>239.68166202843815</v>
      </c>
      <c r="EH224">
        <f>IF($I$3=0,0,IF(AV224&lt;=0,0,('LED Curve'!$D$19*(AV224/$I$3)^3+'LED Curve'!$D$20*(AV224/$I$3)^2+'LED Curve'!$D$21*(AV224/$I$3)^1+'LED Curve'!$D$22)*$F$3*$I$3))</f>
        <v>0</v>
      </c>
      <c r="EI224">
        <f>IF($I$4=0,0,IF(AW224&lt;=0,0,('LED Curve'!$D$19*(AW224/$I$4)^3+'LED Curve'!$D$20*(AW224/$I$4)^2+'LED Curve'!$D$21*(AW224/$I$4)^1+'LED Curve'!$D$22)*$F$4*$I$4))</f>
        <v>0</v>
      </c>
      <c r="EJ224">
        <f>IF($I$1=0,0,IF(AX224&lt;=0,0,('LED Curve'!$D$19*(AX224/$I$1)^3+'LED Curve'!$D$20*(AX224/$I$1)^2+'LED Curve'!$D$21*(AX224/$I$1)^1+'LED Curve'!$D$22)*$F$1*$I$1))</f>
        <v>239.68166202843815</v>
      </c>
      <c r="EK224">
        <f>IF($I$2=0,0,IF(AY224&lt;=0,0,('LED Curve'!$D$19*(AY224/$I$2)^3+'LED Curve'!$D$20*(AY224/$I$2)^2+'LED Curve'!$D$21*(AY224/$I$2)^1+'LED Curve'!$D$22)*$F$2*$I$2))</f>
        <v>239.68166202843815</v>
      </c>
      <c r="EL224">
        <f>IF($I$3=0,0,IF(AZ224&lt;=0,0,('LED Curve'!$D$19*(AZ224/$I$3)^3+'LED Curve'!$D$20*(AZ224/$I$3)^2+'LED Curve'!$D$21*(AZ224/$I$3)^1+'LED Curve'!$D$22)*$F$3*$I$3))</f>
        <v>77.466522551556977</v>
      </c>
      <c r="EM224">
        <f>IF($I$4=0,0,IF(BA224&lt;=0,0,('LED Curve'!$D$19*(BA224/$I$4)^3+'LED Curve'!$D$20*(BA224/$I$4)^2+'LED Curve'!$D$21*(BA224/$I$4)^1+'LED Curve'!$D$22)*$F$4*$I$4))</f>
        <v>0</v>
      </c>
      <c r="EN224">
        <f t="shared" si="402"/>
        <v>479.36332405687631</v>
      </c>
      <c r="EO224">
        <f t="shared" si="322"/>
        <v>0</v>
      </c>
      <c r="EP224">
        <f t="shared" si="323"/>
        <v>479.36332405687631</v>
      </c>
      <c r="EQ224">
        <f t="shared" si="324"/>
        <v>0</v>
      </c>
      <c r="ER224">
        <f t="shared" si="403"/>
        <v>556.82984660843329</v>
      </c>
      <c r="ES224">
        <f t="shared" si="325"/>
        <v>0</v>
      </c>
    </row>
    <row r="225" spans="1:149" x14ac:dyDescent="0.3">
      <c r="A225">
        <v>216</v>
      </c>
      <c r="B225">
        <f t="shared" si="326"/>
        <v>8.4375000000000006E-3</v>
      </c>
      <c r="C225">
        <f t="shared" si="313"/>
        <v>71.932122432552077</v>
      </c>
      <c r="D225">
        <f t="shared" si="314"/>
        <v>78.598679017329545</v>
      </c>
      <c r="E225">
        <f t="shared" si="315"/>
        <v>85.265235602106998</v>
      </c>
      <c r="F225">
        <f>IF(C225&gt;Calculation!$D$72,IF((C225-Calculation!$D$72)/Calculation!$D$58&gt;Calculation!$D$28,Calculation!$D$28,(C225-Calculation!$D$72)/Calculation!$D$58),0)</f>
        <v>26.470588235294116</v>
      </c>
      <c r="G225">
        <f>IF(C225&gt;Calculation!$D$73,IF((C225-Calculation!$D$73)/Calculation!$D$59&gt;Calculation!$D$29,Calculation!$D$29,(C225-Calculation!$D$73)/Calculation!$D$59),0)</f>
        <v>54.411764705882355</v>
      </c>
      <c r="H225">
        <f>IF(C225&gt;Calculation!$D$74,IF((C225-Calculation!$D$74)/Calculation!$D$60&gt;Calculation!$D$30,Calculation!$D$30,(C225-Calculation!$D$74)/Calculation!$D$60),0)</f>
        <v>0</v>
      </c>
      <c r="I225">
        <f>IF(C225&gt;Calculation!$D$75,IF((C225-Calculation!$D$75)/Calculation!$D$61&gt;Calculation!$D$31,Calculation!$D$31,(C225-Calculation!$D$75)/Calculation!$D$61),0)</f>
        <v>0</v>
      </c>
      <c r="J225">
        <f>IF(D225&gt;Calculation!$D$72,IF((D225-Calculation!$D$72)/Calculation!$D$58&gt;Calculation!$D$28,Calculation!$D$28,(D225-Calculation!$D$72)/Calculation!$D$58),0)</f>
        <v>26.470588235294116</v>
      </c>
      <c r="K225">
        <f>IF(D225&gt;Calculation!$D$73,IF((D225-Calculation!$D$73)/Calculation!$D$59&gt;Calculation!$D$29,Calculation!$D$29,(D225-Calculation!$D$73)/Calculation!$D$59),0)</f>
        <v>54.411764705882355</v>
      </c>
      <c r="L225">
        <f>IF(D225&gt;Calculation!$D$74,IF((D225-Calculation!$D$74)/Calculation!$D$60&gt;Calculation!$D$30,Calculation!$D$30,(D225-Calculation!$D$74)/Calculation!$D$60),0)</f>
        <v>0</v>
      </c>
      <c r="M225">
        <f>IF(D225&gt;Calculation!$D$75,IF((D225-Calculation!$D$75)/Calculation!$D$61&gt;Calculation!$D$31,Calculation!$D$31,(D225-Calculation!$D$75)/Calculation!$D$61),0)</f>
        <v>0</v>
      </c>
      <c r="N225">
        <f>IF(E225&gt;Calculation!$D$72,IF((E225-Calculation!$D$72)/Calculation!$D$58&gt;Calculation!$D$28,Calculation!$D$28,(E225-Calculation!$D$72)/Calculation!$D$58),0)</f>
        <v>26.470588235294116</v>
      </c>
      <c r="O225">
        <f>IF(E225&gt;Calculation!$D$73,IF((E225-Calculation!$D$73)/Calculation!$D$59&gt;Calculation!$D$29,Calculation!$D$29,(E225-Calculation!$D$73)/Calculation!$D$59),0)</f>
        <v>54.411764705882355</v>
      </c>
      <c r="P225">
        <f>IF(E225&gt;Calculation!$D$74,IF((E225-Calculation!$D$74)/Calculation!$D$60&gt;Calculation!$D$30,Calculation!$D$30,(E225-Calculation!$D$74)/Calculation!$D$60),0)</f>
        <v>4.6651728265621371</v>
      </c>
      <c r="Q225">
        <f>IF(E225&gt;Calculation!$D$75,IF((E225-Calculation!$D$75)/Calculation!$D$61&gt;Calculation!$D$31,Calculation!$D$31,(E225-Calculation!$D$75)/Calculation!$D$61),0)</f>
        <v>0</v>
      </c>
      <c r="R225">
        <f t="shared" si="327"/>
        <v>0</v>
      </c>
      <c r="S225">
        <f t="shared" si="328"/>
        <v>54.411764705882355</v>
      </c>
      <c r="T225">
        <f t="shared" si="329"/>
        <v>0</v>
      </c>
      <c r="U225">
        <f t="shared" si="330"/>
        <v>0</v>
      </c>
      <c r="V225">
        <f t="shared" si="331"/>
        <v>0</v>
      </c>
      <c r="W225">
        <f t="shared" si="332"/>
        <v>54.411764705882355</v>
      </c>
      <c r="X225">
        <f t="shared" si="333"/>
        <v>0</v>
      </c>
      <c r="Y225">
        <f t="shared" si="334"/>
        <v>0</v>
      </c>
      <c r="Z225">
        <f t="shared" si="335"/>
        <v>0</v>
      </c>
      <c r="AA225">
        <f t="shared" si="336"/>
        <v>49.746591879320221</v>
      </c>
      <c r="AB225">
        <f t="shared" si="337"/>
        <v>4.6651728265621371</v>
      </c>
      <c r="AC225">
        <f t="shared" si="316"/>
        <v>0</v>
      </c>
      <c r="AD225">
        <f>IF(T225&gt;Calculation!$D$29,1,0)</f>
        <v>0</v>
      </c>
      <c r="AE225">
        <f>IF(X225&gt;Calculation!$D$29,1,0)</f>
        <v>0</v>
      </c>
      <c r="AF225">
        <f>IF(AB225&gt;Calculation!$D$29,1,0)</f>
        <v>0</v>
      </c>
      <c r="AG225">
        <f>IF(U225&gt;Calculation!$D$30,1,0)</f>
        <v>0</v>
      </c>
      <c r="AH225">
        <f>IF(Y225&gt;Calculation!$D$30,1,0)</f>
        <v>0</v>
      </c>
      <c r="AI225">
        <f>IF(AC225&gt;Calculation!$D$30,1,0)</f>
        <v>0</v>
      </c>
      <c r="AJ225">
        <f t="shared" si="317"/>
        <v>54.411764705882355</v>
      </c>
      <c r="AK225">
        <f t="shared" si="338"/>
        <v>54.411764705882355</v>
      </c>
      <c r="AL225">
        <f t="shared" si="339"/>
        <v>54.411764705882355</v>
      </c>
      <c r="AM225">
        <f t="shared" si="340"/>
        <v>2960.6401384083047</v>
      </c>
      <c r="AN225">
        <f t="shared" si="341"/>
        <v>2960.6401384083047</v>
      </c>
      <c r="AO225">
        <f t="shared" si="342"/>
        <v>2960.6401384083047</v>
      </c>
      <c r="AP225">
        <f t="shared" si="318"/>
        <v>54.411764705882355</v>
      </c>
      <c r="AQ225">
        <f t="shared" si="319"/>
        <v>54.411764705882355</v>
      </c>
      <c r="AR225">
        <f t="shared" si="320"/>
        <v>0</v>
      </c>
      <c r="AS225">
        <f t="shared" si="321"/>
        <v>0</v>
      </c>
      <c r="AT225">
        <f t="shared" si="343"/>
        <v>54.411764705882355</v>
      </c>
      <c r="AU225">
        <f t="shared" si="344"/>
        <v>54.411764705882355</v>
      </c>
      <c r="AV225">
        <f t="shared" si="345"/>
        <v>0</v>
      </c>
      <c r="AW225">
        <f t="shared" si="346"/>
        <v>0</v>
      </c>
      <c r="AX225">
        <f t="shared" si="347"/>
        <v>54.411764705882355</v>
      </c>
      <c r="AY225">
        <f t="shared" si="348"/>
        <v>54.411764705882355</v>
      </c>
      <c r="AZ225">
        <f t="shared" si="349"/>
        <v>4.6651728265621371</v>
      </c>
      <c r="BA225">
        <f t="shared" si="350"/>
        <v>0</v>
      </c>
      <c r="BB225">
        <f t="shared" si="351"/>
        <v>18.137254901960784</v>
      </c>
      <c r="BC225">
        <f t="shared" si="352"/>
        <v>18.137254901960784</v>
      </c>
      <c r="BD225">
        <f t="shared" si="353"/>
        <v>0</v>
      </c>
      <c r="BE225">
        <f t="shared" si="354"/>
        <v>0</v>
      </c>
      <c r="BF225">
        <f t="shared" si="355"/>
        <v>18.137254901960784</v>
      </c>
      <c r="BG225">
        <f t="shared" si="356"/>
        <v>18.137254901960784</v>
      </c>
      <c r="BH225">
        <f t="shared" si="357"/>
        <v>0</v>
      </c>
      <c r="BI225">
        <f t="shared" si="358"/>
        <v>0</v>
      </c>
      <c r="BJ225">
        <f t="shared" si="359"/>
        <v>18.137254901960784</v>
      </c>
      <c r="BK225">
        <f t="shared" si="360"/>
        <v>18.137254901960784</v>
      </c>
      <c r="BL225">
        <f t="shared" si="361"/>
        <v>1.5550576088540458</v>
      </c>
      <c r="BM225">
        <f t="shared" si="362"/>
        <v>0</v>
      </c>
      <c r="BN225">
        <f t="shared" si="363"/>
        <v>328.96001537870046</v>
      </c>
      <c r="BO225">
        <f t="shared" si="364"/>
        <v>328.96001537870046</v>
      </c>
      <c r="BP225">
        <f t="shared" si="365"/>
        <v>0</v>
      </c>
      <c r="BQ225">
        <f t="shared" si="366"/>
        <v>0</v>
      </c>
      <c r="BR225">
        <f t="shared" si="367"/>
        <v>328.96001537870046</v>
      </c>
      <c r="BS225">
        <f t="shared" si="368"/>
        <v>328.96001537870046</v>
      </c>
      <c r="BT225">
        <f t="shared" si="369"/>
        <v>0</v>
      </c>
      <c r="BU225">
        <f t="shared" si="370"/>
        <v>0</v>
      </c>
      <c r="BV225">
        <f t="shared" si="371"/>
        <v>328.96001537870046</v>
      </c>
      <c r="BW225">
        <f t="shared" si="372"/>
        <v>328.96001537870046</v>
      </c>
      <c r="BX225">
        <f t="shared" si="373"/>
        <v>2.4182041668548622</v>
      </c>
      <c r="BY225">
        <f t="shared" si="374"/>
        <v>0</v>
      </c>
      <c r="BZ225">
        <f>IF($I$1=0,0,IF(AP225=0,C225,('LED Curve'!$D$14*(AP225/$I$1)^3+'LED Curve'!$D$15*(AP225/$I$1)^2+'LED Curve'!$D$16*(AP225/$I$1)^1+'LED Curve'!$D$17)*$F$1))</f>
        <v>29.492055904566882</v>
      </c>
      <c r="CA225">
        <f>IF($I$2=0,0,IF(AQ225=0,C225-BZ225,('LED Curve'!$D$14*(AQ225/$I$2)^3+'LED Curve'!$D$15*(AQ225/$I$2)^2+'LED Curve'!$D$16*(AQ225/$I$2)^1+'LED Curve'!$D$17)*$F$2))</f>
        <v>29.492055904566882</v>
      </c>
      <c r="CB225">
        <f>IF($I$3=0,0,IF(AR225=0,C225-(BZ225+CA225),('LED Curve'!$D$14*(AR225/$I$3)^3+'LED Curve'!$D$15*(AR225/$I$3)^2+'LED Curve'!$D$16*(AR225/$I$3)^1+'LED Curve'!$D$17)*$F$3))</f>
        <v>12.948010623418313</v>
      </c>
      <c r="CC225">
        <f>IF($I$4=0,0,IF(AS225=0,C225-(BZ225+CA225+CB225),('LED Curve'!$D$14*(AS225/$I$4)^3+'LED Curve'!$D$15*(AS225/$I$4)^2+'LED Curve'!$D$16*(AS225/$I$4)^1+'LED Curve'!$D$17)*$F$4))</f>
        <v>0</v>
      </c>
      <c r="CD225">
        <f>IF($I$1=0,0,IF(AT225=0,D225,('LED Curve'!$D$14*(AT225/$I$1)^3+'LED Curve'!$D$15*(AT225/$I$1)^2+'LED Curve'!$D$16*(AT225/$I$1)^1+'LED Curve'!$D$17)*$F$1))</f>
        <v>29.492055904566882</v>
      </c>
      <c r="CE225">
        <f>IF($I$2=0,0,IF(AU225=0,D225-CD225,('LED Curve'!$D$14*(AU225/$I$2)^3+'LED Curve'!$D$15*(AU225/$I$2)^2+'LED Curve'!$D$16*(AU225/$I$2)^1+'LED Curve'!$D$17)*$F$2))</f>
        <v>29.492055904566882</v>
      </c>
      <c r="CF225">
        <f>IF($I$3=0,0,IF(AV225=0,D225-(CD225+CE225),('LED Curve'!$D$14*(AV225/$I$3)^3+'LED Curve'!$D$15*(AV225/$I$3)^2+'LED Curve'!$D$16*(AV225/$I$3)^1+'LED Curve'!$D$17)*$F$3))</f>
        <v>19.61456720819578</v>
      </c>
      <c r="CG225">
        <f>IF($I$4=0,0,IF(AW225=0,D225-(CD225+CE225+CF225),('LED Curve'!$D$14*(AW225/$I$4)^3+'LED Curve'!$D$15*(AW225/$I$4)^2+'LED Curve'!$D$16*(AW225/$I$4)^1+'LED Curve'!$D$17)*$F$4))</f>
        <v>0</v>
      </c>
      <c r="CH225">
        <f>IF($I$1=0,0,IF(AX225=0,E225,('LED Curve'!$D$14*(AX225/$I$1)^3+'LED Curve'!$D$15*(AX225/$I$1)^2+'LED Curve'!$D$16*(AX225/$I$1)^1+'LED Curve'!$D$17)*$F$1))</f>
        <v>29.492055904566882</v>
      </c>
      <c r="CI225">
        <f>IF($I$2=0,0,IF(AY225=0,E225-CH225,('LED Curve'!$D$14*(AY225/$I$2)^3+'LED Curve'!$D$15*(AY225/$I$2)^2+'LED Curve'!$D$16*(AY225/$I$2)^1+'LED Curve'!$D$17)*$F$2))</f>
        <v>29.492055904566882</v>
      </c>
      <c r="CJ225">
        <f>IF($I$3=0,0,IF(AZ225=0,E225-(CH225+CI225),('LED Curve'!$D$14*(AZ225/$I$3)^3+'LED Curve'!$D$15*(AZ225/$I$3)^2+'LED Curve'!$D$16*(AZ225/$I$3)^1+'LED Curve'!$D$17)*$F$3))</f>
        <v>25.969228615974025</v>
      </c>
      <c r="CK225">
        <f>IF($I$4=0,0,IF(BA225=0,E225-(CH225+CI225+CJ225),('LED Curve'!$D$14*(BA225/$I$4)^3+'LED Curve'!$D$15*(BA225/$I$4)^2+'LED Curve'!$D$16*(BA225/$I$4)^1+'LED Curve'!$D$17)*$F$4))</f>
        <v>0.31189517699920088</v>
      </c>
      <c r="CL225">
        <f t="shared" si="375"/>
        <v>42.440066527985195</v>
      </c>
      <c r="CM225">
        <f t="shared" si="376"/>
        <v>12.948010623418313</v>
      </c>
      <c r="CN225">
        <f t="shared" si="377"/>
        <v>0</v>
      </c>
      <c r="CO225">
        <f>IF($C$6=Calculation!$I$5,0,$C225-(BZ225+CA225+CB225+CC225))</f>
        <v>0</v>
      </c>
      <c r="CP225">
        <f t="shared" si="378"/>
        <v>49.106623112762662</v>
      </c>
      <c r="CQ225">
        <f t="shared" si="379"/>
        <v>19.61456720819578</v>
      </c>
      <c r="CR225">
        <f t="shared" si="380"/>
        <v>0</v>
      </c>
      <c r="CS225">
        <f>IF($C$6=Calculation!$I$5,0,$D225-(CD225+CE225+CF225+CG225))</f>
        <v>0</v>
      </c>
      <c r="CT225">
        <f t="shared" si="381"/>
        <v>55.773179697540115</v>
      </c>
      <c r="CU225">
        <f t="shared" si="382"/>
        <v>26.281123792973233</v>
      </c>
      <c r="CV225">
        <f t="shared" si="383"/>
        <v>0.31189517699920088</v>
      </c>
      <c r="CW225">
        <f>IF($C$6=Calculation!$I$5,0,$E225-(CH225+CI225+CJ225+CK225))</f>
        <v>0</v>
      </c>
      <c r="CX225">
        <f t="shared" si="384"/>
        <v>108.19952088480238</v>
      </c>
      <c r="CY225">
        <f t="shared" si="385"/>
        <v>122.59019317358567</v>
      </c>
      <c r="CZ225">
        <f t="shared" si="386"/>
        <v>136.34112273750875</v>
      </c>
      <c r="DA225">
        <f t="shared" si="387"/>
        <v>1.1681928572353502</v>
      </c>
      <c r="DB225">
        <f t="shared" si="388"/>
        <v>1.2286413747589067</v>
      </c>
      <c r="DC225">
        <f t="shared" si="389"/>
        <v>1.2761492809005506</v>
      </c>
      <c r="DD225">
        <f t="shared" si="404"/>
        <v>26.431518661764802</v>
      </c>
      <c r="DE225">
        <f t="shared" si="405"/>
        <v>26.014708563554201</v>
      </c>
      <c r="DF225">
        <f t="shared" si="406"/>
        <v>24.158376756220594</v>
      </c>
      <c r="DG225">
        <f t="shared" si="407"/>
        <v>17.668708311669377</v>
      </c>
      <c r="DH225">
        <f t="shared" si="408"/>
        <v>27.881946324006922</v>
      </c>
      <c r="DI225">
        <f t="shared" si="409"/>
        <v>27.502081389467012</v>
      </c>
      <c r="DJ225">
        <f t="shared" si="410"/>
        <v>26.070179169031878</v>
      </c>
      <c r="DK225">
        <f t="shared" si="411"/>
        <v>20.58063158156131</v>
      </c>
      <c r="DL225">
        <f t="shared" si="412"/>
        <v>29.020244988786356</v>
      </c>
      <c r="DM225">
        <f t="shared" si="413"/>
        <v>28.672430977074999</v>
      </c>
      <c r="DN225">
        <f t="shared" si="414"/>
        <v>27.584090401781875</v>
      </c>
      <c r="DO225">
        <f t="shared" si="415"/>
        <v>22.792486166611489</v>
      </c>
      <c r="DP225">
        <f t="shared" si="390"/>
        <v>0.21536561656600375</v>
      </c>
      <c r="DQ225">
        <f t="shared" si="391"/>
        <v>1.0801528523644295</v>
      </c>
      <c r="DR225">
        <f t="shared" si="392"/>
        <v>3.0086655197777659</v>
      </c>
      <c r="DS225">
        <f t="shared" si="393"/>
        <v>8.4538317456497953</v>
      </c>
      <c r="DT225">
        <f t="shared" si="394"/>
        <v>0.1957421357474966</v>
      </c>
      <c r="DU225">
        <f t="shared" si="395"/>
        <v>0.83637624653429277</v>
      </c>
      <c r="DV225">
        <f t="shared" si="396"/>
        <v>2.5140762187326211</v>
      </c>
      <c r="DW225">
        <f t="shared" si="397"/>
        <v>15.780518733745136</v>
      </c>
      <c r="DX225">
        <f t="shared" si="398"/>
        <v>0.17943591579829735</v>
      </c>
      <c r="DY225">
        <f t="shared" si="399"/>
        <v>0.59335921727015095</v>
      </c>
      <c r="DZ225">
        <f t="shared" si="400"/>
        <v>2.1752229182771341</v>
      </c>
      <c r="EA225">
        <f t="shared" si="401"/>
        <v>24.047702871007704</v>
      </c>
      <c r="EB225">
        <f>IF($I$1=0,0,IF(AP225&lt;=0,0,('LED Curve'!$D$19*(AP225/$I$1)^3+'LED Curve'!$D$20*(AP225/$I$1)^2+'LED Curve'!$D$21*(AP225/$I$1)^1+'LED Curve'!$D$22)*$F$1*$I$1))</f>
        <v>239.68166202843815</v>
      </c>
      <c r="EC225">
        <f>IF($I$2=0,0,IF(AQ225&lt;=0,0,('LED Curve'!$D$19*(AQ225/$I$2)^3+'LED Curve'!$D$20*(AQ225/$I$2)^2+'LED Curve'!$D$21*(AQ225/$I$2)^1+'LED Curve'!$D$22)*$F$2*$I$2))</f>
        <v>239.68166202843815</v>
      </c>
      <c r="ED225">
        <f>IF($I$3=0,0,IF(AR225&lt;=0,0,('LED Curve'!$D$19*(AR225/$I$3)^3+'LED Curve'!$D$20*(AR225/$I$3)^2+'LED Curve'!$D$21*(AR225/$I$3)^1+'LED Curve'!$D$22)*$F$3*$I$3))</f>
        <v>0</v>
      </c>
      <c r="EE225">
        <f>IF($I$4=0,0,IF(AS225&lt;=0,0,('LED Curve'!$D$19*(AS225/$I$4)^3+'LED Curve'!$D$20*(AS225/$I$4)^2+'LED Curve'!$D$21*(AS225/$I$4)^1+'LED Curve'!$D$22)*$F$4*$I$4))</f>
        <v>0</v>
      </c>
      <c r="EF225">
        <f>IF($I$1=0,0,IF(AT225&lt;=0,0,('LED Curve'!$D$19*(AT225/$I$1)^3+'LED Curve'!$D$20*(AT225/$I$1)^2+'LED Curve'!$D$21*(AT225/$I$1)^1+'LED Curve'!$D$22)*$F$1*$I$1))</f>
        <v>239.68166202843815</v>
      </c>
      <c r="EG225">
        <f>IF($I$2=0,0,IF(AU225&lt;=0,0,('LED Curve'!$D$19*(AU225/$I$2)^3+'LED Curve'!$D$20*(AU225/$I$2)^2+'LED Curve'!$D$21*(AU225/$I$2)^1+'LED Curve'!$D$22)*$F$2*$I$2))</f>
        <v>239.68166202843815</v>
      </c>
      <c r="EH225">
        <f>IF($I$3=0,0,IF(AV225&lt;=0,0,('LED Curve'!$D$19*(AV225/$I$3)^3+'LED Curve'!$D$20*(AV225/$I$3)^2+'LED Curve'!$D$21*(AV225/$I$3)^1+'LED Curve'!$D$22)*$F$3*$I$3))</f>
        <v>0</v>
      </c>
      <c r="EI225">
        <f>IF($I$4=0,0,IF(AW225&lt;=0,0,('LED Curve'!$D$19*(AW225/$I$4)^3+'LED Curve'!$D$20*(AW225/$I$4)^2+'LED Curve'!$D$21*(AW225/$I$4)^1+'LED Curve'!$D$22)*$F$4*$I$4))</f>
        <v>0</v>
      </c>
      <c r="EJ225">
        <f>IF($I$1=0,0,IF(AX225&lt;=0,0,('LED Curve'!$D$19*(AX225/$I$1)^3+'LED Curve'!$D$20*(AX225/$I$1)^2+'LED Curve'!$D$21*(AX225/$I$1)^1+'LED Curve'!$D$22)*$F$1*$I$1))</f>
        <v>239.68166202843815</v>
      </c>
      <c r="EK225">
        <f>IF($I$2=0,0,IF(AY225&lt;=0,0,('LED Curve'!$D$19*(AY225/$I$2)^3+'LED Curve'!$D$20*(AY225/$I$2)^2+'LED Curve'!$D$21*(AY225/$I$2)^1+'LED Curve'!$D$22)*$F$2*$I$2))</f>
        <v>239.68166202843815</v>
      </c>
      <c r="EL225">
        <f>IF($I$3=0,0,IF(AZ225&lt;=0,0,('LED Curve'!$D$19*(AZ225/$I$3)^3+'LED Curve'!$D$20*(AZ225/$I$3)^2+'LED Curve'!$D$21*(AZ225/$I$3)^1+'LED Curve'!$D$22)*$F$3*$I$3))</f>
        <v>22.227141733526487</v>
      </c>
      <c r="EM225">
        <f>IF($I$4=0,0,IF(BA225&lt;=0,0,('LED Curve'!$D$19*(BA225/$I$4)^3+'LED Curve'!$D$20*(BA225/$I$4)^2+'LED Curve'!$D$21*(BA225/$I$4)^1+'LED Curve'!$D$22)*$F$4*$I$4))</f>
        <v>0</v>
      </c>
      <c r="EN225">
        <f t="shared" si="402"/>
        <v>479.36332405687631</v>
      </c>
      <c r="EO225">
        <f t="shared" si="322"/>
        <v>0</v>
      </c>
      <c r="EP225">
        <f t="shared" si="323"/>
        <v>479.36332405687631</v>
      </c>
      <c r="EQ225">
        <f t="shared" si="324"/>
        <v>0</v>
      </c>
      <c r="ER225">
        <f t="shared" si="403"/>
        <v>501.59046579040279</v>
      </c>
      <c r="ES225">
        <f t="shared" si="325"/>
        <v>0</v>
      </c>
    </row>
    <row r="226" spans="1:149" x14ac:dyDescent="0.3">
      <c r="A226">
        <v>217</v>
      </c>
      <c r="B226">
        <f t="shared" si="326"/>
        <v>8.4765624999999997E-3</v>
      </c>
      <c r="C226">
        <f t="shared" si="313"/>
        <v>70.243010013846259</v>
      </c>
      <c r="D226">
        <f t="shared" si="314"/>
        <v>76.75601092419592</v>
      </c>
      <c r="E226">
        <f t="shared" si="315"/>
        <v>83.26901183454558</v>
      </c>
      <c r="F226">
        <f>IF(C226&gt;Calculation!$D$72,IF((C226-Calculation!$D$72)/Calculation!$D$58&gt;Calculation!$D$28,Calculation!$D$28,(C226-Calculation!$D$72)/Calculation!$D$58),0)</f>
        <v>26.470588235294116</v>
      </c>
      <c r="G226">
        <f>IF(C226&gt;Calculation!$D$73,IF((C226-Calculation!$D$73)/Calculation!$D$59&gt;Calculation!$D$29,Calculation!$D$29,(C226-Calculation!$D$73)/Calculation!$D$59),0)</f>
        <v>54.411764705882355</v>
      </c>
      <c r="H226">
        <f>IF(C226&gt;Calculation!$D$74,IF((C226-Calculation!$D$74)/Calculation!$D$60&gt;Calculation!$D$30,Calculation!$D$30,(C226-Calculation!$D$74)/Calculation!$D$60),0)</f>
        <v>0</v>
      </c>
      <c r="I226">
        <f>IF(C226&gt;Calculation!$D$75,IF((C226-Calculation!$D$75)/Calculation!$D$61&gt;Calculation!$D$31,Calculation!$D$31,(C226-Calculation!$D$75)/Calculation!$D$61),0)</f>
        <v>0</v>
      </c>
      <c r="J226">
        <f>IF(D226&gt;Calculation!$D$72,IF((D226-Calculation!$D$72)/Calculation!$D$58&gt;Calculation!$D$28,Calculation!$D$28,(D226-Calculation!$D$72)/Calculation!$D$58),0)</f>
        <v>26.470588235294116</v>
      </c>
      <c r="K226">
        <f>IF(D226&gt;Calculation!$D$73,IF((D226-Calculation!$D$73)/Calculation!$D$59&gt;Calculation!$D$29,Calculation!$D$29,(D226-Calculation!$D$73)/Calculation!$D$59),0)</f>
        <v>54.411764705882355</v>
      </c>
      <c r="L226">
        <f>IF(D226&gt;Calculation!$D$74,IF((D226-Calculation!$D$74)/Calculation!$D$60&gt;Calculation!$D$30,Calculation!$D$30,(D226-Calculation!$D$74)/Calculation!$D$60),0)</f>
        <v>0</v>
      </c>
      <c r="M226">
        <f>IF(D226&gt;Calculation!$D$75,IF((D226-Calculation!$D$75)/Calculation!$D$61&gt;Calculation!$D$31,Calculation!$D$31,(D226-Calculation!$D$75)/Calculation!$D$61),0)</f>
        <v>0</v>
      </c>
      <c r="N226">
        <f>IF(E226&gt;Calculation!$D$72,IF((E226-Calculation!$D$72)/Calculation!$D$58&gt;Calculation!$D$28,Calculation!$D$28,(E226-Calculation!$D$72)/Calculation!$D$58),0)</f>
        <v>26.470588235294116</v>
      </c>
      <c r="O226">
        <f>IF(E226&gt;Calculation!$D$73,IF((E226-Calculation!$D$73)/Calculation!$D$59&gt;Calculation!$D$29,Calculation!$D$29,(E226-Calculation!$D$73)/Calculation!$D$59),0)</f>
        <v>54.411764705882355</v>
      </c>
      <c r="P226">
        <f>IF(E226&gt;Calculation!$D$74,IF((E226-Calculation!$D$74)/Calculation!$D$60&gt;Calculation!$D$30,Calculation!$D$30,(E226-Calculation!$D$74)/Calculation!$D$60),0)</f>
        <v>0</v>
      </c>
      <c r="Q226">
        <f>IF(E226&gt;Calculation!$D$75,IF((E226-Calculation!$D$75)/Calculation!$D$61&gt;Calculation!$D$31,Calculation!$D$31,(E226-Calculation!$D$75)/Calculation!$D$61),0)</f>
        <v>0</v>
      </c>
      <c r="R226">
        <f t="shared" si="327"/>
        <v>0</v>
      </c>
      <c r="S226">
        <f t="shared" si="328"/>
        <v>54.411764705882355</v>
      </c>
      <c r="T226">
        <f t="shared" si="329"/>
        <v>0</v>
      </c>
      <c r="U226">
        <f t="shared" si="330"/>
        <v>0</v>
      </c>
      <c r="V226">
        <f t="shared" si="331"/>
        <v>0</v>
      </c>
      <c r="W226">
        <f t="shared" si="332"/>
        <v>54.411764705882355</v>
      </c>
      <c r="X226">
        <f t="shared" si="333"/>
        <v>0</v>
      </c>
      <c r="Y226">
        <f t="shared" si="334"/>
        <v>0</v>
      </c>
      <c r="Z226">
        <f t="shared" si="335"/>
        <v>0</v>
      </c>
      <c r="AA226">
        <f t="shared" si="336"/>
        <v>54.411764705882355</v>
      </c>
      <c r="AB226">
        <f t="shared" si="337"/>
        <v>0</v>
      </c>
      <c r="AC226">
        <f t="shared" si="316"/>
        <v>0</v>
      </c>
      <c r="AD226">
        <f>IF(T226&gt;Calculation!$D$29,1,0)</f>
        <v>0</v>
      </c>
      <c r="AE226">
        <f>IF(X226&gt;Calculation!$D$29,1,0)</f>
        <v>0</v>
      </c>
      <c r="AF226">
        <f>IF(AB226&gt;Calculation!$D$29,1,0)</f>
        <v>0</v>
      </c>
      <c r="AG226">
        <f>IF(U226&gt;Calculation!$D$30,1,0)</f>
        <v>0</v>
      </c>
      <c r="AH226">
        <f>IF(Y226&gt;Calculation!$D$30,1,0)</f>
        <v>0</v>
      </c>
      <c r="AI226">
        <f>IF(AC226&gt;Calculation!$D$30,1,0)</f>
        <v>0</v>
      </c>
      <c r="AJ226">
        <f t="shared" si="317"/>
        <v>54.411764705882355</v>
      </c>
      <c r="AK226">
        <f t="shared" si="338"/>
        <v>54.411764705882355</v>
      </c>
      <c r="AL226">
        <f t="shared" si="339"/>
        <v>54.411764705882355</v>
      </c>
      <c r="AM226">
        <f t="shared" si="340"/>
        <v>2960.6401384083047</v>
      </c>
      <c r="AN226">
        <f t="shared" si="341"/>
        <v>2960.6401384083047</v>
      </c>
      <c r="AO226">
        <f t="shared" si="342"/>
        <v>2960.6401384083047</v>
      </c>
      <c r="AP226">
        <f t="shared" si="318"/>
        <v>54.411764705882355</v>
      </c>
      <c r="AQ226">
        <f t="shared" si="319"/>
        <v>54.411764705882355</v>
      </c>
      <c r="AR226">
        <f t="shared" si="320"/>
        <v>0</v>
      </c>
      <c r="AS226">
        <f t="shared" si="321"/>
        <v>0</v>
      </c>
      <c r="AT226">
        <f t="shared" si="343"/>
        <v>54.411764705882355</v>
      </c>
      <c r="AU226">
        <f t="shared" si="344"/>
        <v>54.411764705882355</v>
      </c>
      <c r="AV226">
        <f t="shared" si="345"/>
        <v>0</v>
      </c>
      <c r="AW226">
        <f t="shared" si="346"/>
        <v>0</v>
      </c>
      <c r="AX226">
        <f t="shared" si="347"/>
        <v>54.411764705882355</v>
      </c>
      <c r="AY226">
        <f t="shared" si="348"/>
        <v>54.411764705882355</v>
      </c>
      <c r="AZ226">
        <f t="shared" si="349"/>
        <v>0</v>
      </c>
      <c r="BA226">
        <f t="shared" si="350"/>
        <v>0</v>
      </c>
      <c r="BB226">
        <f t="shared" si="351"/>
        <v>18.137254901960784</v>
      </c>
      <c r="BC226">
        <f t="shared" si="352"/>
        <v>18.137254901960784</v>
      </c>
      <c r="BD226">
        <f t="shared" si="353"/>
        <v>0</v>
      </c>
      <c r="BE226">
        <f t="shared" si="354"/>
        <v>0</v>
      </c>
      <c r="BF226">
        <f t="shared" si="355"/>
        <v>18.137254901960784</v>
      </c>
      <c r="BG226">
        <f t="shared" si="356"/>
        <v>18.137254901960784</v>
      </c>
      <c r="BH226">
        <f t="shared" si="357"/>
        <v>0</v>
      </c>
      <c r="BI226">
        <f t="shared" si="358"/>
        <v>0</v>
      </c>
      <c r="BJ226">
        <f t="shared" si="359"/>
        <v>18.137254901960784</v>
      </c>
      <c r="BK226">
        <f t="shared" si="360"/>
        <v>18.137254901960784</v>
      </c>
      <c r="BL226">
        <f t="shared" si="361"/>
        <v>0</v>
      </c>
      <c r="BM226">
        <f t="shared" si="362"/>
        <v>0</v>
      </c>
      <c r="BN226">
        <f t="shared" si="363"/>
        <v>328.96001537870046</v>
      </c>
      <c r="BO226">
        <f t="shared" si="364"/>
        <v>328.96001537870046</v>
      </c>
      <c r="BP226">
        <f t="shared" si="365"/>
        <v>0</v>
      </c>
      <c r="BQ226">
        <f t="shared" si="366"/>
        <v>0</v>
      </c>
      <c r="BR226">
        <f t="shared" si="367"/>
        <v>328.96001537870046</v>
      </c>
      <c r="BS226">
        <f t="shared" si="368"/>
        <v>328.96001537870046</v>
      </c>
      <c r="BT226">
        <f t="shared" si="369"/>
        <v>0</v>
      </c>
      <c r="BU226">
        <f t="shared" si="370"/>
        <v>0</v>
      </c>
      <c r="BV226">
        <f t="shared" si="371"/>
        <v>328.96001537870046</v>
      </c>
      <c r="BW226">
        <f t="shared" si="372"/>
        <v>328.96001537870046</v>
      </c>
      <c r="BX226">
        <f t="shared" si="373"/>
        <v>0</v>
      </c>
      <c r="BY226">
        <f t="shared" si="374"/>
        <v>0</v>
      </c>
      <c r="BZ226">
        <f>IF($I$1=0,0,IF(AP226=0,C226,('LED Curve'!$D$14*(AP226/$I$1)^3+'LED Curve'!$D$15*(AP226/$I$1)^2+'LED Curve'!$D$16*(AP226/$I$1)^1+'LED Curve'!$D$17)*$F$1))</f>
        <v>29.492055904566882</v>
      </c>
      <c r="CA226">
        <f>IF($I$2=0,0,IF(AQ226=0,C226-BZ226,('LED Curve'!$D$14*(AQ226/$I$2)^3+'LED Curve'!$D$15*(AQ226/$I$2)^2+'LED Curve'!$D$16*(AQ226/$I$2)^1+'LED Curve'!$D$17)*$F$2))</f>
        <v>29.492055904566882</v>
      </c>
      <c r="CB226">
        <f>IF($I$3=0,0,IF(AR226=0,C226-(BZ226+CA226),('LED Curve'!$D$14*(AR226/$I$3)^3+'LED Curve'!$D$15*(AR226/$I$3)^2+'LED Curve'!$D$16*(AR226/$I$3)^1+'LED Curve'!$D$17)*$F$3))</f>
        <v>11.258898204712494</v>
      </c>
      <c r="CC226">
        <f>IF($I$4=0,0,IF(AS226=0,C226-(BZ226+CA226+CB226),('LED Curve'!$D$14*(AS226/$I$4)^3+'LED Curve'!$D$15*(AS226/$I$4)^2+'LED Curve'!$D$16*(AS226/$I$4)^1+'LED Curve'!$D$17)*$F$4))</f>
        <v>0</v>
      </c>
      <c r="CD226">
        <f>IF($I$1=0,0,IF(AT226=0,D226,('LED Curve'!$D$14*(AT226/$I$1)^3+'LED Curve'!$D$15*(AT226/$I$1)^2+'LED Curve'!$D$16*(AT226/$I$1)^1+'LED Curve'!$D$17)*$F$1))</f>
        <v>29.492055904566882</v>
      </c>
      <c r="CE226">
        <f>IF($I$2=0,0,IF(AU226=0,D226-CD226,('LED Curve'!$D$14*(AU226/$I$2)^3+'LED Curve'!$D$15*(AU226/$I$2)^2+'LED Curve'!$D$16*(AU226/$I$2)^1+'LED Curve'!$D$17)*$F$2))</f>
        <v>29.492055904566882</v>
      </c>
      <c r="CF226">
        <f>IF($I$3=0,0,IF(AV226=0,D226-(CD226+CE226),('LED Curve'!$D$14*(AV226/$I$3)^3+'LED Curve'!$D$15*(AV226/$I$3)^2+'LED Curve'!$D$16*(AV226/$I$3)^1+'LED Curve'!$D$17)*$F$3))</f>
        <v>17.771899115062155</v>
      </c>
      <c r="CG226">
        <f>IF($I$4=0,0,IF(AW226=0,D226-(CD226+CE226+CF226),('LED Curve'!$D$14*(AW226/$I$4)^3+'LED Curve'!$D$15*(AW226/$I$4)^2+'LED Curve'!$D$16*(AW226/$I$4)^1+'LED Curve'!$D$17)*$F$4))</f>
        <v>0</v>
      </c>
      <c r="CH226">
        <f>IF($I$1=0,0,IF(AX226=0,E226,('LED Curve'!$D$14*(AX226/$I$1)^3+'LED Curve'!$D$15*(AX226/$I$1)^2+'LED Curve'!$D$16*(AX226/$I$1)^1+'LED Curve'!$D$17)*$F$1))</f>
        <v>29.492055904566882</v>
      </c>
      <c r="CI226">
        <f>IF($I$2=0,0,IF(AY226=0,E226-CH226,('LED Curve'!$D$14*(AY226/$I$2)^3+'LED Curve'!$D$15*(AY226/$I$2)^2+'LED Curve'!$D$16*(AY226/$I$2)^1+'LED Curve'!$D$17)*$F$2))</f>
        <v>29.492055904566882</v>
      </c>
      <c r="CJ226">
        <f>IF($I$3=0,0,IF(AZ226=0,E226-(CH226+CI226),('LED Curve'!$D$14*(AZ226/$I$3)^3+'LED Curve'!$D$15*(AZ226/$I$3)^2+'LED Curve'!$D$16*(AZ226/$I$3)^1+'LED Curve'!$D$17)*$F$3))</f>
        <v>24.284900025411815</v>
      </c>
      <c r="CK226">
        <f>IF($I$4=0,0,IF(BA226=0,E226-(CH226+CI226+CJ226),('LED Curve'!$D$14*(BA226/$I$4)^3+'LED Curve'!$D$15*(BA226/$I$4)^2+'LED Curve'!$D$16*(BA226/$I$4)^1+'LED Curve'!$D$17)*$F$4))</f>
        <v>0</v>
      </c>
      <c r="CL226">
        <f t="shared" si="375"/>
        <v>40.750954109279377</v>
      </c>
      <c r="CM226">
        <f t="shared" si="376"/>
        <v>11.258898204712494</v>
      </c>
      <c r="CN226">
        <f t="shared" si="377"/>
        <v>0</v>
      </c>
      <c r="CO226">
        <f>IF($C$6=Calculation!$I$5,0,$C226-(BZ226+CA226+CB226+CC226))</f>
        <v>0</v>
      </c>
      <c r="CP226">
        <f t="shared" si="378"/>
        <v>47.263955019629037</v>
      </c>
      <c r="CQ226">
        <f t="shared" si="379"/>
        <v>17.771899115062155</v>
      </c>
      <c r="CR226">
        <f t="shared" si="380"/>
        <v>0</v>
      </c>
      <c r="CS226">
        <f>IF($C$6=Calculation!$I$5,0,$D226-(CD226+CE226+CF226+CG226))</f>
        <v>0</v>
      </c>
      <c r="CT226">
        <f t="shared" si="381"/>
        <v>53.776955929978698</v>
      </c>
      <c r="CU226">
        <f t="shared" si="382"/>
        <v>24.284900025411815</v>
      </c>
      <c r="CV226">
        <f t="shared" si="383"/>
        <v>0</v>
      </c>
      <c r="CW226">
        <f>IF($C$6=Calculation!$I$5,0,$E226-(CH226+CI226+CJ226+CK226))</f>
        <v>0</v>
      </c>
      <c r="CX226">
        <f t="shared" si="384"/>
        <v>108.35359027532733</v>
      </c>
      <c r="CY226">
        <f t="shared" si="385"/>
        <v>122.75826887234017</v>
      </c>
      <c r="CZ226">
        <f t="shared" si="386"/>
        <v>136.52320474449277</v>
      </c>
      <c r="DA226">
        <f t="shared" si="387"/>
        <v>1.1711685006177031</v>
      </c>
      <c r="DB226">
        <f t="shared" si="388"/>
        <v>1.2316170181412596</v>
      </c>
      <c r="DC226">
        <f t="shared" si="389"/>
        <v>1.2791249242829035</v>
      </c>
      <c r="DD226">
        <f t="shared" si="404"/>
        <v>26.494202833896519</v>
      </c>
      <c r="DE226">
        <f t="shared" si="405"/>
        <v>26.077392735685919</v>
      </c>
      <c r="DF226">
        <f t="shared" si="406"/>
        <v>24.158376756220594</v>
      </c>
      <c r="DG226">
        <f t="shared" si="407"/>
        <v>17.668708311669377</v>
      </c>
      <c r="DH226">
        <f t="shared" si="408"/>
        <v>27.94463049613864</v>
      </c>
      <c r="DI226">
        <f t="shared" si="409"/>
        <v>27.56476556159873</v>
      </c>
      <c r="DJ226">
        <f t="shared" si="410"/>
        <v>26.070179169031878</v>
      </c>
      <c r="DK226">
        <f t="shared" si="411"/>
        <v>20.58063158156131</v>
      </c>
      <c r="DL226">
        <f t="shared" si="412"/>
        <v>29.082929160918074</v>
      </c>
      <c r="DM226">
        <f t="shared" si="413"/>
        <v>28.735115149206717</v>
      </c>
      <c r="DN226">
        <f t="shared" si="414"/>
        <v>27.58637989587719</v>
      </c>
      <c r="DO226">
        <f t="shared" si="415"/>
        <v>22.792486166611489</v>
      </c>
      <c r="DP226">
        <f t="shared" si="390"/>
        <v>0.21536561656600375</v>
      </c>
      <c r="DQ226">
        <f t="shared" si="391"/>
        <v>1.1058782552435891</v>
      </c>
      <c r="DR226">
        <f t="shared" si="392"/>
        <v>3.0086655197777659</v>
      </c>
      <c r="DS226">
        <f t="shared" si="393"/>
        <v>8.4538317456497953</v>
      </c>
      <c r="DT226">
        <f t="shared" si="394"/>
        <v>0.1957421357474966</v>
      </c>
      <c r="DU226">
        <f t="shared" si="395"/>
        <v>0.87610795764299321</v>
      </c>
      <c r="DV226">
        <f t="shared" si="396"/>
        <v>2.5140762187326211</v>
      </c>
      <c r="DW226">
        <f t="shared" si="397"/>
        <v>15.780518733745136</v>
      </c>
      <c r="DX226">
        <f t="shared" si="398"/>
        <v>0.17943591579829735</v>
      </c>
      <c r="DY226">
        <f t="shared" si="399"/>
        <v>0.64479353309018106</v>
      </c>
      <c r="DZ226">
        <f t="shared" si="400"/>
        <v>2.1752371277000293</v>
      </c>
      <c r="EA226">
        <f t="shared" si="401"/>
        <v>24.047702871007704</v>
      </c>
      <c r="EB226">
        <f>IF($I$1=0,0,IF(AP226&lt;=0,0,('LED Curve'!$D$19*(AP226/$I$1)^3+'LED Curve'!$D$20*(AP226/$I$1)^2+'LED Curve'!$D$21*(AP226/$I$1)^1+'LED Curve'!$D$22)*$F$1*$I$1))</f>
        <v>239.68166202843815</v>
      </c>
      <c r="EC226">
        <f>IF($I$2=0,0,IF(AQ226&lt;=0,0,('LED Curve'!$D$19*(AQ226/$I$2)^3+'LED Curve'!$D$20*(AQ226/$I$2)^2+'LED Curve'!$D$21*(AQ226/$I$2)^1+'LED Curve'!$D$22)*$F$2*$I$2))</f>
        <v>239.68166202843815</v>
      </c>
      <c r="ED226">
        <f>IF($I$3=0,0,IF(AR226&lt;=0,0,('LED Curve'!$D$19*(AR226/$I$3)^3+'LED Curve'!$D$20*(AR226/$I$3)^2+'LED Curve'!$D$21*(AR226/$I$3)^1+'LED Curve'!$D$22)*$F$3*$I$3))</f>
        <v>0</v>
      </c>
      <c r="EE226">
        <f>IF($I$4=0,0,IF(AS226&lt;=0,0,('LED Curve'!$D$19*(AS226/$I$4)^3+'LED Curve'!$D$20*(AS226/$I$4)^2+'LED Curve'!$D$21*(AS226/$I$4)^1+'LED Curve'!$D$22)*$F$4*$I$4))</f>
        <v>0</v>
      </c>
      <c r="EF226">
        <f>IF($I$1=0,0,IF(AT226&lt;=0,0,('LED Curve'!$D$19*(AT226/$I$1)^3+'LED Curve'!$D$20*(AT226/$I$1)^2+'LED Curve'!$D$21*(AT226/$I$1)^1+'LED Curve'!$D$22)*$F$1*$I$1))</f>
        <v>239.68166202843815</v>
      </c>
      <c r="EG226">
        <f>IF($I$2=0,0,IF(AU226&lt;=0,0,('LED Curve'!$D$19*(AU226/$I$2)^3+'LED Curve'!$D$20*(AU226/$I$2)^2+'LED Curve'!$D$21*(AU226/$I$2)^1+'LED Curve'!$D$22)*$F$2*$I$2))</f>
        <v>239.68166202843815</v>
      </c>
      <c r="EH226">
        <f>IF($I$3=0,0,IF(AV226&lt;=0,0,('LED Curve'!$D$19*(AV226/$I$3)^3+'LED Curve'!$D$20*(AV226/$I$3)^2+'LED Curve'!$D$21*(AV226/$I$3)^1+'LED Curve'!$D$22)*$F$3*$I$3))</f>
        <v>0</v>
      </c>
      <c r="EI226">
        <f>IF($I$4=0,0,IF(AW226&lt;=0,0,('LED Curve'!$D$19*(AW226/$I$4)^3+'LED Curve'!$D$20*(AW226/$I$4)^2+'LED Curve'!$D$21*(AW226/$I$4)^1+'LED Curve'!$D$22)*$F$4*$I$4))</f>
        <v>0</v>
      </c>
      <c r="EJ226">
        <f>IF($I$1=0,0,IF(AX226&lt;=0,0,('LED Curve'!$D$19*(AX226/$I$1)^3+'LED Curve'!$D$20*(AX226/$I$1)^2+'LED Curve'!$D$21*(AX226/$I$1)^1+'LED Curve'!$D$22)*$F$1*$I$1))</f>
        <v>239.68166202843815</v>
      </c>
      <c r="EK226">
        <f>IF($I$2=0,0,IF(AY226&lt;=0,0,('LED Curve'!$D$19*(AY226/$I$2)^3+'LED Curve'!$D$20*(AY226/$I$2)^2+'LED Curve'!$D$21*(AY226/$I$2)^1+'LED Curve'!$D$22)*$F$2*$I$2))</f>
        <v>239.68166202843815</v>
      </c>
      <c r="EL226">
        <f>IF($I$3=0,0,IF(AZ226&lt;=0,0,('LED Curve'!$D$19*(AZ226/$I$3)^3+'LED Curve'!$D$20*(AZ226/$I$3)^2+'LED Curve'!$D$21*(AZ226/$I$3)^1+'LED Curve'!$D$22)*$F$3*$I$3))</f>
        <v>0</v>
      </c>
      <c r="EM226">
        <f>IF($I$4=0,0,IF(BA226&lt;=0,0,('LED Curve'!$D$19*(BA226/$I$4)^3+'LED Curve'!$D$20*(BA226/$I$4)^2+'LED Curve'!$D$21*(BA226/$I$4)^1+'LED Curve'!$D$22)*$F$4*$I$4))</f>
        <v>0</v>
      </c>
      <c r="EN226">
        <f t="shared" si="402"/>
        <v>479.36332405687631</v>
      </c>
      <c r="EO226">
        <f t="shared" si="322"/>
        <v>0</v>
      </c>
      <c r="EP226">
        <f t="shared" si="323"/>
        <v>479.36332405687631</v>
      </c>
      <c r="EQ226">
        <f t="shared" si="324"/>
        <v>0</v>
      </c>
      <c r="ER226">
        <f t="shared" si="403"/>
        <v>479.36332405687631</v>
      </c>
      <c r="ES226">
        <f t="shared" si="325"/>
        <v>0</v>
      </c>
    </row>
    <row r="227" spans="1:149" x14ac:dyDescent="0.3">
      <c r="A227">
        <v>218</v>
      </c>
      <c r="B227">
        <f t="shared" si="326"/>
        <v>8.5156250000000006E-3</v>
      </c>
      <c r="C227">
        <f t="shared" si="313"/>
        <v>68.543108421355953</v>
      </c>
      <c r="D227">
        <f t="shared" si="314"/>
        <v>74.9015728232974</v>
      </c>
      <c r="E227">
        <f t="shared" si="315"/>
        <v>81.260037225238847</v>
      </c>
      <c r="F227">
        <f>IF(C227&gt;Calculation!$D$72,IF((C227-Calculation!$D$72)/Calculation!$D$58&gt;Calculation!$D$28,Calculation!$D$28,(C227-Calculation!$D$72)/Calculation!$D$58),0)</f>
        <v>26.470588235294116</v>
      </c>
      <c r="G227">
        <f>IF(C227&gt;Calculation!$D$73,IF((C227-Calculation!$D$73)/Calculation!$D$59&gt;Calculation!$D$29,Calculation!$D$29,(C227-Calculation!$D$73)/Calculation!$D$59),0)</f>
        <v>54.411764705882355</v>
      </c>
      <c r="H227">
        <f>IF(C227&gt;Calculation!$D$74,IF((C227-Calculation!$D$74)/Calculation!$D$60&gt;Calculation!$D$30,Calculation!$D$30,(C227-Calculation!$D$74)/Calculation!$D$60),0)</f>
        <v>0</v>
      </c>
      <c r="I227">
        <f>IF(C227&gt;Calculation!$D$75,IF((C227-Calculation!$D$75)/Calculation!$D$61&gt;Calculation!$D$31,Calculation!$D$31,(C227-Calculation!$D$75)/Calculation!$D$61),0)</f>
        <v>0</v>
      </c>
      <c r="J227">
        <f>IF(D227&gt;Calculation!$D$72,IF((D227-Calculation!$D$72)/Calculation!$D$58&gt;Calculation!$D$28,Calculation!$D$28,(D227-Calculation!$D$72)/Calculation!$D$58),0)</f>
        <v>26.470588235294116</v>
      </c>
      <c r="K227">
        <f>IF(D227&gt;Calculation!$D$73,IF((D227-Calculation!$D$73)/Calculation!$D$59&gt;Calculation!$D$29,Calculation!$D$29,(D227-Calculation!$D$73)/Calculation!$D$59),0)</f>
        <v>54.411764705882355</v>
      </c>
      <c r="L227">
        <f>IF(D227&gt;Calculation!$D$74,IF((D227-Calculation!$D$74)/Calculation!$D$60&gt;Calculation!$D$30,Calculation!$D$30,(D227-Calculation!$D$74)/Calculation!$D$60),0)</f>
        <v>0</v>
      </c>
      <c r="M227">
        <f>IF(D227&gt;Calculation!$D$75,IF((D227-Calculation!$D$75)/Calculation!$D$61&gt;Calculation!$D$31,Calculation!$D$31,(D227-Calculation!$D$75)/Calculation!$D$61),0)</f>
        <v>0</v>
      </c>
      <c r="N227">
        <f>IF(E227&gt;Calculation!$D$72,IF((E227-Calculation!$D$72)/Calculation!$D$58&gt;Calculation!$D$28,Calculation!$D$28,(E227-Calculation!$D$72)/Calculation!$D$58),0)</f>
        <v>26.470588235294116</v>
      </c>
      <c r="O227">
        <f>IF(E227&gt;Calculation!$D$73,IF((E227-Calculation!$D$73)/Calculation!$D$59&gt;Calculation!$D$29,Calculation!$D$29,(E227-Calculation!$D$73)/Calculation!$D$59),0)</f>
        <v>54.411764705882355</v>
      </c>
      <c r="P227">
        <f>IF(E227&gt;Calculation!$D$74,IF((E227-Calculation!$D$74)/Calculation!$D$60&gt;Calculation!$D$30,Calculation!$D$30,(E227-Calculation!$D$74)/Calculation!$D$60),0)</f>
        <v>0</v>
      </c>
      <c r="Q227">
        <f>IF(E227&gt;Calculation!$D$75,IF((E227-Calculation!$D$75)/Calculation!$D$61&gt;Calculation!$D$31,Calculation!$D$31,(E227-Calculation!$D$75)/Calculation!$D$61),0)</f>
        <v>0</v>
      </c>
      <c r="R227">
        <f t="shared" si="327"/>
        <v>0</v>
      </c>
      <c r="S227">
        <f t="shared" si="328"/>
        <v>54.411764705882355</v>
      </c>
      <c r="T227">
        <f t="shared" si="329"/>
        <v>0</v>
      </c>
      <c r="U227">
        <f t="shared" si="330"/>
        <v>0</v>
      </c>
      <c r="V227">
        <f t="shared" si="331"/>
        <v>0</v>
      </c>
      <c r="W227">
        <f t="shared" si="332"/>
        <v>54.411764705882355</v>
      </c>
      <c r="X227">
        <f t="shared" si="333"/>
        <v>0</v>
      </c>
      <c r="Y227">
        <f t="shared" si="334"/>
        <v>0</v>
      </c>
      <c r="Z227">
        <f t="shared" si="335"/>
        <v>0</v>
      </c>
      <c r="AA227">
        <f t="shared" si="336"/>
        <v>54.411764705882355</v>
      </c>
      <c r="AB227">
        <f t="shared" si="337"/>
        <v>0</v>
      </c>
      <c r="AC227">
        <f t="shared" si="316"/>
        <v>0</v>
      </c>
      <c r="AD227">
        <f>IF(T227&gt;Calculation!$D$29,1,0)</f>
        <v>0</v>
      </c>
      <c r="AE227">
        <f>IF(X227&gt;Calculation!$D$29,1,0)</f>
        <v>0</v>
      </c>
      <c r="AF227">
        <f>IF(AB227&gt;Calculation!$D$29,1,0)</f>
        <v>0</v>
      </c>
      <c r="AG227">
        <f>IF(U227&gt;Calculation!$D$30,1,0)</f>
        <v>0</v>
      </c>
      <c r="AH227">
        <f>IF(Y227&gt;Calculation!$D$30,1,0)</f>
        <v>0</v>
      </c>
      <c r="AI227">
        <f>IF(AC227&gt;Calculation!$D$30,1,0)</f>
        <v>0</v>
      </c>
      <c r="AJ227">
        <f t="shared" si="317"/>
        <v>54.411764705882355</v>
      </c>
      <c r="AK227">
        <f t="shared" si="338"/>
        <v>54.411764705882355</v>
      </c>
      <c r="AL227">
        <f t="shared" si="339"/>
        <v>54.411764705882355</v>
      </c>
      <c r="AM227">
        <f t="shared" si="340"/>
        <v>2960.6401384083047</v>
      </c>
      <c r="AN227">
        <f t="shared" si="341"/>
        <v>2960.6401384083047</v>
      </c>
      <c r="AO227">
        <f t="shared" si="342"/>
        <v>2960.6401384083047</v>
      </c>
      <c r="AP227">
        <f t="shared" si="318"/>
        <v>54.411764705882355</v>
      </c>
      <c r="AQ227">
        <f t="shared" si="319"/>
        <v>54.411764705882355</v>
      </c>
      <c r="AR227">
        <f t="shared" si="320"/>
        <v>0</v>
      </c>
      <c r="AS227">
        <f t="shared" si="321"/>
        <v>0</v>
      </c>
      <c r="AT227">
        <f t="shared" si="343"/>
        <v>54.411764705882355</v>
      </c>
      <c r="AU227">
        <f t="shared" si="344"/>
        <v>54.411764705882355</v>
      </c>
      <c r="AV227">
        <f t="shared" si="345"/>
        <v>0</v>
      </c>
      <c r="AW227">
        <f t="shared" si="346"/>
        <v>0</v>
      </c>
      <c r="AX227">
        <f t="shared" si="347"/>
        <v>54.411764705882355</v>
      </c>
      <c r="AY227">
        <f t="shared" si="348"/>
        <v>54.411764705882355</v>
      </c>
      <c r="AZ227">
        <f t="shared" si="349"/>
        <v>0</v>
      </c>
      <c r="BA227">
        <f t="shared" si="350"/>
        <v>0</v>
      </c>
      <c r="BB227">
        <f t="shared" si="351"/>
        <v>18.137254901960784</v>
      </c>
      <c r="BC227">
        <f t="shared" si="352"/>
        <v>18.137254901960784</v>
      </c>
      <c r="BD227">
        <f t="shared" si="353"/>
        <v>0</v>
      </c>
      <c r="BE227">
        <f t="shared" si="354"/>
        <v>0</v>
      </c>
      <c r="BF227">
        <f t="shared" si="355"/>
        <v>18.137254901960784</v>
      </c>
      <c r="BG227">
        <f t="shared" si="356"/>
        <v>18.137254901960784</v>
      </c>
      <c r="BH227">
        <f t="shared" si="357"/>
        <v>0</v>
      </c>
      <c r="BI227">
        <f t="shared" si="358"/>
        <v>0</v>
      </c>
      <c r="BJ227">
        <f t="shared" si="359"/>
        <v>18.137254901960784</v>
      </c>
      <c r="BK227">
        <f t="shared" si="360"/>
        <v>18.137254901960784</v>
      </c>
      <c r="BL227">
        <f t="shared" si="361"/>
        <v>0</v>
      </c>
      <c r="BM227">
        <f t="shared" si="362"/>
        <v>0</v>
      </c>
      <c r="BN227">
        <f t="shared" si="363"/>
        <v>328.96001537870046</v>
      </c>
      <c r="BO227">
        <f t="shared" si="364"/>
        <v>328.96001537870046</v>
      </c>
      <c r="BP227">
        <f t="shared" si="365"/>
        <v>0</v>
      </c>
      <c r="BQ227">
        <f t="shared" si="366"/>
        <v>0</v>
      </c>
      <c r="BR227">
        <f t="shared" si="367"/>
        <v>328.96001537870046</v>
      </c>
      <c r="BS227">
        <f t="shared" si="368"/>
        <v>328.96001537870046</v>
      </c>
      <c r="BT227">
        <f t="shared" si="369"/>
        <v>0</v>
      </c>
      <c r="BU227">
        <f t="shared" si="370"/>
        <v>0</v>
      </c>
      <c r="BV227">
        <f t="shared" si="371"/>
        <v>328.96001537870046</v>
      </c>
      <c r="BW227">
        <f t="shared" si="372"/>
        <v>328.96001537870046</v>
      </c>
      <c r="BX227">
        <f t="shared" si="373"/>
        <v>0</v>
      </c>
      <c r="BY227">
        <f t="shared" si="374"/>
        <v>0</v>
      </c>
      <c r="BZ227">
        <f>IF($I$1=0,0,IF(AP227=0,C227,('LED Curve'!$D$14*(AP227/$I$1)^3+'LED Curve'!$D$15*(AP227/$I$1)^2+'LED Curve'!$D$16*(AP227/$I$1)^1+'LED Curve'!$D$17)*$F$1))</f>
        <v>29.492055904566882</v>
      </c>
      <c r="CA227">
        <f>IF($I$2=0,0,IF(AQ227=0,C227-BZ227,('LED Curve'!$D$14*(AQ227/$I$2)^3+'LED Curve'!$D$15*(AQ227/$I$2)^2+'LED Curve'!$D$16*(AQ227/$I$2)^1+'LED Curve'!$D$17)*$F$2))</f>
        <v>29.492055904566882</v>
      </c>
      <c r="CB227">
        <f>IF($I$3=0,0,IF(AR227=0,C227-(BZ227+CA227),('LED Curve'!$D$14*(AR227/$I$3)^3+'LED Curve'!$D$15*(AR227/$I$3)^2+'LED Curve'!$D$16*(AR227/$I$3)^1+'LED Curve'!$D$17)*$F$3))</f>
        <v>9.5589966122221881</v>
      </c>
      <c r="CC227">
        <f>IF($I$4=0,0,IF(AS227=0,C227-(BZ227+CA227+CB227),('LED Curve'!$D$14*(AS227/$I$4)^3+'LED Curve'!$D$15*(AS227/$I$4)^2+'LED Curve'!$D$16*(AS227/$I$4)^1+'LED Curve'!$D$17)*$F$4))</f>
        <v>0</v>
      </c>
      <c r="CD227">
        <f>IF($I$1=0,0,IF(AT227=0,D227,('LED Curve'!$D$14*(AT227/$I$1)^3+'LED Curve'!$D$15*(AT227/$I$1)^2+'LED Curve'!$D$16*(AT227/$I$1)^1+'LED Curve'!$D$17)*$F$1))</f>
        <v>29.492055904566882</v>
      </c>
      <c r="CE227">
        <f>IF($I$2=0,0,IF(AU227=0,D227-CD227,('LED Curve'!$D$14*(AU227/$I$2)^3+'LED Curve'!$D$15*(AU227/$I$2)^2+'LED Curve'!$D$16*(AU227/$I$2)^1+'LED Curve'!$D$17)*$F$2))</f>
        <v>29.492055904566882</v>
      </c>
      <c r="CF227">
        <f>IF($I$3=0,0,IF(AV227=0,D227-(CD227+CE227),('LED Curve'!$D$14*(AV227/$I$3)^3+'LED Curve'!$D$15*(AV227/$I$3)^2+'LED Curve'!$D$16*(AV227/$I$3)^1+'LED Curve'!$D$17)*$F$3))</f>
        <v>15.917461014163635</v>
      </c>
      <c r="CG227">
        <f>IF($I$4=0,0,IF(AW227=0,D227-(CD227+CE227+CF227),('LED Curve'!$D$14*(AW227/$I$4)^3+'LED Curve'!$D$15*(AW227/$I$4)^2+'LED Curve'!$D$16*(AW227/$I$4)^1+'LED Curve'!$D$17)*$F$4))</f>
        <v>0</v>
      </c>
      <c r="CH227">
        <f>IF($I$1=0,0,IF(AX227=0,E227,('LED Curve'!$D$14*(AX227/$I$1)^3+'LED Curve'!$D$15*(AX227/$I$1)^2+'LED Curve'!$D$16*(AX227/$I$1)^1+'LED Curve'!$D$17)*$F$1))</f>
        <v>29.492055904566882</v>
      </c>
      <c r="CI227">
        <f>IF($I$2=0,0,IF(AY227=0,E227-CH227,('LED Curve'!$D$14*(AY227/$I$2)^3+'LED Curve'!$D$15*(AY227/$I$2)^2+'LED Curve'!$D$16*(AY227/$I$2)^1+'LED Curve'!$D$17)*$F$2))</f>
        <v>29.492055904566882</v>
      </c>
      <c r="CJ227">
        <f>IF($I$3=0,0,IF(AZ227=0,E227-(CH227+CI227),('LED Curve'!$D$14*(AZ227/$I$3)^3+'LED Curve'!$D$15*(AZ227/$I$3)^2+'LED Curve'!$D$16*(AZ227/$I$3)^1+'LED Curve'!$D$17)*$F$3))</f>
        <v>22.275925416105082</v>
      </c>
      <c r="CK227">
        <f>IF($I$4=0,0,IF(BA227=0,E227-(CH227+CI227+CJ227),('LED Curve'!$D$14*(BA227/$I$4)^3+'LED Curve'!$D$15*(BA227/$I$4)^2+'LED Curve'!$D$16*(BA227/$I$4)^1+'LED Curve'!$D$17)*$F$4))</f>
        <v>0</v>
      </c>
      <c r="CL227">
        <f t="shared" si="375"/>
        <v>39.051052516789071</v>
      </c>
      <c r="CM227">
        <f t="shared" si="376"/>
        <v>9.5589966122221881</v>
      </c>
      <c r="CN227">
        <f t="shared" si="377"/>
        <v>0</v>
      </c>
      <c r="CO227">
        <f>IF($C$6=Calculation!$I$5,0,$C227-(BZ227+CA227+CB227+CC227))</f>
        <v>0</v>
      </c>
      <c r="CP227">
        <f t="shared" si="378"/>
        <v>45.409516918730517</v>
      </c>
      <c r="CQ227">
        <f t="shared" si="379"/>
        <v>15.917461014163635</v>
      </c>
      <c r="CR227">
        <f t="shared" si="380"/>
        <v>0</v>
      </c>
      <c r="CS227">
        <f>IF($C$6=Calculation!$I$5,0,$D227-(CD227+CE227+CF227+CG227))</f>
        <v>0</v>
      </c>
      <c r="CT227">
        <f t="shared" si="381"/>
        <v>51.767981320671964</v>
      </c>
      <c r="CU227">
        <f t="shared" si="382"/>
        <v>22.275925416105082</v>
      </c>
      <c r="CV227">
        <f t="shared" si="383"/>
        <v>0</v>
      </c>
      <c r="CW227">
        <f>IF($C$6=Calculation!$I$5,0,$E227-(CH227+CI227+CJ227+CK227))</f>
        <v>0</v>
      </c>
      <c r="CX227">
        <f t="shared" si="384"/>
        <v>108.50405805973975</v>
      </c>
      <c r="CY227">
        <f t="shared" si="385"/>
        <v>122.92241554624462</v>
      </c>
      <c r="CZ227">
        <f t="shared" si="386"/>
        <v>136.70103030788925</v>
      </c>
      <c r="DA227">
        <f t="shared" si="387"/>
        <v>1.174144144000056</v>
      </c>
      <c r="DB227">
        <f t="shared" si="388"/>
        <v>1.2345926615236125</v>
      </c>
      <c r="DC227">
        <f t="shared" si="389"/>
        <v>1.2821005676652564</v>
      </c>
      <c r="DD227">
        <f t="shared" si="404"/>
        <v>26.556887006028241</v>
      </c>
      <c r="DE227">
        <f t="shared" si="405"/>
        <v>26.14007690781764</v>
      </c>
      <c r="DF227">
        <f t="shared" si="406"/>
        <v>24.158376756220594</v>
      </c>
      <c r="DG227">
        <f t="shared" si="407"/>
        <v>17.668708311669377</v>
      </c>
      <c r="DH227">
        <f t="shared" si="408"/>
        <v>28.007314668270361</v>
      </c>
      <c r="DI227">
        <f t="shared" si="409"/>
        <v>27.627449733730451</v>
      </c>
      <c r="DJ227">
        <f t="shared" si="410"/>
        <v>26.070179169031878</v>
      </c>
      <c r="DK227">
        <f t="shared" si="411"/>
        <v>20.58063158156131</v>
      </c>
      <c r="DL227">
        <f t="shared" si="412"/>
        <v>29.145613333049795</v>
      </c>
      <c r="DM227">
        <f t="shared" si="413"/>
        <v>28.797799321338438</v>
      </c>
      <c r="DN227">
        <f t="shared" si="414"/>
        <v>27.58637989587719</v>
      </c>
      <c r="DO227">
        <f t="shared" si="415"/>
        <v>22.792486166611489</v>
      </c>
      <c r="DP227">
        <f t="shared" si="390"/>
        <v>0.21536561656600375</v>
      </c>
      <c r="DQ227">
        <f t="shared" si="391"/>
        <v>1.1280020520102079</v>
      </c>
      <c r="DR227">
        <f t="shared" si="392"/>
        <v>3.0086655197777659</v>
      </c>
      <c r="DS227">
        <f t="shared" si="393"/>
        <v>8.4538317456497953</v>
      </c>
      <c r="DT227">
        <f t="shared" si="394"/>
        <v>0.1957421357474966</v>
      </c>
      <c r="DU227">
        <f t="shared" si="395"/>
        <v>0.91191064390164966</v>
      </c>
      <c r="DV227">
        <f t="shared" si="396"/>
        <v>2.5140762187326211</v>
      </c>
      <c r="DW227">
        <f t="shared" si="397"/>
        <v>15.780518733745136</v>
      </c>
      <c r="DX227">
        <f t="shared" si="398"/>
        <v>0.17943591579829735</v>
      </c>
      <c r="DY227">
        <f t="shared" si="399"/>
        <v>0.69427510884087518</v>
      </c>
      <c r="DZ227">
        <f t="shared" si="400"/>
        <v>2.1752371277000293</v>
      </c>
      <c r="EA227">
        <f t="shared" si="401"/>
        <v>24.047702871007704</v>
      </c>
      <c r="EB227">
        <f>IF($I$1=0,0,IF(AP227&lt;=0,0,('LED Curve'!$D$19*(AP227/$I$1)^3+'LED Curve'!$D$20*(AP227/$I$1)^2+'LED Curve'!$D$21*(AP227/$I$1)^1+'LED Curve'!$D$22)*$F$1*$I$1))</f>
        <v>239.68166202843815</v>
      </c>
      <c r="EC227">
        <f>IF($I$2=0,0,IF(AQ227&lt;=0,0,('LED Curve'!$D$19*(AQ227/$I$2)^3+'LED Curve'!$D$20*(AQ227/$I$2)^2+'LED Curve'!$D$21*(AQ227/$I$2)^1+'LED Curve'!$D$22)*$F$2*$I$2))</f>
        <v>239.68166202843815</v>
      </c>
      <c r="ED227">
        <f>IF($I$3=0,0,IF(AR227&lt;=0,0,('LED Curve'!$D$19*(AR227/$I$3)^3+'LED Curve'!$D$20*(AR227/$I$3)^2+'LED Curve'!$D$21*(AR227/$I$3)^1+'LED Curve'!$D$22)*$F$3*$I$3))</f>
        <v>0</v>
      </c>
      <c r="EE227">
        <f>IF($I$4=0,0,IF(AS227&lt;=0,0,('LED Curve'!$D$19*(AS227/$I$4)^3+'LED Curve'!$D$20*(AS227/$I$4)^2+'LED Curve'!$D$21*(AS227/$I$4)^1+'LED Curve'!$D$22)*$F$4*$I$4))</f>
        <v>0</v>
      </c>
      <c r="EF227">
        <f>IF($I$1=0,0,IF(AT227&lt;=0,0,('LED Curve'!$D$19*(AT227/$I$1)^3+'LED Curve'!$D$20*(AT227/$I$1)^2+'LED Curve'!$D$21*(AT227/$I$1)^1+'LED Curve'!$D$22)*$F$1*$I$1))</f>
        <v>239.68166202843815</v>
      </c>
      <c r="EG227">
        <f>IF($I$2=0,0,IF(AU227&lt;=0,0,('LED Curve'!$D$19*(AU227/$I$2)^3+'LED Curve'!$D$20*(AU227/$I$2)^2+'LED Curve'!$D$21*(AU227/$I$2)^1+'LED Curve'!$D$22)*$F$2*$I$2))</f>
        <v>239.68166202843815</v>
      </c>
      <c r="EH227">
        <f>IF($I$3=0,0,IF(AV227&lt;=0,0,('LED Curve'!$D$19*(AV227/$I$3)^3+'LED Curve'!$D$20*(AV227/$I$3)^2+'LED Curve'!$D$21*(AV227/$I$3)^1+'LED Curve'!$D$22)*$F$3*$I$3))</f>
        <v>0</v>
      </c>
      <c r="EI227">
        <f>IF($I$4=0,0,IF(AW227&lt;=0,0,('LED Curve'!$D$19*(AW227/$I$4)^3+'LED Curve'!$D$20*(AW227/$I$4)^2+'LED Curve'!$D$21*(AW227/$I$4)^1+'LED Curve'!$D$22)*$F$4*$I$4))</f>
        <v>0</v>
      </c>
      <c r="EJ227">
        <f>IF($I$1=0,0,IF(AX227&lt;=0,0,('LED Curve'!$D$19*(AX227/$I$1)^3+'LED Curve'!$D$20*(AX227/$I$1)^2+'LED Curve'!$D$21*(AX227/$I$1)^1+'LED Curve'!$D$22)*$F$1*$I$1))</f>
        <v>239.68166202843815</v>
      </c>
      <c r="EK227">
        <f>IF($I$2=0,0,IF(AY227&lt;=0,0,('LED Curve'!$D$19*(AY227/$I$2)^3+'LED Curve'!$D$20*(AY227/$I$2)^2+'LED Curve'!$D$21*(AY227/$I$2)^1+'LED Curve'!$D$22)*$F$2*$I$2))</f>
        <v>239.68166202843815</v>
      </c>
      <c r="EL227">
        <f>IF($I$3=0,0,IF(AZ227&lt;=0,0,('LED Curve'!$D$19*(AZ227/$I$3)^3+'LED Curve'!$D$20*(AZ227/$I$3)^2+'LED Curve'!$D$21*(AZ227/$I$3)^1+'LED Curve'!$D$22)*$F$3*$I$3))</f>
        <v>0</v>
      </c>
      <c r="EM227">
        <f>IF($I$4=0,0,IF(BA227&lt;=0,0,('LED Curve'!$D$19*(BA227/$I$4)^3+'LED Curve'!$D$20*(BA227/$I$4)^2+'LED Curve'!$D$21*(BA227/$I$4)^1+'LED Curve'!$D$22)*$F$4*$I$4))</f>
        <v>0</v>
      </c>
      <c r="EN227">
        <f t="shared" si="402"/>
        <v>479.36332405687631</v>
      </c>
      <c r="EO227">
        <f t="shared" si="322"/>
        <v>0</v>
      </c>
      <c r="EP227">
        <f t="shared" si="323"/>
        <v>479.36332405687631</v>
      </c>
      <c r="EQ227">
        <f t="shared" si="324"/>
        <v>0</v>
      </c>
      <c r="ER227">
        <f t="shared" si="403"/>
        <v>479.36332405687631</v>
      </c>
      <c r="ES227">
        <f t="shared" si="325"/>
        <v>0</v>
      </c>
    </row>
    <row r="228" spans="1:149" x14ac:dyDescent="0.3">
      <c r="A228">
        <v>219</v>
      </c>
      <c r="B228">
        <f t="shared" si="326"/>
        <v>8.5546874999999998E-3</v>
      </c>
      <c r="C228">
        <f t="shared" si="313"/>
        <v>66.832673654008403</v>
      </c>
      <c r="D228">
        <f t="shared" si="314"/>
        <v>73.035643986190991</v>
      </c>
      <c r="E228">
        <f t="shared" si="315"/>
        <v>79.238614318373578</v>
      </c>
      <c r="F228">
        <f>IF(C228&gt;Calculation!$D$72,IF((C228-Calculation!$D$72)/Calculation!$D$58&gt;Calculation!$D$28,Calculation!$D$28,(C228-Calculation!$D$72)/Calculation!$D$58),0)</f>
        <v>26.470588235294116</v>
      </c>
      <c r="G228">
        <f>IF(C228&gt;Calculation!$D$73,IF((C228-Calculation!$D$73)/Calculation!$D$59&gt;Calculation!$D$29,Calculation!$D$29,(C228-Calculation!$D$73)/Calculation!$D$59),0)</f>
        <v>54.411764705882355</v>
      </c>
      <c r="H228">
        <f>IF(C228&gt;Calculation!$D$74,IF((C228-Calculation!$D$74)/Calculation!$D$60&gt;Calculation!$D$30,Calculation!$D$30,(C228-Calculation!$D$74)/Calculation!$D$60),0)</f>
        <v>0</v>
      </c>
      <c r="I228">
        <f>IF(C228&gt;Calculation!$D$75,IF((C228-Calculation!$D$75)/Calculation!$D$61&gt;Calculation!$D$31,Calculation!$D$31,(C228-Calculation!$D$75)/Calculation!$D$61),0)</f>
        <v>0</v>
      </c>
      <c r="J228">
        <f>IF(D228&gt;Calculation!$D$72,IF((D228-Calculation!$D$72)/Calculation!$D$58&gt;Calculation!$D$28,Calculation!$D$28,(D228-Calculation!$D$72)/Calculation!$D$58),0)</f>
        <v>26.470588235294116</v>
      </c>
      <c r="K228">
        <f>IF(D228&gt;Calculation!$D$73,IF((D228-Calculation!$D$73)/Calculation!$D$59&gt;Calculation!$D$29,Calculation!$D$29,(D228-Calculation!$D$73)/Calculation!$D$59),0)</f>
        <v>54.411764705882355</v>
      </c>
      <c r="L228">
        <f>IF(D228&gt;Calculation!$D$74,IF((D228-Calculation!$D$74)/Calculation!$D$60&gt;Calculation!$D$30,Calculation!$D$30,(D228-Calculation!$D$74)/Calculation!$D$60),0)</f>
        <v>0</v>
      </c>
      <c r="M228">
        <f>IF(D228&gt;Calculation!$D$75,IF((D228-Calculation!$D$75)/Calculation!$D$61&gt;Calculation!$D$31,Calculation!$D$31,(D228-Calculation!$D$75)/Calculation!$D$61),0)</f>
        <v>0</v>
      </c>
      <c r="N228">
        <f>IF(E228&gt;Calculation!$D$72,IF((E228-Calculation!$D$72)/Calculation!$D$58&gt;Calculation!$D$28,Calculation!$D$28,(E228-Calculation!$D$72)/Calculation!$D$58),0)</f>
        <v>26.470588235294116</v>
      </c>
      <c r="O228">
        <f>IF(E228&gt;Calculation!$D$73,IF((E228-Calculation!$D$73)/Calculation!$D$59&gt;Calculation!$D$29,Calculation!$D$29,(E228-Calculation!$D$73)/Calculation!$D$59),0)</f>
        <v>54.411764705882355</v>
      </c>
      <c r="P228">
        <f>IF(E228&gt;Calculation!$D$74,IF((E228-Calculation!$D$74)/Calculation!$D$60&gt;Calculation!$D$30,Calculation!$D$30,(E228-Calculation!$D$74)/Calculation!$D$60),0)</f>
        <v>0</v>
      </c>
      <c r="Q228">
        <f>IF(E228&gt;Calculation!$D$75,IF((E228-Calculation!$D$75)/Calculation!$D$61&gt;Calculation!$D$31,Calculation!$D$31,(E228-Calculation!$D$75)/Calculation!$D$61),0)</f>
        <v>0</v>
      </c>
      <c r="R228">
        <f t="shared" si="327"/>
        <v>0</v>
      </c>
      <c r="S228">
        <f t="shared" si="328"/>
        <v>54.411764705882355</v>
      </c>
      <c r="T228">
        <f t="shared" si="329"/>
        <v>0</v>
      </c>
      <c r="U228">
        <f t="shared" si="330"/>
        <v>0</v>
      </c>
      <c r="V228">
        <f t="shared" si="331"/>
        <v>0</v>
      </c>
      <c r="W228">
        <f t="shared" si="332"/>
        <v>54.411764705882355</v>
      </c>
      <c r="X228">
        <f t="shared" si="333"/>
        <v>0</v>
      </c>
      <c r="Y228">
        <f t="shared" si="334"/>
        <v>0</v>
      </c>
      <c r="Z228">
        <f t="shared" si="335"/>
        <v>0</v>
      </c>
      <c r="AA228">
        <f t="shared" si="336"/>
        <v>54.411764705882355</v>
      </c>
      <c r="AB228">
        <f t="shared" si="337"/>
        <v>0</v>
      </c>
      <c r="AC228">
        <f t="shared" si="316"/>
        <v>0</v>
      </c>
      <c r="AD228">
        <f>IF(T228&gt;Calculation!$D$29,1,0)</f>
        <v>0</v>
      </c>
      <c r="AE228">
        <f>IF(X228&gt;Calculation!$D$29,1,0)</f>
        <v>0</v>
      </c>
      <c r="AF228">
        <f>IF(AB228&gt;Calculation!$D$29,1,0)</f>
        <v>0</v>
      </c>
      <c r="AG228">
        <f>IF(U228&gt;Calculation!$D$30,1,0)</f>
        <v>0</v>
      </c>
      <c r="AH228">
        <f>IF(Y228&gt;Calculation!$D$30,1,0)</f>
        <v>0</v>
      </c>
      <c r="AI228">
        <f>IF(AC228&gt;Calculation!$D$30,1,0)</f>
        <v>0</v>
      </c>
      <c r="AJ228">
        <f t="shared" si="317"/>
        <v>54.411764705882355</v>
      </c>
      <c r="AK228">
        <f t="shared" si="338"/>
        <v>54.411764705882355</v>
      </c>
      <c r="AL228">
        <f t="shared" si="339"/>
        <v>54.411764705882355</v>
      </c>
      <c r="AM228">
        <f t="shared" si="340"/>
        <v>2960.6401384083047</v>
      </c>
      <c r="AN228">
        <f t="shared" si="341"/>
        <v>2960.6401384083047</v>
      </c>
      <c r="AO228">
        <f t="shared" si="342"/>
        <v>2960.6401384083047</v>
      </c>
      <c r="AP228">
        <f t="shared" si="318"/>
        <v>54.411764705882355</v>
      </c>
      <c r="AQ228">
        <f t="shared" si="319"/>
        <v>54.411764705882355</v>
      </c>
      <c r="AR228">
        <f t="shared" si="320"/>
        <v>0</v>
      </c>
      <c r="AS228">
        <f t="shared" si="321"/>
        <v>0</v>
      </c>
      <c r="AT228">
        <f t="shared" si="343"/>
        <v>54.411764705882355</v>
      </c>
      <c r="AU228">
        <f t="shared" si="344"/>
        <v>54.411764705882355</v>
      </c>
      <c r="AV228">
        <f t="shared" si="345"/>
        <v>0</v>
      </c>
      <c r="AW228">
        <f t="shared" si="346"/>
        <v>0</v>
      </c>
      <c r="AX228">
        <f t="shared" si="347"/>
        <v>54.411764705882355</v>
      </c>
      <c r="AY228">
        <f t="shared" si="348"/>
        <v>54.411764705882355</v>
      </c>
      <c r="AZ228">
        <f t="shared" si="349"/>
        <v>0</v>
      </c>
      <c r="BA228">
        <f t="shared" si="350"/>
        <v>0</v>
      </c>
      <c r="BB228">
        <f t="shared" si="351"/>
        <v>18.137254901960784</v>
      </c>
      <c r="BC228">
        <f t="shared" si="352"/>
        <v>18.137254901960784</v>
      </c>
      <c r="BD228">
        <f t="shared" si="353"/>
        <v>0</v>
      </c>
      <c r="BE228">
        <f t="shared" si="354"/>
        <v>0</v>
      </c>
      <c r="BF228">
        <f t="shared" si="355"/>
        <v>18.137254901960784</v>
      </c>
      <c r="BG228">
        <f t="shared" si="356"/>
        <v>18.137254901960784</v>
      </c>
      <c r="BH228">
        <f t="shared" si="357"/>
        <v>0</v>
      </c>
      <c r="BI228">
        <f t="shared" si="358"/>
        <v>0</v>
      </c>
      <c r="BJ228">
        <f t="shared" si="359"/>
        <v>18.137254901960784</v>
      </c>
      <c r="BK228">
        <f t="shared" si="360"/>
        <v>18.137254901960784</v>
      </c>
      <c r="BL228">
        <f t="shared" si="361"/>
        <v>0</v>
      </c>
      <c r="BM228">
        <f t="shared" si="362"/>
        <v>0</v>
      </c>
      <c r="BN228">
        <f t="shared" si="363"/>
        <v>328.96001537870046</v>
      </c>
      <c r="BO228">
        <f t="shared" si="364"/>
        <v>328.96001537870046</v>
      </c>
      <c r="BP228">
        <f t="shared" si="365"/>
        <v>0</v>
      </c>
      <c r="BQ228">
        <f t="shared" si="366"/>
        <v>0</v>
      </c>
      <c r="BR228">
        <f t="shared" si="367"/>
        <v>328.96001537870046</v>
      </c>
      <c r="BS228">
        <f t="shared" si="368"/>
        <v>328.96001537870046</v>
      </c>
      <c r="BT228">
        <f t="shared" si="369"/>
        <v>0</v>
      </c>
      <c r="BU228">
        <f t="shared" si="370"/>
        <v>0</v>
      </c>
      <c r="BV228">
        <f t="shared" si="371"/>
        <v>328.96001537870046</v>
      </c>
      <c r="BW228">
        <f t="shared" si="372"/>
        <v>328.96001537870046</v>
      </c>
      <c r="BX228">
        <f t="shared" si="373"/>
        <v>0</v>
      </c>
      <c r="BY228">
        <f t="shared" si="374"/>
        <v>0</v>
      </c>
      <c r="BZ228">
        <f>IF($I$1=0,0,IF(AP228=0,C228,('LED Curve'!$D$14*(AP228/$I$1)^3+'LED Curve'!$D$15*(AP228/$I$1)^2+'LED Curve'!$D$16*(AP228/$I$1)^1+'LED Curve'!$D$17)*$F$1))</f>
        <v>29.492055904566882</v>
      </c>
      <c r="CA228">
        <f>IF($I$2=0,0,IF(AQ228=0,C228-BZ228,('LED Curve'!$D$14*(AQ228/$I$2)^3+'LED Curve'!$D$15*(AQ228/$I$2)^2+'LED Curve'!$D$16*(AQ228/$I$2)^1+'LED Curve'!$D$17)*$F$2))</f>
        <v>29.492055904566882</v>
      </c>
      <c r="CB228">
        <f>IF($I$3=0,0,IF(AR228=0,C228-(BZ228+CA228),('LED Curve'!$D$14*(AR228/$I$3)^3+'LED Curve'!$D$15*(AR228/$I$3)^2+'LED Curve'!$D$16*(AR228/$I$3)^1+'LED Curve'!$D$17)*$F$3))</f>
        <v>7.8485618448746379</v>
      </c>
      <c r="CC228">
        <f>IF($I$4=0,0,IF(AS228=0,C228-(BZ228+CA228+CB228),('LED Curve'!$D$14*(AS228/$I$4)^3+'LED Curve'!$D$15*(AS228/$I$4)^2+'LED Curve'!$D$16*(AS228/$I$4)^1+'LED Curve'!$D$17)*$F$4))</f>
        <v>0</v>
      </c>
      <c r="CD228">
        <f>IF($I$1=0,0,IF(AT228=0,D228,('LED Curve'!$D$14*(AT228/$I$1)^3+'LED Curve'!$D$15*(AT228/$I$1)^2+'LED Curve'!$D$16*(AT228/$I$1)^1+'LED Curve'!$D$17)*$F$1))</f>
        <v>29.492055904566882</v>
      </c>
      <c r="CE228">
        <f>IF($I$2=0,0,IF(AU228=0,D228-CD228,('LED Curve'!$D$14*(AU228/$I$2)^3+'LED Curve'!$D$15*(AU228/$I$2)^2+'LED Curve'!$D$16*(AU228/$I$2)^1+'LED Curve'!$D$17)*$F$2))</f>
        <v>29.492055904566882</v>
      </c>
      <c r="CF228">
        <f>IF($I$3=0,0,IF(AV228=0,D228-(CD228+CE228),('LED Curve'!$D$14*(AV228/$I$3)^3+'LED Curve'!$D$15*(AV228/$I$3)^2+'LED Curve'!$D$16*(AV228/$I$3)^1+'LED Curve'!$D$17)*$F$3))</f>
        <v>14.051532177057226</v>
      </c>
      <c r="CG228">
        <f>IF($I$4=0,0,IF(AW228=0,D228-(CD228+CE228+CF228),('LED Curve'!$D$14*(AW228/$I$4)^3+'LED Curve'!$D$15*(AW228/$I$4)^2+'LED Curve'!$D$16*(AW228/$I$4)^1+'LED Curve'!$D$17)*$F$4))</f>
        <v>0</v>
      </c>
      <c r="CH228">
        <f>IF($I$1=0,0,IF(AX228=0,E228,('LED Curve'!$D$14*(AX228/$I$1)^3+'LED Curve'!$D$15*(AX228/$I$1)^2+'LED Curve'!$D$16*(AX228/$I$1)^1+'LED Curve'!$D$17)*$F$1))</f>
        <v>29.492055904566882</v>
      </c>
      <c r="CI228">
        <f>IF($I$2=0,0,IF(AY228=0,E228-CH228,('LED Curve'!$D$14*(AY228/$I$2)^3+'LED Curve'!$D$15*(AY228/$I$2)^2+'LED Curve'!$D$16*(AY228/$I$2)^1+'LED Curve'!$D$17)*$F$2))</f>
        <v>29.492055904566882</v>
      </c>
      <c r="CJ228">
        <f>IF($I$3=0,0,IF(AZ228=0,E228-(CH228+CI228),('LED Curve'!$D$14*(AZ228/$I$3)^3+'LED Curve'!$D$15*(AZ228/$I$3)^2+'LED Curve'!$D$16*(AZ228/$I$3)^1+'LED Curve'!$D$17)*$F$3))</f>
        <v>20.254502509239813</v>
      </c>
      <c r="CK228">
        <f>IF($I$4=0,0,IF(BA228=0,E228-(CH228+CI228+CJ228),('LED Curve'!$D$14*(BA228/$I$4)^3+'LED Curve'!$D$15*(BA228/$I$4)^2+'LED Curve'!$D$16*(BA228/$I$4)^1+'LED Curve'!$D$17)*$F$4))</f>
        <v>0</v>
      </c>
      <c r="CL228">
        <f t="shared" si="375"/>
        <v>37.34061774944152</v>
      </c>
      <c r="CM228">
        <f t="shared" si="376"/>
        <v>7.8485618448746379</v>
      </c>
      <c r="CN228">
        <f t="shared" si="377"/>
        <v>0</v>
      </c>
      <c r="CO228">
        <f>IF($C$6=Calculation!$I$5,0,$C228-(BZ228+CA228+CB228+CC228))</f>
        <v>0</v>
      </c>
      <c r="CP228">
        <f t="shared" si="378"/>
        <v>43.543588081624108</v>
      </c>
      <c r="CQ228">
        <f t="shared" si="379"/>
        <v>14.051532177057226</v>
      </c>
      <c r="CR228">
        <f t="shared" si="380"/>
        <v>0</v>
      </c>
      <c r="CS228">
        <f>IF($C$6=Calculation!$I$5,0,$D228-(CD228+CE228+CF228+CG228))</f>
        <v>0</v>
      </c>
      <c r="CT228">
        <f t="shared" si="381"/>
        <v>49.746558413806696</v>
      </c>
      <c r="CU228">
        <f t="shared" si="382"/>
        <v>20.254502509239813</v>
      </c>
      <c r="CV228">
        <f t="shared" si="383"/>
        <v>0</v>
      </c>
      <c r="CW228">
        <f>IF($C$6=Calculation!$I$5,0,$E228-(CH228+CI228+CJ228+CK228))</f>
        <v>0</v>
      </c>
      <c r="CX228">
        <f t="shared" si="384"/>
        <v>108.65090157814474</v>
      </c>
      <c r="CY228">
        <f t="shared" si="385"/>
        <v>123.08260847541371</v>
      </c>
      <c r="CZ228">
        <f t="shared" si="386"/>
        <v>136.87457264782245</v>
      </c>
      <c r="DA228">
        <f t="shared" si="387"/>
        <v>1.1771197873824089</v>
      </c>
      <c r="DB228">
        <f t="shared" si="388"/>
        <v>1.2375683049059654</v>
      </c>
      <c r="DC228">
        <f t="shared" si="389"/>
        <v>1.2850762110476093</v>
      </c>
      <c r="DD228">
        <f t="shared" si="404"/>
        <v>26.619571178159958</v>
      </c>
      <c r="DE228">
        <f t="shared" si="405"/>
        <v>26.202761079949358</v>
      </c>
      <c r="DF228">
        <f t="shared" si="406"/>
        <v>24.158376756220594</v>
      </c>
      <c r="DG228">
        <f t="shared" si="407"/>
        <v>17.668708311669377</v>
      </c>
      <c r="DH228">
        <f t="shared" si="408"/>
        <v>28.069998840402079</v>
      </c>
      <c r="DI228">
        <f t="shared" si="409"/>
        <v>27.690133905862169</v>
      </c>
      <c r="DJ228">
        <f t="shared" si="410"/>
        <v>26.070179169031878</v>
      </c>
      <c r="DK228">
        <f t="shared" si="411"/>
        <v>20.58063158156131</v>
      </c>
      <c r="DL228">
        <f t="shared" si="412"/>
        <v>29.208297505181513</v>
      </c>
      <c r="DM228">
        <f t="shared" si="413"/>
        <v>28.860483493470156</v>
      </c>
      <c r="DN228">
        <f t="shared" si="414"/>
        <v>27.58637989587719</v>
      </c>
      <c r="DO228">
        <f t="shared" si="415"/>
        <v>22.792486166611489</v>
      </c>
      <c r="DP228">
        <f t="shared" si="390"/>
        <v>0.21536561656600375</v>
      </c>
      <c r="DQ228">
        <f t="shared" si="391"/>
        <v>1.1465015827694154</v>
      </c>
      <c r="DR228">
        <f t="shared" si="392"/>
        <v>3.0086655197777659</v>
      </c>
      <c r="DS228">
        <f t="shared" si="393"/>
        <v>8.4538317456497953</v>
      </c>
      <c r="DT228">
        <f t="shared" si="394"/>
        <v>0.1957421357474966</v>
      </c>
      <c r="DU228">
        <f t="shared" si="395"/>
        <v>0.94375958542494787</v>
      </c>
      <c r="DV228">
        <f t="shared" si="396"/>
        <v>2.5140762187326211</v>
      </c>
      <c r="DW228">
        <f t="shared" si="397"/>
        <v>15.780518733745136</v>
      </c>
      <c r="DX228">
        <f t="shared" si="398"/>
        <v>0.17943591579829735</v>
      </c>
      <c r="DY228">
        <f t="shared" si="399"/>
        <v>0.73947346112826395</v>
      </c>
      <c r="DZ228">
        <f t="shared" si="400"/>
        <v>2.1752371277000293</v>
      </c>
      <c r="EA228">
        <f t="shared" si="401"/>
        <v>24.047702871007704</v>
      </c>
      <c r="EB228">
        <f>IF($I$1=0,0,IF(AP228&lt;=0,0,('LED Curve'!$D$19*(AP228/$I$1)^3+'LED Curve'!$D$20*(AP228/$I$1)^2+'LED Curve'!$D$21*(AP228/$I$1)^1+'LED Curve'!$D$22)*$F$1*$I$1))</f>
        <v>239.68166202843815</v>
      </c>
      <c r="EC228">
        <f>IF($I$2=0,0,IF(AQ228&lt;=0,0,('LED Curve'!$D$19*(AQ228/$I$2)^3+'LED Curve'!$D$20*(AQ228/$I$2)^2+'LED Curve'!$D$21*(AQ228/$I$2)^1+'LED Curve'!$D$22)*$F$2*$I$2))</f>
        <v>239.68166202843815</v>
      </c>
      <c r="ED228">
        <f>IF($I$3=0,0,IF(AR228&lt;=0,0,('LED Curve'!$D$19*(AR228/$I$3)^3+'LED Curve'!$D$20*(AR228/$I$3)^2+'LED Curve'!$D$21*(AR228/$I$3)^1+'LED Curve'!$D$22)*$F$3*$I$3))</f>
        <v>0</v>
      </c>
      <c r="EE228">
        <f>IF($I$4=0,0,IF(AS228&lt;=0,0,('LED Curve'!$D$19*(AS228/$I$4)^3+'LED Curve'!$D$20*(AS228/$I$4)^2+'LED Curve'!$D$21*(AS228/$I$4)^1+'LED Curve'!$D$22)*$F$4*$I$4))</f>
        <v>0</v>
      </c>
      <c r="EF228">
        <f>IF($I$1=0,0,IF(AT228&lt;=0,0,('LED Curve'!$D$19*(AT228/$I$1)^3+'LED Curve'!$D$20*(AT228/$I$1)^2+'LED Curve'!$D$21*(AT228/$I$1)^1+'LED Curve'!$D$22)*$F$1*$I$1))</f>
        <v>239.68166202843815</v>
      </c>
      <c r="EG228">
        <f>IF($I$2=0,0,IF(AU228&lt;=0,0,('LED Curve'!$D$19*(AU228/$I$2)^3+'LED Curve'!$D$20*(AU228/$I$2)^2+'LED Curve'!$D$21*(AU228/$I$2)^1+'LED Curve'!$D$22)*$F$2*$I$2))</f>
        <v>239.68166202843815</v>
      </c>
      <c r="EH228">
        <f>IF($I$3=0,0,IF(AV228&lt;=0,0,('LED Curve'!$D$19*(AV228/$I$3)^3+'LED Curve'!$D$20*(AV228/$I$3)^2+'LED Curve'!$D$21*(AV228/$I$3)^1+'LED Curve'!$D$22)*$F$3*$I$3))</f>
        <v>0</v>
      </c>
      <c r="EI228">
        <f>IF($I$4=0,0,IF(AW228&lt;=0,0,('LED Curve'!$D$19*(AW228/$I$4)^3+'LED Curve'!$D$20*(AW228/$I$4)^2+'LED Curve'!$D$21*(AW228/$I$4)^1+'LED Curve'!$D$22)*$F$4*$I$4))</f>
        <v>0</v>
      </c>
      <c r="EJ228">
        <f>IF($I$1=0,0,IF(AX228&lt;=0,0,('LED Curve'!$D$19*(AX228/$I$1)^3+'LED Curve'!$D$20*(AX228/$I$1)^2+'LED Curve'!$D$21*(AX228/$I$1)^1+'LED Curve'!$D$22)*$F$1*$I$1))</f>
        <v>239.68166202843815</v>
      </c>
      <c r="EK228">
        <f>IF($I$2=0,0,IF(AY228&lt;=0,0,('LED Curve'!$D$19*(AY228/$I$2)^3+'LED Curve'!$D$20*(AY228/$I$2)^2+'LED Curve'!$D$21*(AY228/$I$2)^1+'LED Curve'!$D$22)*$F$2*$I$2))</f>
        <v>239.68166202843815</v>
      </c>
      <c r="EL228">
        <f>IF($I$3=0,0,IF(AZ228&lt;=0,0,('LED Curve'!$D$19*(AZ228/$I$3)^3+'LED Curve'!$D$20*(AZ228/$I$3)^2+'LED Curve'!$D$21*(AZ228/$I$3)^1+'LED Curve'!$D$22)*$F$3*$I$3))</f>
        <v>0</v>
      </c>
      <c r="EM228">
        <f>IF($I$4=0,0,IF(BA228&lt;=0,0,('LED Curve'!$D$19*(BA228/$I$4)^3+'LED Curve'!$D$20*(BA228/$I$4)^2+'LED Curve'!$D$21*(BA228/$I$4)^1+'LED Curve'!$D$22)*$F$4*$I$4))</f>
        <v>0</v>
      </c>
      <c r="EN228">
        <f t="shared" si="402"/>
        <v>479.36332405687631</v>
      </c>
      <c r="EO228">
        <f t="shared" si="322"/>
        <v>0</v>
      </c>
      <c r="EP228">
        <f t="shared" si="323"/>
        <v>479.36332405687631</v>
      </c>
      <c r="EQ228">
        <f t="shared" si="324"/>
        <v>0</v>
      </c>
      <c r="ER228">
        <f t="shared" si="403"/>
        <v>479.36332405687631</v>
      </c>
      <c r="ES228">
        <f t="shared" si="325"/>
        <v>0</v>
      </c>
    </row>
    <row r="229" spans="1:149" x14ac:dyDescent="0.3">
      <c r="A229">
        <v>220</v>
      </c>
      <c r="B229">
        <f t="shared" si="326"/>
        <v>8.5937500000000007E-3</v>
      </c>
      <c r="C229">
        <f t="shared" si="313"/>
        <v>65.111963296988066</v>
      </c>
      <c r="D229">
        <f t="shared" si="314"/>
        <v>71.158505414896069</v>
      </c>
      <c r="E229">
        <f t="shared" si="315"/>
        <v>77.205047532804073</v>
      </c>
      <c r="F229">
        <f>IF(C229&gt;Calculation!$D$72,IF((C229-Calculation!$D$72)/Calculation!$D$58&gt;Calculation!$D$28,Calculation!$D$28,(C229-Calculation!$D$72)/Calculation!$D$58),0)</f>
        <v>26.470588235294116</v>
      </c>
      <c r="G229">
        <f>IF(C229&gt;Calculation!$D$73,IF((C229-Calculation!$D$73)/Calculation!$D$59&gt;Calculation!$D$29,Calculation!$D$29,(C229-Calculation!$D$73)/Calculation!$D$59),0)</f>
        <v>54.411764705882355</v>
      </c>
      <c r="H229">
        <f>IF(C229&gt;Calculation!$D$74,IF((C229-Calculation!$D$74)/Calculation!$D$60&gt;Calculation!$D$30,Calculation!$D$30,(C229-Calculation!$D$74)/Calculation!$D$60),0)</f>
        <v>0</v>
      </c>
      <c r="I229">
        <f>IF(C229&gt;Calculation!$D$75,IF((C229-Calculation!$D$75)/Calculation!$D$61&gt;Calculation!$D$31,Calculation!$D$31,(C229-Calculation!$D$75)/Calculation!$D$61),0)</f>
        <v>0</v>
      </c>
      <c r="J229">
        <f>IF(D229&gt;Calculation!$D$72,IF((D229-Calculation!$D$72)/Calculation!$D$58&gt;Calculation!$D$28,Calculation!$D$28,(D229-Calculation!$D$72)/Calculation!$D$58),0)</f>
        <v>26.470588235294116</v>
      </c>
      <c r="K229">
        <f>IF(D229&gt;Calculation!$D$73,IF((D229-Calculation!$D$73)/Calculation!$D$59&gt;Calculation!$D$29,Calculation!$D$29,(D229-Calculation!$D$73)/Calculation!$D$59),0)</f>
        <v>54.411764705882355</v>
      </c>
      <c r="L229">
        <f>IF(D229&gt;Calculation!$D$74,IF((D229-Calculation!$D$74)/Calculation!$D$60&gt;Calculation!$D$30,Calculation!$D$30,(D229-Calculation!$D$74)/Calculation!$D$60),0)</f>
        <v>0</v>
      </c>
      <c r="M229">
        <f>IF(D229&gt;Calculation!$D$75,IF((D229-Calculation!$D$75)/Calculation!$D$61&gt;Calculation!$D$31,Calculation!$D$31,(D229-Calculation!$D$75)/Calculation!$D$61),0)</f>
        <v>0</v>
      </c>
      <c r="N229">
        <f>IF(E229&gt;Calculation!$D$72,IF((E229-Calculation!$D$72)/Calculation!$D$58&gt;Calculation!$D$28,Calculation!$D$28,(E229-Calculation!$D$72)/Calculation!$D$58),0)</f>
        <v>26.470588235294116</v>
      </c>
      <c r="O229">
        <f>IF(E229&gt;Calculation!$D$73,IF((E229-Calculation!$D$73)/Calculation!$D$59&gt;Calculation!$D$29,Calculation!$D$29,(E229-Calculation!$D$73)/Calculation!$D$59),0)</f>
        <v>54.411764705882355</v>
      </c>
      <c r="P229">
        <f>IF(E229&gt;Calculation!$D$74,IF((E229-Calculation!$D$74)/Calculation!$D$60&gt;Calculation!$D$30,Calculation!$D$30,(E229-Calculation!$D$74)/Calculation!$D$60),0)</f>
        <v>0</v>
      </c>
      <c r="Q229">
        <f>IF(E229&gt;Calculation!$D$75,IF((E229-Calculation!$D$75)/Calculation!$D$61&gt;Calculation!$D$31,Calculation!$D$31,(E229-Calculation!$D$75)/Calculation!$D$61),0)</f>
        <v>0</v>
      </c>
      <c r="R229">
        <f t="shared" si="327"/>
        <v>0</v>
      </c>
      <c r="S229">
        <f t="shared" si="328"/>
        <v>54.411764705882355</v>
      </c>
      <c r="T229">
        <f t="shared" si="329"/>
        <v>0</v>
      </c>
      <c r="U229">
        <f t="shared" si="330"/>
        <v>0</v>
      </c>
      <c r="V229">
        <f t="shared" si="331"/>
        <v>0</v>
      </c>
      <c r="W229">
        <f t="shared" si="332"/>
        <v>54.411764705882355</v>
      </c>
      <c r="X229">
        <f t="shared" si="333"/>
        <v>0</v>
      </c>
      <c r="Y229">
        <f t="shared" si="334"/>
        <v>0</v>
      </c>
      <c r="Z229">
        <f t="shared" si="335"/>
        <v>0</v>
      </c>
      <c r="AA229">
        <f t="shared" si="336"/>
        <v>54.411764705882355</v>
      </c>
      <c r="AB229">
        <f t="shared" si="337"/>
        <v>0</v>
      </c>
      <c r="AC229">
        <f t="shared" si="316"/>
        <v>0</v>
      </c>
      <c r="AD229">
        <f>IF(T229&gt;Calculation!$D$29,1,0)</f>
        <v>0</v>
      </c>
      <c r="AE229">
        <f>IF(X229&gt;Calculation!$D$29,1,0)</f>
        <v>0</v>
      </c>
      <c r="AF229">
        <f>IF(AB229&gt;Calculation!$D$29,1,0)</f>
        <v>0</v>
      </c>
      <c r="AG229">
        <f>IF(U229&gt;Calculation!$D$30,1,0)</f>
        <v>0</v>
      </c>
      <c r="AH229">
        <f>IF(Y229&gt;Calculation!$D$30,1,0)</f>
        <v>0</v>
      </c>
      <c r="AI229">
        <f>IF(AC229&gt;Calculation!$D$30,1,0)</f>
        <v>0</v>
      </c>
      <c r="AJ229">
        <f t="shared" si="317"/>
        <v>54.411764705882355</v>
      </c>
      <c r="AK229">
        <f t="shared" si="338"/>
        <v>54.411764705882355</v>
      </c>
      <c r="AL229">
        <f t="shared" si="339"/>
        <v>54.411764705882355</v>
      </c>
      <c r="AM229">
        <f t="shared" si="340"/>
        <v>2960.6401384083047</v>
      </c>
      <c r="AN229">
        <f t="shared" si="341"/>
        <v>2960.6401384083047</v>
      </c>
      <c r="AO229">
        <f t="shared" si="342"/>
        <v>2960.6401384083047</v>
      </c>
      <c r="AP229">
        <f t="shared" si="318"/>
        <v>54.411764705882355</v>
      </c>
      <c r="AQ229">
        <f t="shared" si="319"/>
        <v>54.411764705882355</v>
      </c>
      <c r="AR229">
        <f t="shared" si="320"/>
        <v>0</v>
      </c>
      <c r="AS229">
        <f t="shared" si="321"/>
        <v>0</v>
      </c>
      <c r="AT229">
        <f t="shared" si="343"/>
        <v>54.411764705882355</v>
      </c>
      <c r="AU229">
        <f t="shared" si="344"/>
        <v>54.411764705882355</v>
      </c>
      <c r="AV229">
        <f t="shared" si="345"/>
        <v>0</v>
      </c>
      <c r="AW229">
        <f t="shared" si="346"/>
        <v>0</v>
      </c>
      <c r="AX229">
        <f t="shared" si="347"/>
        <v>54.411764705882355</v>
      </c>
      <c r="AY229">
        <f t="shared" si="348"/>
        <v>54.411764705882355</v>
      </c>
      <c r="AZ229">
        <f t="shared" si="349"/>
        <v>0</v>
      </c>
      <c r="BA229">
        <f t="shared" si="350"/>
        <v>0</v>
      </c>
      <c r="BB229">
        <f t="shared" si="351"/>
        <v>18.137254901960784</v>
      </c>
      <c r="BC229">
        <f t="shared" si="352"/>
        <v>18.137254901960784</v>
      </c>
      <c r="BD229">
        <f t="shared" si="353"/>
        <v>0</v>
      </c>
      <c r="BE229">
        <f t="shared" si="354"/>
        <v>0</v>
      </c>
      <c r="BF229">
        <f t="shared" si="355"/>
        <v>18.137254901960784</v>
      </c>
      <c r="BG229">
        <f t="shared" si="356"/>
        <v>18.137254901960784</v>
      </c>
      <c r="BH229">
        <f t="shared" si="357"/>
        <v>0</v>
      </c>
      <c r="BI229">
        <f t="shared" si="358"/>
        <v>0</v>
      </c>
      <c r="BJ229">
        <f t="shared" si="359"/>
        <v>18.137254901960784</v>
      </c>
      <c r="BK229">
        <f t="shared" si="360"/>
        <v>18.137254901960784</v>
      </c>
      <c r="BL229">
        <f t="shared" si="361"/>
        <v>0</v>
      </c>
      <c r="BM229">
        <f t="shared" si="362"/>
        <v>0</v>
      </c>
      <c r="BN229">
        <f t="shared" si="363"/>
        <v>328.96001537870046</v>
      </c>
      <c r="BO229">
        <f t="shared" si="364"/>
        <v>328.96001537870046</v>
      </c>
      <c r="BP229">
        <f t="shared" si="365"/>
        <v>0</v>
      </c>
      <c r="BQ229">
        <f t="shared" si="366"/>
        <v>0</v>
      </c>
      <c r="BR229">
        <f t="shared" si="367"/>
        <v>328.96001537870046</v>
      </c>
      <c r="BS229">
        <f t="shared" si="368"/>
        <v>328.96001537870046</v>
      </c>
      <c r="BT229">
        <f t="shared" si="369"/>
        <v>0</v>
      </c>
      <c r="BU229">
        <f t="shared" si="370"/>
        <v>0</v>
      </c>
      <c r="BV229">
        <f t="shared" si="371"/>
        <v>328.96001537870046</v>
      </c>
      <c r="BW229">
        <f t="shared" si="372"/>
        <v>328.96001537870046</v>
      </c>
      <c r="BX229">
        <f t="shared" si="373"/>
        <v>0</v>
      </c>
      <c r="BY229">
        <f t="shared" si="374"/>
        <v>0</v>
      </c>
      <c r="BZ229">
        <f>IF($I$1=0,0,IF(AP229=0,C229,('LED Curve'!$D$14*(AP229/$I$1)^3+'LED Curve'!$D$15*(AP229/$I$1)^2+'LED Curve'!$D$16*(AP229/$I$1)^1+'LED Curve'!$D$17)*$F$1))</f>
        <v>29.492055904566882</v>
      </c>
      <c r="CA229">
        <f>IF($I$2=0,0,IF(AQ229=0,C229-BZ229,('LED Curve'!$D$14*(AQ229/$I$2)^3+'LED Curve'!$D$15*(AQ229/$I$2)^2+'LED Curve'!$D$16*(AQ229/$I$2)^1+'LED Curve'!$D$17)*$F$2))</f>
        <v>29.492055904566882</v>
      </c>
      <c r="CB229">
        <f>IF($I$3=0,0,IF(AR229=0,C229-(BZ229+CA229),('LED Curve'!$D$14*(AR229/$I$3)^3+'LED Curve'!$D$15*(AR229/$I$3)^2+'LED Curve'!$D$16*(AR229/$I$3)^1+'LED Curve'!$D$17)*$F$3))</f>
        <v>6.1278514878543007</v>
      </c>
      <c r="CC229">
        <f>IF($I$4=0,0,IF(AS229=0,C229-(BZ229+CA229+CB229),('LED Curve'!$D$14*(AS229/$I$4)^3+'LED Curve'!$D$15*(AS229/$I$4)^2+'LED Curve'!$D$16*(AS229/$I$4)^1+'LED Curve'!$D$17)*$F$4))</f>
        <v>0</v>
      </c>
      <c r="CD229">
        <f>IF($I$1=0,0,IF(AT229=0,D229,('LED Curve'!$D$14*(AT229/$I$1)^3+'LED Curve'!$D$15*(AT229/$I$1)^2+'LED Curve'!$D$16*(AT229/$I$1)^1+'LED Curve'!$D$17)*$F$1))</f>
        <v>29.492055904566882</v>
      </c>
      <c r="CE229">
        <f>IF($I$2=0,0,IF(AU229=0,D229-CD229,('LED Curve'!$D$14*(AU229/$I$2)^3+'LED Curve'!$D$15*(AU229/$I$2)^2+'LED Curve'!$D$16*(AU229/$I$2)^1+'LED Curve'!$D$17)*$F$2))</f>
        <v>29.492055904566882</v>
      </c>
      <c r="CF229">
        <f>IF($I$3=0,0,IF(AV229=0,D229-(CD229+CE229),('LED Curve'!$D$14*(AV229/$I$3)^3+'LED Curve'!$D$15*(AV229/$I$3)^2+'LED Curve'!$D$16*(AV229/$I$3)^1+'LED Curve'!$D$17)*$F$3))</f>
        <v>12.174393605762305</v>
      </c>
      <c r="CG229">
        <f>IF($I$4=0,0,IF(AW229=0,D229-(CD229+CE229+CF229),('LED Curve'!$D$14*(AW229/$I$4)^3+'LED Curve'!$D$15*(AW229/$I$4)^2+'LED Curve'!$D$16*(AW229/$I$4)^1+'LED Curve'!$D$17)*$F$4))</f>
        <v>0</v>
      </c>
      <c r="CH229">
        <f>IF($I$1=0,0,IF(AX229=0,E229,('LED Curve'!$D$14*(AX229/$I$1)^3+'LED Curve'!$D$15*(AX229/$I$1)^2+'LED Curve'!$D$16*(AX229/$I$1)^1+'LED Curve'!$D$17)*$F$1))</f>
        <v>29.492055904566882</v>
      </c>
      <c r="CI229">
        <f>IF($I$2=0,0,IF(AY229=0,E229-CH229,('LED Curve'!$D$14*(AY229/$I$2)^3+'LED Curve'!$D$15*(AY229/$I$2)^2+'LED Curve'!$D$16*(AY229/$I$2)^1+'LED Curve'!$D$17)*$F$2))</f>
        <v>29.492055904566882</v>
      </c>
      <c r="CJ229">
        <f>IF($I$3=0,0,IF(AZ229=0,E229-(CH229+CI229),('LED Curve'!$D$14*(AZ229/$I$3)^3+'LED Curve'!$D$15*(AZ229/$I$3)^2+'LED Curve'!$D$16*(AZ229/$I$3)^1+'LED Curve'!$D$17)*$F$3))</f>
        <v>18.220935723670308</v>
      </c>
      <c r="CK229">
        <f>IF($I$4=0,0,IF(BA229=0,E229-(CH229+CI229+CJ229),('LED Curve'!$D$14*(BA229/$I$4)^3+'LED Curve'!$D$15*(BA229/$I$4)^2+'LED Curve'!$D$16*(BA229/$I$4)^1+'LED Curve'!$D$17)*$F$4))</f>
        <v>0</v>
      </c>
      <c r="CL229">
        <f t="shared" si="375"/>
        <v>35.619907392421183</v>
      </c>
      <c r="CM229">
        <f t="shared" si="376"/>
        <v>6.1278514878543007</v>
      </c>
      <c r="CN229">
        <f t="shared" si="377"/>
        <v>0</v>
      </c>
      <c r="CO229">
        <f>IF($C$6=Calculation!$I$5,0,$C229-(BZ229+CA229+CB229+CC229))</f>
        <v>0</v>
      </c>
      <c r="CP229">
        <f t="shared" si="378"/>
        <v>41.666449510329187</v>
      </c>
      <c r="CQ229">
        <f t="shared" si="379"/>
        <v>12.174393605762305</v>
      </c>
      <c r="CR229">
        <f t="shared" si="380"/>
        <v>0</v>
      </c>
      <c r="CS229">
        <f>IF($C$6=Calculation!$I$5,0,$D229-(CD229+CE229+CF229+CG229))</f>
        <v>0</v>
      </c>
      <c r="CT229">
        <f t="shared" si="381"/>
        <v>47.712991628237191</v>
      </c>
      <c r="CU229">
        <f t="shared" si="382"/>
        <v>18.220935723670308</v>
      </c>
      <c r="CV229">
        <f t="shared" si="383"/>
        <v>0</v>
      </c>
      <c r="CW229">
        <f>IF($C$6=Calculation!$I$5,0,$E229-(CH229+CI229+CJ229+CK229))</f>
        <v>0</v>
      </c>
      <c r="CX229">
        <f t="shared" si="384"/>
        <v>108.79409871644859</v>
      </c>
      <c r="CY229">
        <f t="shared" si="385"/>
        <v>123.23882353538154</v>
      </c>
      <c r="CZ229">
        <f t="shared" si="386"/>
        <v>137.04380562945428</v>
      </c>
      <c r="DA229">
        <f t="shared" si="387"/>
        <v>1.1800954307647618</v>
      </c>
      <c r="DB229">
        <f t="shared" si="388"/>
        <v>1.2405439482883183</v>
      </c>
      <c r="DC229">
        <f t="shared" si="389"/>
        <v>1.2880518544299622</v>
      </c>
      <c r="DD229">
        <f t="shared" si="404"/>
        <v>26.68225535029168</v>
      </c>
      <c r="DE229">
        <f t="shared" si="405"/>
        <v>26.265445252081079</v>
      </c>
      <c r="DF229">
        <f t="shared" si="406"/>
        <v>24.158376756220594</v>
      </c>
      <c r="DG229">
        <f t="shared" si="407"/>
        <v>17.668708311669377</v>
      </c>
      <c r="DH229">
        <f t="shared" si="408"/>
        <v>28.1326830125338</v>
      </c>
      <c r="DI229">
        <f t="shared" si="409"/>
        <v>27.75281807799389</v>
      </c>
      <c r="DJ229">
        <f t="shared" si="410"/>
        <v>26.070179169031878</v>
      </c>
      <c r="DK229">
        <f t="shared" si="411"/>
        <v>20.58063158156131</v>
      </c>
      <c r="DL229">
        <f t="shared" si="412"/>
        <v>29.270981677313234</v>
      </c>
      <c r="DM229">
        <f t="shared" si="413"/>
        <v>28.923167665601877</v>
      </c>
      <c r="DN229">
        <f t="shared" si="414"/>
        <v>27.58637989587719</v>
      </c>
      <c r="DO229">
        <f t="shared" si="415"/>
        <v>22.792486166611489</v>
      </c>
      <c r="DP229">
        <f t="shared" si="390"/>
        <v>0.21536561656600375</v>
      </c>
      <c r="DQ229">
        <f t="shared" si="391"/>
        <v>1.1613547334274743</v>
      </c>
      <c r="DR229">
        <f t="shared" si="392"/>
        <v>3.0086655197777659</v>
      </c>
      <c r="DS229">
        <f t="shared" si="393"/>
        <v>8.4538317456497953</v>
      </c>
      <c r="DT229">
        <f t="shared" si="394"/>
        <v>0.1957421357474966</v>
      </c>
      <c r="DU229">
        <f t="shared" si="395"/>
        <v>0.97163065774699364</v>
      </c>
      <c r="DV229">
        <f t="shared" si="396"/>
        <v>2.5140762187326211</v>
      </c>
      <c r="DW229">
        <f t="shared" si="397"/>
        <v>15.780518733745136</v>
      </c>
      <c r="DX229">
        <f t="shared" si="398"/>
        <v>0.17943591579829735</v>
      </c>
      <c r="DY229">
        <f t="shared" si="399"/>
        <v>0.78036245511429647</v>
      </c>
      <c r="DZ229">
        <f t="shared" si="400"/>
        <v>2.1752371277000293</v>
      </c>
      <c r="EA229">
        <f t="shared" si="401"/>
        <v>24.047702871007704</v>
      </c>
      <c r="EB229">
        <f>IF($I$1=0,0,IF(AP229&lt;=0,0,('LED Curve'!$D$19*(AP229/$I$1)^3+'LED Curve'!$D$20*(AP229/$I$1)^2+'LED Curve'!$D$21*(AP229/$I$1)^1+'LED Curve'!$D$22)*$F$1*$I$1))</f>
        <v>239.68166202843815</v>
      </c>
      <c r="EC229">
        <f>IF($I$2=0,0,IF(AQ229&lt;=0,0,('LED Curve'!$D$19*(AQ229/$I$2)^3+'LED Curve'!$D$20*(AQ229/$I$2)^2+'LED Curve'!$D$21*(AQ229/$I$2)^1+'LED Curve'!$D$22)*$F$2*$I$2))</f>
        <v>239.68166202843815</v>
      </c>
      <c r="ED229">
        <f>IF($I$3=0,0,IF(AR229&lt;=0,0,('LED Curve'!$D$19*(AR229/$I$3)^3+'LED Curve'!$D$20*(AR229/$I$3)^2+'LED Curve'!$D$21*(AR229/$I$3)^1+'LED Curve'!$D$22)*$F$3*$I$3))</f>
        <v>0</v>
      </c>
      <c r="EE229">
        <f>IF($I$4=0,0,IF(AS229&lt;=0,0,('LED Curve'!$D$19*(AS229/$I$4)^3+'LED Curve'!$D$20*(AS229/$I$4)^2+'LED Curve'!$D$21*(AS229/$I$4)^1+'LED Curve'!$D$22)*$F$4*$I$4))</f>
        <v>0</v>
      </c>
      <c r="EF229">
        <f>IF($I$1=0,0,IF(AT229&lt;=0,0,('LED Curve'!$D$19*(AT229/$I$1)^3+'LED Curve'!$D$20*(AT229/$I$1)^2+'LED Curve'!$D$21*(AT229/$I$1)^1+'LED Curve'!$D$22)*$F$1*$I$1))</f>
        <v>239.68166202843815</v>
      </c>
      <c r="EG229">
        <f>IF($I$2=0,0,IF(AU229&lt;=0,0,('LED Curve'!$D$19*(AU229/$I$2)^3+'LED Curve'!$D$20*(AU229/$I$2)^2+'LED Curve'!$D$21*(AU229/$I$2)^1+'LED Curve'!$D$22)*$F$2*$I$2))</f>
        <v>239.68166202843815</v>
      </c>
      <c r="EH229">
        <f>IF($I$3=0,0,IF(AV229&lt;=0,0,('LED Curve'!$D$19*(AV229/$I$3)^3+'LED Curve'!$D$20*(AV229/$I$3)^2+'LED Curve'!$D$21*(AV229/$I$3)^1+'LED Curve'!$D$22)*$F$3*$I$3))</f>
        <v>0</v>
      </c>
      <c r="EI229">
        <f>IF($I$4=0,0,IF(AW229&lt;=0,0,('LED Curve'!$D$19*(AW229/$I$4)^3+'LED Curve'!$D$20*(AW229/$I$4)^2+'LED Curve'!$D$21*(AW229/$I$4)^1+'LED Curve'!$D$22)*$F$4*$I$4))</f>
        <v>0</v>
      </c>
      <c r="EJ229">
        <f>IF($I$1=0,0,IF(AX229&lt;=0,0,('LED Curve'!$D$19*(AX229/$I$1)^3+'LED Curve'!$D$20*(AX229/$I$1)^2+'LED Curve'!$D$21*(AX229/$I$1)^1+'LED Curve'!$D$22)*$F$1*$I$1))</f>
        <v>239.68166202843815</v>
      </c>
      <c r="EK229">
        <f>IF($I$2=0,0,IF(AY229&lt;=0,0,('LED Curve'!$D$19*(AY229/$I$2)^3+'LED Curve'!$D$20*(AY229/$I$2)^2+'LED Curve'!$D$21*(AY229/$I$2)^1+'LED Curve'!$D$22)*$F$2*$I$2))</f>
        <v>239.68166202843815</v>
      </c>
      <c r="EL229">
        <f>IF($I$3=0,0,IF(AZ229&lt;=0,0,('LED Curve'!$D$19*(AZ229/$I$3)^3+'LED Curve'!$D$20*(AZ229/$I$3)^2+'LED Curve'!$D$21*(AZ229/$I$3)^1+'LED Curve'!$D$22)*$F$3*$I$3))</f>
        <v>0</v>
      </c>
      <c r="EM229">
        <f>IF($I$4=0,0,IF(BA229&lt;=0,0,('LED Curve'!$D$19*(BA229/$I$4)^3+'LED Curve'!$D$20*(BA229/$I$4)^2+'LED Curve'!$D$21*(BA229/$I$4)^1+'LED Curve'!$D$22)*$F$4*$I$4))</f>
        <v>0</v>
      </c>
      <c r="EN229">
        <f t="shared" si="402"/>
        <v>479.36332405687631</v>
      </c>
      <c r="EO229">
        <f t="shared" si="322"/>
        <v>0</v>
      </c>
      <c r="EP229">
        <f t="shared" si="323"/>
        <v>479.36332405687631</v>
      </c>
      <c r="EQ229">
        <f t="shared" si="324"/>
        <v>0</v>
      </c>
      <c r="ER229">
        <f t="shared" si="403"/>
        <v>479.36332405687631</v>
      </c>
      <c r="ES229">
        <f t="shared" si="325"/>
        <v>0</v>
      </c>
    </row>
    <row r="230" spans="1:149" x14ac:dyDescent="0.3">
      <c r="A230">
        <v>221</v>
      </c>
      <c r="B230">
        <f t="shared" si="326"/>
        <v>8.6328124999999999E-3</v>
      </c>
      <c r="C230">
        <f t="shared" si="313"/>
        <v>63.381236482945432</v>
      </c>
      <c r="D230">
        <f t="shared" si="314"/>
        <v>69.270439799576835</v>
      </c>
      <c r="E230">
        <f t="shared" si="315"/>
        <v>75.159643116208244</v>
      </c>
      <c r="F230">
        <f>IF(C230&gt;Calculation!$D$72,IF((C230-Calculation!$D$72)/Calculation!$D$58&gt;Calculation!$D$28,Calculation!$D$28,(C230-Calculation!$D$72)/Calculation!$D$58),0)</f>
        <v>26.470588235294116</v>
      </c>
      <c r="G230">
        <f>IF(C230&gt;Calculation!$D$73,IF((C230-Calculation!$D$73)/Calculation!$D$59&gt;Calculation!$D$29,Calculation!$D$29,(C230-Calculation!$D$73)/Calculation!$D$59),0)</f>
        <v>54.411764705882355</v>
      </c>
      <c r="H230">
        <f>IF(C230&gt;Calculation!$D$74,IF((C230-Calculation!$D$74)/Calculation!$D$60&gt;Calculation!$D$30,Calculation!$D$30,(C230-Calculation!$D$74)/Calculation!$D$60),0)</f>
        <v>0</v>
      </c>
      <c r="I230">
        <f>IF(C230&gt;Calculation!$D$75,IF((C230-Calculation!$D$75)/Calculation!$D$61&gt;Calculation!$D$31,Calculation!$D$31,(C230-Calculation!$D$75)/Calculation!$D$61),0)</f>
        <v>0</v>
      </c>
      <c r="J230">
        <f>IF(D230&gt;Calculation!$D$72,IF((D230-Calculation!$D$72)/Calculation!$D$58&gt;Calculation!$D$28,Calculation!$D$28,(D230-Calculation!$D$72)/Calculation!$D$58),0)</f>
        <v>26.470588235294116</v>
      </c>
      <c r="K230">
        <f>IF(D230&gt;Calculation!$D$73,IF((D230-Calculation!$D$73)/Calculation!$D$59&gt;Calculation!$D$29,Calculation!$D$29,(D230-Calculation!$D$73)/Calculation!$D$59),0)</f>
        <v>54.411764705882355</v>
      </c>
      <c r="L230">
        <f>IF(D230&gt;Calculation!$D$74,IF((D230-Calculation!$D$74)/Calculation!$D$60&gt;Calculation!$D$30,Calculation!$D$30,(D230-Calculation!$D$74)/Calculation!$D$60),0)</f>
        <v>0</v>
      </c>
      <c r="M230">
        <f>IF(D230&gt;Calculation!$D$75,IF((D230-Calculation!$D$75)/Calculation!$D$61&gt;Calculation!$D$31,Calculation!$D$31,(D230-Calculation!$D$75)/Calculation!$D$61),0)</f>
        <v>0</v>
      </c>
      <c r="N230">
        <f>IF(E230&gt;Calculation!$D$72,IF((E230-Calculation!$D$72)/Calculation!$D$58&gt;Calculation!$D$28,Calculation!$D$28,(E230-Calculation!$D$72)/Calculation!$D$58),0)</f>
        <v>26.470588235294116</v>
      </c>
      <c r="O230">
        <f>IF(E230&gt;Calculation!$D$73,IF((E230-Calculation!$D$73)/Calculation!$D$59&gt;Calculation!$D$29,Calculation!$D$29,(E230-Calculation!$D$73)/Calculation!$D$59),0)</f>
        <v>54.411764705882355</v>
      </c>
      <c r="P230">
        <f>IF(E230&gt;Calculation!$D$74,IF((E230-Calculation!$D$74)/Calculation!$D$60&gt;Calculation!$D$30,Calculation!$D$30,(E230-Calculation!$D$74)/Calculation!$D$60),0)</f>
        <v>0</v>
      </c>
      <c r="Q230">
        <f>IF(E230&gt;Calculation!$D$75,IF((E230-Calculation!$D$75)/Calculation!$D$61&gt;Calculation!$D$31,Calculation!$D$31,(E230-Calculation!$D$75)/Calculation!$D$61),0)</f>
        <v>0</v>
      </c>
      <c r="R230">
        <f t="shared" si="327"/>
        <v>0</v>
      </c>
      <c r="S230">
        <f t="shared" si="328"/>
        <v>54.411764705882355</v>
      </c>
      <c r="T230">
        <f t="shared" si="329"/>
        <v>0</v>
      </c>
      <c r="U230">
        <f t="shared" si="330"/>
        <v>0</v>
      </c>
      <c r="V230">
        <f t="shared" si="331"/>
        <v>0</v>
      </c>
      <c r="W230">
        <f t="shared" si="332"/>
        <v>54.411764705882355</v>
      </c>
      <c r="X230">
        <f t="shared" si="333"/>
        <v>0</v>
      </c>
      <c r="Y230">
        <f t="shared" si="334"/>
        <v>0</v>
      </c>
      <c r="Z230">
        <f t="shared" si="335"/>
        <v>0</v>
      </c>
      <c r="AA230">
        <f t="shared" si="336"/>
        <v>54.411764705882355</v>
      </c>
      <c r="AB230">
        <f t="shared" si="337"/>
        <v>0</v>
      </c>
      <c r="AC230">
        <f t="shared" si="316"/>
        <v>0</v>
      </c>
      <c r="AD230">
        <f>IF(T230&gt;Calculation!$D$29,1,0)</f>
        <v>0</v>
      </c>
      <c r="AE230">
        <f>IF(X230&gt;Calculation!$D$29,1,0)</f>
        <v>0</v>
      </c>
      <c r="AF230">
        <f>IF(AB230&gt;Calculation!$D$29,1,0)</f>
        <v>0</v>
      </c>
      <c r="AG230">
        <f>IF(U230&gt;Calculation!$D$30,1,0)</f>
        <v>0</v>
      </c>
      <c r="AH230">
        <f>IF(Y230&gt;Calculation!$D$30,1,0)</f>
        <v>0</v>
      </c>
      <c r="AI230">
        <f>IF(AC230&gt;Calculation!$D$30,1,0)</f>
        <v>0</v>
      </c>
      <c r="AJ230">
        <f t="shared" si="317"/>
        <v>54.411764705882355</v>
      </c>
      <c r="AK230">
        <f t="shared" si="338"/>
        <v>54.411764705882355</v>
      </c>
      <c r="AL230">
        <f t="shared" si="339"/>
        <v>54.411764705882355</v>
      </c>
      <c r="AM230">
        <f t="shared" si="340"/>
        <v>2960.6401384083047</v>
      </c>
      <c r="AN230">
        <f t="shared" si="341"/>
        <v>2960.6401384083047</v>
      </c>
      <c r="AO230">
        <f t="shared" si="342"/>
        <v>2960.6401384083047</v>
      </c>
      <c r="AP230">
        <f t="shared" si="318"/>
        <v>54.411764705882355</v>
      </c>
      <c r="AQ230">
        <f t="shared" si="319"/>
        <v>54.411764705882355</v>
      </c>
      <c r="AR230">
        <f t="shared" si="320"/>
        <v>0</v>
      </c>
      <c r="AS230">
        <f t="shared" si="321"/>
        <v>0</v>
      </c>
      <c r="AT230">
        <f t="shared" si="343"/>
        <v>54.411764705882355</v>
      </c>
      <c r="AU230">
        <f t="shared" si="344"/>
        <v>54.411764705882355</v>
      </c>
      <c r="AV230">
        <f t="shared" si="345"/>
        <v>0</v>
      </c>
      <c r="AW230">
        <f t="shared" si="346"/>
        <v>0</v>
      </c>
      <c r="AX230">
        <f t="shared" si="347"/>
        <v>54.411764705882355</v>
      </c>
      <c r="AY230">
        <f t="shared" si="348"/>
        <v>54.411764705882355</v>
      </c>
      <c r="AZ230">
        <f t="shared" si="349"/>
        <v>0</v>
      </c>
      <c r="BA230">
        <f t="shared" si="350"/>
        <v>0</v>
      </c>
      <c r="BB230">
        <f t="shared" si="351"/>
        <v>18.137254901960784</v>
      </c>
      <c r="BC230">
        <f t="shared" si="352"/>
        <v>18.137254901960784</v>
      </c>
      <c r="BD230">
        <f t="shared" si="353"/>
        <v>0</v>
      </c>
      <c r="BE230">
        <f t="shared" si="354"/>
        <v>0</v>
      </c>
      <c r="BF230">
        <f t="shared" si="355"/>
        <v>18.137254901960784</v>
      </c>
      <c r="BG230">
        <f t="shared" si="356"/>
        <v>18.137254901960784</v>
      </c>
      <c r="BH230">
        <f t="shared" si="357"/>
        <v>0</v>
      </c>
      <c r="BI230">
        <f t="shared" si="358"/>
        <v>0</v>
      </c>
      <c r="BJ230">
        <f t="shared" si="359"/>
        <v>18.137254901960784</v>
      </c>
      <c r="BK230">
        <f t="shared" si="360"/>
        <v>18.137254901960784</v>
      </c>
      <c r="BL230">
        <f t="shared" si="361"/>
        <v>0</v>
      </c>
      <c r="BM230">
        <f t="shared" si="362"/>
        <v>0</v>
      </c>
      <c r="BN230">
        <f t="shared" si="363"/>
        <v>328.96001537870046</v>
      </c>
      <c r="BO230">
        <f t="shared" si="364"/>
        <v>328.96001537870046</v>
      </c>
      <c r="BP230">
        <f t="shared" si="365"/>
        <v>0</v>
      </c>
      <c r="BQ230">
        <f t="shared" si="366"/>
        <v>0</v>
      </c>
      <c r="BR230">
        <f t="shared" si="367"/>
        <v>328.96001537870046</v>
      </c>
      <c r="BS230">
        <f t="shared" si="368"/>
        <v>328.96001537870046</v>
      </c>
      <c r="BT230">
        <f t="shared" si="369"/>
        <v>0</v>
      </c>
      <c r="BU230">
        <f t="shared" si="370"/>
        <v>0</v>
      </c>
      <c r="BV230">
        <f t="shared" si="371"/>
        <v>328.96001537870046</v>
      </c>
      <c r="BW230">
        <f t="shared" si="372"/>
        <v>328.96001537870046</v>
      </c>
      <c r="BX230">
        <f t="shared" si="373"/>
        <v>0</v>
      </c>
      <c r="BY230">
        <f t="shared" si="374"/>
        <v>0</v>
      </c>
      <c r="BZ230">
        <f>IF($I$1=0,0,IF(AP230=0,C230,('LED Curve'!$D$14*(AP230/$I$1)^3+'LED Curve'!$D$15*(AP230/$I$1)^2+'LED Curve'!$D$16*(AP230/$I$1)^1+'LED Curve'!$D$17)*$F$1))</f>
        <v>29.492055904566882</v>
      </c>
      <c r="CA230">
        <f>IF($I$2=0,0,IF(AQ230=0,C230-BZ230,('LED Curve'!$D$14*(AQ230/$I$2)^3+'LED Curve'!$D$15*(AQ230/$I$2)^2+'LED Curve'!$D$16*(AQ230/$I$2)^1+'LED Curve'!$D$17)*$F$2))</f>
        <v>29.492055904566882</v>
      </c>
      <c r="CB230">
        <f>IF($I$3=0,0,IF(AR230=0,C230-(BZ230+CA230),('LED Curve'!$D$14*(AR230/$I$3)^3+'LED Curve'!$D$15*(AR230/$I$3)^2+'LED Curve'!$D$16*(AR230/$I$3)^1+'LED Curve'!$D$17)*$F$3))</f>
        <v>4.3971246738116676</v>
      </c>
      <c r="CC230">
        <f>IF($I$4=0,0,IF(AS230=0,C230-(BZ230+CA230+CB230),('LED Curve'!$D$14*(AS230/$I$4)^3+'LED Curve'!$D$15*(AS230/$I$4)^2+'LED Curve'!$D$16*(AS230/$I$4)^1+'LED Curve'!$D$17)*$F$4))</f>
        <v>0</v>
      </c>
      <c r="CD230">
        <f>IF($I$1=0,0,IF(AT230=0,D230,('LED Curve'!$D$14*(AT230/$I$1)^3+'LED Curve'!$D$15*(AT230/$I$1)^2+'LED Curve'!$D$16*(AT230/$I$1)^1+'LED Curve'!$D$17)*$F$1))</f>
        <v>29.492055904566882</v>
      </c>
      <c r="CE230">
        <f>IF($I$2=0,0,IF(AU230=0,D230-CD230,('LED Curve'!$D$14*(AU230/$I$2)^3+'LED Curve'!$D$15*(AU230/$I$2)^2+'LED Curve'!$D$16*(AU230/$I$2)^1+'LED Curve'!$D$17)*$F$2))</f>
        <v>29.492055904566882</v>
      </c>
      <c r="CF230">
        <f>IF($I$3=0,0,IF(AV230=0,D230-(CD230+CE230),('LED Curve'!$D$14*(AV230/$I$3)^3+'LED Curve'!$D$15*(AV230/$I$3)^2+'LED Curve'!$D$16*(AV230/$I$3)^1+'LED Curve'!$D$17)*$F$3))</f>
        <v>10.28632799044307</v>
      </c>
      <c r="CG230">
        <f>IF($I$4=0,0,IF(AW230=0,D230-(CD230+CE230+CF230),('LED Curve'!$D$14*(AW230/$I$4)^3+'LED Curve'!$D$15*(AW230/$I$4)^2+'LED Curve'!$D$16*(AW230/$I$4)^1+'LED Curve'!$D$17)*$F$4))</f>
        <v>0</v>
      </c>
      <c r="CH230">
        <f>IF($I$1=0,0,IF(AX230=0,E230,('LED Curve'!$D$14*(AX230/$I$1)^3+'LED Curve'!$D$15*(AX230/$I$1)^2+'LED Curve'!$D$16*(AX230/$I$1)^1+'LED Curve'!$D$17)*$F$1))</f>
        <v>29.492055904566882</v>
      </c>
      <c r="CI230">
        <f>IF($I$2=0,0,IF(AY230=0,E230-CH230,('LED Curve'!$D$14*(AY230/$I$2)^3+'LED Curve'!$D$15*(AY230/$I$2)^2+'LED Curve'!$D$16*(AY230/$I$2)^1+'LED Curve'!$D$17)*$F$2))</f>
        <v>29.492055904566882</v>
      </c>
      <c r="CJ230">
        <f>IF($I$3=0,0,IF(AZ230=0,E230-(CH230+CI230),('LED Curve'!$D$14*(AZ230/$I$3)^3+'LED Curve'!$D$15*(AZ230/$I$3)^2+'LED Curve'!$D$16*(AZ230/$I$3)^1+'LED Curve'!$D$17)*$F$3))</f>
        <v>16.175531307074479</v>
      </c>
      <c r="CK230">
        <f>IF($I$4=0,0,IF(BA230=0,E230-(CH230+CI230+CJ230),('LED Curve'!$D$14*(BA230/$I$4)^3+'LED Curve'!$D$15*(BA230/$I$4)^2+'LED Curve'!$D$16*(BA230/$I$4)^1+'LED Curve'!$D$17)*$F$4))</f>
        <v>0</v>
      </c>
      <c r="CL230">
        <f t="shared" si="375"/>
        <v>33.88918057837855</v>
      </c>
      <c r="CM230">
        <f t="shared" si="376"/>
        <v>4.3971246738116676</v>
      </c>
      <c r="CN230">
        <f t="shared" si="377"/>
        <v>0</v>
      </c>
      <c r="CO230">
        <f>IF($C$6=Calculation!$I$5,0,$C230-(BZ230+CA230+CB230+CC230))</f>
        <v>0</v>
      </c>
      <c r="CP230">
        <f t="shared" si="378"/>
        <v>39.778383895009952</v>
      </c>
      <c r="CQ230">
        <f t="shared" si="379"/>
        <v>10.28632799044307</v>
      </c>
      <c r="CR230">
        <f t="shared" si="380"/>
        <v>0</v>
      </c>
      <c r="CS230">
        <f>IF($C$6=Calculation!$I$5,0,$D230-(CD230+CE230+CF230+CG230))</f>
        <v>0</v>
      </c>
      <c r="CT230">
        <f t="shared" si="381"/>
        <v>45.667587211641361</v>
      </c>
      <c r="CU230">
        <f t="shared" si="382"/>
        <v>16.175531307074479</v>
      </c>
      <c r="CV230">
        <f t="shared" si="383"/>
        <v>0</v>
      </c>
      <c r="CW230">
        <f>IF($C$6=Calculation!$I$5,0,$E230-(CH230+CI230+CJ230+CK230))</f>
        <v>0</v>
      </c>
      <c r="CX230">
        <f t="shared" si="384"/>
        <v>108.93362790968898</v>
      </c>
      <c r="CY230">
        <f t="shared" si="385"/>
        <v>123.3910372007347</v>
      </c>
      <c r="CZ230">
        <f t="shared" si="386"/>
        <v>137.20870376692019</v>
      </c>
      <c r="DA230">
        <f t="shared" si="387"/>
        <v>1.1830710741471147</v>
      </c>
      <c r="DB230">
        <f t="shared" si="388"/>
        <v>1.2435195916706712</v>
      </c>
      <c r="DC230">
        <f t="shared" si="389"/>
        <v>1.2910274978123151</v>
      </c>
      <c r="DD230">
        <f t="shared" si="404"/>
        <v>26.744939522423397</v>
      </c>
      <c r="DE230">
        <f t="shared" si="405"/>
        <v>26.328129424212797</v>
      </c>
      <c r="DF230">
        <f t="shared" si="406"/>
        <v>24.158376756220594</v>
      </c>
      <c r="DG230">
        <f t="shared" si="407"/>
        <v>17.668708311669377</v>
      </c>
      <c r="DH230">
        <f t="shared" si="408"/>
        <v>28.195367184665518</v>
      </c>
      <c r="DI230">
        <f t="shared" si="409"/>
        <v>27.815502250125608</v>
      </c>
      <c r="DJ230">
        <f t="shared" si="410"/>
        <v>26.070179169031878</v>
      </c>
      <c r="DK230">
        <f t="shared" si="411"/>
        <v>20.58063158156131</v>
      </c>
      <c r="DL230">
        <f t="shared" si="412"/>
        <v>29.333665849444952</v>
      </c>
      <c r="DM230">
        <f t="shared" si="413"/>
        <v>28.985851837733595</v>
      </c>
      <c r="DN230">
        <f t="shared" si="414"/>
        <v>27.58637989587719</v>
      </c>
      <c r="DO230">
        <f t="shared" si="415"/>
        <v>22.792486166611489</v>
      </c>
      <c r="DP230">
        <f t="shared" si="390"/>
        <v>0.21536561656600375</v>
      </c>
      <c r="DQ230">
        <f t="shared" si="391"/>
        <v>1.1725399390220754</v>
      </c>
      <c r="DR230">
        <f t="shared" si="392"/>
        <v>3.0086655197777659</v>
      </c>
      <c r="DS230">
        <f t="shared" si="393"/>
        <v>8.4538317456497953</v>
      </c>
      <c r="DT230">
        <f t="shared" si="394"/>
        <v>0.1957421357474966</v>
      </c>
      <c r="DU230">
        <f t="shared" si="395"/>
        <v>0.99550033545435757</v>
      </c>
      <c r="DV230">
        <f t="shared" si="396"/>
        <v>2.5140762187326211</v>
      </c>
      <c r="DW230">
        <f t="shared" si="397"/>
        <v>15.780518733745136</v>
      </c>
      <c r="DX230">
        <f t="shared" si="398"/>
        <v>0.17943591579829735</v>
      </c>
      <c r="DY230">
        <f t="shared" si="399"/>
        <v>0.8169166049344232</v>
      </c>
      <c r="DZ230">
        <f t="shared" si="400"/>
        <v>2.1752371277000293</v>
      </c>
      <c r="EA230">
        <f t="shared" si="401"/>
        <v>24.047702871007704</v>
      </c>
      <c r="EB230">
        <f>IF($I$1=0,0,IF(AP230&lt;=0,0,('LED Curve'!$D$19*(AP230/$I$1)^3+'LED Curve'!$D$20*(AP230/$I$1)^2+'LED Curve'!$D$21*(AP230/$I$1)^1+'LED Curve'!$D$22)*$F$1*$I$1))</f>
        <v>239.68166202843815</v>
      </c>
      <c r="EC230">
        <f>IF($I$2=0,0,IF(AQ230&lt;=0,0,('LED Curve'!$D$19*(AQ230/$I$2)^3+'LED Curve'!$D$20*(AQ230/$I$2)^2+'LED Curve'!$D$21*(AQ230/$I$2)^1+'LED Curve'!$D$22)*$F$2*$I$2))</f>
        <v>239.68166202843815</v>
      </c>
      <c r="ED230">
        <f>IF($I$3=0,0,IF(AR230&lt;=0,0,('LED Curve'!$D$19*(AR230/$I$3)^3+'LED Curve'!$D$20*(AR230/$I$3)^2+'LED Curve'!$D$21*(AR230/$I$3)^1+'LED Curve'!$D$22)*$F$3*$I$3))</f>
        <v>0</v>
      </c>
      <c r="EE230">
        <f>IF($I$4=0,0,IF(AS230&lt;=0,0,('LED Curve'!$D$19*(AS230/$I$4)^3+'LED Curve'!$D$20*(AS230/$I$4)^2+'LED Curve'!$D$21*(AS230/$I$4)^1+'LED Curve'!$D$22)*$F$4*$I$4))</f>
        <v>0</v>
      </c>
      <c r="EF230">
        <f>IF($I$1=0,0,IF(AT230&lt;=0,0,('LED Curve'!$D$19*(AT230/$I$1)^3+'LED Curve'!$D$20*(AT230/$I$1)^2+'LED Curve'!$D$21*(AT230/$I$1)^1+'LED Curve'!$D$22)*$F$1*$I$1))</f>
        <v>239.68166202843815</v>
      </c>
      <c r="EG230">
        <f>IF($I$2=0,0,IF(AU230&lt;=0,0,('LED Curve'!$D$19*(AU230/$I$2)^3+'LED Curve'!$D$20*(AU230/$I$2)^2+'LED Curve'!$D$21*(AU230/$I$2)^1+'LED Curve'!$D$22)*$F$2*$I$2))</f>
        <v>239.68166202843815</v>
      </c>
      <c r="EH230">
        <f>IF($I$3=0,0,IF(AV230&lt;=0,0,('LED Curve'!$D$19*(AV230/$I$3)^3+'LED Curve'!$D$20*(AV230/$I$3)^2+'LED Curve'!$D$21*(AV230/$I$3)^1+'LED Curve'!$D$22)*$F$3*$I$3))</f>
        <v>0</v>
      </c>
      <c r="EI230">
        <f>IF($I$4=0,0,IF(AW230&lt;=0,0,('LED Curve'!$D$19*(AW230/$I$4)^3+'LED Curve'!$D$20*(AW230/$I$4)^2+'LED Curve'!$D$21*(AW230/$I$4)^1+'LED Curve'!$D$22)*$F$4*$I$4))</f>
        <v>0</v>
      </c>
      <c r="EJ230">
        <f>IF($I$1=0,0,IF(AX230&lt;=0,0,('LED Curve'!$D$19*(AX230/$I$1)^3+'LED Curve'!$D$20*(AX230/$I$1)^2+'LED Curve'!$D$21*(AX230/$I$1)^1+'LED Curve'!$D$22)*$F$1*$I$1))</f>
        <v>239.68166202843815</v>
      </c>
      <c r="EK230">
        <f>IF($I$2=0,0,IF(AY230&lt;=0,0,('LED Curve'!$D$19*(AY230/$I$2)^3+'LED Curve'!$D$20*(AY230/$I$2)^2+'LED Curve'!$D$21*(AY230/$I$2)^1+'LED Curve'!$D$22)*$F$2*$I$2))</f>
        <v>239.68166202843815</v>
      </c>
      <c r="EL230">
        <f>IF($I$3=0,0,IF(AZ230&lt;=0,0,('LED Curve'!$D$19*(AZ230/$I$3)^3+'LED Curve'!$D$20*(AZ230/$I$3)^2+'LED Curve'!$D$21*(AZ230/$I$3)^1+'LED Curve'!$D$22)*$F$3*$I$3))</f>
        <v>0</v>
      </c>
      <c r="EM230">
        <f>IF($I$4=0,0,IF(BA230&lt;=0,0,('LED Curve'!$D$19*(BA230/$I$4)^3+'LED Curve'!$D$20*(BA230/$I$4)^2+'LED Curve'!$D$21*(BA230/$I$4)^1+'LED Curve'!$D$22)*$F$4*$I$4))</f>
        <v>0</v>
      </c>
      <c r="EN230">
        <f t="shared" si="402"/>
        <v>479.36332405687631</v>
      </c>
      <c r="EO230">
        <f t="shared" si="322"/>
        <v>0</v>
      </c>
      <c r="EP230">
        <f t="shared" si="323"/>
        <v>479.36332405687631</v>
      </c>
      <c r="EQ230">
        <f t="shared" si="324"/>
        <v>0</v>
      </c>
      <c r="ER230">
        <f t="shared" si="403"/>
        <v>479.36332405687631</v>
      </c>
      <c r="ES230">
        <f t="shared" si="325"/>
        <v>0</v>
      </c>
    </row>
    <row r="231" spans="1:149" x14ac:dyDescent="0.3">
      <c r="A231">
        <v>222</v>
      </c>
      <c r="B231">
        <f t="shared" si="326"/>
        <v>8.6718750000000008E-3</v>
      </c>
      <c r="C231">
        <f t="shared" si="313"/>
        <v>61.640753852972523</v>
      </c>
      <c r="D231">
        <f t="shared" si="314"/>
        <v>67.371731475970023</v>
      </c>
      <c r="E231">
        <f t="shared" si="315"/>
        <v>73.102709098967523</v>
      </c>
      <c r="F231">
        <f>IF(C231&gt;Calculation!$D$72,IF((C231-Calculation!$D$72)/Calculation!$D$58&gt;Calculation!$D$28,Calculation!$D$28,(C231-Calculation!$D$72)/Calculation!$D$58),0)</f>
        <v>26.470588235294116</v>
      </c>
      <c r="G231">
        <f>IF(C231&gt;Calculation!$D$73,IF((C231-Calculation!$D$73)/Calculation!$D$59&gt;Calculation!$D$29,Calculation!$D$29,(C231-Calculation!$D$73)/Calculation!$D$59),0)</f>
        <v>54.411764705882355</v>
      </c>
      <c r="H231">
        <f>IF(C231&gt;Calculation!$D$74,IF((C231-Calculation!$D$74)/Calculation!$D$60&gt;Calculation!$D$30,Calculation!$D$30,(C231-Calculation!$D$74)/Calculation!$D$60),0)</f>
        <v>0</v>
      </c>
      <c r="I231">
        <f>IF(C231&gt;Calculation!$D$75,IF((C231-Calculation!$D$75)/Calculation!$D$61&gt;Calculation!$D$31,Calculation!$D$31,(C231-Calculation!$D$75)/Calculation!$D$61),0)</f>
        <v>0</v>
      </c>
      <c r="J231">
        <f>IF(D231&gt;Calculation!$D$72,IF((D231-Calculation!$D$72)/Calculation!$D$58&gt;Calculation!$D$28,Calculation!$D$28,(D231-Calculation!$D$72)/Calculation!$D$58),0)</f>
        <v>26.470588235294116</v>
      </c>
      <c r="K231">
        <f>IF(D231&gt;Calculation!$D$73,IF((D231-Calculation!$D$73)/Calculation!$D$59&gt;Calculation!$D$29,Calculation!$D$29,(D231-Calculation!$D$73)/Calculation!$D$59),0)</f>
        <v>54.411764705882355</v>
      </c>
      <c r="L231">
        <f>IF(D231&gt;Calculation!$D$74,IF((D231-Calculation!$D$74)/Calculation!$D$60&gt;Calculation!$D$30,Calculation!$D$30,(D231-Calculation!$D$74)/Calculation!$D$60),0)</f>
        <v>0</v>
      </c>
      <c r="M231">
        <f>IF(D231&gt;Calculation!$D$75,IF((D231-Calculation!$D$75)/Calculation!$D$61&gt;Calculation!$D$31,Calculation!$D$31,(D231-Calculation!$D$75)/Calculation!$D$61),0)</f>
        <v>0</v>
      </c>
      <c r="N231">
        <f>IF(E231&gt;Calculation!$D$72,IF((E231-Calculation!$D$72)/Calculation!$D$58&gt;Calculation!$D$28,Calculation!$D$28,(E231-Calculation!$D$72)/Calculation!$D$58),0)</f>
        <v>26.470588235294116</v>
      </c>
      <c r="O231">
        <f>IF(E231&gt;Calculation!$D$73,IF((E231-Calculation!$D$73)/Calculation!$D$59&gt;Calculation!$D$29,Calculation!$D$29,(E231-Calculation!$D$73)/Calculation!$D$59),0)</f>
        <v>54.411764705882355</v>
      </c>
      <c r="P231">
        <f>IF(E231&gt;Calculation!$D$74,IF((E231-Calculation!$D$74)/Calculation!$D$60&gt;Calculation!$D$30,Calculation!$D$30,(E231-Calculation!$D$74)/Calculation!$D$60),0)</f>
        <v>0</v>
      </c>
      <c r="Q231">
        <f>IF(E231&gt;Calculation!$D$75,IF((E231-Calculation!$D$75)/Calculation!$D$61&gt;Calculation!$D$31,Calculation!$D$31,(E231-Calculation!$D$75)/Calculation!$D$61),0)</f>
        <v>0</v>
      </c>
      <c r="R231">
        <f t="shared" si="327"/>
        <v>0</v>
      </c>
      <c r="S231">
        <f t="shared" si="328"/>
        <v>54.411764705882355</v>
      </c>
      <c r="T231">
        <f t="shared" si="329"/>
        <v>0</v>
      </c>
      <c r="U231">
        <f t="shared" si="330"/>
        <v>0</v>
      </c>
      <c r="V231">
        <f t="shared" si="331"/>
        <v>0</v>
      </c>
      <c r="W231">
        <f t="shared" si="332"/>
        <v>54.411764705882355</v>
      </c>
      <c r="X231">
        <f t="shared" si="333"/>
        <v>0</v>
      </c>
      <c r="Y231">
        <f t="shared" si="334"/>
        <v>0</v>
      </c>
      <c r="Z231">
        <f t="shared" si="335"/>
        <v>0</v>
      </c>
      <c r="AA231">
        <f t="shared" si="336"/>
        <v>54.411764705882355</v>
      </c>
      <c r="AB231">
        <f t="shared" si="337"/>
        <v>0</v>
      </c>
      <c r="AC231">
        <f t="shared" si="316"/>
        <v>0</v>
      </c>
      <c r="AD231">
        <f>IF(T231&gt;Calculation!$D$29,1,0)</f>
        <v>0</v>
      </c>
      <c r="AE231">
        <f>IF(X231&gt;Calculation!$D$29,1,0)</f>
        <v>0</v>
      </c>
      <c r="AF231">
        <f>IF(AB231&gt;Calculation!$D$29,1,0)</f>
        <v>0</v>
      </c>
      <c r="AG231">
        <f>IF(U231&gt;Calculation!$D$30,1,0)</f>
        <v>0</v>
      </c>
      <c r="AH231">
        <f>IF(Y231&gt;Calculation!$D$30,1,0)</f>
        <v>0</v>
      </c>
      <c r="AI231">
        <f>IF(AC231&gt;Calculation!$D$30,1,0)</f>
        <v>0</v>
      </c>
      <c r="AJ231">
        <f t="shared" si="317"/>
        <v>54.411764705882355</v>
      </c>
      <c r="AK231">
        <f t="shared" si="338"/>
        <v>54.411764705882355</v>
      </c>
      <c r="AL231">
        <f t="shared" si="339"/>
        <v>54.411764705882355</v>
      </c>
      <c r="AM231">
        <f t="shared" si="340"/>
        <v>2960.6401384083047</v>
      </c>
      <c r="AN231">
        <f t="shared" si="341"/>
        <v>2960.6401384083047</v>
      </c>
      <c r="AO231">
        <f t="shared" si="342"/>
        <v>2960.6401384083047</v>
      </c>
      <c r="AP231">
        <f t="shared" si="318"/>
        <v>54.411764705882355</v>
      </c>
      <c r="AQ231">
        <f t="shared" si="319"/>
        <v>54.411764705882355</v>
      </c>
      <c r="AR231">
        <f t="shared" si="320"/>
        <v>0</v>
      </c>
      <c r="AS231">
        <f t="shared" si="321"/>
        <v>0</v>
      </c>
      <c r="AT231">
        <f t="shared" si="343"/>
        <v>54.411764705882355</v>
      </c>
      <c r="AU231">
        <f t="shared" si="344"/>
        <v>54.411764705882355</v>
      </c>
      <c r="AV231">
        <f t="shared" si="345"/>
        <v>0</v>
      </c>
      <c r="AW231">
        <f t="shared" si="346"/>
        <v>0</v>
      </c>
      <c r="AX231">
        <f t="shared" si="347"/>
        <v>54.411764705882355</v>
      </c>
      <c r="AY231">
        <f t="shared" si="348"/>
        <v>54.411764705882355</v>
      </c>
      <c r="AZ231">
        <f t="shared" si="349"/>
        <v>0</v>
      </c>
      <c r="BA231">
        <f t="shared" si="350"/>
        <v>0</v>
      </c>
      <c r="BB231">
        <f t="shared" si="351"/>
        <v>18.137254901960784</v>
      </c>
      <c r="BC231">
        <f t="shared" si="352"/>
        <v>18.137254901960784</v>
      </c>
      <c r="BD231">
        <f t="shared" si="353"/>
        <v>0</v>
      </c>
      <c r="BE231">
        <f t="shared" si="354"/>
        <v>0</v>
      </c>
      <c r="BF231">
        <f t="shared" si="355"/>
        <v>18.137254901960784</v>
      </c>
      <c r="BG231">
        <f t="shared" si="356"/>
        <v>18.137254901960784</v>
      </c>
      <c r="BH231">
        <f t="shared" si="357"/>
        <v>0</v>
      </c>
      <c r="BI231">
        <f t="shared" si="358"/>
        <v>0</v>
      </c>
      <c r="BJ231">
        <f t="shared" si="359"/>
        <v>18.137254901960784</v>
      </c>
      <c r="BK231">
        <f t="shared" si="360"/>
        <v>18.137254901960784</v>
      </c>
      <c r="BL231">
        <f t="shared" si="361"/>
        <v>0</v>
      </c>
      <c r="BM231">
        <f t="shared" si="362"/>
        <v>0</v>
      </c>
      <c r="BN231">
        <f t="shared" si="363"/>
        <v>328.96001537870046</v>
      </c>
      <c r="BO231">
        <f t="shared" si="364"/>
        <v>328.96001537870046</v>
      </c>
      <c r="BP231">
        <f t="shared" si="365"/>
        <v>0</v>
      </c>
      <c r="BQ231">
        <f t="shared" si="366"/>
        <v>0</v>
      </c>
      <c r="BR231">
        <f t="shared" si="367"/>
        <v>328.96001537870046</v>
      </c>
      <c r="BS231">
        <f t="shared" si="368"/>
        <v>328.96001537870046</v>
      </c>
      <c r="BT231">
        <f t="shared" si="369"/>
        <v>0</v>
      </c>
      <c r="BU231">
        <f t="shared" si="370"/>
        <v>0</v>
      </c>
      <c r="BV231">
        <f t="shared" si="371"/>
        <v>328.96001537870046</v>
      </c>
      <c r="BW231">
        <f t="shared" si="372"/>
        <v>328.96001537870046</v>
      </c>
      <c r="BX231">
        <f t="shared" si="373"/>
        <v>0</v>
      </c>
      <c r="BY231">
        <f t="shared" si="374"/>
        <v>0</v>
      </c>
      <c r="BZ231">
        <f>IF($I$1=0,0,IF(AP231=0,C231,('LED Curve'!$D$14*(AP231/$I$1)^3+'LED Curve'!$D$15*(AP231/$I$1)^2+'LED Curve'!$D$16*(AP231/$I$1)^1+'LED Curve'!$D$17)*$F$1))</f>
        <v>29.492055904566882</v>
      </c>
      <c r="CA231">
        <f>IF($I$2=0,0,IF(AQ231=0,C231-BZ231,('LED Curve'!$D$14*(AQ231/$I$2)^3+'LED Curve'!$D$15*(AQ231/$I$2)^2+'LED Curve'!$D$16*(AQ231/$I$2)^1+'LED Curve'!$D$17)*$F$2))</f>
        <v>29.492055904566882</v>
      </c>
      <c r="CB231">
        <f>IF($I$3=0,0,IF(AR231=0,C231-(BZ231+CA231),('LED Curve'!$D$14*(AR231/$I$3)^3+'LED Curve'!$D$15*(AR231/$I$3)^2+'LED Curve'!$D$16*(AR231/$I$3)^1+'LED Curve'!$D$17)*$F$3))</f>
        <v>2.6566420438387581</v>
      </c>
      <c r="CC231">
        <f>IF($I$4=0,0,IF(AS231=0,C231-(BZ231+CA231+CB231),('LED Curve'!$D$14*(AS231/$I$4)^3+'LED Curve'!$D$15*(AS231/$I$4)^2+'LED Curve'!$D$16*(AS231/$I$4)^1+'LED Curve'!$D$17)*$F$4))</f>
        <v>0</v>
      </c>
      <c r="CD231">
        <f>IF($I$1=0,0,IF(AT231=0,D231,('LED Curve'!$D$14*(AT231/$I$1)^3+'LED Curve'!$D$15*(AT231/$I$1)^2+'LED Curve'!$D$16*(AT231/$I$1)^1+'LED Curve'!$D$17)*$F$1))</f>
        <v>29.492055904566882</v>
      </c>
      <c r="CE231">
        <f>IF($I$2=0,0,IF(AU231=0,D231-CD231,('LED Curve'!$D$14*(AU231/$I$2)^3+'LED Curve'!$D$15*(AU231/$I$2)^2+'LED Curve'!$D$16*(AU231/$I$2)^1+'LED Curve'!$D$17)*$F$2))</f>
        <v>29.492055904566882</v>
      </c>
      <c r="CF231">
        <f>IF($I$3=0,0,IF(AV231=0,D231-(CD231+CE231),('LED Curve'!$D$14*(AV231/$I$3)^3+'LED Curve'!$D$15*(AV231/$I$3)^2+'LED Curve'!$D$16*(AV231/$I$3)^1+'LED Curve'!$D$17)*$F$3))</f>
        <v>8.3876196668362581</v>
      </c>
      <c r="CG231">
        <f>IF($I$4=0,0,IF(AW231=0,D231-(CD231+CE231+CF231),('LED Curve'!$D$14*(AW231/$I$4)^3+'LED Curve'!$D$15*(AW231/$I$4)^2+'LED Curve'!$D$16*(AW231/$I$4)^1+'LED Curve'!$D$17)*$F$4))</f>
        <v>0</v>
      </c>
      <c r="CH231">
        <f>IF($I$1=0,0,IF(AX231=0,E231,('LED Curve'!$D$14*(AX231/$I$1)^3+'LED Curve'!$D$15*(AX231/$I$1)^2+'LED Curve'!$D$16*(AX231/$I$1)^1+'LED Curve'!$D$17)*$F$1))</f>
        <v>29.492055904566882</v>
      </c>
      <c r="CI231">
        <f>IF($I$2=0,0,IF(AY231=0,E231-CH231,('LED Curve'!$D$14*(AY231/$I$2)^3+'LED Curve'!$D$15*(AY231/$I$2)^2+'LED Curve'!$D$16*(AY231/$I$2)^1+'LED Curve'!$D$17)*$F$2))</f>
        <v>29.492055904566882</v>
      </c>
      <c r="CJ231">
        <f>IF($I$3=0,0,IF(AZ231=0,E231-(CH231+CI231),('LED Curve'!$D$14*(AZ231/$I$3)^3+'LED Curve'!$D$15*(AZ231/$I$3)^2+'LED Curve'!$D$16*(AZ231/$I$3)^1+'LED Curve'!$D$17)*$F$3))</f>
        <v>14.118597289833758</v>
      </c>
      <c r="CK231">
        <f>IF($I$4=0,0,IF(BA231=0,E231-(CH231+CI231+CJ231),('LED Curve'!$D$14*(BA231/$I$4)^3+'LED Curve'!$D$15*(BA231/$I$4)^2+'LED Curve'!$D$16*(BA231/$I$4)^1+'LED Curve'!$D$17)*$F$4))</f>
        <v>0</v>
      </c>
      <c r="CL231">
        <f t="shared" si="375"/>
        <v>32.148697948405641</v>
      </c>
      <c r="CM231">
        <f t="shared" si="376"/>
        <v>2.6566420438387581</v>
      </c>
      <c r="CN231">
        <f t="shared" si="377"/>
        <v>0</v>
      </c>
      <c r="CO231">
        <f>IF($C$6=Calculation!$I$5,0,$C231-(BZ231+CA231+CB231+CC231))</f>
        <v>0</v>
      </c>
      <c r="CP231">
        <f t="shared" si="378"/>
        <v>37.879675571403141</v>
      </c>
      <c r="CQ231">
        <f t="shared" si="379"/>
        <v>8.3876196668362581</v>
      </c>
      <c r="CR231">
        <f t="shared" si="380"/>
        <v>0</v>
      </c>
      <c r="CS231">
        <f>IF($C$6=Calculation!$I$5,0,$D231-(CD231+CE231+CF231+CG231))</f>
        <v>0</v>
      </c>
      <c r="CT231">
        <f t="shared" si="381"/>
        <v>43.610653194400641</v>
      </c>
      <c r="CU231">
        <f t="shared" si="382"/>
        <v>14.118597289833758</v>
      </c>
      <c r="CV231">
        <f t="shared" si="383"/>
        <v>0</v>
      </c>
      <c r="CW231">
        <f>IF($C$6=Calculation!$I$5,0,$E231-(CH231+CI231+CJ231+CK231))</f>
        <v>0</v>
      </c>
      <c r="CX231">
        <f t="shared" si="384"/>
        <v>109.06946814528264</v>
      </c>
      <c r="CY231">
        <f t="shared" si="385"/>
        <v>123.53922654865507</v>
      </c>
      <c r="CZ231">
        <f t="shared" si="386"/>
        <v>137.36924222716726</v>
      </c>
      <c r="DA231">
        <f t="shared" si="387"/>
        <v>1.1860467175294676</v>
      </c>
      <c r="DB231">
        <f t="shared" si="388"/>
        <v>1.2464952350530241</v>
      </c>
      <c r="DC231">
        <f t="shared" si="389"/>
        <v>1.294003141194668</v>
      </c>
      <c r="DD231">
        <f t="shared" si="404"/>
        <v>26.807623694555119</v>
      </c>
      <c r="DE231">
        <f t="shared" si="405"/>
        <v>26.390813596344518</v>
      </c>
      <c r="DF231">
        <f t="shared" si="406"/>
        <v>24.158376756220594</v>
      </c>
      <c r="DG231">
        <f t="shared" si="407"/>
        <v>17.668708311669377</v>
      </c>
      <c r="DH231">
        <f t="shared" si="408"/>
        <v>28.258051356797239</v>
      </c>
      <c r="DI231">
        <f t="shared" si="409"/>
        <v>27.878186422257329</v>
      </c>
      <c r="DJ231">
        <f t="shared" si="410"/>
        <v>26.070179169031878</v>
      </c>
      <c r="DK231">
        <f t="shared" si="411"/>
        <v>20.58063158156131</v>
      </c>
      <c r="DL231">
        <f t="shared" si="412"/>
        <v>29.396350021576673</v>
      </c>
      <c r="DM231">
        <f t="shared" si="413"/>
        <v>29.048536009865316</v>
      </c>
      <c r="DN231">
        <f t="shared" si="414"/>
        <v>27.58637989587719</v>
      </c>
      <c r="DO231">
        <f t="shared" si="415"/>
        <v>22.792486166611489</v>
      </c>
      <c r="DP231">
        <f t="shared" si="390"/>
        <v>0.21536561656600375</v>
      </c>
      <c r="DQ231">
        <f t="shared" si="391"/>
        <v>1.1800361869699463</v>
      </c>
      <c r="DR231">
        <f t="shared" si="392"/>
        <v>3.0086655197777659</v>
      </c>
      <c r="DS231">
        <f t="shared" si="393"/>
        <v>8.4538317456497953</v>
      </c>
      <c r="DT231">
        <f t="shared" si="394"/>
        <v>0.1957421357474966</v>
      </c>
      <c r="DU231">
        <f t="shared" si="395"/>
        <v>1.0153456957289253</v>
      </c>
      <c r="DV231">
        <f t="shared" si="396"/>
        <v>2.5140762187326211</v>
      </c>
      <c r="DW231">
        <f t="shared" si="397"/>
        <v>15.780518733745136</v>
      </c>
      <c r="DX231">
        <f t="shared" si="398"/>
        <v>0.17943591579829735</v>
      </c>
      <c r="DY231">
        <f t="shared" si="399"/>
        <v>0.84911107753568782</v>
      </c>
      <c r="DZ231">
        <f t="shared" si="400"/>
        <v>2.1752371277000293</v>
      </c>
      <c r="EA231">
        <f t="shared" si="401"/>
        <v>24.047702871007704</v>
      </c>
      <c r="EB231">
        <f>IF($I$1=0,0,IF(AP231&lt;=0,0,('LED Curve'!$D$19*(AP231/$I$1)^3+'LED Curve'!$D$20*(AP231/$I$1)^2+'LED Curve'!$D$21*(AP231/$I$1)^1+'LED Curve'!$D$22)*$F$1*$I$1))</f>
        <v>239.68166202843815</v>
      </c>
      <c r="EC231">
        <f>IF($I$2=0,0,IF(AQ231&lt;=0,0,('LED Curve'!$D$19*(AQ231/$I$2)^3+'LED Curve'!$D$20*(AQ231/$I$2)^2+'LED Curve'!$D$21*(AQ231/$I$2)^1+'LED Curve'!$D$22)*$F$2*$I$2))</f>
        <v>239.68166202843815</v>
      </c>
      <c r="ED231">
        <f>IF($I$3=0,0,IF(AR231&lt;=0,0,('LED Curve'!$D$19*(AR231/$I$3)^3+'LED Curve'!$D$20*(AR231/$I$3)^2+'LED Curve'!$D$21*(AR231/$I$3)^1+'LED Curve'!$D$22)*$F$3*$I$3))</f>
        <v>0</v>
      </c>
      <c r="EE231">
        <f>IF($I$4=0,0,IF(AS231&lt;=0,0,('LED Curve'!$D$19*(AS231/$I$4)^3+'LED Curve'!$D$20*(AS231/$I$4)^2+'LED Curve'!$D$21*(AS231/$I$4)^1+'LED Curve'!$D$22)*$F$4*$I$4))</f>
        <v>0</v>
      </c>
      <c r="EF231">
        <f>IF($I$1=0,0,IF(AT231&lt;=0,0,('LED Curve'!$D$19*(AT231/$I$1)^3+'LED Curve'!$D$20*(AT231/$I$1)^2+'LED Curve'!$D$21*(AT231/$I$1)^1+'LED Curve'!$D$22)*$F$1*$I$1))</f>
        <v>239.68166202843815</v>
      </c>
      <c r="EG231">
        <f>IF($I$2=0,0,IF(AU231&lt;=0,0,('LED Curve'!$D$19*(AU231/$I$2)^3+'LED Curve'!$D$20*(AU231/$I$2)^2+'LED Curve'!$D$21*(AU231/$I$2)^1+'LED Curve'!$D$22)*$F$2*$I$2))</f>
        <v>239.68166202843815</v>
      </c>
      <c r="EH231">
        <f>IF($I$3=0,0,IF(AV231&lt;=0,0,('LED Curve'!$D$19*(AV231/$I$3)^3+'LED Curve'!$D$20*(AV231/$I$3)^2+'LED Curve'!$D$21*(AV231/$I$3)^1+'LED Curve'!$D$22)*$F$3*$I$3))</f>
        <v>0</v>
      </c>
      <c r="EI231">
        <f>IF($I$4=0,0,IF(AW231&lt;=0,0,('LED Curve'!$D$19*(AW231/$I$4)^3+'LED Curve'!$D$20*(AW231/$I$4)^2+'LED Curve'!$D$21*(AW231/$I$4)^1+'LED Curve'!$D$22)*$F$4*$I$4))</f>
        <v>0</v>
      </c>
      <c r="EJ231">
        <f>IF($I$1=0,0,IF(AX231&lt;=0,0,('LED Curve'!$D$19*(AX231/$I$1)^3+'LED Curve'!$D$20*(AX231/$I$1)^2+'LED Curve'!$D$21*(AX231/$I$1)^1+'LED Curve'!$D$22)*$F$1*$I$1))</f>
        <v>239.68166202843815</v>
      </c>
      <c r="EK231">
        <f>IF($I$2=0,0,IF(AY231&lt;=0,0,('LED Curve'!$D$19*(AY231/$I$2)^3+'LED Curve'!$D$20*(AY231/$I$2)^2+'LED Curve'!$D$21*(AY231/$I$2)^1+'LED Curve'!$D$22)*$F$2*$I$2))</f>
        <v>239.68166202843815</v>
      </c>
      <c r="EL231">
        <f>IF($I$3=0,0,IF(AZ231&lt;=0,0,('LED Curve'!$D$19*(AZ231/$I$3)^3+'LED Curve'!$D$20*(AZ231/$I$3)^2+'LED Curve'!$D$21*(AZ231/$I$3)^1+'LED Curve'!$D$22)*$F$3*$I$3))</f>
        <v>0</v>
      </c>
      <c r="EM231">
        <f>IF($I$4=0,0,IF(BA231&lt;=0,0,('LED Curve'!$D$19*(BA231/$I$4)^3+'LED Curve'!$D$20*(BA231/$I$4)^2+'LED Curve'!$D$21*(BA231/$I$4)^1+'LED Curve'!$D$22)*$F$4*$I$4))</f>
        <v>0</v>
      </c>
      <c r="EN231">
        <f t="shared" si="402"/>
        <v>479.36332405687631</v>
      </c>
      <c r="EO231">
        <f t="shared" si="322"/>
        <v>0</v>
      </c>
      <c r="EP231">
        <f t="shared" si="323"/>
        <v>479.36332405687631</v>
      </c>
      <c r="EQ231">
        <f t="shared" si="324"/>
        <v>0</v>
      </c>
      <c r="ER231">
        <f t="shared" si="403"/>
        <v>479.36332405687631</v>
      </c>
      <c r="ES231">
        <f t="shared" si="325"/>
        <v>0</v>
      </c>
    </row>
    <row r="232" spans="1:149" x14ac:dyDescent="0.3">
      <c r="A232">
        <v>223</v>
      </c>
      <c r="B232">
        <f t="shared" si="326"/>
        <v>8.7109374999999999E-3</v>
      </c>
      <c r="C232">
        <f t="shared" si="313"/>
        <v>59.890777517351594</v>
      </c>
      <c r="D232">
        <f t="shared" si="314"/>
        <v>65.462666382565374</v>
      </c>
      <c r="E232">
        <f t="shared" si="315"/>
        <v>71.034555247779153</v>
      </c>
      <c r="F232">
        <f>IF(C232&gt;Calculation!$D$72,IF((C232-Calculation!$D$72)/Calculation!$D$58&gt;Calculation!$D$28,Calculation!$D$28,(C232-Calculation!$D$72)/Calculation!$D$58),0)</f>
        <v>26.470588235294116</v>
      </c>
      <c r="G232">
        <f>IF(C232&gt;Calculation!$D$73,IF((C232-Calculation!$D$73)/Calculation!$D$59&gt;Calculation!$D$29,Calculation!$D$29,(C232-Calculation!$D$73)/Calculation!$D$59),0)</f>
        <v>45.572087044056069</v>
      </c>
      <c r="H232">
        <f>IF(C232&gt;Calculation!$D$74,IF((C232-Calculation!$D$74)/Calculation!$D$60&gt;Calculation!$D$30,Calculation!$D$30,(C232-Calculation!$D$74)/Calculation!$D$60),0)</f>
        <v>0</v>
      </c>
      <c r="I232">
        <f>IF(C232&gt;Calculation!$D$75,IF((C232-Calculation!$D$75)/Calculation!$D$61&gt;Calculation!$D$31,Calculation!$D$31,(C232-Calculation!$D$75)/Calculation!$D$61),0)</f>
        <v>0</v>
      </c>
      <c r="J232">
        <f>IF(D232&gt;Calculation!$D$72,IF((D232-Calculation!$D$72)/Calculation!$D$58&gt;Calculation!$D$28,Calculation!$D$28,(D232-Calculation!$D$72)/Calculation!$D$58),0)</f>
        <v>26.470588235294116</v>
      </c>
      <c r="K232">
        <f>IF(D232&gt;Calculation!$D$73,IF((D232-Calculation!$D$73)/Calculation!$D$59&gt;Calculation!$D$29,Calculation!$D$29,(D232-Calculation!$D$73)/Calculation!$D$59),0)</f>
        <v>54.411764705882355</v>
      </c>
      <c r="L232">
        <f>IF(D232&gt;Calculation!$D$74,IF((D232-Calculation!$D$74)/Calculation!$D$60&gt;Calculation!$D$30,Calculation!$D$30,(D232-Calculation!$D$74)/Calculation!$D$60),0)</f>
        <v>0</v>
      </c>
      <c r="M232">
        <f>IF(D232&gt;Calculation!$D$75,IF((D232-Calculation!$D$75)/Calculation!$D$61&gt;Calculation!$D$31,Calculation!$D$31,(D232-Calculation!$D$75)/Calculation!$D$61),0)</f>
        <v>0</v>
      </c>
      <c r="N232">
        <f>IF(E232&gt;Calculation!$D$72,IF((E232-Calculation!$D$72)/Calculation!$D$58&gt;Calculation!$D$28,Calculation!$D$28,(E232-Calculation!$D$72)/Calculation!$D$58),0)</f>
        <v>26.470588235294116</v>
      </c>
      <c r="O232">
        <f>IF(E232&gt;Calculation!$D$73,IF((E232-Calculation!$D$73)/Calculation!$D$59&gt;Calculation!$D$29,Calculation!$D$29,(E232-Calculation!$D$73)/Calculation!$D$59),0)</f>
        <v>54.411764705882355</v>
      </c>
      <c r="P232">
        <f>IF(E232&gt;Calculation!$D$74,IF((E232-Calculation!$D$74)/Calculation!$D$60&gt;Calculation!$D$30,Calculation!$D$30,(E232-Calculation!$D$74)/Calculation!$D$60),0)</f>
        <v>0</v>
      </c>
      <c r="Q232">
        <f>IF(E232&gt;Calculation!$D$75,IF((E232-Calculation!$D$75)/Calculation!$D$61&gt;Calculation!$D$31,Calculation!$D$31,(E232-Calculation!$D$75)/Calculation!$D$61),0)</f>
        <v>0</v>
      </c>
      <c r="R232">
        <f t="shared" si="327"/>
        <v>0</v>
      </c>
      <c r="S232">
        <f t="shared" si="328"/>
        <v>45.572087044056069</v>
      </c>
      <c r="T232">
        <f t="shared" si="329"/>
        <v>0</v>
      </c>
      <c r="U232">
        <f t="shared" si="330"/>
        <v>0</v>
      </c>
      <c r="V232">
        <f t="shared" si="331"/>
        <v>0</v>
      </c>
      <c r="W232">
        <f t="shared" si="332"/>
        <v>54.411764705882355</v>
      </c>
      <c r="X232">
        <f t="shared" si="333"/>
        <v>0</v>
      </c>
      <c r="Y232">
        <f t="shared" si="334"/>
        <v>0</v>
      </c>
      <c r="Z232">
        <f t="shared" si="335"/>
        <v>0</v>
      </c>
      <c r="AA232">
        <f t="shared" si="336"/>
        <v>54.411764705882355</v>
      </c>
      <c r="AB232">
        <f t="shared" si="337"/>
        <v>0</v>
      </c>
      <c r="AC232">
        <f t="shared" si="316"/>
        <v>0</v>
      </c>
      <c r="AD232">
        <f>IF(T232&gt;Calculation!$D$29,1,0)</f>
        <v>0</v>
      </c>
      <c r="AE232">
        <f>IF(X232&gt;Calculation!$D$29,1,0)</f>
        <v>0</v>
      </c>
      <c r="AF232">
        <f>IF(AB232&gt;Calculation!$D$29,1,0)</f>
        <v>0</v>
      </c>
      <c r="AG232">
        <f>IF(U232&gt;Calculation!$D$30,1,0)</f>
        <v>0</v>
      </c>
      <c r="AH232">
        <f>IF(Y232&gt;Calculation!$D$30,1,0)</f>
        <v>0</v>
      </c>
      <c r="AI232">
        <f>IF(AC232&gt;Calculation!$D$30,1,0)</f>
        <v>0</v>
      </c>
      <c r="AJ232">
        <f t="shared" si="317"/>
        <v>45.572087044056069</v>
      </c>
      <c r="AK232">
        <f t="shared" si="338"/>
        <v>54.411764705882355</v>
      </c>
      <c r="AL232">
        <f t="shared" si="339"/>
        <v>54.411764705882355</v>
      </c>
      <c r="AM232">
        <f t="shared" si="340"/>
        <v>2076.8151175510229</v>
      </c>
      <c r="AN232">
        <f t="shared" si="341"/>
        <v>2960.6401384083047</v>
      </c>
      <c r="AO232">
        <f t="shared" si="342"/>
        <v>2960.6401384083047</v>
      </c>
      <c r="AP232">
        <f t="shared" si="318"/>
        <v>45.572087044056069</v>
      </c>
      <c r="AQ232">
        <f t="shared" si="319"/>
        <v>45.572087044056069</v>
      </c>
      <c r="AR232">
        <f t="shared" si="320"/>
        <v>0</v>
      </c>
      <c r="AS232">
        <f t="shared" si="321"/>
        <v>0</v>
      </c>
      <c r="AT232">
        <f t="shared" si="343"/>
        <v>54.411764705882355</v>
      </c>
      <c r="AU232">
        <f t="shared" si="344"/>
        <v>54.411764705882355</v>
      </c>
      <c r="AV232">
        <f t="shared" si="345"/>
        <v>0</v>
      </c>
      <c r="AW232">
        <f t="shared" si="346"/>
        <v>0</v>
      </c>
      <c r="AX232">
        <f t="shared" si="347"/>
        <v>54.411764705882355</v>
      </c>
      <c r="AY232">
        <f t="shared" si="348"/>
        <v>54.411764705882355</v>
      </c>
      <c r="AZ232">
        <f t="shared" si="349"/>
        <v>0</v>
      </c>
      <c r="BA232">
        <f t="shared" si="350"/>
        <v>0</v>
      </c>
      <c r="BB232">
        <f t="shared" si="351"/>
        <v>15.190695681352024</v>
      </c>
      <c r="BC232">
        <f t="shared" si="352"/>
        <v>15.190695681352024</v>
      </c>
      <c r="BD232">
        <f t="shared" si="353"/>
        <v>0</v>
      </c>
      <c r="BE232">
        <f t="shared" si="354"/>
        <v>0</v>
      </c>
      <c r="BF232">
        <f t="shared" si="355"/>
        <v>18.137254901960784</v>
      </c>
      <c r="BG232">
        <f t="shared" si="356"/>
        <v>18.137254901960784</v>
      </c>
      <c r="BH232">
        <f t="shared" si="357"/>
        <v>0</v>
      </c>
      <c r="BI232">
        <f t="shared" si="358"/>
        <v>0</v>
      </c>
      <c r="BJ232">
        <f t="shared" si="359"/>
        <v>18.137254901960784</v>
      </c>
      <c r="BK232">
        <f t="shared" si="360"/>
        <v>18.137254901960784</v>
      </c>
      <c r="BL232">
        <f t="shared" si="361"/>
        <v>0</v>
      </c>
      <c r="BM232">
        <f t="shared" si="362"/>
        <v>0</v>
      </c>
      <c r="BN232">
        <f t="shared" si="363"/>
        <v>230.75723528344702</v>
      </c>
      <c r="BO232">
        <f t="shared" si="364"/>
        <v>230.75723528344702</v>
      </c>
      <c r="BP232">
        <f t="shared" si="365"/>
        <v>0</v>
      </c>
      <c r="BQ232">
        <f t="shared" si="366"/>
        <v>0</v>
      </c>
      <c r="BR232">
        <f t="shared" si="367"/>
        <v>328.96001537870046</v>
      </c>
      <c r="BS232">
        <f t="shared" si="368"/>
        <v>328.96001537870046</v>
      </c>
      <c r="BT232">
        <f t="shared" si="369"/>
        <v>0</v>
      </c>
      <c r="BU232">
        <f t="shared" si="370"/>
        <v>0</v>
      </c>
      <c r="BV232">
        <f t="shared" si="371"/>
        <v>328.96001537870046</v>
      </c>
      <c r="BW232">
        <f t="shared" si="372"/>
        <v>328.96001537870046</v>
      </c>
      <c r="BX232">
        <f t="shared" si="373"/>
        <v>0</v>
      </c>
      <c r="BY232">
        <f t="shared" si="374"/>
        <v>0</v>
      </c>
      <c r="BZ232">
        <f>IF($I$1=0,0,IF(AP232=0,C232,('LED Curve'!$D$14*(AP232/$I$1)^3+'LED Curve'!$D$15*(AP232/$I$1)^2+'LED Curve'!$D$16*(AP232/$I$1)^1+'LED Curve'!$D$17)*$F$1))</f>
        <v>29.0081061458433</v>
      </c>
      <c r="CA232">
        <f>IF($I$2=0,0,IF(AQ232=0,C232-BZ232,('LED Curve'!$D$14*(AQ232/$I$2)^3+'LED Curve'!$D$15*(AQ232/$I$2)^2+'LED Curve'!$D$16*(AQ232/$I$2)^1+'LED Curve'!$D$17)*$F$2))</f>
        <v>29.0081061458433</v>
      </c>
      <c r="CB232">
        <f>IF($I$3=0,0,IF(AR232=0,C232-(BZ232+CA232),('LED Curve'!$D$14*(AR232/$I$3)^3+'LED Curve'!$D$15*(AR232/$I$3)^2+'LED Curve'!$D$16*(AR232/$I$3)^1+'LED Curve'!$D$17)*$F$3))</f>
        <v>1.8745652256649947</v>
      </c>
      <c r="CC232">
        <f>IF($I$4=0,0,IF(AS232=0,C232-(BZ232+CA232+CB232),('LED Curve'!$D$14*(AS232/$I$4)^3+'LED Curve'!$D$15*(AS232/$I$4)^2+'LED Curve'!$D$16*(AS232/$I$4)^1+'LED Curve'!$D$17)*$F$4))</f>
        <v>0</v>
      </c>
      <c r="CD232">
        <f>IF($I$1=0,0,IF(AT232=0,D232,('LED Curve'!$D$14*(AT232/$I$1)^3+'LED Curve'!$D$15*(AT232/$I$1)^2+'LED Curve'!$D$16*(AT232/$I$1)^1+'LED Curve'!$D$17)*$F$1))</f>
        <v>29.492055904566882</v>
      </c>
      <c r="CE232">
        <f>IF($I$2=0,0,IF(AU232=0,D232-CD232,('LED Curve'!$D$14*(AU232/$I$2)^3+'LED Curve'!$D$15*(AU232/$I$2)^2+'LED Curve'!$D$16*(AU232/$I$2)^1+'LED Curve'!$D$17)*$F$2))</f>
        <v>29.492055904566882</v>
      </c>
      <c r="CF232">
        <f>IF($I$3=0,0,IF(AV232=0,D232-(CD232+CE232),('LED Curve'!$D$14*(AV232/$I$3)^3+'LED Curve'!$D$15*(AV232/$I$3)^2+'LED Curve'!$D$16*(AV232/$I$3)^1+'LED Curve'!$D$17)*$F$3))</f>
        <v>6.4785545734316088</v>
      </c>
      <c r="CG232">
        <f>IF($I$4=0,0,IF(AW232=0,D232-(CD232+CE232+CF232),('LED Curve'!$D$14*(AW232/$I$4)^3+'LED Curve'!$D$15*(AW232/$I$4)^2+'LED Curve'!$D$16*(AW232/$I$4)^1+'LED Curve'!$D$17)*$F$4))</f>
        <v>0</v>
      </c>
      <c r="CH232">
        <f>IF($I$1=0,0,IF(AX232=0,E232,('LED Curve'!$D$14*(AX232/$I$1)^3+'LED Curve'!$D$15*(AX232/$I$1)^2+'LED Curve'!$D$16*(AX232/$I$1)^1+'LED Curve'!$D$17)*$F$1))</f>
        <v>29.492055904566882</v>
      </c>
      <c r="CI232">
        <f>IF($I$2=0,0,IF(AY232=0,E232-CH232,('LED Curve'!$D$14*(AY232/$I$2)^3+'LED Curve'!$D$15*(AY232/$I$2)^2+'LED Curve'!$D$16*(AY232/$I$2)^1+'LED Curve'!$D$17)*$F$2))</f>
        <v>29.492055904566882</v>
      </c>
      <c r="CJ232">
        <f>IF($I$3=0,0,IF(AZ232=0,E232-(CH232+CI232),('LED Curve'!$D$14*(AZ232/$I$3)^3+'LED Curve'!$D$15*(AZ232/$I$3)^2+'LED Curve'!$D$16*(AZ232/$I$3)^1+'LED Curve'!$D$17)*$F$3))</f>
        <v>12.050443438645388</v>
      </c>
      <c r="CK232">
        <f>IF($I$4=0,0,IF(BA232=0,E232-(CH232+CI232+CJ232),('LED Curve'!$D$14*(BA232/$I$4)^3+'LED Curve'!$D$15*(BA232/$I$4)^2+'LED Curve'!$D$16*(BA232/$I$4)^1+'LED Curve'!$D$17)*$F$4))</f>
        <v>0</v>
      </c>
      <c r="CL232">
        <f t="shared" si="375"/>
        <v>30.882671371508295</v>
      </c>
      <c r="CM232">
        <f t="shared" si="376"/>
        <v>1.8745652256649947</v>
      </c>
      <c r="CN232">
        <f t="shared" si="377"/>
        <v>0</v>
      </c>
      <c r="CO232">
        <f>IF($C$6=Calculation!$I$5,0,$C232-(BZ232+CA232+CB232+CC232))</f>
        <v>0</v>
      </c>
      <c r="CP232">
        <f t="shared" si="378"/>
        <v>35.970610477998491</v>
      </c>
      <c r="CQ232">
        <f t="shared" si="379"/>
        <v>6.4785545734316088</v>
      </c>
      <c r="CR232">
        <f t="shared" si="380"/>
        <v>0</v>
      </c>
      <c r="CS232">
        <f>IF($C$6=Calculation!$I$5,0,$D232-(CD232+CE232+CF232+CG232))</f>
        <v>0</v>
      </c>
      <c r="CT232">
        <f t="shared" si="381"/>
        <v>41.54249934321227</v>
      </c>
      <c r="CU232">
        <f t="shared" si="382"/>
        <v>12.050443438645388</v>
      </c>
      <c r="CV232">
        <f t="shared" si="383"/>
        <v>0</v>
      </c>
      <c r="CW232">
        <f>IF($C$6=Calculation!$I$5,0,$E232-(CH232+CI232+CJ232+CK232))</f>
        <v>0</v>
      </c>
      <c r="CX232">
        <f t="shared" si="384"/>
        <v>109.19086604958316</v>
      </c>
      <c r="CY232">
        <f t="shared" si="385"/>
        <v>123.68336926237191</v>
      </c>
      <c r="CZ232">
        <f t="shared" si="386"/>
        <v>137.52539683369383</v>
      </c>
      <c r="DA232">
        <f t="shared" si="387"/>
        <v>1.1887806509757548</v>
      </c>
      <c r="DB232">
        <f t="shared" si="388"/>
        <v>1.249470878435377</v>
      </c>
      <c r="DC232">
        <f t="shared" si="389"/>
        <v>1.2969787845770209</v>
      </c>
      <c r="DD232">
        <f t="shared" si="404"/>
        <v>26.864743533713277</v>
      </c>
      <c r="DE232">
        <f t="shared" si="405"/>
        <v>26.447933435502677</v>
      </c>
      <c r="DF232">
        <f t="shared" si="406"/>
        <v>24.158376756220594</v>
      </c>
      <c r="DG232">
        <f t="shared" si="407"/>
        <v>17.668708311669377</v>
      </c>
      <c r="DH232">
        <f t="shared" si="408"/>
        <v>28.320735528928957</v>
      </c>
      <c r="DI232">
        <f t="shared" si="409"/>
        <v>27.940870594389047</v>
      </c>
      <c r="DJ232">
        <f t="shared" si="410"/>
        <v>26.070179169031878</v>
      </c>
      <c r="DK232">
        <f t="shared" si="411"/>
        <v>20.58063158156131</v>
      </c>
      <c r="DL232">
        <f t="shared" si="412"/>
        <v>29.459034193708391</v>
      </c>
      <c r="DM232">
        <f t="shared" si="413"/>
        <v>29.111220181997034</v>
      </c>
      <c r="DN232">
        <f t="shared" si="414"/>
        <v>27.58637989587719</v>
      </c>
      <c r="DO232">
        <f t="shared" si="415"/>
        <v>22.792486166611489</v>
      </c>
      <c r="DP232">
        <f t="shared" si="390"/>
        <v>0.21536561656600375</v>
      </c>
      <c r="DQ232">
        <f t="shared" si="391"/>
        <v>1.1844604795078593</v>
      </c>
      <c r="DR232">
        <f t="shared" si="392"/>
        <v>3.0086655197777659</v>
      </c>
      <c r="DS232">
        <f t="shared" si="393"/>
        <v>8.4538317456497953</v>
      </c>
      <c r="DT232">
        <f t="shared" si="394"/>
        <v>0.1957421357474966</v>
      </c>
      <c r="DU232">
        <f t="shared" si="395"/>
        <v>1.0311444217999817</v>
      </c>
      <c r="DV232">
        <f t="shared" si="396"/>
        <v>2.5140762187326211</v>
      </c>
      <c r="DW232">
        <f t="shared" si="397"/>
        <v>15.780518733745136</v>
      </c>
      <c r="DX232">
        <f t="shared" si="398"/>
        <v>0.17943591579829735</v>
      </c>
      <c r="DY232">
        <f t="shared" si="399"/>
        <v>0.87692169641648132</v>
      </c>
      <c r="DZ232">
        <f t="shared" si="400"/>
        <v>2.1752371277000293</v>
      </c>
      <c r="EA232">
        <f t="shared" si="401"/>
        <v>24.047702871007704</v>
      </c>
      <c r="EB232">
        <f>IF($I$1=0,0,IF(AP232&lt;=0,0,('LED Curve'!$D$19*(AP232/$I$1)^3+'LED Curve'!$D$20*(AP232/$I$1)^2+'LED Curve'!$D$21*(AP232/$I$1)^1+'LED Curve'!$D$22)*$F$1*$I$1))</f>
        <v>202.43813634320071</v>
      </c>
      <c r="EC232">
        <f>IF($I$2=0,0,IF(AQ232&lt;=0,0,('LED Curve'!$D$19*(AQ232/$I$2)^3+'LED Curve'!$D$20*(AQ232/$I$2)^2+'LED Curve'!$D$21*(AQ232/$I$2)^1+'LED Curve'!$D$22)*$F$2*$I$2))</f>
        <v>202.43813634320071</v>
      </c>
      <c r="ED232">
        <f>IF($I$3=0,0,IF(AR232&lt;=0,0,('LED Curve'!$D$19*(AR232/$I$3)^3+'LED Curve'!$D$20*(AR232/$I$3)^2+'LED Curve'!$D$21*(AR232/$I$3)^1+'LED Curve'!$D$22)*$F$3*$I$3))</f>
        <v>0</v>
      </c>
      <c r="EE232">
        <f>IF($I$4=0,0,IF(AS232&lt;=0,0,('LED Curve'!$D$19*(AS232/$I$4)^3+'LED Curve'!$D$20*(AS232/$I$4)^2+'LED Curve'!$D$21*(AS232/$I$4)^1+'LED Curve'!$D$22)*$F$4*$I$4))</f>
        <v>0</v>
      </c>
      <c r="EF232">
        <f>IF($I$1=0,0,IF(AT232&lt;=0,0,('LED Curve'!$D$19*(AT232/$I$1)^3+'LED Curve'!$D$20*(AT232/$I$1)^2+'LED Curve'!$D$21*(AT232/$I$1)^1+'LED Curve'!$D$22)*$F$1*$I$1))</f>
        <v>239.68166202843815</v>
      </c>
      <c r="EG232">
        <f>IF($I$2=0,0,IF(AU232&lt;=0,0,('LED Curve'!$D$19*(AU232/$I$2)^3+'LED Curve'!$D$20*(AU232/$I$2)^2+'LED Curve'!$D$21*(AU232/$I$2)^1+'LED Curve'!$D$22)*$F$2*$I$2))</f>
        <v>239.68166202843815</v>
      </c>
      <c r="EH232">
        <f>IF($I$3=0,0,IF(AV232&lt;=0,0,('LED Curve'!$D$19*(AV232/$I$3)^3+'LED Curve'!$D$20*(AV232/$I$3)^2+'LED Curve'!$D$21*(AV232/$I$3)^1+'LED Curve'!$D$22)*$F$3*$I$3))</f>
        <v>0</v>
      </c>
      <c r="EI232">
        <f>IF($I$4=0,0,IF(AW232&lt;=0,0,('LED Curve'!$D$19*(AW232/$I$4)^3+'LED Curve'!$D$20*(AW232/$I$4)^2+'LED Curve'!$D$21*(AW232/$I$4)^1+'LED Curve'!$D$22)*$F$4*$I$4))</f>
        <v>0</v>
      </c>
      <c r="EJ232">
        <f>IF($I$1=0,0,IF(AX232&lt;=0,0,('LED Curve'!$D$19*(AX232/$I$1)^3+'LED Curve'!$D$20*(AX232/$I$1)^2+'LED Curve'!$D$21*(AX232/$I$1)^1+'LED Curve'!$D$22)*$F$1*$I$1))</f>
        <v>239.68166202843815</v>
      </c>
      <c r="EK232">
        <f>IF($I$2=0,0,IF(AY232&lt;=0,0,('LED Curve'!$D$19*(AY232/$I$2)^3+'LED Curve'!$D$20*(AY232/$I$2)^2+'LED Curve'!$D$21*(AY232/$I$2)^1+'LED Curve'!$D$22)*$F$2*$I$2))</f>
        <v>239.68166202843815</v>
      </c>
      <c r="EL232">
        <f>IF($I$3=0,0,IF(AZ232&lt;=0,0,('LED Curve'!$D$19*(AZ232/$I$3)^3+'LED Curve'!$D$20*(AZ232/$I$3)^2+'LED Curve'!$D$21*(AZ232/$I$3)^1+'LED Curve'!$D$22)*$F$3*$I$3))</f>
        <v>0</v>
      </c>
      <c r="EM232">
        <f>IF($I$4=0,0,IF(BA232&lt;=0,0,('LED Curve'!$D$19*(BA232/$I$4)^3+'LED Curve'!$D$20*(BA232/$I$4)^2+'LED Curve'!$D$21*(BA232/$I$4)^1+'LED Curve'!$D$22)*$F$4*$I$4))</f>
        <v>0</v>
      </c>
      <c r="EN232">
        <f t="shared" si="402"/>
        <v>404.87627268640142</v>
      </c>
      <c r="EO232">
        <f t="shared" si="322"/>
        <v>0</v>
      </c>
      <c r="EP232">
        <f t="shared" si="323"/>
        <v>479.36332405687631</v>
      </c>
      <c r="EQ232">
        <f t="shared" si="324"/>
        <v>0</v>
      </c>
      <c r="ER232">
        <f t="shared" si="403"/>
        <v>479.36332405687631</v>
      </c>
      <c r="ES232">
        <f t="shared" si="325"/>
        <v>0</v>
      </c>
    </row>
    <row r="233" spans="1:149" x14ac:dyDescent="0.3">
      <c r="A233">
        <v>224</v>
      </c>
      <c r="B233">
        <f t="shared" si="326"/>
        <v>8.7500000000000008E-3</v>
      </c>
      <c r="C233">
        <f t="shared" si="313"/>
        <v>58.131571016081622</v>
      </c>
      <c r="D233">
        <f t="shared" si="314"/>
        <v>63.54353201754359</v>
      </c>
      <c r="E233">
        <f t="shared" si="315"/>
        <v>68.955493019005544</v>
      </c>
      <c r="F233">
        <f>IF(C233&gt;Calculation!$D$72,IF((C233-Calculation!$D$72)/Calculation!$D$58&gt;Calculation!$D$28,Calculation!$D$28,(C233-Calculation!$D$72)/Calculation!$D$58),0)</f>
        <v>26.470588235294116</v>
      </c>
      <c r="G233">
        <f>IF(C233&gt;Calculation!$D$73,IF((C233-Calculation!$D$73)/Calculation!$D$59&gt;Calculation!$D$29,Calculation!$D$29,(C233-Calculation!$D$73)/Calculation!$D$59),0)</f>
        <v>33.422870875064554</v>
      </c>
      <c r="H233">
        <f>IF(C233&gt;Calculation!$D$74,IF((C233-Calculation!$D$74)/Calculation!$D$60&gt;Calculation!$D$30,Calculation!$D$30,(C233-Calculation!$D$74)/Calculation!$D$60),0)</f>
        <v>0</v>
      </c>
      <c r="I233">
        <f>IF(C233&gt;Calculation!$D$75,IF((C233-Calculation!$D$75)/Calculation!$D$61&gt;Calculation!$D$31,Calculation!$D$31,(C233-Calculation!$D$75)/Calculation!$D$61),0)</f>
        <v>0</v>
      </c>
      <c r="J233">
        <f>IF(D233&gt;Calculation!$D$72,IF((D233-Calculation!$D$72)/Calculation!$D$58&gt;Calculation!$D$28,Calculation!$D$28,(D233-Calculation!$D$72)/Calculation!$D$58),0)</f>
        <v>26.470588235294116</v>
      </c>
      <c r="K233">
        <f>IF(D233&gt;Calculation!$D$73,IF((D233-Calculation!$D$73)/Calculation!$D$59&gt;Calculation!$D$29,Calculation!$D$29,(D233-Calculation!$D$73)/Calculation!$D$59),0)</f>
        <v>54.411764705882355</v>
      </c>
      <c r="L233">
        <f>IF(D233&gt;Calculation!$D$74,IF((D233-Calculation!$D$74)/Calculation!$D$60&gt;Calculation!$D$30,Calculation!$D$30,(D233-Calculation!$D$74)/Calculation!$D$60),0)</f>
        <v>0</v>
      </c>
      <c r="M233">
        <f>IF(D233&gt;Calculation!$D$75,IF((D233-Calculation!$D$75)/Calculation!$D$61&gt;Calculation!$D$31,Calculation!$D$31,(D233-Calculation!$D$75)/Calculation!$D$61),0)</f>
        <v>0</v>
      </c>
      <c r="N233">
        <f>IF(E233&gt;Calculation!$D$72,IF((E233-Calculation!$D$72)/Calculation!$D$58&gt;Calculation!$D$28,Calculation!$D$28,(E233-Calculation!$D$72)/Calculation!$D$58),0)</f>
        <v>26.470588235294116</v>
      </c>
      <c r="O233">
        <f>IF(E233&gt;Calculation!$D$73,IF((E233-Calculation!$D$73)/Calculation!$D$59&gt;Calculation!$D$29,Calculation!$D$29,(E233-Calculation!$D$73)/Calculation!$D$59),0)</f>
        <v>54.411764705882355</v>
      </c>
      <c r="P233">
        <f>IF(E233&gt;Calculation!$D$74,IF((E233-Calculation!$D$74)/Calculation!$D$60&gt;Calculation!$D$30,Calculation!$D$30,(E233-Calculation!$D$74)/Calculation!$D$60),0)</f>
        <v>0</v>
      </c>
      <c r="Q233">
        <f>IF(E233&gt;Calculation!$D$75,IF((E233-Calculation!$D$75)/Calculation!$D$61&gt;Calculation!$D$31,Calculation!$D$31,(E233-Calculation!$D$75)/Calculation!$D$61),0)</f>
        <v>0</v>
      </c>
      <c r="R233">
        <f t="shared" si="327"/>
        <v>0</v>
      </c>
      <c r="S233">
        <f t="shared" si="328"/>
        <v>33.422870875064554</v>
      </c>
      <c r="T233">
        <f t="shared" si="329"/>
        <v>0</v>
      </c>
      <c r="U233">
        <f t="shared" si="330"/>
        <v>0</v>
      </c>
      <c r="V233">
        <f t="shared" si="331"/>
        <v>0</v>
      </c>
      <c r="W233">
        <f t="shared" si="332"/>
        <v>54.411764705882355</v>
      </c>
      <c r="X233">
        <f t="shared" si="333"/>
        <v>0</v>
      </c>
      <c r="Y233">
        <f t="shared" si="334"/>
        <v>0</v>
      </c>
      <c r="Z233">
        <f t="shared" si="335"/>
        <v>0</v>
      </c>
      <c r="AA233">
        <f t="shared" si="336"/>
        <v>54.411764705882355</v>
      </c>
      <c r="AB233">
        <f t="shared" si="337"/>
        <v>0</v>
      </c>
      <c r="AC233">
        <f t="shared" si="316"/>
        <v>0</v>
      </c>
      <c r="AD233">
        <f>IF(T233&gt;Calculation!$D$29,1,0)</f>
        <v>0</v>
      </c>
      <c r="AE233">
        <f>IF(X233&gt;Calculation!$D$29,1,0)</f>
        <v>0</v>
      </c>
      <c r="AF233">
        <f>IF(AB233&gt;Calculation!$D$29,1,0)</f>
        <v>0</v>
      </c>
      <c r="AG233">
        <f>IF(U233&gt;Calculation!$D$30,1,0)</f>
        <v>0</v>
      </c>
      <c r="AH233">
        <f>IF(Y233&gt;Calculation!$D$30,1,0)</f>
        <v>0</v>
      </c>
      <c r="AI233">
        <f>IF(AC233&gt;Calculation!$D$30,1,0)</f>
        <v>0</v>
      </c>
      <c r="AJ233">
        <f t="shared" si="317"/>
        <v>33.422870875064554</v>
      </c>
      <c r="AK233">
        <f t="shared" si="338"/>
        <v>54.411764705882355</v>
      </c>
      <c r="AL233">
        <f t="shared" si="339"/>
        <v>54.411764705882355</v>
      </c>
      <c r="AM233">
        <f t="shared" si="340"/>
        <v>1117.0882975312384</v>
      </c>
      <c r="AN233">
        <f t="shared" si="341"/>
        <v>2960.6401384083047</v>
      </c>
      <c r="AO233">
        <f t="shared" si="342"/>
        <v>2960.6401384083047</v>
      </c>
      <c r="AP233">
        <f t="shared" si="318"/>
        <v>33.422870875064554</v>
      </c>
      <c r="AQ233">
        <f t="shared" si="319"/>
        <v>33.422870875064554</v>
      </c>
      <c r="AR233">
        <f t="shared" si="320"/>
        <v>0</v>
      </c>
      <c r="AS233">
        <f t="shared" si="321"/>
        <v>0</v>
      </c>
      <c r="AT233">
        <f t="shared" si="343"/>
        <v>54.411764705882355</v>
      </c>
      <c r="AU233">
        <f t="shared" si="344"/>
        <v>54.411764705882355</v>
      </c>
      <c r="AV233">
        <f t="shared" si="345"/>
        <v>0</v>
      </c>
      <c r="AW233">
        <f t="shared" si="346"/>
        <v>0</v>
      </c>
      <c r="AX233">
        <f t="shared" si="347"/>
        <v>54.411764705882355</v>
      </c>
      <c r="AY233">
        <f t="shared" si="348"/>
        <v>54.411764705882355</v>
      </c>
      <c r="AZ233">
        <f t="shared" si="349"/>
        <v>0</v>
      </c>
      <c r="BA233">
        <f t="shared" si="350"/>
        <v>0</v>
      </c>
      <c r="BB233">
        <f t="shared" si="351"/>
        <v>11.140956958354851</v>
      </c>
      <c r="BC233">
        <f t="shared" si="352"/>
        <v>11.140956958354851</v>
      </c>
      <c r="BD233">
        <f t="shared" si="353"/>
        <v>0</v>
      </c>
      <c r="BE233">
        <f t="shared" si="354"/>
        <v>0</v>
      </c>
      <c r="BF233">
        <f t="shared" si="355"/>
        <v>18.137254901960784</v>
      </c>
      <c r="BG233">
        <f t="shared" si="356"/>
        <v>18.137254901960784</v>
      </c>
      <c r="BH233">
        <f t="shared" si="357"/>
        <v>0</v>
      </c>
      <c r="BI233">
        <f t="shared" si="358"/>
        <v>0</v>
      </c>
      <c r="BJ233">
        <f t="shared" si="359"/>
        <v>18.137254901960784</v>
      </c>
      <c r="BK233">
        <f t="shared" si="360"/>
        <v>18.137254901960784</v>
      </c>
      <c r="BL233">
        <f t="shared" si="361"/>
        <v>0</v>
      </c>
      <c r="BM233">
        <f t="shared" si="362"/>
        <v>0</v>
      </c>
      <c r="BN233">
        <f t="shared" si="363"/>
        <v>124.12092194791536</v>
      </c>
      <c r="BO233">
        <f t="shared" si="364"/>
        <v>124.12092194791536</v>
      </c>
      <c r="BP233">
        <f t="shared" si="365"/>
        <v>0</v>
      </c>
      <c r="BQ233">
        <f t="shared" si="366"/>
        <v>0</v>
      </c>
      <c r="BR233">
        <f t="shared" si="367"/>
        <v>328.96001537870046</v>
      </c>
      <c r="BS233">
        <f t="shared" si="368"/>
        <v>328.96001537870046</v>
      </c>
      <c r="BT233">
        <f t="shared" si="369"/>
        <v>0</v>
      </c>
      <c r="BU233">
        <f t="shared" si="370"/>
        <v>0</v>
      </c>
      <c r="BV233">
        <f t="shared" si="371"/>
        <v>328.96001537870046</v>
      </c>
      <c r="BW233">
        <f t="shared" si="372"/>
        <v>328.96001537870046</v>
      </c>
      <c r="BX233">
        <f t="shared" si="373"/>
        <v>0</v>
      </c>
      <c r="BY233">
        <f t="shared" si="374"/>
        <v>0</v>
      </c>
      <c r="BZ233">
        <f>IF($I$1=0,0,IF(AP233=0,C233,('LED Curve'!$D$14*(AP233/$I$1)^3+'LED Curve'!$D$15*(AP233/$I$1)^2+'LED Curve'!$D$16*(AP233/$I$1)^1+'LED Curve'!$D$17)*$F$1))</f>
        <v>28.250955508163184</v>
      </c>
      <c r="CA233">
        <f>IF($I$2=0,0,IF(AQ233=0,C233-BZ233,('LED Curve'!$D$14*(AQ233/$I$2)^3+'LED Curve'!$D$15*(AQ233/$I$2)^2+'LED Curve'!$D$16*(AQ233/$I$2)^1+'LED Curve'!$D$17)*$F$2))</f>
        <v>28.250955508163184</v>
      </c>
      <c r="CB233">
        <f>IF($I$3=0,0,IF(AR233=0,C233-(BZ233+CA233),('LED Curve'!$D$14*(AR233/$I$3)^3+'LED Curve'!$D$15*(AR233/$I$3)^2+'LED Curve'!$D$16*(AR233/$I$3)^1+'LED Curve'!$D$17)*$F$3))</f>
        <v>1.6296599997552548</v>
      </c>
      <c r="CC233">
        <f>IF($I$4=0,0,IF(AS233=0,C233-(BZ233+CA233+CB233),('LED Curve'!$D$14*(AS233/$I$4)^3+'LED Curve'!$D$15*(AS233/$I$4)^2+'LED Curve'!$D$16*(AS233/$I$4)^1+'LED Curve'!$D$17)*$F$4))</f>
        <v>0</v>
      </c>
      <c r="CD233">
        <f>IF($I$1=0,0,IF(AT233=0,D233,('LED Curve'!$D$14*(AT233/$I$1)^3+'LED Curve'!$D$15*(AT233/$I$1)^2+'LED Curve'!$D$16*(AT233/$I$1)^1+'LED Curve'!$D$17)*$F$1))</f>
        <v>29.492055904566882</v>
      </c>
      <c r="CE233">
        <f>IF($I$2=0,0,IF(AU233=0,D233-CD233,('LED Curve'!$D$14*(AU233/$I$2)^3+'LED Curve'!$D$15*(AU233/$I$2)^2+'LED Curve'!$D$16*(AU233/$I$2)^1+'LED Curve'!$D$17)*$F$2))</f>
        <v>29.492055904566882</v>
      </c>
      <c r="CF233">
        <f>IF($I$3=0,0,IF(AV233=0,D233-(CD233+CE233),('LED Curve'!$D$14*(AV233/$I$3)^3+'LED Curve'!$D$15*(AV233/$I$3)^2+'LED Curve'!$D$16*(AV233/$I$3)^1+'LED Curve'!$D$17)*$F$3))</f>
        <v>4.5594202084098256</v>
      </c>
      <c r="CG233">
        <f>IF($I$4=0,0,IF(AW233=0,D233-(CD233+CE233+CF233),('LED Curve'!$D$14*(AW233/$I$4)^3+'LED Curve'!$D$15*(AW233/$I$4)^2+'LED Curve'!$D$16*(AW233/$I$4)^1+'LED Curve'!$D$17)*$F$4))</f>
        <v>0</v>
      </c>
      <c r="CH233">
        <f>IF($I$1=0,0,IF(AX233=0,E233,('LED Curve'!$D$14*(AX233/$I$1)^3+'LED Curve'!$D$15*(AX233/$I$1)^2+'LED Curve'!$D$16*(AX233/$I$1)^1+'LED Curve'!$D$17)*$F$1))</f>
        <v>29.492055904566882</v>
      </c>
      <c r="CI233">
        <f>IF($I$2=0,0,IF(AY233=0,E233-CH233,('LED Curve'!$D$14*(AY233/$I$2)^3+'LED Curve'!$D$15*(AY233/$I$2)^2+'LED Curve'!$D$16*(AY233/$I$2)^1+'LED Curve'!$D$17)*$F$2))</f>
        <v>29.492055904566882</v>
      </c>
      <c r="CJ233">
        <f>IF($I$3=0,0,IF(AZ233=0,E233-(CH233+CI233),('LED Curve'!$D$14*(AZ233/$I$3)^3+'LED Curve'!$D$15*(AZ233/$I$3)^2+'LED Curve'!$D$16*(AZ233/$I$3)^1+'LED Curve'!$D$17)*$F$3))</f>
        <v>9.9713812098717796</v>
      </c>
      <c r="CK233">
        <f>IF($I$4=0,0,IF(BA233=0,E233-(CH233+CI233+CJ233),('LED Curve'!$D$14*(BA233/$I$4)^3+'LED Curve'!$D$15*(BA233/$I$4)^2+'LED Curve'!$D$16*(BA233/$I$4)^1+'LED Curve'!$D$17)*$F$4))</f>
        <v>0</v>
      </c>
      <c r="CL233">
        <f t="shared" si="375"/>
        <v>29.880615507918439</v>
      </c>
      <c r="CM233">
        <f t="shared" si="376"/>
        <v>1.6296599997552548</v>
      </c>
      <c r="CN233">
        <f t="shared" si="377"/>
        <v>0</v>
      </c>
      <c r="CO233">
        <f>IF($C$6=Calculation!$I$5,0,$C233-(BZ233+CA233+CB233+CC233))</f>
        <v>0</v>
      </c>
      <c r="CP233">
        <f t="shared" si="378"/>
        <v>34.051476112976708</v>
      </c>
      <c r="CQ233">
        <f t="shared" si="379"/>
        <v>4.5594202084098256</v>
      </c>
      <c r="CR233">
        <f t="shared" si="380"/>
        <v>0</v>
      </c>
      <c r="CS233">
        <f>IF($C$6=Calculation!$I$5,0,$D233-(CD233+CE233+CF233+CG233))</f>
        <v>0</v>
      </c>
      <c r="CT233">
        <f t="shared" si="381"/>
        <v>39.463437114438662</v>
      </c>
      <c r="CU233">
        <f t="shared" si="382"/>
        <v>9.9713812098717796</v>
      </c>
      <c r="CV233">
        <f t="shared" si="383"/>
        <v>0</v>
      </c>
      <c r="CW233">
        <f>IF($C$6=Calculation!$I$5,0,$E233-(CH233+CI233+CJ233+CK233))</f>
        <v>0</v>
      </c>
      <c r="CX233">
        <f t="shared" si="384"/>
        <v>109.2840726544473</v>
      </c>
      <c r="CY233">
        <f t="shared" si="385"/>
        <v>123.82344363452276</v>
      </c>
      <c r="CZ233">
        <f t="shared" si="386"/>
        <v>137.67714407019059</v>
      </c>
      <c r="DA233">
        <f t="shared" si="387"/>
        <v>1.1909406693563558</v>
      </c>
      <c r="DB233">
        <f t="shared" si="388"/>
        <v>1.2524465218177299</v>
      </c>
      <c r="DC233">
        <f t="shared" si="389"/>
        <v>1.2999544279593738</v>
      </c>
      <c r="DD233">
        <f t="shared" si="404"/>
        <v>26.908915185723497</v>
      </c>
      <c r="DE233">
        <f t="shared" si="405"/>
        <v>26.492105087512897</v>
      </c>
      <c r="DF233">
        <f t="shared" si="406"/>
        <v>24.158376756220594</v>
      </c>
      <c r="DG233">
        <f t="shared" si="407"/>
        <v>17.668708311669377</v>
      </c>
      <c r="DH233">
        <f t="shared" si="408"/>
        <v>28.383419701060678</v>
      </c>
      <c r="DI233">
        <f t="shared" si="409"/>
        <v>28.003554766520768</v>
      </c>
      <c r="DJ233">
        <f t="shared" si="410"/>
        <v>26.070179169031878</v>
      </c>
      <c r="DK233">
        <f t="shared" si="411"/>
        <v>20.58063158156131</v>
      </c>
      <c r="DL233">
        <f t="shared" si="412"/>
        <v>29.521718365840112</v>
      </c>
      <c r="DM233">
        <f t="shared" si="413"/>
        <v>29.173904354128755</v>
      </c>
      <c r="DN233">
        <f t="shared" si="414"/>
        <v>27.58637989587719</v>
      </c>
      <c r="DO233">
        <f t="shared" si="415"/>
        <v>22.792486166611489</v>
      </c>
      <c r="DP233">
        <f t="shared" si="390"/>
        <v>0.21536561656600375</v>
      </c>
      <c r="DQ233">
        <f t="shared" si="391"/>
        <v>1.187163761970957</v>
      </c>
      <c r="DR233">
        <f t="shared" si="392"/>
        <v>3.0086655197777659</v>
      </c>
      <c r="DS233">
        <f t="shared" si="393"/>
        <v>8.4538317456497953</v>
      </c>
      <c r="DT233">
        <f t="shared" si="394"/>
        <v>0.1957421357474966</v>
      </c>
      <c r="DU233">
        <f t="shared" si="395"/>
        <v>1.0428748063050408</v>
      </c>
      <c r="DV233">
        <f t="shared" si="396"/>
        <v>2.5140762187326211</v>
      </c>
      <c r="DW233">
        <f t="shared" si="397"/>
        <v>15.780518733745136</v>
      </c>
      <c r="DX233">
        <f t="shared" si="398"/>
        <v>0.17943591579829735</v>
      </c>
      <c r="DY233">
        <f t="shared" si="399"/>
        <v>0.90032494526744511</v>
      </c>
      <c r="DZ233">
        <f t="shared" si="400"/>
        <v>2.1752371277000293</v>
      </c>
      <c r="EA233">
        <f t="shared" si="401"/>
        <v>24.047702871007704</v>
      </c>
      <c r="EB233">
        <f>IF($I$1=0,0,IF(AP233&lt;=0,0,('LED Curve'!$D$19*(AP233/$I$1)^3+'LED Curve'!$D$20*(AP233/$I$1)^2+'LED Curve'!$D$21*(AP233/$I$1)^1+'LED Curve'!$D$22)*$F$1*$I$1))</f>
        <v>150.20237153842464</v>
      </c>
      <c r="EC233">
        <f>IF($I$2=0,0,IF(AQ233&lt;=0,0,('LED Curve'!$D$19*(AQ233/$I$2)^3+'LED Curve'!$D$20*(AQ233/$I$2)^2+'LED Curve'!$D$21*(AQ233/$I$2)^1+'LED Curve'!$D$22)*$F$2*$I$2))</f>
        <v>150.20237153842464</v>
      </c>
      <c r="ED233">
        <f>IF($I$3=0,0,IF(AR233&lt;=0,0,('LED Curve'!$D$19*(AR233/$I$3)^3+'LED Curve'!$D$20*(AR233/$I$3)^2+'LED Curve'!$D$21*(AR233/$I$3)^1+'LED Curve'!$D$22)*$F$3*$I$3))</f>
        <v>0</v>
      </c>
      <c r="EE233">
        <f>IF($I$4=0,0,IF(AS233&lt;=0,0,('LED Curve'!$D$19*(AS233/$I$4)^3+'LED Curve'!$D$20*(AS233/$I$4)^2+'LED Curve'!$D$21*(AS233/$I$4)^1+'LED Curve'!$D$22)*$F$4*$I$4))</f>
        <v>0</v>
      </c>
      <c r="EF233">
        <f>IF($I$1=0,0,IF(AT233&lt;=0,0,('LED Curve'!$D$19*(AT233/$I$1)^3+'LED Curve'!$D$20*(AT233/$I$1)^2+'LED Curve'!$D$21*(AT233/$I$1)^1+'LED Curve'!$D$22)*$F$1*$I$1))</f>
        <v>239.68166202843815</v>
      </c>
      <c r="EG233">
        <f>IF($I$2=0,0,IF(AU233&lt;=0,0,('LED Curve'!$D$19*(AU233/$I$2)^3+'LED Curve'!$D$20*(AU233/$I$2)^2+'LED Curve'!$D$21*(AU233/$I$2)^1+'LED Curve'!$D$22)*$F$2*$I$2))</f>
        <v>239.68166202843815</v>
      </c>
      <c r="EH233">
        <f>IF($I$3=0,0,IF(AV233&lt;=0,0,('LED Curve'!$D$19*(AV233/$I$3)^3+'LED Curve'!$D$20*(AV233/$I$3)^2+'LED Curve'!$D$21*(AV233/$I$3)^1+'LED Curve'!$D$22)*$F$3*$I$3))</f>
        <v>0</v>
      </c>
      <c r="EI233">
        <f>IF($I$4=0,0,IF(AW233&lt;=0,0,('LED Curve'!$D$19*(AW233/$I$4)^3+'LED Curve'!$D$20*(AW233/$I$4)^2+'LED Curve'!$D$21*(AW233/$I$4)^1+'LED Curve'!$D$22)*$F$4*$I$4))</f>
        <v>0</v>
      </c>
      <c r="EJ233">
        <f>IF($I$1=0,0,IF(AX233&lt;=0,0,('LED Curve'!$D$19*(AX233/$I$1)^3+'LED Curve'!$D$20*(AX233/$I$1)^2+'LED Curve'!$D$21*(AX233/$I$1)^1+'LED Curve'!$D$22)*$F$1*$I$1))</f>
        <v>239.68166202843815</v>
      </c>
      <c r="EK233">
        <f>IF($I$2=0,0,IF(AY233&lt;=0,0,('LED Curve'!$D$19*(AY233/$I$2)^3+'LED Curve'!$D$20*(AY233/$I$2)^2+'LED Curve'!$D$21*(AY233/$I$2)^1+'LED Curve'!$D$22)*$F$2*$I$2))</f>
        <v>239.68166202843815</v>
      </c>
      <c r="EL233">
        <f>IF($I$3=0,0,IF(AZ233&lt;=0,0,('LED Curve'!$D$19*(AZ233/$I$3)^3+'LED Curve'!$D$20*(AZ233/$I$3)^2+'LED Curve'!$D$21*(AZ233/$I$3)^1+'LED Curve'!$D$22)*$F$3*$I$3))</f>
        <v>0</v>
      </c>
      <c r="EM233">
        <f>IF($I$4=0,0,IF(BA233&lt;=0,0,('LED Curve'!$D$19*(BA233/$I$4)^3+'LED Curve'!$D$20*(BA233/$I$4)^2+'LED Curve'!$D$21*(BA233/$I$4)^1+'LED Curve'!$D$22)*$F$4*$I$4))</f>
        <v>0</v>
      </c>
      <c r="EN233">
        <f t="shared" si="402"/>
        <v>300.40474307684929</v>
      </c>
      <c r="EO233">
        <f t="shared" si="322"/>
        <v>0</v>
      </c>
      <c r="EP233">
        <f t="shared" si="323"/>
        <v>479.36332405687631</v>
      </c>
      <c r="EQ233">
        <f t="shared" si="324"/>
        <v>0</v>
      </c>
      <c r="ER233">
        <f t="shared" si="403"/>
        <v>479.36332405687631</v>
      </c>
      <c r="ES233">
        <f t="shared" si="325"/>
        <v>0</v>
      </c>
    </row>
    <row r="234" spans="1:149" x14ac:dyDescent="0.3">
      <c r="A234">
        <v>225</v>
      </c>
      <c r="B234">
        <f t="shared" si="326"/>
        <v>8.7890625E-3</v>
      </c>
      <c r="C234">
        <f t="shared" si="313"/>
        <v>56.363399279191093</v>
      </c>
      <c r="D234">
        <f t="shared" si="314"/>
        <v>61.61461739548119</v>
      </c>
      <c r="E234">
        <f t="shared" si="315"/>
        <v>66.86583551177128</v>
      </c>
      <c r="F234">
        <f>IF(C234&gt;Calculation!$D$72,IF((C234-Calculation!$D$72)/Calculation!$D$58&gt;Calculation!$D$28,Calculation!$D$28,(C234-Calculation!$D$72)/Calculation!$D$58),0)</f>
        <v>26.470588235294116</v>
      </c>
      <c r="G234">
        <f>IF(C234&gt;Calculation!$D$73,IF((C234-Calculation!$D$73)/Calculation!$D$59&gt;Calculation!$D$29,Calculation!$D$29,(C234-Calculation!$D$73)/Calculation!$D$59),0)</f>
        <v>21.211740095433822</v>
      </c>
      <c r="H234">
        <f>IF(C234&gt;Calculation!$D$74,IF((C234-Calculation!$D$74)/Calculation!$D$60&gt;Calculation!$D$30,Calculation!$D$30,(C234-Calculation!$D$74)/Calculation!$D$60),0)</f>
        <v>0</v>
      </c>
      <c r="I234">
        <f>IF(C234&gt;Calculation!$D$75,IF((C234-Calculation!$D$75)/Calculation!$D$61&gt;Calculation!$D$31,Calculation!$D$31,(C234-Calculation!$D$75)/Calculation!$D$61),0)</f>
        <v>0</v>
      </c>
      <c r="J234">
        <f>IF(D234&gt;Calculation!$D$72,IF((D234-Calculation!$D$72)/Calculation!$D$58&gt;Calculation!$D$28,Calculation!$D$28,(D234-Calculation!$D$72)/Calculation!$D$58),0)</f>
        <v>26.470588235294116</v>
      </c>
      <c r="K234">
        <f>IF(D234&gt;Calculation!$D$73,IF((D234-Calculation!$D$73)/Calculation!$D$59&gt;Calculation!$D$29,Calculation!$D$29,(D234-Calculation!$D$73)/Calculation!$D$59),0)</f>
        <v>54.411764705882355</v>
      </c>
      <c r="L234">
        <f>IF(D234&gt;Calculation!$D$74,IF((D234-Calculation!$D$74)/Calculation!$D$60&gt;Calculation!$D$30,Calculation!$D$30,(D234-Calculation!$D$74)/Calculation!$D$60),0)</f>
        <v>0</v>
      </c>
      <c r="M234">
        <f>IF(D234&gt;Calculation!$D$75,IF((D234-Calculation!$D$75)/Calculation!$D$61&gt;Calculation!$D$31,Calculation!$D$31,(D234-Calculation!$D$75)/Calculation!$D$61),0)</f>
        <v>0</v>
      </c>
      <c r="N234">
        <f>IF(E234&gt;Calculation!$D$72,IF((E234-Calculation!$D$72)/Calculation!$D$58&gt;Calculation!$D$28,Calculation!$D$28,(E234-Calculation!$D$72)/Calculation!$D$58),0)</f>
        <v>26.470588235294116</v>
      </c>
      <c r="O234">
        <f>IF(E234&gt;Calculation!$D$73,IF((E234-Calculation!$D$73)/Calculation!$D$59&gt;Calculation!$D$29,Calculation!$D$29,(E234-Calculation!$D$73)/Calculation!$D$59),0)</f>
        <v>54.411764705882355</v>
      </c>
      <c r="P234">
        <f>IF(E234&gt;Calculation!$D$74,IF((E234-Calculation!$D$74)/Calculation!$D$60&gt;Calculation!$D$30,Calculation!$D$30,(E234-Calculation!$D$74)/Calculation!$D$60),0)</f>
        <v>0</v>
      </c>
      <c r="Q234">
        <f>IF(E234&gt;Calculation!$D$75,IF((E234-Calculation!$D$75)/Calculation!$D$61&gt;Calculation!$D$31,Calculation!$D$31,(E234-Calculation!$D$75)/Calculation!$D$61),0)</f>
        <v>0</v>
      </c>
      <c r="R234">
        <f t="shared" si="327"/>
        <v>5.2588481398602944</v>
      </c>
      <c r="S234">
        <f t="shared" si="328"/>
        <v>21.211740095433822</v>
      </c>
      <c r="T234">
        <f t="shared" si="329"/>
        <v>0</v>
      </c>
      <c r="U234">
        <f t="shared" si="330"/>
        <v>0</v>
      </c>
      <c r="V234">
        <f t="shared" si="331"/>
        <v>0</v>
      </c>
      <c r="W234">
        <f t="shared" si="332"/>
        <v>54.411764705882355</v>
      </c>
      <c r="X234">
        <f t="shared" si="333"/>
        <v>0</v>
      </c>
      <c r="Y234">
        <f t="shared" si="334"/>
        <v>0</v>
      </c>
      <c r="Z234">
        <f t="shared" si="335"/>
        <v>0</v>
      </c>
      <c r="AA234">
        <f t="shared" si="336"/>
        <v>54.411764705882355</v>
      </c>
      <c r="AB234">
        <f t="shared" si="337"/>
        <v>0</v>
      </c>
      <c r="AC234">
        <f t="shared" si="316"/>
        <v>0</v>
      </c>
      <c r="AD234">
        <f>IF(T234&gt;Calculation!$D$29,1,0)</f>
        <v>0</v>
      </c>
      <c r="AE234">
        <f>IF(X234&gt;Calculation!$D$29,1,0)</f>
        <v>0</v>
      </c>
      <c r="AF234">
        <f>IF(AB234&gt;Calculation!$D$29,1,0)</f>
        <v>0</v>
      </c>
      <c r="AG234">
        <f>IF(U234&gt;Calculation!$D$30,1,0)</f>
        <v>0</v>
      </c>
      <c r="AH234">
        <f>IF(Y234&gt;Calculation!$D$30,1,0)</f>
        <v>0</v>
      </c>
      <c r="AI234">
        <f>IF(AC234&gt;Calculation!$D$30,1,0)</f>
        <v>0</v>
      </c>
      <c r="AJ234">
        <f t="shared" si="317"/>
        <v>26.470588235294116</v>
      </c>
      <c r="AK234">
        <f t="shared" si="338"/>
        <v>54.411764705882355</v>
      </c>
      <c r="AL234">
        <f t="shared" si="339"/>
        <v>54.411764705882355</v>
      </c>
      <c r="AM234">
        <f t="shared" si="340"/>
        <v>700.69204152249131</v>
      </c>
      <c r="AN234">
        <f t="shared" si="341"/>
        <v>2960.6401384083047</v>
      </c>
      <c r="AO234">
        <f t="shared" si="342"/>
        <v>2960.6401384083047</v>
      </c>
      <c r="AP234">
        <f t="shared" si="318"/>
        <v>26.470588235294116</v>
      </c>
      <c r="AQ234">
        <f t="shared" si="319"/>
        <v>21.211740095433822</v>
      </c>
      <c r="AR234">
        <f t="shared" si="320"/>
        <v>0</v>
      </c>
      <c r="AS234">
        <f t="shared" si="321"/>
        <v>0</v>
      </c>
      <c r="AT234">
        <f t="shared" si="343"/>
        <v>54.411764705882355</v>
      </c>
      <c r="AU234">
        <f t="shared" si="344"/>
        <v>54.411764705882355</v>
      </c>
      <c r="AV234">
        <f t="shared" si="345"/>
        <v>0</v>
      </c>
      <c r="AW234">
        <f t="shared" si="346"/>
        <v>0</v>
      </c>
      <c r="AX234">
        <f t="shared" si="347"/>
        <v>54.411764705882355</v>
      </c>
      <c r="AY234">
        <f t="shared" si="348"/>
        <v>54.411764705882355</v>
      </c>
      <c r="AZ234">
        <f t="shared" si="349"/>
        <v>0</v>
      </c>
      <c r="BA234">
        <f t="shared" si="350"/>
        <v>0</v>
      </c>
      <c r="BB234">
        <f t="shared" si="351"/>
        <v>8.8235294117647047</v>
      </c>
      <c r="BC234">
        <f t="shared" si="352"/>
        <v>7.0705800318112741</v>
      </c>
      <c r="BD234">
        <f t="shared" si="353"/>
        <v>0</v>
      </c>
      <c r="BE234">
        <f t="shared" si="354"/>
        <v>0</v>
      </c>
      <c r="BF234">
        <f t="shared" si="355"/>
        <v>18.137254901960784</v>
      </c>
      <c r="BG234">
        <f t="shared" si="356"/>
        <v>18.137254901960784</v>
      </c>
      <c r="BH234">
        <f t="shared" si="357"/>
        <v>0</v>
      </c>
      <c r="BI234">
        <f t="shared" si="358"/>
        <v>0</v>
      </c>
      <c r="BJ234">
        <f t="shared" si="359"/>
        <v>18.137254901960784</v>
      </c>
      <c r="BK234">
        <f t="shared" si="360"/>
        <v>18.137254901960784</v>
      </c>
      <c r="BL234">
        <f t="shared" si="361"/>
        <v>0</v>
      </c>
      <c r="BM234">
        <f t="shared" si="362"/>
        <v>0</v>
      </c>
      <c r="BN234">
        <f t="shared" si="363"/>
        <v>77.85467128027679</v>
      </c>
      <c r="BO234">
        <f t="shared" si="364"/>
        <v>49.99310198624832</v>
      </c>
      <c r="BP234">
        <f t="shared" si="365"/>
        <v>0</v>
      </c>
      <c r="BQ234">
        <f t="shared" si="366"/>
        <v>0</v>
      </c>
      <c r="BR234">
        <f t="shared" si="367"/>
        <v>328.96001537870046</v>
      </c>
      <c r="BS234">
        <f t="shared" si="368"/>
        <v>328.96001537870046</v>
      </c>
      <c r="BT234">
        <f t="shared" si="369"/>
        <v>0</v>
      </c>
      <c r="BU234">
        <f t="shared" si="370"/>
        <v>0</v>
      </c>
      <c r="BV234">
        <f t="shared" si="371"/>
        <v>328.96001537870046</v>
      </c>
      <c r="BW234">
        <f t="shared" si="372"/>
        <v>328.96001537870046</v>
      </c>
      <c r="BX234">
        <f t="shared" si="373"/>
        <v>0</v>
      </c>
      <c r="BY234">
        <f t="shared" si="374"/>
        <v>0</v>
      </c>
      <c r="BZ234">
        <f>IF($I$1=0,0,IF(AP234=0,C234,('LED Curve'!$D$14*(AP234/$I$1)^3+'LED Curve'!$D$15*(AP234/$I$1)^2+'LED Curve'!$D$16*(AP234/$I$1)^1+'LED Curve'!$D$17)*$F$1))</f>
        <v>27.765640483736796</v>
      </c>
      <c r="CA234">
        <f>IF($I$2=0,0,IF(AQ234=0,C234-BZ234,('LED Curve'!$D$14*(AQ234/$I$2)^3+'LED Curve'!$D$15*(AQ234/$I$2)^2+'LED Curve'!$D$16*(AQ234/$I$2)^1+'LED Curve'!$D$17)*$F$2))</f>
        <v>27.371634153200255</v>
      </c>
      <c r="CB234">
        <f>IF($I$3=0,0,IF(AR234=0,C234-(BZ234+CA234),('LED Curve'!$D$14*(AR234/$I$3)^3+'LED Curve'!$D$15*(AR234/$I$3)^2+'LED Curve'!$D$16*(AR234/$I$3)^1+'LED Curve'!$D$17)*$F$3))</f>
        <v>1.2261246422540424</v>
      </c>
      <c r="CC234">
        <f>IF($I$4=0,0,IF(AS234=0,C234-(BZ234+CA234+CB234),('LED Curve'!$D$14*(AS234/$I$4)^3+'LED Curve'!$D$15*(AS234/$I$4)^2+'LED Curve'!$D$16*(AS234/$I$4)^1+'LED Curve'!$D$17)*$F$4))</f>
        <v>0</v>
      </c>
      <c r="CD234">
        <f>IF($I$1=0,0,IF(AT234=0,D234,('LED Curve'!$D$14*(AT234/$I$1)^3+'LED Curve'!$D$15*(AT234/$I$1)^2+'LED Curve'!$D$16*(AT234/$I$1)^1+'LED Curve'!$D$17)*$F$1))</f>
        <v>29.492055904566882</v>
      </c>
      <c r="CE234">
        <f>IF($I$2=0,0,IF(AU234=0,D234-CD234,('LED Curve'!$D$14*(AU234/$I$2)^3+'LED Curve'!$D$15*(AU234/$I$2)^2+'LED Curve'!$D$16*(AU234/$I$2)^1+'LED Curve'!$D$17)*$F$2))</f>
        <v>29.492055904566882</v>
      </c>
      <c r="CF234">
        <f>IF($I$3=0,0,IF(AV234=0,D234-(CD234+CE234),('LED Curve'!$D$14*(AV234/$I$3)^3+'LED Curve'!$D$15*(AV234/$I$3)^2+'LED Curve'!$D$16*(AV234/$I$3)^1+'LED Curve'!$D$17)*$F$3))</f>
        <v>2.6305055863474252</v>
      </c>
      <c r="CG234">
        <f>IF($I$4=0,0,IF(AW234=0,D234-(CD234+CE234+CF234),('LED Curve'!$D$14*(AW234/$I$4)^3+'LED Curve'!$D$15*(AW234/$I$4)^2+'LED Curve'!$D$16*(AW234/$I$4)^1+'LED Curve'!$D$17)*$F$4))</f>
        <v>0</v>
      </c>
      <c r="CH234">
        <f>IF($I$1=0,0,IF(AX234=0,E234,('LED Curve'!$D$14*(AX234/$I$1)^3+'LED Curve'!$D$15*(AX234/$I$1)^2+'LED Curve'!$D$16*(AX234/$I$1)^1+'LED Curve'!$D$17)*$F$1))</f>
        <v>29.492055904566882</v>
      </c>
      <c r="CI234">
        <f>IF($I$2=0,0,IF(AY234=0,E234-CH234,('LED Curve'!$D$14*(AY234/$I$2)^3+'LED Curve'!$D$15*(AY234/$I$2)^2+'LED Curve'!$D$16*(AY234/$I$2)^1+'LED Curve'!$D$17)*$F$2))</f>
        <v>29.492055904566882</v>
      </c>
      <c r="CJ234">
        <f>IF($I$3=0,0,IF(AZ234=0,E234-(CH234+CI234),('LED Curve'!$D$14*(AZ234/$I$3)^3+'LED Curve'!$D$15*(AZ234/$I$3)^2+'LED Curve'!$D$16*(AZ234/$I$3)^1+'LED Curve'!$D$17)*$F$3))</f>
        <v>7.8817237026375153</v>
      </c>
      <c r="CK234">
        <f>IF($I$4=0,0,IF(BA234=0,E234-(CH234+CI234+CJ234),('LED Curve'!$D$14*(BA234/$I$4)^3+'LED Curve'!$D$15*(BA234/$I$4)^2+'LED Curve'!$D$16*(BA234/$I$4)^1+'LED Curve'!$D$17)*$F$4))</f>
        <v>0</v>
      </c>
      <c r="CL234">
        <f t="shared" si="375"/>
        <v>28.597758795454297</v>
      </c>
      <c r="CM234">
        <f t="shared" si="376"/>
        <v>1.2261246422540424</v>
      </c>
      <c r="CN234">
        <f t="shared" si="377"/>
        <v>0</v>
      </c>
      <c r="CO234">
        <f>IF($C$6=Calculation!$I$5,0,$C234-(BZ234+CA234+CB234+CC234))</f>
        <v>0</v>
      </c>
      <c r="CP234">
        <f t="shared" si="378"/>
        <v>32.122561490914308</v>
      </c>
      <c r="CQ234">
        <f t="shared" si="379"/>
        <v>2.6305055863474252</v>
      </c>
      <c r="CR234">
        <f t="shared" si="380"/>
        <v>0</v>
      </c>
      <c r="CS234">
        <f>IF($C$6=Calculation!$I$5,0,$D234-(CD234+CE234+CF234+CG234))</f>
        <v>0</v>
      </c>
      <c r="CT234">
        <f t="shared" si="381"/>
        <v>37.373779607204398</v>
      </c>
      <c r="CU234">
        <f t="shared" si="382"/>
        <v>7.8817237026375153</v>
      </c>
      <c r="CV234">
        <f t="shared" si="383"/>
        <v>0</v>
      </c>
      <c r="CW234">
        <f>IF($C$6=Calculation!$I$5,0,$E234-(CH234+CI234+CJ234+CK234))</f>
        <v>0</v>
      </c>
      <c r="CX234">
        <f t="shared" si="384"/>
        <v>109.35267813791634</v>
      </c>
      <c r="CY234">
        <f t="shared" si="385"/>
        <v>123.9594285704224</v>
      </c>
      <c r="CZ234">
        <f t="shared" si="386"/>
        <v>137.82446108408186</v>
      </c>
      <c r="DA234">
        <f t="shared" si="387"/>
        <v>1.1925783811289046</v>
      </c>
      <c r="DB234">
        <f t="shared" si="388"/>
        <v>1.2554221652000828</v>
      </c>
      <c r="DC234">
        <f t="shared" si="389"/>
        <v>1.3029300713417267</v>
      </c>
      <c r="DD234">
        <f t="shared" si="404"/>
        <v>26.941679128121372</v>
      </c>
      <c r="DE234">
        <f t="shared" si="405"/>
        <v>26.521782026451572</v>
      </c>
      <c r="DF234">
        <f t="shared" si="406"/>
        <v>24.158376756220594</v>
      </c>
      <c r="DG234">
        <f t="shared" si="407"/>
        <v>17.668708311669377</v>
      </c>
      <c r="DH234">
        <f t="shared" si="408"/>
        <v>28.446103873192396</v>
      </c>
      <c r="DI234">
        <f t="shared" si="409"/>
        <v>28.066238938652486</v>
      </c>
      <c r="DJ234">
        <f t="shared" si="410"/>
        <v>26.070179169031878</v>
      </c>
      <c r="DK234">
        <f t="shared" si="411"/>
        <v>20.58063158156131</v>
      </c>
      <c r="DL234">
        <f t="shared" si="412"/>
        <v>29.58440253797183</v>
      </c>
      <c r="DM234">
        <f t="shared" si="413"/>
        <v>29.236588526260473</v>
      </c>
      <c r="DN234">
        <f t="shared" si="414"/>
        <v>27.58637989587719</v>
      </c>
      <c r="DO234">
        <f t="shared" si="415"/>
        <v>22.792486166611489</v>
      </c>
      <c r="DP234">
        <f t="shared" si="390"/>
        <v>0.21836882838170044</v>
      </c>
      <c r="DQ234">
        <f t="shared" si="391"/>
        <v>1.1886874405152119</v>
      </c>
      <c r="DR234">
        <f t="shared" si="392"/>
        <v>3.0086655197777659</v>
      </c>
      <c r="DS234">
        <f t="shared" si="393"/>
        <v>8.4538317456497953</v>
      </c>
      <c r="DT234">
        <f t="shared" si="394"/>
        <v>0.1957421357474966</v>
      </c>
      <c r="DU234">
        <f t="shared" si="395"/>
        <v>1.0505157545588899</v>
      </c>
      <c r="DV234">
        <f t="shared" si="396"/>
        <v>2.5140762187326211</v>
      </c>
      <c r="DW234">
        <f t="shared" si="397"/>
        <v>15.780518733745136</v>
      </c>
      <c r="DX234">
        <f t="shared" si="398"/>
        <v>0.17943591579829735</v>
      </c>
      <c r="DY234">
        <f t="shared" si="399"/>
        <v>0.9192979715129308</v>
      </c>
      <c r="DZ234">
        <f t="shared" si="400"/>
        <v>2.1752371277000293</v>
      </c>
      <c r="EA234">
        <f t="shared" si="401"/>
        <v>24.047702871007704</v>
      </c>
      <c r="EB234">
        <f>IF($I$1=0,0,IF(AP234&lt;=0,0,('LED Curve'!$D$19*(AP234/$I$1)^3+'LED Curve'!$D$20*(AP234/$I$1)^2+'LED Curve'!$D$21*(AP234/$I$1)^1+'LED Curve'!$D$22)*$F$1*$I$1))</f>
        <v>119.79697581730737</v>
      </c>
      <c r="EC234">
        <f>IF($I$2=0,0,IF(AQ234&lt;=0,0,('LED Curve'!$D$19*(AQ234/$I$2)^3+'LED Curve'!$D$20*(AQ234/$I$2)^2+'LED Curve'!$D$21*(AQ234/$I$2)^1+'LED Curve'!$D$22)*$F$2*$I$2))</f>
        <v>96.562712751728768</v>
      </c>
      <c r="ED234">
        <f>IF($I$3=0,0,IF(AR234&lt;=0,0,('LED Curve'!$D$19*(AR234/$I$3)^3+'LED Curve'!$D$20*(AR234/$I$3)^2+'LED Curve'!$D$21*(AR234/$I$3)^1+'LED Curve'!$D$22)*$F$3*$I$3))</f>
        <v>0</v>
      </c>
      <c r="EE234">
        <f>IF($I$4=0,0,IF(AS234&lt;=0,0,('LED Curve'!$D$19*(AS234/$I$4)^3+'LED Curve'!$D$20*(AS234/$I$4)^2+'LED Curve'!$D$21*(AS234/$I$4)^1+'LED Curve'!$D$22)*$F$4*$I$4))</f>
        <v>0</v>
      </c>
      <c r="EF234">
        <f>IF($I$1=0,0,IF(AT234&lt;=0,0,('LED Curve'!$D$19*(AT234/$I$1)^3+'LED Curve'!$D$20*(AT234/$I$1)^2+'LED Curve'!$D$21*(AT234/$I$1)^1+'LED Curve'!$D$22)*$F$1*$I$1))</f>
        <v>239.68166202843815</v>
      </c>
      <c r="EG234">
        <f>IF($I$2=0,0,IF(AU234&lt;=0,0,('LED Curve'!$D$19*(AU234/$I$2)^3+'LED Curve'!$D$20*(AU234/$I$2)^2+'LED Curve'!$D$21*(AU234/$I$2)^1+'LED Curve'!$D$22)*$F$2*$I$2))</f>
        <v>239.68166202843815</v>
      </c>
      <c r="EH234">
        <f>IF($I$3=0,0,IF(AV234&lt;=0,0,('LED Curve'!$D$19*(AV234/$I$3)^3+'LED Curve'!$D$20*(AV234/$I$3)^2+'LED Curve'!$D$21*(AV234/$I$3)^1+'LED Curve'!$D$22)*$F$3*$I$3))</f>
        <v>0</v>
      </c>
      <c r="EI234">
        <f>IF($I$4=0,0,IF(AW234&lt;=0,0,('LED Curve'!$D$19*(AW234/$I$4)^3+'LED Curve'!$D$20*(AW234/$I$4)^2+'LED Curve'!$D$21*(AW234/$I$4)^1+'LED Curve'!$D$22)*$F$4*$I$4))</f>
        <v>0</v>
      </c>
      <c r="EJ234">
        <f>IF($I$1=0,0,IF(AX234&lt;=0,0,('LED Curve'!$D$19*(AX234/$I$1)^3+'LED Curve'!$D$20*(AX234/$I$1)^2+'LED Curve'!$D$21*(AX234/$I$1)^1+'LED Curve'!$D$22)*$F$1*$I$1))</f>
        <v>239.68166202843815</v>
      </c>
      <c r="EK234">
        <f>IF($I$2=0,0,IF(AY234&lt;=0,0,('LED Curve'!$D$19*(AY234/$I$2)^3+'LED Curve'!$D$20*(AY234/$I$2)^2+'LED Curve'!$D$21*(AY234/$I$2)^1+'LED Curve'!$D$22)*$F$2*$I$2))</f>
        <v>239.68166202843815</v>
      </c>
      <c r="EL234">
        <f>IF($I$3=0,0,IF(AZ234&lt;=0,0,('LED Curve'!$D$19*(AZ234/$I$3)^3+'LED Curve'!$D$20*(AZ234/$I$3)^2+'LED Curve'!$D$21*(AZ234/$I$3)^1+'LED Curve'!$D$22)*$F$3*$I$3))</f>
        <v>0</v>
      </c>
      <c r="EM234">
        <f>IF($I$4=0,0,IF(BA234&lt;=0,0,('LED Curve'!$D$19*(BA234/$I$4)^3+'LED Curve'!$D$20*(BA234/$I$4)^2+'LED Curve'!$D$21*(BA234/$I$4)^1+'LED Curve'!$D$22)*$F$4*$I$4))</f>
        <v>0</v>
      </c>
      <c r="EN234">
        <f t="shared" si="402"/>
        <v>216.35968856903614</v>
      </c>
      <c r="EO234">
        <f t="shared" si="322"/>
        <v>0</v>
      </c>
      <c r="EP234">
        <f t="shared" si="323"/>
        <v>479.36332405687631</v>
      </c>
      <c r="EQ234">
        <f t="shared" si="324"/>
        <v>0</v>
      </c>
      <c r="ER234">
        <f t="shared" si="403"/>
        <v>479.36332405687631</v>
      </c>
      <c r="ES234">
        <f t="shared" si="325"/>
        <v>0</v>
      </c>
    </row>
    <row r="235" spans="1:149" x14ac:dyDescent="0.3">
      <c r="A235">
        <v>226</v>
      </c>
      <c r="B235">
        <f t="shared" si="326"/>
        <v>8.8281249999999992E-3</v>
      </c>
      <c r="C235">
        <f t="shared" si="313"/>
        <v>54.58652858683952</v>
      </c>
      <c r="D235">
        <f t="shared" si="314"/>
        <v>59.676213003824927</v>
      </c>
      <c r="E235">
        <f t="shared" si="315"/>
        <v>64.765897420810333</v>
      </c>
      <c r="F235">
        <f>IF(C235&gt;Calculation!$D$72,IF((C235-Calculation!$D$72)/Calculation!$D$58&gt;Calculation!$D$28,Calculation!$D$28,(C235-Calculation!$D$72)/Calculation!$D$58),0)</f>
        <v>26.470588235294116</v>
      </c>
      <c r="G235">
        <f>IF(C235&gt;Calculation!$D$73,IF((C235-Calculation!$D$73)/Calculation!$D$59&gt;Calculation!$D$29,Calculation!$D$29,(C235-Calculation!$D$73)/Calculation!$D$59),0)</f>
        <v>8.9405336565417493</v>
      </c>
      <c r="H235">
        <f>IF(C235&gt;Calculation!$D$74,IF((C235-Calculation!$D$74)/Calculation!$D$60&gt;Calculation!$D$30,Calculation!$D$30,(C235-Calculation!$D$74)/Calculation!$D$60),0)</f>
        <v>0</v>
      </c>
      <c r="I235">
        <f>IF(C235&gt;Calculation!$D$75,IF((C235-Calculation!$D$75)/Calculation!$D$61&gt;Calculation!$D$31,Calculation!$D$31,(C235-Calculation!$D$75)/Calculation!$D$61),0)</f>
        <v>0</v>
      </c>
      <c r="J235">
        <f>IF(D235&gt;Calculation!$D$72,IF((D235-Calculation!$D$72)/Calculation!$D$58&gt;Calculation!$D$28,Calculation!$D$28,(D235-Calculation!$D$72)/Calculation!$D$58),0)</f>
        <v>26.470588235294116</v>
      </c>
      <c r="K235">
        <f>IF(D235&gt;Calculation!$D$73,IF((D235-Calculation!$D$73)/Calculation!$D$59&gt;Calculation!$D$29,Calculation!$D$29,(D235-Calculation!$D$73)/Calculation!$D$59),0)</f>
        <v>44.090287917490684</v>
      </c>
      <c r="L235">
        <f>IF(D235&gt;Calculation!$D$74,IF((D235-Calculation!$D$74)/Calculation!$D$60&gt;Calculation!$D$30,Calculation!$D$30,(D235-Calculation!$D$74)/Calculation!$D$60),0)</f>
        <v>0</v>
      </c>
      <c r="M235">
        <f>IF(D235&gt;Calculation!$D$75,IF((D235-Calculation!$D$75)/Calculation!$D$61&gt;Calculation!$D$31,Calculation!$D$31,(D235-Calculation!$D$75)/Calculation!$D$61),0)</f>
        <v>0</v>
      </c>
      <c r="N235">
        <f>IF(E235&gt;Calculation!$D$72,IF((E235-Calculation!$D$72)/Calculation!$D$58&gt;Calculation!$D$28,Calculation!$D$28,(E235-Calculation!$D$72)/Calculation!$D$58),0)</f>
        <v>26.470588235294116</v>
      </c>
      <c r="O235">
        <f>IF(E235&gt;Calculation!$D$73,IF((E235-Calculation!$D$73)/Calculation!$D$59&gt;Calculation!$D$29,Calculation!$D$29,(E235-Calculation!$D$73)/Calculation!$D$59),0)</f>
        <v>54.411764705882355</v>
      </c>
      <c r="P235">
        <f>IF(E235&gt;Calculation!$D$74,IF((E235-Calculation!$D$74)/Calculation!$D$60&gt;Calculation!$D$30,Calculation!$D$30,(E235-Calculation!$D$74)/Calculation!$D$60),0)</f>
        <v>0</v>
      </c>
      <c r="Q235">
        <f>IF(E235&gt;Calculation!$D$75,IF((E235-Calculation!$D$75)/Calculation!$D$61&gt;Calculation!$D$31,Calculation!$D$31,(E235-Calculation!$D$75)/Calculation!$D$61),0)</f>
        <v>0</v>
      </c>
      <c r="R235">
        <f t="shared" si="327"/>
        <v>17.530054578752367</v>
      </c>
      <c r="S235">
        <f t="shared" si="328"/>
        <v>8.9405336565417493</v>
      </c>
      <c r="T235">
        <f t="shared" si="329"/>
        <v>0</v>
      </c>
      <c r="U235">
        <f t="shared" si="330"/>
        <v>0</v>
      </c>
      <c r="V235">
        <f t="shared" si="331"/>
        <v>0</v>
      </c>
      <c r="W235">
        <f t="shared" si="332"/>
        <v>44.090287917490684</v>
      </c>
      <c r="X235">
        <f t="shared" si="333"/>
        <v>0</v>
      </c>
      <c r="Y235">
        <f t="shared" si="334"/>
        <v>0</v>
      </c>
      <c r="Z235">
        <f t="shared" si="335"/>
        <v>0</v>
      </c>
      <c r="AA235">
        <f t="shared" si="336"/>
        <v>54.411764705882355</v>
      </c>
      <c r="AB235">
        <f t="shared" si="337"/>
        <v>0</v>
      </c>
      <c r="AC235">
        <f t="shared" si="316"/>
        <v>0</v>
      </c>
      <c r="AD235">
        <f>IF(T235&gt;Calculation!$D$29,1,0)</f>
        <v>0</v>
      </c>
      <c r="AE235">
        <f>IF(X235&gt;Calculation!$D$29,1,0)</f>
        <v>0</v>
      </c>
      <c r="AF235">
        <f>IF(AB235&gt;Calculation!$D$29,1,0)</f>
        <v>0</v>
      </c>
      <c r="AG235">
        <f>IF(U235&gt;Calculation!$D$30,1,0)</f>
        <v>0</v>
      </c>
      <c r="AH235">
        <f>IF(Y235&gt;Calculation!$D$30,1,0)</f>
        <v>0</v>
      </c>
      <c r="AI235">
        <f>IF(AC235&gt;Calculation!$D$30,1,0)</f>
        <v>0</v>
      </c>
      <c r="AJ235">
        <f t="shared" si="317"/>
        <v>26.470588235294116</v>
      </c>
      <c r="AK235">
        <f t="shared" si="338"/>
        <v>44.090287917490684</v>
      </c>
      <c r="AL235">
        <f t="shared" si="339"/>
        <v>54.411764705882355</v>
      </c>
      <c r="AM235">
        <f t="shared" si="340"/>
        <v>700.69204152249131</v>
      </c>
      <c r="AN235">
        <f t="shared" si="341"/>
        <v>1943.953488647225</v>
      </c>
      <c r="AO235">
        <f t="shared" si="342"/>
        <v>2960.6401384083047</v>
      </c>
      <c r="AP235">
        <f t="shared" si="318"/>
        <v>26.470588235294116</v>
      </c>
      <c r="AQ235">
        <f t="shared" si="319"/>
        <v>8.9405336565417493</v>
      </c>
      <c r="AR235">
        <f t="shared" si="320"/>
        <v>0</v>
      </c>
      <c r="AS235">
        <f t="shared" si="321"/>
        <v>0</v>
      </c>
      <c r="AT235">
        <f t="shared" si="343"/>
        <v>44.090287917490684</v>
      </c>
      <c r="AU235">
        <f t="shared" si="344"/>
        <v>44.090287917490684</v>
      </c>
      <c r="AV235">
        <f t="shared" si="345"/>
        <v>0</v>
      </c>
      <c r="AW235">
        <f t="shared" si="346"/>
        <v>0</v>
      </c>
      <c r="AX235">
        <f t="shared" si="347"/>
        <v>54.411764705882355</v>
      </c>
      <c r="AY235">
        <f t="shared" si="348"/>
        <v>54.411764705882355</v>
      </c>
      <c r="AZ235">
        <f t="shared" si="349"/>
        <v>0</v>
      </c>
      <c r="BA235">
        <f t="shared" si="350"/>
        <v>0</v>
      </c>
      <c r="BB235">
        <f t="shared" si="351"/>
        <v>8.8235294117647047</v>
      </c>
      <c r="BC235">
        <f t="shared" si="352"/>
        <v>2.9801778855139163</v>
      </c>
      <c r="BD235">
        <f t="shared" si="353"/>
        <v>0</v>
      </c>
      <c r="BE235">
        <f t="shared" si="354"/>
        <v>0</v>
      </c>
      <c r="BF235">
        <f t="shared" si="355"/>
        <v>14.696762639163561</v>
      </c>
      <c r="BG235">
        <f t="shared" si="356"/>
        <v>14.696762639163561</v>
      </c>
      <c r="BH235">
        <f t="shared" si="357"/>
        <v>0</v>
      </c>
      <c r="BI235">
        <f t="shared" si="358"/>
        <v>0</v>
      </c>
      <c r="BJ235">
        <f t="shared" si="359"/>
        <v>18.137254901960784</v>
      </c>
      <c r="BK235">
        <f t="shared" si="360"/>
        <v>18.137254901960784</v>
      </c>
      <c r="BL235">
        <f t="shared" si="361"/>
        <v>0</v>
      </c>
      <c r="BM235">
        <f t="shared" si="362"/>
        <v>0</v>
      </c>
      <c r="BN235">
        <f t="shared" si="363"/>
        <v>77.85467128027679</v>
      </c>
      <c r="BO235">
        <f t="shared" si="364"/>
        <v>8.8814602293061977</v>
      </c>
      <c r="BP235">
        <f t="shared" si="365"/>
        <v>0</v>
      </c>
      <c r="BQ235">
        <f t="shared" si="366"/>
        <v>0</v>
      </c>
      <c r="BR235">
        <f t="shared" si="367"/>
        <v>215.99483207191386</v>
      </c>
      <c r="BS235">
        <f t="shared" si="368"/>
        <v>215.99483207191386</v>
      </c>
      <c r="BT235">
        <f t="shared" si="369"/>
        <v>0</v>
      </c>
      <c r="BU235">
        <f t="shared" si="370"/>
        <v>0</v>
      </c>
      <c r="BV235">
        <f t="shared" si="371"/>
        <v>328.96001537870046</v>
      </c>
      <c r="BW235">
        <f t="shared" si="372"/>
        <v>328.96001537870046</v>
      </c>
      <c r="BX235">
        <f t="shared" si="373"/>
        <v>0</v>
      </c>
      <c r="BY235">
        <f t="shared" si="374"/>
        <v>0</v>
      </c>
      <c r="BZ235">
        <f>IF($I$1=0,0,IF(AP235=0,C235,('LED Curve'!$D$14*(AP235/$I$1)^3+'LED Curve'!$D$15*(AP235/$I$1)^2+'LED Curve'!$D$16*(AP235/$I$1)^1+'LED Curve'!$D$17)*$F$1))</f>
        <v>27.765640483736796</v>
      </c>
      <c r="CA235">
        <f>IF($I$2=0,0,IF(AQ235=0,C235-BZ235,('LED Curve'!$D$14*(AQ235/$I$2)^3+'LED Curve'!$D$15*(AQ235/$I$2)^2+'LED Curve'!$D$16*(AQ235/$I$2)^1+'LED Curve'!$D$17)*$F$2))</f>
        <v>26.356266314330057</v>
      </c>
      <c r="CB235">
        <f>IF($I$3=0,0,IF(AR235=0,C235-(BZ235+CA235),('LED Curve'!$D$14*(AR235/$I$3)^3+'LED Curve'!$D$15*(AR235/$I$3)^2+'LED Curve'!$D$16*(AR235/$I$3)^1+'LED Curve'!$D$17)*$F$3))</f>
        <v>0.4646217887726678</v>
      </c>
      <c r="CC235">
        <f>IF($I$4=0,0,IF(AS235=0,C235-(BZ235+CA235+CB235),('LED Curve'!$D$14*(AS235/$I$4)^3+'LED Curve'!$D$15*(AS235/$I$4)^2+'LED Curve'!$D$16*(AS235/$I$4)^1+'LED Curve'!$D$17)*$F$4))</f>
        <v>0</v>
      </c>
      <c r="CD235">
        <f>IF($I$1=0,0,IF(AT235=0,D235,('LED Curve'!$D$14*(AT235/$I$1)^3+'LED Curve'!$D$15*(AT235/$I$1)^2+'LED Curve'!$D$16*(AT235/$I$1)^1+'LED Curve'!$D$17)*$F$1))</f>
        <v>28.921644033838199</v>
      </c>
      <c r="CE235">
        <f>IF($I$2=0,0,IF(AU235=0,D235-CD235,('LED Curve'!$D$14*(AU235/$I$2)^3+'LED Curve'!$D$15*(AU235/$I$2)^2+'LED Curve'!$D$16*(AU235/$I$2)^1+'LED Curve'!$D$17)*$F$2))</f>
        <v>28.921644033838199</v>
      </c>
      <c r="CF235">
        <f>IF($I$3=0,0,IF(AV235=0,D235-(CD235+CE235),('LED Curve'!$D$14*(AV235/$I$3)^3+'LED Curve'!$D$15*(AV235/$I$3)^2+'LED Curve'!$D$16*(AV235/$I$3)^1+'LED Curve'!$D$17)*$F$3))</f>
        <v>1.8329249361485296</v>
      </c>
      <c r="CG235">
        <f>IF($I$4=0,0,IF(AW235=0,D235-(CD235+CE235+CF235),('LED Curve'!$D$14*(AW235/$I$4)^3+'LED Curve'!$D$15*(AW235/$I$4)^2+'LED Curve'!$D$16*(AW235/$I$4)^1+'LED Curve'!$D$17)*$F$4))</f>
        <v>0</v>
      </c>
      <c r="CH235">
        <f>IF($I$1=0,0,IF(AX235=0,E235,('LED Curve'!$D$14*(AX235/$I$1)^3+'LED Curve'!$D$15*(AX235/$I$1)^2+'LED Curve'!$D$16*(AX235/$I$1)^1+'LED Curve'!$D$17)*$F$1))</f>
        <v>29.492055904566882</v>
      </c>
      <c r="CI235">
        <f>IF($I$2=0,0,IF(AY235=0,E235-CH235,('LED Curve'!$D$14*(AY235/$I$2)^3+'LED Curve'!$D$15*(AY235/$I$2)^2+'LED Curve'!$D$16*(AY235/$I$2)^1+'LED Curve'!$D$17)*$F$2))</f>
        <v>29.492055904566882</v>
      </c>
      <c r="CJ235">
        <f>IF($I$3=0,0,IF(AZ235=0,E235-(CH235+CI235),('LED Curve'!$D$14*(AZ235/$I$3)^3+'LED Curve'!$D$15*(AZ235/$I$3)^2+'LED Curve'!$D$16*(AZ235/$I$3)^1+'LED Curve'!$D$17)*$F$3))</f>
        <v>5.7817856116765682</v>
      </c>
      <c r="CK235">
        <f>IF($I$4=0,0,IF(BA235=0,E235-(CH235+CI235+CJ235),('LED Curve'!$D$14*(BA235/$I$4)^3+'LED Curve'!$D$15*(BA235/$I$4)^2+'LED Curve'!$D$16*(BA235/$I$4)^1+'LED Curve'!$D$17)*$F$4))</f>
        <v>0</v>
      </c>
      <c r="CL235">
        <f t="shared" si="375"/>
        <v>26.820888103102725</v>
      </c>
      <c r="CM235">
        <f t="shared" si="376"/>
        <v>0.4646217887726678</v>
      </c>
      <c r="CN235">
        <f t="shared" si="377"/>
        <v>0</v>
      </c>
      <c r="CO235">
        <f>IF($C$6=Calculation!$I$5,0,$C235-(BZ235+CA235+CB235+CC235))</f>
        <v>0</v>
      </c>
      <c r="CP235">
        <f t="shared" si="378"/>
        <v>30.754568969986728</v>
      </c>
      <c r="CQ235">
        <f t="shared" si="379"/>
        <v>1.8329249361485296</v>
      </c>
      <c r="CR235">
        <f t="shared" si="380"/>
        <v>0</v>
      </c>
      <c r="CS235">
        <f>IF($C$6=Calculation!$I$5,0,$D235-(CD235+CE235+CF235+CG235))</f>
        <v>0</v>
      </c>
      <c r="CT235">
        <f t="shared" si="381"/>
        <v>35.273841516243451</v>
      </c>
      <c r="CU235">
        <f t="shared" si="382"/>
        <v>5.7817856116765682</v>
      </c>
      <c r="CV235">
        <f t="shared" si="383"/>
        <v>0</v>
      </c>
      <c r="CW235">
        <f>IF($C$6=Calculation!$I$5,0,$E235-(CH235+CI235+CJ235+CK235))</f>
        <v>0</v>
      </c>
      <c r="CX235">
        <f t="shared" si="384"/>
        <v>109.41148726882135</v>
      </c>
      <c r="CY235">
        <f t="shared" si="385"/>
        <v>124.07879577263012</v>
      </c>
      <c r="CZ235">
        <f t="shared" si="386"/>
        <v>137.96732568996725</v>
      </c>
      <c r="DA235">
        <f t="shared" si="387"/>
        <v>1.1940259914230222</v>
      </c>
      <c r="DB235">
        <f t="shared" si="388"/>
        <v>1.258115580701503</v>
      </c>
      <c r="DC235">
        <f t="shared" si="389"/>
        <v>1.3059057147240796</v>
      </c>
      <c r="DD235">
        <f t="shared" si="404"/>
        <v>26.970389004540678</v>
      </c>
      <c r="DE235">
        <f t="shared" si="405"/>
        <v>26.537602518277897</v>
      </c>
      <c r="DF235">
        <f t="shared" si="406"/>
        <v>24.158376756220594</v>
      </c>
      <c r="DG235">
        <f t="shared" si="407"/>
        <v>17.668708311669377</v>
      </c>
      <c r="DH235">
        <f t="shared" si="408"/>
        <v>28.502294003517186</v>
      </c>
      <c r="DI235">
        <f t="shared" si="409"/>
        <v>28.122429068977276</v>
      </c>
      <c r="DJ235">
        <f t="shared" si="410"/>
        <v>26.070179169031878</v>
      </c>
      <c r="DK235">
        <f t="shared" si="411"/>
        <v>20.58063158156131</v>
      </c>
      <c r="DL235">
        <f t="shared" si="412"/>
        <v>29.647086710103547</v>
      </c>
      <c r="DM235">
        <f t="shared" si="413"/>
        <v>29.299272698392191</v>
      </c>
      <c r="DN235">
        <f t="shared" si="414"/>
        <v>27.58637989587719</v>
      </c>
      <c r="DO235">
        <f t="shared" si="415"/>
        <v>22.792486166611489</v>
      </c>
      <c r="DP235">
        <f t="shared" si="390"/>
        <v>0.23070213065678183</v>
      </c>
      <c r="DQ235">
        <f t="shared" si="391"/>
        <v>1.1891852906053828</v>
      </c>
      <c r="DR235">
        <f t="shared" si="392"/>
        <v>3.0086655197777659</v>
      </c>
      <c r="DS235">
        <f t="shared" si="393"/>
        <v>8.4538317456497953</v>
      </c>
      <c r="DT235">
        <f t="shared" si="394"/>
        <v>0.1957421357474966</v>
      </c>
      <c r="DU235">
        <f t="shared" si="395"/>
        <v>1.0548092806156053</v>
      </c>
      <c r="DV235">
        <f t="shared" si="396"/>
        <v>2.5140762187326211</v>
      </c>
      <c r="DW235">
        <f t="shared" si="397"/>
        <v>15.780518733745136</v>
      </c>
      <c r="DX235">
        <f t="shared" si="398"/>
        <v>0.17943591579829735</v>
      </c>
      <c r="DY235">
        <f t="shared" si="399"/>
        <v>0.93381858975252208</v>
      </c>
      <c r="DZ235">
        <f t="shared" si="400"/>
        <v>2.1752371277000293</v>
      </c>
      <c r="EA235">
        <f t="shared" si="401"/>
        <v>24.047702871007704</v>
      </c>
      <c r="EB235">
        <f>IF($I$1=0,0,IF(AP235&lt;=0,0,('LED Curve'!$D$19*(AP235/$I$1)^3+'LED Curve'!$D$20*(AP235/$I$1)^2+'LED Curve'!$D$21*(AP235/$I$1)^1+'LED Curve'!$D$22)*$F$1*$I$1))</f>
        <v>119.79697581730737</v>
      </c>
      <c r="EC235">
        <f>IF($I$2=0,0,IF(AQ235&lt;=0,0,('LED Curve'!$D$19*(AQ235/$I$2)^3+'LED Curve'!$D$20*(AQ235/$I$2)^2+'LED Curve'!$D$21*(AQ235/$I$2)^1+'LED Curve'!$D$22)*$F$2*$I$2))</f>
        <v>41.60524040179736</v>
      </c>
      <c r="ED235">
        <f>IF($I$3=0,0,IF(AR235&lt;=0,0,('LED Curve'!$D$19*(AR235/$I$3)^3+'LED Curve'!$D$20*(AR235/$I$3)^2+'LED Curve'!$D$21*(AR235/$I$3)^1+'LED Curve'!$D$22)*$F$3*$I$3))</f>
        <v>0</v>
      </c>
      <c r="EE235">
        <f>IF($I$4=0,0,IF(AS235&lt;=0,0,('LED Curve'!$D$19*(AS235/$I$4)^3+'LED Curve'!$D$20*(AS235/$I$4)^2+'LED Curve'!$D$21*(AS235/$I$4)^1+'LED Curve'!$D$22)*$F$4*$I$4))</f>
        <v>0</v>
      </c>
      <c r="EF235">
        <f>IF($I$1=0,0,IF(AT235&lt;=0,0,('LED Curve'!$D$19*(AT235/$I$1)^3+'LED Curve'!$D$20*(AT235/$I$1)^2+'LED Curve'!$D$21*(AT235/$I$1)^1+'LED Curve'!$D$22)*$F$1*$I$1))</f>
        <v>196.13069546047529</v>
      </c>
      <c r="EG235">
        <f>IF($I$2=0,0,IF(AU235&lt;=0,0,('LED Curve'!$D$19*(AU235/$I$2)^3+'LED Curve'!$D$20*(AU235/$I$2)^2+'LED Curve'!$D$21*(AU235/$I$2)^1+'LED Curve'!$D$22)*$F$2*$I$2))</f>
        <v>196.13069546047529</v>
      </c>
      <c r="EH235">
        <f>IF($I$3=0,0,IF(AV235&lt;=0,0,('LED Curve'!$D$19*(AV235/$I$3)^3+'LED Curve'!$D$20*(AV235/$I$3)^2+'LED Curve'!$D$21*(AV235/$I$3)^1+'LED Curve'!$D$22)*$F$3*$I$3))</f>
        <v>0</v>
      </c>
      <c r="EI235">
        <f>IF($I$4=0,0,IF(AW235&lt;=0,0,('LED Curve'!$D$19*(AW235/$I$4)^3+'LED Curve'!$D$20*(AW235/$I$4)^2+'LED Curve'!$D$21*(AW235/$I$4)^1+'LED Curve'!$D$22)*$F$4*$I$4))</f>
        <v>0</v>
      </c>
      <c r="EJ235">
        <f>IF($I$1=0,0,IF(AX235&lt;=0,0,('LED Curve'!$D$19*(AX235/$I$1)^3+'LED Curve'!$D$20*(AX235/$I$1)^2+'LED Curve'!$D$21*(AX235/$I$1)^1+'LED Curve'!$D$22)*$F$1*$I$1))</f>
        <v>239.68166202843815</v>
      </c>
      <c r="EK235">
        <f>IF($I$2=0,0,IF(AY235&lt;=0,0,('LED Curve'!$D$19*(AY235/$I$2)^3+'LED Curve'!$D$20*(AY235/$I$2)^2+'LED Curve'!$D$21*(AY235/$I$2)^1+'LED Curve'!$D$22)*$F$2*$I$2))</f>
        <v>239.68166202843815</v>
      </c>
      <c r="EL235">
        <f>IF($I$3=0,0,IF(AZ235&lt;=0,0,('LED Curve'!$D$19*(AZ235/$I$3)^3+'LED Curve'!$D$20*(AZ235/$I$3)^2+'LED Curve'!$D$21*(AZ235/$I$3)^1+'LED Curve'!$D$22)*$F$3*$I$3))</f>
        <v>0</v>
      </c>
      <c r="EM235">
        <f>IF($I$4=0,0,IF(BA235&lt;=0,0,('LED Curve'!$D$19*(BA235/$I$4)^3+'LED Curve'!$D$20*(BA235/$I$4)^2+'LED Curve'!$D$21*(BA235/$I$4)^1+'LED Curve'!$D$22)*$F$4*$I$4))</f>
        <v>0</v>
      </c>
      <c r="EN235">
        <f t="shared" si="402"/>
        <v>161.40221621910473</v>
      </c>
      <c r="EO235">
        <f t="shared" si="322"/>
        <v>0</v>
      </c>
      <c r="EP235">
        <f t="shared" si="323"/>
        <v>392.26139092095059</v>
      </c>
      <c r="EQ235">
        <f t="shared" si="324"/>
        <v>0</v>
      </c>
      <c r="ER235">
        <f t="shared" si="403"/>
        <v>479.36332405687631</v>
      </c>
      <c r="ES235">
        <f t="shared" si="325"/>
        <v>0</v>
      </c>
    </row>
    <row r="236" spans="1:149" x14ac:dyDescent="0.3">
      <c r="A236">
        <v>227</v>
      </c>
      <c r="B236">
        <f t="shared" si="326"/>
        <v>8.8671875000000001E-3</v>
      </c>
      <c r="C236">
        <f t="shared" si="313"/>
        <v>52.801226529217345</v>
      </c>
      <c r="D236">
        <f t="shared" si="314"/>
        <v>57.7286107591462</v>
      </c>
      <c r="E236">
        <f t="shared" si="315"/>
        <v>62.655994989075047</v>
      </c>
      <c r="F236">
        <f>IF(C236&gt;Calculation!$D$72,IF((C236-Calculation!$D$72)/Calculation!$D$58&gt;Calculation!$D$28,Calculation!$D$28,(C236-Calculation!$D$72)/Calculation!$D$58),0)</f>
        <v>26.470588235294116</v>
      </c>
      <c r="G236">
        <f>IF(C236&gt;Calculation!$D$73,IF((C236-Calculation!$D$73)/Calculation!$D$59&gt;Calculation!$D$29,Calculation!$D$29,(C236-Calculation!$D$73)/Calculation!$D$59),0)</f>
        <v>0</v>
      </c>
      <c r="H236">
        <f>IF(C236&gt;Calculation!$D$74,IF((C236-Calculation!$D$74)/Calculation!$D$60&gt;Calculation!$D$30,Calculation!$D$30,(C236-Calculation!$D$74)/Calculation!$D$60),0)</f>
        <v>0</v>
      </c>
      <c r="I236">
        <f>IF(C236&gt;Calculation!$D$75,IF((C236-Calculation!$D$75)/Calculation!$D$61&gt;Calculation!$D$31,Calculation!$D$31,(C236-Calculation!$D$75)/Calculation!$D$61),0)</f>
        <v>0</v>
      </c>
      <c r="J236">
        <f>IF(D236&gt;Calculation!$D$72,IF((D236-Calculation!$D$72)/Calculation!$D$58&gt;Calculation!$D$28,Calculation!$D$28,(D236-Calculation!$D$72)/Calculation!$D$58),0)</f>
        <v>26.470588235294116</v>
      </c>
      <c r="K236">
        <f>IF(D236&gt;Calculation!$D$73,IF((D236-Calculation!$D$73)/Calculation!$D$59&gt;Calculation!$D$29,Calculation!$D$29,(D236-Calculation!$D$73)/Calculation!$D$59),0)</f>
        <v>30.639996172471854</v>
      </c>
      <c r="L236">
        <f>IF(D236&gt;Calculation!$D$74,IF((D236-Calculation!$D$74)/Calculation!$D$60&gt;Calculation!$D$30,Calculation!$D$30,(D236-Calculation!$D$74)/Calculation!$D$60),0)</f>
        <v>0</v>
      </c>
      <c r="M236">
        <f>IF(D236&gt;Calculation!$D$75,IF((D236-Calculation!$D$75)/Calculation!$D$61&gt;Calculation!$D$31,Calculation!$D$31,(D236-Calculation!$D$75)/Calculation!$D$61),0)</f>
        <v>0</v>
      </c>
      <c r="N236">
        <f>IF(E236&gt;Calculation!$D$72,IF((E236-Calculation!$D$72)/Calculation!$D$58&gt;Calculation!$D$28,Calculation!$D$28,(E236-Calculation!$D$72)/Calculation!$D$58),0)</f>
        <v>26.470588235294116</v>
      </c>
      <c r="O236">
        <f>IF(E236&gt;Calculation!$D$73,IF((E236-Calculation!$D$73)/Calculation!$D$59&gt;Calculation!$D$29,Calculation!$D$29,(E236-Calculation!$D$73)/Calculation!$D$59),0)</f>
        <v>54.411764705882355</v>
      </c>
      <c r="P236">
        <f>IF(E236&gt;Calculation!$D$74,IF((E236-Calculation!$D$74)/Calculation!$D$60&gt;Calculation!$D$30,Calculation!$D$30,(E236-Calculation!$D$74)/Calculation!$D$60),0)</f>
        <v>0</v>
      </c>
      <c r="Q236">
        <f>IF(E236&gt;Calculation!$D$75,IF((E236-Calculation!$D$75)/Calculation!$D$61&gt;Calculation!$D$31,Calculation!$D$31,(E236-Calculation!$D$75)/Calculation!$D$61),0)</f>
        <v>0</v>
      </c>
      <c r="R236">
        <f t="shared" si="327"/>
        <v>26.470588235294116</v>
      </c>
      <c r="S236">
        <f t="shared" si="328"/>
        <v>0</v>
      </c>
      <c r="T236">
        <f t="shared" si="329"/>
        <v>0</v>
      </c>
      <c r="U236">
        <f t="shared" si="330"/>
        <v>0</v>
      </c>
      <c r="V236">
        <f t="shared" si="331"/>
        <v>0</v>
      </c>
      <c r="W236">
        <f t="shared" si="332"/>
        <v>30.639996172471854</v>
      </c>
      <c r="X236">
        <f t="shared" si="333"/>
        <v>0</v>
      </c>
      <c r="Y236">
        <f t="shared" si="334"/>
        <v>0</v>
      </c>
      <c r="Z236">
        <f t="shared" si="335"/>
        <v>0</v>
      </c>
      <c r="AA236">
        <f t="shared" si="336"/>
        <v>54.411764705882355</v>
      </c>
      <c r="AB236">
        <f t="shared" si="337"/>
        <v>0</v>
      </c>
      <c r="AC236">
        <f t="shared" si="316"/>
        <v>0</v>
      </c>
      <c r="AD236">
        <f>IF(T236&gt;Calculation!$D$29,1,0)</f>
        <v>0</v>
      </c>
      <c r="AE236">
        <f>IF(X236&gt;Calculation!$D$29,1,0)</f>
        <v>0</v>
      </c>
      <c r="AF236">
        <f>IF(AB236&gt;Calculation!$D$29,1,0)</f>
        <v>0</v>
      </c>
      <c r="AG236">
        <f>IF(U236&gt;Calculation!$D$30,1,0)</f>
        <v>0</v>
      </c>
      <c r="AH236">
        <f>IF(Y236&gt;Calculation!$D$30,1,0)</f>
        <v>0</v>
      </c>
      <c r="AI236">
        <f>IF(AC236&gt;Calculation!$D$30,1,0)</f>
        <v>0</v>
      </c>
      <c r="AJ236">
        <f t="shared" si="317"/>
        <v>26.470588235294116</v>
      </c>
      <c r="AK236">
        <f t="shared" si="338"/>
        <v>30.639996172471854</v>
      </c>
      <c r="AL236">
        <f t="shared" si="339"/>
        <v>54.411764705882355</v>
      </c>
      <c r="AM236">
        <f t="shared" si="340"/>
        <v>700.69204152249131</v>
      </c>
      <c r="AN236">
        <f t="shared" si="341"/>
        <v>938.8093654490898</v>
      </c>
      <c r="AO236">
        <f t="shared" si="342"/>
        <v>2960.6401384083047</v>
      </c>
      <c r="AP236">
        <f t="shared" si="318"/>
        <v>26.470588235294116</v>
      </c>
      <c r="AQ236">
        <f t="shared" si="319"/>
        <v>0</v>
      </c>
      <c r="AR236">
        <f t="shared" si="320"/>
        <v>0</v>
      </c>
      <c r="AS236">
        <f t="shared" si="321"/>
        <v>0</v>
      </c>
      <c r="AT236">
        <f t="shared" si="343"/>
        <v>30.639996172471854</v>
      </c>
      <c r="AU236">
        <f t="shared" si="344"/>
        <v>30.639996172471854</v>
      </c>
      <c r="AV236">
        <f t="shared" si="345"/>
        <v>0</v>
      </c>
      <c r="AW236">
        <f t="shared" si="346"/>
        <v>0</v>
      </c>
      <c r="AX236">
        <f t="shared" si="347"/>
        <v>54.411764705882355</v>
      </c>
      <c r="AY236">
        <f t="shared" si="348"/>
        <v>54.411764705882355</v>
      </c>
      <c r="AZ236">
        <f t="shared" si="349"/>
        <v>0</v>
      </c>
      <c r="BA236">
        <f t="shared" si="350"/>
        <v>0</v>
      </c>
      <c r="BB236">
        <f t="shared" si="351"/>
        <v>8.8235294117647047</v>
      </c>
      <c r="BC236">
        <f t="shared" si="352"/>
        <v>0</v>
      </c>
      <c r="BD236">
        <f t="shared" si="353"/>
        <v>0</v>
      </c>
      <c r="BE236">
        <f t="shared" si="354"/>
        <v>0</v>
      </c>
      <c r="BF236">
        <f t="shared" si="355"/>
        <v>10.213332057490618</v>
      </c>
      <c r="BG236">
        <f t="shared" si="356"/>
        <v>10.213332057490618</v>
      </c>
      <c r="BH236">
        <f t="shared" si="357"/>
        <v>0</v>
      </c>
      <c r="BI236">
        <f t="shared" si="358"/>
        <v>0</v>
      </c>
      <c r="BJ236">
        <f t="shared" si="359"/>
        <v>18.137254901960784</v>
      </c>
      <c r="BK236">
        <f t="shared" si="360"/>
        <v>18.137254901960784</v>
      </c>
      <c r="BL236">
        <f t="shared" si="361"/>
        <v>0</v>
      </c>
      <c r="BM236">
        <f t="shared" si="362"/>
        <v>0</v>
      </c>
      <c r="BN236">
        <f t="shared" si="363"/>
        <v>77.85467128027679</v>
      </c>
      <c r="BO236">
        <f t="shared" si="364"/>
        <v>0</v>
      </c>
      <c r="BP236">
        <f t="shared" si="365"/>
        <v>0</v>
      </c>
      <c r="BQ236">
        <f t="shared" si="366"/>
        <v>0</v>
      </c>
      <c r="BR236">
        <f t="shared" si="367"/>
        <v>104.31215171656554</v>
      </c>
      <c r="BS236">
        <f t="shared" si="368"/>
        <v>104.31215171656554</v>
      </c>
      <c r="BT236">
        <f t="shared" si="369"/>
        <v>0</v>
      </c>
      <c r="BU236">
        <f t="shared" si="370"/>
        <v>0</v>
      </c>
      <c r="BV236">
        <f t="shared" si="371"/>
        <v>328.96001537870046</v>
      </c>
      <c r="BW236">
        <f t="shared" si="372"/>
        <v>328.96001537870046</v>
      </c>
      <c r="BX236">
        <f t="shared" si="373"/>
        <v>0</v>
      </c>
      <c r="BY236">
        <f t="shared" si="374"/>
        <v>0</v>
      </c>
      <c r="BZ236">
        <f>IF($I$1=0,0,IF(AP236=0,C236,('LED Curve'!$D$14*(AP236/$I$1)^3+'LED Curve'!$D$15*(AP236/$I$1)^2+'LED Curve'!$D$16*(AP236/$I$1)^1+'LED Curve'!$D$17)*$F$1))</f>
        <v>27.765640483736796</v>
      </c>
      <c r="CA236">
        <f>IF($I$2=0,0,IF(AQ236=0,C236-BZ236,('LED Curve'!$D$14*(AQ236/$I$2)^3+'LED Curve'!$D$15*(AQ236/$I$2)^2+'LED Curve'!$D$16*(AQ236/$I$2)^1+'LED Curve'!$D$17)*$F$2))</f>
        <v>25.035586045480549</v>
      </c>
      <c r="CB236">
        <f>IF($I$3=0,0,IF(AR236=0,C236-(BZ236+CA236),('LED Curve'!$D$14*(AR236/$I$3)^3+'LED Curve'!$D$15*(AR236/$I$3)^2+'LED Curve'!$D$16*(AR236/$I$3)^1+'LED Curve'!$D$17)*$F$3))</f>
        <v>0</v>
      </c>
      <c r="CC236">
        <f>IF($I$4=0,0,IF(AS236=0,C236-(BZ236+CA236+CB236),('LED Curve'!$D$14*(AS236/$I$4)^3+'LED Curve'!$D$15*(AS236/$I$4)^2+'LED Curve'!$D$16*(AS236/$I$4)^1+'LED Curve'!$D$17)*$F$4))</f>
        <v>0</v>
      </c>
      <c r="CD236">
        <f>IF($I$1=0,0,IF(AT236=0,D236,('LED Curve'!$D$14*(AT236/$I$1)^3+'LED Curve'!$D$15*(AT236/$I$1)^2+'LED Curve'!$D$16*(AT236/$I$1)^1+'LED Curve'!$D$17)*$F$1))</f>
        <v>28.061432155644507</v>
      </c>
      <c r="CE236">
        <f>IF($I$2=0,0,IF(AU236=0,D236-CD236,('LED Curve'!$D$14*(AU236/$I$2)^3+'LED Curve'!$D$15*(AU236/$I$2)^2+'LED Curve'!$D$16*(AU236/$I$2)^1+'LED Curve'!$D$17)*$F$2))</f>
        <v>28.061432155644507</v>
      </c>
      <c r="CF236">
        <f>IF($I$3=0,0,IF(AV236=0,D236-(CD236+CE236),('LED Curve'!$D$14*(AV236/$I$3)^3+'LED Curve'!$D$15*(AV236/$I$3)^2+'LED Curve'!$D$16*(AV236/$I$3)^1+'LED Curve'!$D$17)*$F$3))</f>
        <v>1.6057464478571859</v>
      </c>
      <c r="CG236">
        <f>IF($I$4=0,0,IF(AW236=0,D236-(CD236+CE236+CF236),('LED Curve'!$D$14*(AW236/$I$4)^3+'LED Curve'!$D$15*(AW236/$I$4)^2+'LED Curve'!$D$16*(AW236/$I$4)^1+'LED Curve'!$D$17)*$F$4))</f>
        <v>0</v>
      </c>
      <c r="CH236">
        <f>IF($I$1=0,0,IF(AX236=0,E236,('LED Curve'!$D$14*(AX236/$I$1)^3+'LED Curve'!$D$15*(AX236/$I$1)^2+'LED Curve'!$D$16*(AX236/$I$1)^1+'LED Curve'!$D$17)*$F$1))</f>
        <v>29.492055904566882</v>
      </c>
      <c r="CI236">
        <f>IF($I$2=0,0,IF(AY236=0,E236-CH236,('LED Curve'!$D$14*(AY236/$I$2)^3+'LED Curve'!$D$15*(AY236/$I$2)^2+'LED Curve'!$D$16*(AY236/$I$2)^1+'LED Curve'!$D$17)*$F$2))</f>
        <v>29.492055904566882</v>
      </c>
      <c r="CJ236">
        <f>IF($I$3=0,0,IF(AZ236=0,E236-(CH236+CI236),('LED Curve'!$D$14*(AZ236/$I$3)^3+'LED Curve'!$D$15*(AZ236/$I$3)^2+'LED Curve'!$D$16*(AZ236/$I$3)^1+'LED Curve'!$D$17)*$F$3))</f>
        <v>3.6718831799412825</v>
      </c>
      <c r="CK236">
        <f>IF($I$4=0,0,IF(BA236=0,E236-(CH236+CI236+CJ236),('LED Curve'!$D$14*(BA236/$I$4)^3+'LED Curve'!$D$15*(BA236/$I$4)^2+'LED Curve'!$D$16*(BA236/$I$4)^1+'LED Curve'!$D$17)*$F$4))</f>
        <v>0</v>
      </c>
      <c r="CL236">
        <f t="shared" si="375"/>
        <v>25.035586045480549</v>
      </c>
      <c r="CM236">
        <f t="shared" si="376"/>
        <v>0</v>
      </c>
      <c r="CN236">
        <f t="shared" si="377"/>
        <v>0</v>
      </c>
      <c r="CO236">
        <f>IF($C$6=Calculation!$I$5,0,$C236-(BZ236+CA236+CB236+CC236))</f>
        <v>0</v>
      </c>
      <c r="CP236">
        <f t="shared" si="378"/>
        <v>29.667178603501693</v>
      </c>
      <c r="CQ236">
        <f t="shared" si="379"/>
        <v>1.6057464478571859</v>
      </c>
      <c r="CR236">
        <f t="shared" si="380"/>
        <v>0</v>
      </c>
      <c r="CS236">
        <f>IF($C$6=Calculation!$I$5,0,$D236-(CD236+CE236+CF236+CG236))</f>
        <v>0</v>
      </c>
      <c r="CT236">
        <f t="shared" si="381"/>
        <v>33.163939084508165</v>
      </c>
      <c r="CU236">
        <f t="shared" si="382"/>
        <v>3.6718831799412825</v>
      </c>
      <c r="CV236">
        <f t="shared" si="383"/>
        <v>0</v>
      </c>
      <c r="CW236">
        <f>IF($C$6=Calculation!$I$5,0,$E236-(CH236+CI236+CJ236+CK236))</f>
        <v>0</v>
      </c>
      <c r="CX236">
        <f t="shared" si="384"/>
        <v>109.46845474331839</v>
      </c>
      <c r="CY236">
        <f t="shared" si="385"/>
        <v>124.16651980220816</v>
      </c>
      <c r="CZ236">
        <f t="shared" si="386"/>
        <v>138.1057163729626</v>
      </c>
      <c r="DA236">
        <f t="shared" si="387"/>
        <v>1.1954736017171399</v>
      </c>
      <c r="DB236">
        <f t="shared" si="388"/>
        <v>1.2601589869070879</v>
      </c>
      <c r="DC236">
        <f t="shared" si="389"/>
        <v>1.3088813581064325</v>
      </c>
      <c r="DD236">
        <f t="shared" si="404"/>
        <v>26.999098880959984</v>
      </c>
      <c r="DE236">
        <f t="shared" si="405"/>
        <v>26.542089535716325</v>
      </c>
      <c r="DF236">
        <f t="shared" si="406"/>
        <v>24.158376756220594</v>
      </c>
      <c r="DG236">
        <f t="shared" si="407"/>
        <v>17.668708311669377</v>
      </c>
      <c r="DH236">
        <f t="shared" si="408"/>
        <v>28.543879564766797</v>
      </c>
      <c r="DI236">
        <f t="shared" si="409"/>
        <v>28.164014630226887</v>
      </c>
      <c r="DJ236">
        <f t="shared" si="410"/>
        <v>26.070179169031878</v>
      </c>
      <c r="DK236">
        <f t="shared" si="411"/>
        <v>20.58063158156131</v>
      </c>
      <c r="DL236">
        <f t="shared" si="412"/>
        <v>29.709770882235269</v>
      </c>
      <c r="DM236">
        <f t="shared" si="413"/>
        <v>29.361956870523912</v>
      </c>
      <c r="DN236">
        <f t="shared" si="414"/>
        <v>27.58637989587719</v>
      </c>
      <c r="DO236">
        <f t="shared" si="415"/>
        <v>22.792486166611489</v>
      </c>
      <c r="DP236">
        <f t="shared" si="390"/>
        <v>0.25298453492052891</v>
      </c>
      <c r="DQ236">
        <f t="shared" si="391"/>
        <v>1.189225856686829</v>
      </c>
      <c r="DR236">
        <f t="shared" si="392"/>
        <v>3.0086655197777659</v>
      </c>
      <c r="DS236">
        <f t="shared" si="393"/>
        <v>8.4538317456497953</v>
      </c>
      <c r="DT236">
        <f t="shared" si="394"/>
        <v>0.1957421357474966</v>
      </c>
      <c r="DU236">
        <f t="shared" si="395"/>
        <v>1.0573187814888356</v>
      </c>
      <c r="DV236">
        <f t="shared" si="396"/>
        <v>2.5140762187326211</v>
      </c>
      <c r="DW236">
        <f t="shared" si="397"/>
        <v>15.780518733745136</v>
      </c>
      <c r="DX236">
        <f t="shared" si="398"/>
        <v>0.17943591579829735</v>
      </c>
      <c r="DY236">
        <f t="shared" si="399"/>
        <v>0.94386528510207024</v>
      </c>
      <c r="DZ236">
        <f t="shared" si="400"/>
        <v>2.1752371277000293</v>
      </c>
      <c r="EA236">
        <f t="shared" si="401"/>
        <v>24.047702871007704</v>
      </c>
      <c r="EB236">
        <f>IF($I$1=0,0,IF(AP236&lt;=0,0,('LED Curve'!$D$19*(AP236/$I$1)^3+'LED Curve'!$D$20*(AP236/$I$1)^2+'LED Curve'!$D$21*(AP236/$I$1)^1+'LED Curve'!$D$22)*$F$1*$I$1))</f>
        <v>119.79697581730737</v>
      </c>
      <c r="EC236">
        <f>IF($I$2=0,0,IF(AQ236&lt;=0,0,('LED Curve'!$D$19*(AQ236/$I$2)^3+'LED Curve'!$D$20*(AQ236/$I$2)^2+'LED Curve'!$D$21*(AQ236/$I$2)^1+'LED Curve'!$D$22)*$F$2*$I$2))</f>
        <v>0</v>
      </c>
      <c r="ED236">
        <f>IF($I$3=0,0,IF(AR236&lt;=0,0,('LED Curve'!$D$19*(AR236/$I$3)^3+'LED Curve'!$D$20*(AR236/$I$3)^2+'LED Curve'!$D$21*(AR236/$I$3)^1+'LED Curve'!$D$22)*$F$3*$I$3))</f>
        <v>0</v>
      </c>
      <c r="EE236">
        <f>IF($I$4=0,0,IF(AS236&lt;=0,0,('LED Curve'!$D$19*(AS236/$I$4)^3+'LED Curve'!$D$20*(AS236/$I$4)^2+'LED Curve'!$D$21*(AS236/$I$4)^1+'LED Curve'!$D$22)*$F$4*$I$4))</f>
        <v>0</v>
      </c>
      <c r="EF236">
        <f>IF($I$1=0,0,IF(AT236&lt;=0,0,('LED Curve'!$D$19*(AT236/$I$1)^3+'LED Curve'!$D$20*(AT236/$I$1)^2+'LED Curve'!$D$21*(AT236/$I$1)^1+'LED Curve'!$D$22)*$F$1*$I$1))</f>
        <v>138.07504077405926</v>
      </c>
      <c r="EG236">
        <f>IF($I$2=0,0,IF(AU236&lt;=0,0,('LED Curve'!$D$19*(AU236/$I$2)^3+'LED Curve'!$D$20*(AU236/$I$2)^2+'LED Curve'!$D$21*(AU236/$I$2)^1+'LED Curve'!$D$22)*$F$2*$I$2))</f>
        <v>138.07504077405926</v>
      </c>
      <c r="EH236">
        <f>IF($I$3=0,0,IF(AV236&lt;=0,0,('LED Curve'!$D$19*(AV236/$I$3)^3+'LED Curve'!$D$20*(AV236/$I$3)^2+'LED Curve'!$D$21*(AV236/$I$3)^1+'LED Curve'!$D$22)*$F$3*$I$3))</f>
        <v>0</v>
      </c>
      <c r="EI236">
        <f>IF($I$4=0,0,IF(AW236&lt;=0,0,('LED Curve'!$D$19*(AW236/$I$4)^3+'LED Curve'!$D$20*(AW236/$I$4)^2+'LED Curve'!$D$21*(AW236/$I$4)^1+'LED Curve'!$D$22)*$F$4*$I$4))</f>
        <v>0</v>
      </c>
      <c r="EJ236">
        <f>IF($I$1=0,0,IF(AX236&lt;=0,0,('LED Curve'!$D$19*(AX236/$I$1)^3+'LED Curve'!$D$20*(AX236/$I$1)^2+'LED Curve'!$D$21*(AX236/$I$1)^1+'LED Curve'!$D$22)*$F$1*$I$1))</f>
        <v>239.68166202843815</v>
      </c>
      <c r="EK236">
        <f>IF($I$2=0,0,IF(AY236&lt;=0,0,('LED Curve'!$D$19*(AY236/$I$2)^3+'LED Curve'!$D$20*(AY236/$I$2)^2+'LED Curve'!$D$21*(AY236/$I$2)^1+'LED Curve'!$D$22)*$F$2*$I$2))</f>
        <v>239.68166202843815</v>
      </c>
      <c r="EL236">
        <f>IF($I$3=0,0,IF(AZ236&lt;=0,0,('LED Curve'!$D$19*(AZ236/$I$3)^3+'LED Curve'!$D$20*(AZ236/$I$3)^2+'LED Curve'!$D$21*(AZ236/$I$3)^1+'LED Curve'!$D$22)*$F$3*$I$3))</f>
        <v>0</v>
      </c>
      <c r="EM236">
        <f>IF($I$4=0,0,IF(BA236&lt;=0,0,('LED Curve'!$D$19*(BA236/$I$4)^3+'LED Curve'!$D$20*(BA236/$I$4)^2+'LED Curve'!$D$21*(BA236/$I$4)^1+'LED Curve'!$D$22)*$F$4*$I$4))</f>
        <v>0</v>
      </c>
      <c r="EN236">
        <f t="shared" si="402"/>
        <v>119.79697581730737</v>
      </c>
      <c r="EO236">
        <f t="shared" si="322"/>
        <v>0</v>
      </c>
      <c r="EP236">
        <f t="shared" si="323"/>
        <v>276.15008154811852</v>
      </c>
      <c r="EQ236">
        <f t="shared" si="324"/>
        <v>0</v>
      </c>
      <c r="ER236">
        <f t="shared" si="403"/>
        <v>479.36332405687631</v>
      </c>
      <c r="ES236">
        <f t="shared" si="325"/>
        <v>0</v>
      </c>
    </row>
    <row r="237" spans="1:149" x14ac:dyDescent="0.3">
      <c r="A237">
        <v>228</v>
      </c>
      <c r="B237">
        <f t="shared" si="326"/>
        <v>8.9062499999999992E-3</v>
      </c>
      <c r="C237">
        <f t="shared" si="313"/>
        <v>51.007761966247784</v>
      </c>
      <c r="D237">
        <f t="shared" si="314"/>
        <v>55.772103963179397</v>
      </c>
      <c r="E237">
        <f t="shared" si="315"/>
        <v>60.536445960111017</v>
      </c>
      <c r="F237">
        <f>IF(C237&gt;Calculation!$D$72,IF((C237-Calculation!$D$72)/Calculation!$D$58&gt;Calculation!$D$28,Calculation!$D$28,(C237-Calculation!$D$72)/Calculation!$D$58),0)</f>
        <v>26.470588235294116</v>
      </c>
      <c r="G237">
        <f>IF(C237&gt;Calculation!$D$73,IF((C237-Calculation!$D$73)/Calculation!$D$59&gt;Calculation!$D$29,Calculation!$D$29,(C237-Calculation!$D$73)/Calculation!$D$59),0)</f>
        <v>0</v>
      </c>
      <c r="H237">
        <f>IF(C237&gt;Calculation!$D$74,IF((C237-Calculation!$D$74)/Calculation!$D$60&gt;Calculation!$D$30,Calculation!$D$30,(C237-Calculation!$D$74)/Calculation!$D$60),0)</f>
        <v>0</v>
      </c>
      <c r="I237">
        <f>IF(C237&gt;Calculation!$D$75,IF((C237-Calculation!$D$75)/Calculation!$D$61&gt;Calculation!$D$31,Calculation!$D$31,(C237-Calculation!$D$75)/Calculation!$D$61),0)</f>
        <v>0</v>
      </c>
      <c r="J237">
        <f>IF(D237&gt;Calculation!$D$72,IF((D237-Calculation!$D$72)/Calculation!$D$58&gt;Calculation!$D$28,Calculation!$D$28,(D237-Calculation!$D$72)/Calculation!$D$58),0)</f>
        <v>26.470588235294116</v>
      </c>
      <c r="K237">
        <f>IF(D237&gt;Calculation!$D$73,IF((D237-Calculation!$D$73)/Calculation!$D$59&gt;Calculation!$D$29,Calculation!$D$29,(D237-Calculation!$D$73)/Calculation!$D$59),0)</f>
        <v>17.128208907507748</v>
      </c>
      <c r="L237">
        <f>IF(D237&gt;Calculation!$D$74,IF((D237-Calculation!$D$74)/Calculation!$D$60&gt;Calculation!$D$30,Calculation!$D$30,(D237-Calculation!$D$74)/Calculation!$D$60),0)</f>
        <v>0</v>
      </c>
      <c r="M237">
        <f>IF(D237&gt;Calculation!$D$75,IF((D237-Calculation!$D$75)/Calculation!$D$61&gt;Calculation!$D$31,Calculation!$D$31,(D237-Calculation!$D$75)/Calculation!$D$61),0)</f>
        <v>0</v>
      </c>
      <c r="N237">
        <f>IF(E237&gt;Calculation!$D$72,IF((E237-Calculation!$D$72)/Calculation!$D$58&gt;Calculation!$D$28,Calculation!$D$28,(E237-Calculation!$D$72)/Calculation!$D$58),0)</f>
        <v>26.470588235294116</v>
      </c>
      <c r="O237">
        <f>IF(E237&gt;Calculation!$D$73,IF((E237-Calculation!$D$73)/Calculation!$D$59&gt;Calculation!$D$29,Calculation!$D$29,(E237-Calculation!$D$73)/Calculation!$D$59),0)</f>
        <v>50.03112325095816</v>
      </c>
      <c r="P237">
        <f>IF(E237&gt;Calculation!$D$74,IF((E237-Calculation!$D$74)/Calculation!$D$60&gt;Calculation!$D$30,Calculation!$D$30,(E237-Calculation!$D$74)/Calculation!$D$60),0)</f>
        <v>0</v>
      </c>
      <c r="Q237">
        <f>IF(E237&gt;Calculation!$D$75,IF((E237-Calculation!$D$75)/Calculation!$D$61&gt;Calculation!$D$31,Calculation!$D$31,(E237-Calculation!$D$75)/Calculation!$D$61),0)</f>
        <v>0</v>
      </c>
      <c r="R237">
        <f t="shared" si="327"/>
        <v>26.470588235294116</v>
      </c>
      <c r="S237">
        <f t="shared" si="328"/>
        <v>0</v>
      </c>
      <c r="T237">
        <f t="shared" si="329"/>
        <v>0</v>
      </c>
      <c r="U237">
        <f t="shared" si="330"/>
        <v>0</v>
      </c>
      <c r="V237">
        <f t="shared" si="331"/>
        <v>9.342379327786368</v>
      </c>
      <c r="W237">
        <f t="shared" si="332"/>
        <v>17.128208907507748</v>
      </c>
      <c r="X237">
        <f t="shared" si="333"/>
        <v>0</v>
      </c>
      <c r="Y237">
        <f t="shared" si="334"/>
        <v>0</v>
      </c>
      <c r="Z237">
        <f t="shared" si="335"/>
        <v>0</v>
      </c>
      <c r="AA237">
        <f t="shared" si="336"/>
        <v>50.03112325095816</v>
      </c>
      <c r="AB237">
        <f t="shared" si="337"/>
        <v>0</v>
      </c>
      <c r="AC237">
        <f t="shared" si="316"/>
        <v>0</v>
      </c>
      <c r="AD237">
        <f>IF(T237&gt;Calculation!$D$29,1,0)</f>
        <v>0</v>
      </c>
      <c r="AE237">
        <f>IF(X237&gt;Calculation!$D$29,1,0)</f>
        <v>0</v>
      </c>
      <c r="AF237">
        <f>IF(AB237&gt;Calculation!$D$29,1,0)</f>
        <v>0</v>
      </c>
      <c r="AG237">
        <f>IF(U237&gt;Calculation!$D$30,1,0)</f>
        <v>0</v>
      </c>
      <c r="AH237">
        <f>IF(Y237&gt;Calculation!$D$30,1,0)</f>
        <v>0</v>
      </c>
      <c r="AI237">
        <f>IF(AC237&gt;Calculation!$D$30,1,0)</f>
        <v>0</v>
      </c>
      <c r="AJ237">
        <f t="shared" si="317"/>
        <v>26.470588235294116</v>
      </c>
      <c r="AK237">
        <f t="shared" si="338"/>
        <v>26.470588235294116</v>
      </c>
      <c r="AL237">
        <f t="shared" si="339"/>
        <v>50.03112325095816</v>
      </c>
      <c r="AM237">
        <f t="shared" si="340"/>
        <v>700.69204152249131</v>
      </c>
      <c r="AN237">
        <f t="shared" si="341"/>
        <v>700.69204152249131</v>
      </c>
      <c r="AO237">
        <f t="shared" si="342"/>
        <v>2503.1132937525663</v>
      </c>
      <c r="AP237">
        <f t="shared" si="318"/>
        <v>26.470588235294116</v>
      </c>
      <c r="AQ237">
        <f t="shared" si="319"/>
        <v>0</v>
      </c>
      <c r="AR237">
        <f t="shared" si="320"/>
        <v>0</v>
      </c>
      <c r="AS237">
        <f t="shared" si="321"/>
        <v>0</v>
      </c>
      <c r="AT237">
        <f t="shared" si="343"/>
        <v>26.470588235294116</v>
      </c>
      <c r="AU237">
        <f t="shared" si="344"/>
        <v>17.128208907507748</v>
      </c>
      <c r="AV237">
        <f t="shared" si="345"/>
        <v>0</v>
      </c>
      <c r="AW237">
        <f t="shared" si="346"/>
        <v>0</v>
      </c>
      <c r="AX237">
        <f t="shared" si="347"/>
        <v>50.03112325095816</v>
      </c>
      <c r="AY237">
        <f t="shared" si="348"/>
        <v>50.03112325095816</v>
      </c>
      <c r="AZ237">
        <f t="shared" si="349"/>
        <v>0</v>
      </c>
      <c r="BA237">
        <f t="shared" si="350"/>
        <v>0</v>
      </c>
      <c r="BB237">
        <f t="shared" si="351"/>
        <v>8.8235294117647047</v>
      </c>
      <c r="BC237">
        <f t="shared" si="352"/>
        <v>0</v>
      </c>
      <c r="BD237">
        <f t="shared" si="353"/>
        <v>0</v>
      </c>
      <c r="BE237">
        <f t="shared" si="354"/>
        <v>0</v>
      </c>
      <c r="BF237">
        <f t="shared" si="355"/>
        <v>8.8235294117647047</v>
      </c>
      <c r="BG237">
        <f t="shared" si="356"/>
        <v>5.7094029691692496</v>
      </c>
      <c r="BH237">
        <f t="shared" si="357"/>
        <v>0</v>
      </c>
      <c r="BI237">
        <f t="shared" si="358"/>
        <v>0</v>
      </c>
      <c r="BJ237">
        <f t="shared" si="359"/>
        <v>16.677041083652721</v>
      </c>
      <c r="BK237">
        <f t="shared" si="360"/>
        <v>16.677041083652721</v>
      </c>
      <c r="BL237">
        <f t="shared" si="361"/>
        <v>0</v>
      </c>
      <c r="BM237">
        <f t="shared" si="362"/>
        <v>0</v>
      </c>
      <c r="BN237">
        <f t="shared" si="363"/>
        <v>77.85467128027679</v>
      </c>
      <c r="BO237">
        <f t="shared" si="364"/>
        <v>0</v>
      </c>
      <c r="BP237">
        <f t="shared" si="365"/>
        <v>0</v>
      </c>
      <c r="BQ237">
        <f t="shared" si="366"/>
        <v>0</v>
      </c>
      <c r="BR237">
        <f t="shared" si="367"/>
        <v>77.85467128027679</v>
      </c>
      <c r="BS237">
        <f t="shared" si="368"/>
        <v>32.597282264358647</v>
      </c>
      <c r="BT237">
        <f t="shared" si="369"/>
        <v>0</v>
      </c>
      <c r="BU237">
        <f t="shared" si="370"/>
        <v>0</v>
      </c>
      <c r="BV237">
        <f t="shared" si="371"/>
        <v>278.12369930584072</v>
      </c>
      <c r="BW237">
        <f t="shared" si="372"/>
        <v>278.12369930584072</v>
      </c>
      <c r="BX237">
        <f t="shared" si="373"/>
        <v>0</v>
      </c>
      <c r="BY237">
        <f t="shared" si="374"/>
        <v>0</v>
      </c>
      <c r="BZ237">
        <f>IF($I$1=0,0,IF(AP237=0,C237,('LED Curve'!$D$14*(AP237/$I$1)^3+'LED Curve'!$D$15*(AP237/$I$1)^2+'LED Curve'!$D$16*(AP237/$I$1)^1+'LED Curve'!$D$17)*$F$1))</f>
        <v>27.765640483736796</v>
      </c>
      <c r="CA237">
        <f>IF($I$2=0,0,IF(AQ237=0,C237-BZ237,('LED Curve'!$D$14*(AQ237/$I$2)^3+'LED Curve'!$D$15*(AQ237/$I$2)^2+'LED Curve'!$D$16*(AQ237/$I$2)^1+'LED Curve'!$D$17)*$F$2))</f>
        <v>23.242121482510989</v>
      </c>
      <c r="CB237">
        <f>IF($I$3=0,0,IF(AR237=0,C237-(BZ237+CA237),('LED Curve'!$D$14*(AR237/$I$3)^3+'LED Curve'!$D$15*(AR237/$I$3)^2+'LED Curve'!$D$16*(AR237/$I$3)^1+'LED Curve'!$D$17)*$F$3))</f>
        <v>0</v>
      </c>
      <c r="CC237">
        <f>IF($I$4=0,0,IF(AS237=0,C237-(BZ237+CA237+CB237),('LED Curve'!$D$14*(AS237/$I$4)^3+'LED Curve'!$D$15*(AS237/$I$4)^2+'LED Curve'!$D$16*(AS237/$I$4)^1+'LED Curve'!$D$17)*$F$4))</f>
        <v>0</v>
      </c>
      <c r="CD237">
        <f>IF($I$1=0,0,IF(AT237=0,D237,('LED Curve'!$D$14*(AT237/$I$1)^3+'LED Curve'!$D$15*(AT237/$I$1)^2+'LED Curve'!$D$16*(AT237/$I$1)^1+'LED Curve'!$D$17)*$F$1))</f>
        <v>27.765640483736796</v>
      </c>
      <c r="CE237">
        <f>IF($I$2=0,0,IF(AU237=0,D237-CD237,('LED Curve'!$D$14*(AU237/$I$2)^3+'LED Curve'!$D$15*(AU237/$I$2)^2+'LED Curve'!$D$16*(AU237/$I$2)^1+'LED Curve'!$D$17)*$F$2))</f>
        <v>27.04901139684765</v>
      </c>
      <c r="CF237">
        <f>IF($I$3=0,0,IF(AV237=0,D237-(CD237+CE237),('LED Curve'!$D$14*(AV237/$I$3)^3+'LED Curve'!$D$15*(AV237/$I$3)^2+'LED Curve'!$D$16*(AV237/$I$3)^1+'LED Curve'!$D$17)*$F$3))</f>
        <v>0.95745208259494774</v>
      </c>
      <c r="CG237">
        <f>IF($I$4=0,0,IF(AW237=0,D237-(CD237+CE237+CF237),('LED Curve'!$D$14*(AW237/$I$4)^3+'LED Curve'!$D$15*(AW237/$I$4)^2+'LED Curve'!$D$16*(AW237/$I$4)^1+'LED Curve'!$D$17)*$F$4))</f>
        <v>0</v>
      </c>
      <c r="CH237">
        <f>IF($I$1=0,0,IF(AX237=0,E237,('LED Curve'!$D$14*(AX237/$I$1)^3+'LED Curve'!$D$15*(AX237/$I$1)^2+'LED Curve'!$D$16*(AX237/$I$1)^1+'LED Curve'!$D$17)*$F$1))</f>
        <v>29.258914756806561</v>
      </c>
      <c r="CI237">
        <f>IF($I$2=0,0,IF(AY237=0,E237-CH237,('LED Curve'!$D$14*(AY237/$I$2)^3+'LED Curve'!$D$15*(AY237/$I$2)^2+'LED Curve'!$D$16*(AY237/$I$2)^1+'LED Curve'!$D$17)*$F$2))</f>
        <v>29.258914756806561</v>
      </c>
      <c r="CJ237">
        <f>IF($I$3=0,0,IF(AZ237=0,E237-(CH237+CI237),('LED Curve'!$D$14*(AZ237/$I$3)^3+'LED Curve'!$D$15*(AZ237/$I$3)^2+'LED Curve'!$D$16*(AZ237/$I$3)^1+'LED Curve'!$D$17)*$F$3))</f>
        <v>2.0186164464978944</v>
      </c>
      <c r="CK237">
        <f>IF($I$4=0,0,IF(BA237=0,E237-(CH237+CI237+CJ237),('LED Curve'!$D$14*(BA237/$I$4)^3+'LED Curve'!$D$15*(BA237/$I$4)^2+'LED Curve'!$D$16*(BA237/$I$4)^1+'LED Curve'!$D$17)*$F$4))</f>
        <v>0</v>
      </c>
      <c r="CL237">
        <f t="shared" si="375"/>
        <v>23.242121482510989</v>
      </c>
      <c r="CM237">
        <f t="shared" si="376"/>
        <v>0</v>
      </c>
      <c r="CN237">
        <f t="shared" si="377"/>
        <v>0</v>
      </c>
      <c r="CO237">
        <f>IF($C$6=Calculation!$I$5,0,$C237-(BZ237+CA237+CB237+CC237))</f>
        <v>0</v>
      </c>
      <c r="CP237">
        <f t="shared" si="378"/>
        <v>28.006463479442601</v>
      </c>
      <c r="CQ237">
        <f t="shared" si="379"/>
        <v>0.95745208259494774</v>
      </c>
      <c r="CR237">
        <f t="shared" si="380"/>
        <v>0</v>
      </c>
      <c r="CS237">
        <f>IF($C$6=Calculation!$I$5,0,$D237-(CD237+CE237+CF237+CG237))</f>
        <v>0</v>
      </c>
      <c r="CT237">
        <f t="shared" si="381"/>
        <v>31.277531203304456</v>
      </c>
      <c r="CU237">
        <f t="shared" si="382"/>
        <v>2.0186164464978944</v>
      </c>
      <c r="CV237">
        <f t="shared" si="383"/>
        <v>0</v>
      </c>
      <c r="CW237">
        <f>IF($C$6=Calculation!$I$5,0,$E237-(CH237+CI237+CJ237+CK237))</f>
        <v>0</v>
      </c>
      <c r="CX237">
        <f t="shared" si="384"/>
        <v>109.52357198231536</v>
      </c>
      <c r="CY237">
        <f t="shared" si="385"/>
        <v>124.23138310088817</v>
      </c>
      <c r="CZ237">
        <f t="shared" si="386"/>
        <v>138.23422237289878</v>
      </c>
      <c r="DA237">
        <f t="shared" si="387"/>
        <v>1.1969212120112576</v>
      </c>
      <c r="DB237">
        <f t="shared" si="388"/>
        <v>1.2617206044494877</v>
      </c>
      <c r="DC237">
        <f t="shared" si="389"/>
        <v>1.3117372183240024</v>
      </c>
      <c r="DD237">
        <f t="shared" si="404"/>
        <v>27.02780875737929</v>
      </c>
      <c r="DE237">
        <f t="shared" si="405"/>
        <v>26.542089535716325</v>
      </c>
      <c r="DF237">
        <f t="shared" si="406"/>
        <v>24.158376756220594</v>
      </c>
      <c r="DG237">
        <f t="shared" si="407"/>
        <v>17.668708311669377</v>
      </c>
      <c r="DH237">
        <f t="shared" si="408"/>
        <v>28.575015470471971</v>
      </c>
      <c r="DI237">
        <f t="shared" si="409"/>
        <v>28.189722901415013</v>
      </c>
      <c r="DJ237">
        <f t="shared" si="410"/>
        <v>26.070179169031878</v>
      </c>
      <c r="DK237">
        <f t="shared" si="411"/>
        <v>20.58063158156131</v>
      </c>
      <c r="DL237">
        <f t="shared" si="412"/>
        <v>29.769693939326494</v>
      </c>
      <c r="DM237">
        <f t="shared" si="413"/>
        <v>29.421879927615137</v>
      </c>
      <c r="DN237">
        <f t="shared" si="414"/>
        <v>27.58637989587719</v>
      </c>
      <c r="DO237">
        <f t="shared" si="415"/>
        <v>22.792486166611489</v>
      </c>
      <c r="DP237">
        <f t="shared" si="390"/>
        <v>0.27794428720407183</v>
      </c>
      <c r="DQ237">
        <f t="shared" si="391"/>
        <v>1.189225856686829</v>
      </c>
      <c r="DR237">
        <f t="shared" si="392"/>
        <v>3.0086655197777659</v>
      </c>
      <c r="DS237">
        <f t="shared" si="393"/>
        <v>8.4538317456497953</v>
      </c>
      <c r="DT237">
        <f t="shared" si="394"/>
        <v>0.20100394279392081</v>
      </c>
      <c r="DU237">
        <f t="shared" si="395"/>
        <v>1.0585144786867198</v>
      </c>
      <c r="DV237">
        <f t="shared" si="396"/>
        <v>2.5140762187326211</v>
      </c>
      <c r="DW237">
        <f t="shared" si="397"/>
        <v>15.780518733745136</v>
      </c>
      <c r="DX237">
        <f t="shared" si="398"/>
        <v>0.17943591579829735</v>
      </c>
      <c r="DY237">
        <f t="shared" si="399"/>
        <v>0.94966931063822857</v>
      </c>
      <c r="DZ237">
        <f t="shared" si="400"/>
        <v>2.1752371277000293</v>
      </c>
      <c r="EA237">
        <f t="shared" si="401"/>
        <v>24.047702871007704</v>
      </c>
      <c r="EB237">
        <f>IF($I$1=0,0,IF(AP237&lt;=0,0,('LED Curve'!$D$19*(AP237/$I$1)^3+'LED Curve'!$D$20*(AP237/$I$1)^2+'LED Curve'!$D$21*(AP237/$I$1)^1+'LED Curve'!$D$22)*$F$1*$I$1))</f>
        <v>119.79697581730737</v>
      </c>
      <c r="EC237">
        <f>IF($I$2=0,0,IF(AQ237&lt;=0,0,('LED Curve'!$D$19*(AQ237/$I$2)^3+'LED Curve'!$D$20*(AQ237/$I$2)^2+'LED Curve'!$D$21*(AQ237/$I$2)^1+'LED Curve'!$D$22)*$F$2*$I$2))</f>
        <v>0</v>
      </c>
      <c r="ED237">
        <f>IF($I$3=0,0,IF(AR237&lt;=0,0,('LED Curve'!$D$19*(AR237/$I$3)^3+'LED Curve'!$D$20*(AR237/$I$3)^2+'LED Curve'!$D$21*(AR237/$I$3)^1+'LED Curve'!$D$22)*$F$3*$I$3))</f>
        <v>0</v>
      </c>
      <c r="EE237">
        <f>IF($I$4=0,0,IF(AS237&lt;=0,0,('LED Curve'!$D$19*(AS237/$I$4)^3+'LED Curve'!$D$20*(AS237/$I$4)^2+'LED Curve'!$D$21*(AS237/$I$4)^1+'LED Curve'!$D$22)*$F$4*$I$4))</f>
        <v>0</v>
      </c>
      <c r="EF237">
        <f>IF($I$1=0,0,IF(AT237&lt;=0,0,('LED Curve'!$D$19*(AT237/$I$1)^3+'LED Curve'!$D$20*(AT237/$I$1)^2+'LED Curve'!$D$21*(AT237/$I$1)^1+'LED Curve'!$D$22)*$F$1*$I$1))</f>
        <v>119.79697581730737</v>
      </c>
      <c r="EG237">
        <f>IF($I$2=0,0,IF(AU237&lt;=0,0,('LED Curve'!$D$19*(AU237/$I$2)^3+'LED Curve'!$D$20*(AU237/$I$2)^2+'LED Curve'!$D$21*(AU237/$I$2)^1+'LED Curve'!$D$22)*$F$2*$I$2))</f>
        <v>78.386910629436045</v>
      </c>
      <c r="EH237">
        <f>IF($I$3=0,0,IF(AV237&lt;=0,0,('LED Curve'!$D$19*(AV237/$I$3)^3+'LED Curve'!$D$20*(AV237/$I$3)^2+'LED Curve'!$D$21*(AV237/$I$3)^1+'LED Curve'!$D$22)*$F$3*$I$3))</f>
        <v>0</v>
      </c>
      <c r="EI237">
        <f>IF($I$4=0,0,IF(AW237&lt;=0,0,('LED Curve'!$D$19*(AW237/$I$4)^3+'LED Curve'!$D$20*(AW237/$I$4)^2+'LED Curve'!$D$21*(AW237/$I$4)^1+'LED Curve'!$D$22)*$F$4*$I$4))</f>
        <v>0</v>
      </c>
      <c r="EJ237">
        <f>IF($I$1=0,0,IF(AX237&lt;=0,0,('LED Curve'!$D$19*(AX237/$I$1)^3+'LED Curve'!$D$20*(AX237/$I$1)^2+'LED Curve'!$D$21*(AX237/$I$1)^1+'LED Curve'!$D$22)*$F$1*$I$1))</f>
        <v>221.3081607368533</v>
      </c>
      <c r="EK237">
        <f>IF($I$2=0,0,IF(AY237&lt;=0,0,('LED Curve'!$D$19*(AY237/$I$2)^3+'LED Curve'!$D$20*(AY237/$I$2)^2+'LED Curve'!$D$21*(AY237/$I$2)^1+'LED Curve'!$D$22)*$F$2*$I$2))</f>
        <v>221.3081607368533</v>
      </c>
      <c r="EL237">
        <f>IF($I$3=0,0,IF(AZ237&lt;=0,0,('LED Curve'!$D$19*(AZ237/$I$3)^3+'LED Curve'!$D$20*(AZ237/$I$3)^2+'LED Curve'!$D$21*(AZ237/$I$3)^1+'LED Curve'!$D$22)*$F$3*$I$3))</f>
        <v>0</v>
      </c>
      <c r="EM237">
        <f>IF($I$4=0,0,IF(BA237&lt;=0,0,('LED Curve'!$D$19*(BA237/$I$4)^3+'LED Curve'!$D$20*(BA237/$I$4)^2+'LED Curve'!$D$21*(BA237/$I$4)^1+'LED Curve'!$D$22)*$F$4*$I$4))</f>
        <v>0</v>
      </c>
      <c r="EN237">
        <f t="shared" si="402"/>
        <v>119.79697581730737</v>
      </c>
      <c r="EO237">
        <f t="shared" si="322"/>
        <v>0</v>
      </c>
      <c r="EP237">
        <f t="shared" si="323"/>
        <v>198.18388644674343</v>
      </c>
      <c r="EQ237">
        <f t="shared" si="324"/>
        <v>0</v>
      </c>
      <c r="ER237">
        <f t="shared" si="403"/>
        <v>442.61632147370659</v>
      </c>
      <c r="ES237">
        <f t="shared" si="325"/>
        <v>0</v>
      </c>
    </row>
    <row r="238" spans="1:149" x14ac:dyDescent="0.3">
      <c r="A238">
        <v>229</v>
      </c>
      <c r="B238">
        <f t="shared" si="326"/>
        <v>8.9453125000000001E-3</v>
      </c>
      <c r="C238">
        <f t="shared" si="313"/>
        <v>49.206404987096867</v>
      </c>
      <c r="D238">
        <f t="shared" si="314"/>
        <v>53.806987258651127</v>
      </c>
      <c r="E238">
        <f t="shared" si="315"/>
        <v>58.407569530205386</v>
      </c>
      <c r="F238">
        <f>IF(C238&gt;Calculation!$D$72,IF((C238-Calculation!$D$72)/Calculation!$D$58&gt;Calculation!$D$28,Calculation!$D$28,(C238-Calculation!$D$72)/Calculation!$D$58),0)</f>
        <v>26.470588235294116</v>
      </c>
      <c r="G238">
        <f>IF(C238&gt;Calculation!$D$73,IF((C238-Calculation!$D$73)/Calculation!$D$59&gt;Calculation!$D$29,Calculation!$D$29,(C238-Calculation!$D$73)/Calculation!$D$59),0)</f>
        <v>0</v>
      </c>
      <c r="H238">
        <f>IF(C238&gt;Calculation!$D$74,IF((C238-Calculation!$D$74)/Calculation!$D$60&gt;Calculation!$D$30,Calculation!$D$30,(C238-Calculation!$D$74)/Calculation!$D$60),0)</f>
        <v>0</v>
      </c>
      <c r="I238">
        <f>IF(C238&gt;Calculation!$D$75,IF((C238-Calculation!$D$75)/Calculation!$D$61&gt;Calculation!$D$31,Calculation!$D$31,(C238-Calculation!$D$75)/Calculation!$D$61),0)</f>
        <v>0</v>
      </c>
      <c r="J238">
        <f>IF(D238&gt;Calculation!$D$72,IF((D238-Calculation!$D$72)/Calculation!$D$58&gt;Calculation!$D$28,Calculation!$D$28,(D238-Calculation!$D$72)/Calculation!$D$58),0)</f>
        <v>26.470588235294116</v>
      </c>
      <c r="K238">
        <f>IF(D238&gt;Calculation!$D$73,IF((D238-Calculation!$D$73)/Calculation!$D$59&gt;Calculation!$D$29,Calculation!$D$29,(D238-Calculation!$D$73)/Calculation!$D$59),0)</f>
        <v>3.5569609480583675</v>
      </c>
      <c r="L238">
        <f>IF(D238&gt;Calculation!$D$74,IF((D238-Calculation!$D$74)/Calculation!$D$60&gt;Calculation!$D$30,Calculation!$D$30,(D238-Calculation!$D$74)/Calculation!$D$60),0)</f>
        <v>0</v>
      </c>
      <c r="M238">
        <f>IF(D238&gt;Calculation!$D$75,IF((D238-Calculation!$D$75)/Calculation!$D$61&gt;Calculation!$D$31,Calculation!$D$31,(D238-Calculation!$D$75)/Calculation!$D$61),0)</f>
        <v>0</v>
      </c>
      <c r="N238">
        <f>IF(E238&gt;Calculation!$D$72,IF((E238-Calculation!$D$72)/Calculation!$D$58&gt;Calculation!$D$28,Calculation!$D$28,(E238-Calculation!$D$72)/Calculation!$D$58),0)</f>
        <v>26.470588235294116</v>
      </c>
      <c r="O238">
        <f>IF(E238&gt;Calculation!$D$73,IF((E238-Calculation!$D$73)/Calculation!$D$59&gt;Calculation!$D$29,Calculation!$D$29,(E238-Calculation!$D$73)/Calculation!$D$59),0)</f>
        <v>35.32893796155463</v>
      </c>
      <c r="P238">
        <f>IF(E238&gt;Calculation!$D$74,IF((E238-Calculation!$D$74)/Calculation!$D$60&gt;Calculation!$D$30,Calculation!$D$30,(E238-Calculation!$D$74)/Calculation!$D$60),0)</f>
        <v>0</v>
      </c>
      <c r="Q238">
        <f>IF(E238&gt;Calculation!$D$75,IF((E238-Calculation!$D$75)/Calculation!$D$61&gt;Calculation!$D$31,Calculation!$D$31,(E238-Calculation!$D$75)/Calculation!$D$61),0)</f>
        <v>0</v>
      </c>
      <c r="R238">
        <f t="shared" si="327"/>
        <v>26.470588235294116</v>
      </c>
      <c r="S238">
        <f t="shared" si="328"/>
        <v>0</v>
      </c>
      <c r="T238">
        <f t="shared" si="329"/>
        <v>0</v>
      </c>
      <c r="U238">
        <f t="shared" si="330"/>
        <v>0</v>
      </c>
      <c r="V238">
        <f t="shared" si="331"/>
        <v>22.913627287235748</v>
      </c>
      <c r="W238">
        <f t="shared" si="332"/>
        <v>3.5569609480583675</v>
      </c>
      <c r="X238">
        <f t="shared" si="333"/>
        <v>0</v>
      </c>
      <c r="Y238">
        <f t="shared" si="334"/>
        <v>0</v>
      </c>
      <c r="Z238">
        <f t="shared" si="335"/>
        <v>0</v>
      </c>
      <c r="AA238">
        <f t="shared" si="336"/>
        <v>35.32893796155463</v>
      </c>
      <c r="AB238">
        <f t="shared" si="337"/>
        <v>0</v>
      </c>
      <c r="AC238">
        <f t="shared" si="316"/>
        <v>0</v>
      </c>
      <c r="AD238">
        <f>IF(T238&gt;Calculation!$D$29,1,0)</f>
        <v>0</v>
      </c>
      <c r="AE238">
        <f>IF(X238&gt;Calculation!$D$29,1,0)</f>
        <v>0</v>
      </c>
      <c r="AF238">
        <f>IF(AB238&gt;Calculation!$D$29,1,0)</f>
        <v>0</v>
      </c>
      <c r="AG238">
        <f>IF(U238&gt;Calculation!$D$30,1,0)</f>
        <v>0</v>
      </c>
      <c r="AH238">
        <f>IF(Y238&gt;Calculation!$D$30,1,0)</f>
        <v>0</v>
      </c>
      <c r="AI238">
        <f>IF(AC238&gt;Calculation!$D$30,1,0)</f>
        <v>0</v>
      </c>
      <c r="AJ238">
        <f t="shared" si="317"/>
        <v>26.470588235294116</v>
      </c>
      <c r="AK238">
        <f t="shared" si="338"/>
        <v>26.470588235294116</v>
      </c>
      <c r="AL238">
        <f t="shared" si="339"/>
        <v>35.32893796155463</v>
      </c>
      <c r="AM238">
        <f t="shared" si="340"/>
        <v>700.69204152249131</v>
      </c>
      <c r="AN238">
        <f t="shared" si="341"/>
        <v>700.69204152249131</v>
      </c>
      <c r="AO238">
        <f t="shared" si="342"/>
        <v>1248.1338574913757</v>
      </c>
      <c r="AP238">
        <f t="shared" si="318"/>
        <v>26.470588235294116</v>
      </c>
      <c r="AQ238">
        <f t="shared" si="319"/>
        <v>0</v>
      </c>
      <c r="AR238">
        <f t="shared" si="320"/>
        <v>0</v>
      </c>
      <c r="AS238">
        <f t="shared" si="321"/>
        <v>0</v>
      </c>
      <c r="AT238">
        <f t="shared" si="343"/>
        <v>26.470588235294116</v>
      </c>
      <c r="AU238">
        <f t="shared" si="344"/>
        <v>3.5569609480583675</v>
      </c>
      <c r="AV238">
        <f t="shared" si="345"/>
        <v>0</v>
      </c>
      <c r="AW238">
        <f t="shared" si="346"/>
        <v>0</v>
      </c>
      <c r="AX238">
        <f t="shared" si="347"/>
        <v>35.32893796155463</v>
      </c>
      <c r="AY238">
        <f t="shared" si="348"/>
        <v>35.32893796155463</v>
      </c>
      <c r="AZ238">
        <f t="shared" si="349"/>
        <v>0</v>
      </c>
      <c r="BA238">
        <f t="shared" si="350"/>
        <v>0</v>
      </c>
      <c r="BB238">
        <f t="shared" si="351"/>
        <v>8.8235294117647047</v>
      </c>
      <c r="BC238">
        <f t="shared" si="352"/>
        <v>0</v>
      </c>
      <c r="BD238">
        <f t="shared" si="353"/>
        <v>0</v>
      </c>
      <c r="BE238">
        <f t="shared" si="354"/>
        <v>0</v>
      </c>
      <c r="BF238">
        <f t="shared" si="355"/>
        <v>8.8235294117647047</v>
      </c>
      <c r="BG238">
        <f t="shared" si="356"/>
        <v>1.1856536493527892</v>
      </c>
      <c r="BH238">
        <f t="shared" si="357"/>
        <v>0</v>
      </c>
      <c r="BI238">
        <f t="shared" si="358"/>
        <v>0</v>
      </c>
      <c r="BJ238">
        <f t="shared" si="359"/>
        <v>11.776312653851543</v>
      </c>
      <c r="BK238">
        <f t="shared" si="360"/>
        <v>11.776312653851543</v>
      </c>
      <c r="BL238">
        <f t="shared" si="361"/>
        <v>0</v>
      </c>
      <c r="BM238">
        <f t="shared" si="362"/>
        <v>0</v>
      </c>
      <c r="BN238">
        <f t="shared" si="363"/>
        <v>77.85467128027679</v>
      </c>
      <c r="BO238">
        <f t="shared" si="364"/>
        <v>0</v>
      </c>
      <c r="BP238">
        <f t="shared" si="365"/>
        <v>0</v>
      </c>
      <c r="BQ238">
        <f t="shared" si="366"/>
        <v>0</v>
      </c>
      <c r="BR238">
        <f t="shared" si="367"/>
        <v>77.85467128027679</v>
      </c>
      <c r="BS238">
        <f t="shared" si="368"/>
        <v>1.4057745762235867</v>
      </c>
      <c r="BT238">
        <f t="shared" si="369"/>
        <v>0</v>
      </c>
      <c r="BU238">
        <f t="shared" si="370"/>
        <v>0</v>
      </c>
      <c r="BV238">
        <f t="shared" si="371"/>
        <v>138.68153972126396</v>
      </c>
      <c r="BW238">
        <f t="shared" si="372"/>
        <v>138.68153972126396</v>
      </c>
      <c r="BX238">
        <f t="shared" si="373"/>
        <v>0</v>
      </c>
      <c r="BY238">
        <f t="shared" si="374"/>
        <v>0</v>
      </c>
      <c r="BZ238">
        <f>IF($I$1=0,0,IF(AP238=0,C238,('LED Curve'!$D$14*(AP238/$I$1)^3+'LED Curve'!$D$15*(AP238/$I$1)^2+'LED Curve'!$D$16*(AP238/$I$1)^1+'LED Curve'!$D$17)*$F$1))</f>
        <v>27.765640483736796</v>
      </c>
      <c r="CA238">
        <f>IF($I$2=0,0,IF(AQ238=0,C238-BZ238,('LED Curve'!$D$14*(AQ238/$I$2)^3+'LED Curve'!$D$15*(AQ238/$I$2)^2+'LED Curve'!$D$16*(AQ238/$I$2)^1+'LED Curve'!$D$17)*$F$2))</f>
        <v>21.440764503360072</v>
      </c>
      <c r="CB238">
        <f>IF($I$3=0,0,IF(AR238=0,C238-(BZ238+CA238),('LED Curve'!$D$14*(AR238/$I$3)^3+'LED Curve'!$D$15*(AR238/$I$3)^2+'LED Curve'!$D$16*(AR238/$I$3)^1+'LED Curve'!$D$17)*$F$3))</f>
        <v>0</v>
      </c>
      <c r="CC238">
        <f>IF($I$4=0,0,IF(AS238=0,C238-(BZ238+CA238+CB238),('LED Curve'!$D$14*(AS238/$I$4)^3+'LED Curve'!$D$15*(AS238/$I$4)^2+'LED Curve'!$D$16*(AS238/$I$4)^1+'LED Curve'!$D$17)*$F$4))</f>
        <v>0</v>
      </c>
      <c r="CD238">
        <f>IF($I$1=0,0,IF(AT238=0,D238,('LED Curve'!$D$14*(AT238/$I$1)^3+'LED Curve'!$D$15*(AT238/$I$1)^2+'LED Curve'!$D$16*(AT238/$I$1)^1+'LED Curve'!$D$17)*$F$1))</f>
        <v>27.765640483736796</v>
      </c>
      <c r="CE238">
        <f>IF($I$2=0,0,IF(AU238=0,D238-CD238,('LED Curve'!$D$14*(AU238/$I$2)^3+'LED Curve'!$D$15*(AU238/$I$2)^2+'LED Curve'!$D$16*(AU238/$I$2)^1+'LED Curve'!$D$17)*$F$2))</f>
        <v>25.865981417464379</v>
      </c>
      <c r="CF238">
        <f>IF($I$3=0,0,IF(AV238=0,D238-(CD238+CE238),('LED Curve'!$D$14*(AV238/$I$3)^3+'LED Curve'!$D$15*(AV238/$I$3)^2+'LED Curve'!$D$16*(AV238/$I$3)^1+'LED Curve'!$D$17)*$F$3))</f>
        <v>0.17536535744995518</v>
      </c>
      <c r="CG238">
        <f>IF($I$4=0,0,IF(AW238=0,D238-(CD238+CE238+CF238),('LED Curve'!$D$14*(AW238/$I$4)^3+'LED Curve'!$D$15*(AW238/$I$4)^2+'LED Curve'!$D$16*(AW238/$I$4)^1+'LED Curve'!$D$17)*$F$4))</f>
        <v>0</v>
      </c>
      <c r="CH238">
        <f>IF($I$1=0,0,IF(AX238=0,E238,('LED Curve'!$D$14*(AX238/$I$1)^3+'LED Curve'!$D$15*(AX238/$I$1)^2+'LED Curve'!$D$16*(AX238/$I$1)^1+'LED Curve'!$D$17)*$F$1))</f>
        <v>28.377202447524905</v>
      </c>
      <c r="CI238">
        <f>IF($I$2=0,0,IF(AY238=0,E238-CH238,('LED Curve'!$D$14*(AY238/$I$2)^3+'LED Curve'!$D$15*(AY238/$I$2)^2+'LED Curve'!$D$16*(AY238/$I$2)^1+'LED Curve'!$D$17)*$F$2))</f>
        <v>28.377202447524905</v>
      </c>
      <c r="CJ238">
        <f>IF($I$3=0,0,IF(AZ238=0,E238-(CH238+CI238),('LED Curve'!$D$14*(AZ238/$I$3)^3+'LED Curve'!$D$15*(AZ238/$I$3)^2+'LED Curve'!$D$16*(AZ238/$I$3)^1+'LED Curve'!$D$17)*$F$3))</f>
        <v>1.6531646351555764</v>
      </c>
      <c r="CK238">
        <f>IF($I$4=0,0,IF(BA238=0,E238-(CH238+CI238+CJ238),('LED Curve'!$D$14*(BA238/$I$4)^3+'LED Curve'!$D$15*(BA238/$I$4)^2+'LED Curve'!$D$16*(BA238/$I$4)^1+'LED Curve'!$D$17)*$F$4))</f>
        <v>0</v>
      </c>
      <c r="CL238">
        <f t="shared" si="375"/>
        <v>21.440764503360072</v>
      </c>
      <c r="CM238">
        <f t="shared" si="376"/>
        <v>0</v>
      </c>
      <c r="CN238">
        <f t="shared" si="377"/>
        <v>0</v>
      </c>
      <c r="CO238">
        <f>IF($C$6=Calculation!$I$5,0,$C238-(BZ238+CA238+CB238+CC238))</f>
        <v>0</v>
      </c>
      <c r="CP238">
        <f t="shared" si="378"/>
        <v>26.041346774914331</v>
      </c>
      <c r="CQ238">
        <f t="shared" si="379"/>
        <v>0.17536535744995518</v>
      </c>
      <c r="CR238">
        <f t="shared" si="380"/>
        <v>0</v>
      </c>
      <c r="CS238">
        <f>IF($C$6=Calculation!$I$5,0,$D238-(CD238+CE238+CF238+CG238))</f>
        <v>0</v>
      </c>
      <c r="CT238">
        <f t="shared" si="381"/>
        <v>30.030367082680481</v>
      </c>
      <c r="CU238">
        <f t="shared" si="382"/>
        <v>1.6531646351555764</v>
      </c>
      <c r="CV238">
        <f t="shared" si="383"/>
        <v>0</v>
      </c>
      <c r="CW238">
        <f>IF($C$6=Calculation!$I$5,0,$E238-(CH238+CI238+CJ238+CK238))</f>
        <v>0</v>
      </c>
      <c r="CX238">
        <f t="shared" si="384"/>
        <v>109.5768306853588</v>
      </c>
      <c r="CY238">
        <f t="shared" si="385"/>
        <v>124.28948350420828</v>
      </c>
      <c r="CZ238">
        <f t="shared" si="386"/>
        <v>138.33570749608737</v>
      </c>
      <c r="DA238">
        <f t="shared" si="387"/>
        <v>1.1983688223053752</v>
      </c>
      <c r="DB238">
        <f t="shared" si="388"/>
        <v>1.2631682147436054</v>
      </c>
      <c r="DC238">
        <f t="shared" si="389"/>
        <v>1.314071282497782</v>
      </c>
      <c r="DD238">
        <f t="shared" si="404"/>
        <v>27.056518633798596</v>
      </c>
      <c r="DE238">
        <f t="shared" si="405"/>
        <v>26.542089535716325</v>
      </c>
      <c r="DF238">
        <f t="shared" si="406"/>
        <v>24.158376756220594</v>
      </c>
      <c r="DG238">
        <f t="shared" si="407"/>
        <v>17.668708311669377</v>
      </c>
      <c r="DH238">
        <f t="shared" si="408"/>
        <v>28.603725346891277</v>
      </c>
      <c r="DI238">
        <f t="shared" si="409"/>
        <v>28.200411921085621</v>
      </c>
      <c r="DJ238">
        <f t="shared" si="410"/>
        <v>26.070179169031878</v>
      </c>
      <c r="DK238">
        <f t="shared" si="411"/>
        <v>20.58063158156131</v>
      </c>
      <c r="DL238">
        <f t="shared" si="412"/>
        <v>29.817739080855922</v>
      </c>
      <c r="DM238">
        <f t="shared" si="413"/>
        <v>29.469925069144566</v>
      </c>
      <c r="DN238">
        <f t="shared" si="414"/>
        <v>27.58637989587719</v>
      </c>
      <c r="DO238">
        <f t="shared" si="415"/>
        <v>22.792486166611489</v>
      </c>
      <c r="DP238">
        <f t="shared" si="390"/>
        <v>0.30104550353408382</v>
      </c>
      <c r="DQ238">
        <f t="shared" si="391"/>
        <v>1.189225856686829</v>
      </c>
      <c r="DR238">
        <f t="shared" si="392"/>
        <v>3.0086655197777659</v>
      </c>
      <c r="DS238">
        <f t="shared" si="393"/>
        <v>8.4538317456497953</v>
      </c>
      <c r="DT238">
        <f t="shared" si="394"/>
        <v>0.21802900651552273</v>
      </c>
      <c r="DU238">
        <f t="shared" si="395"/>
        <v>1.0587433119011991</v>
      </c>
      <c r="DV238">
        <f t="shared" si="396"/>
        <v>2.5140762187326211</v>
      </c>
      <c r="DW238">
        <f t="shared" si="397"/>
        <v>15.780518733745136</v>
      </c>
      <c r="DX238">
        <f t="shared" si="398"/>
        <v>0.17943591579829735</v>
      </c>
      <c r="DY238">
        <f t="shared" si="399"/>
        <v>0.9527300865941748</v>
      </c>
      <c r="DZ238">
        <f t="shared" si="400"/>
        <v>2.1752371277000293</v>
      </c>
      <c r="EA238">
        <f t="shared" si="401"/>
        <v>24.047702871007704</v>
      </c>
      <c r="EB238">
        <f>IF($I$1=0,0,IF(AP238&lt;=0,0,('LED Curve'!$D$19*(AP238/$I$1)^3+'LED Curve'!$D$20*(AP238/$I$1)^2+'LED Curve'!$D$21*(AP238/$I$1)^1+'LED Curve'!$D$22)*$F$1*$I$1))</f>
        <v>119.79697581730737</v>
      </c>
      <c r="EC238">
        <f>IF($I$2=0,0,IF(AQ238&lt;=0,0,('LED Curve'!$D$19*(AQ238/$I$2)^3+'LED Curve'!$D$20*(AQ238/$I$2)^2+'LED Curve'!$D$21*(AQ238/$I$2)^1+'LED Curve'!$D$22)*$F$2*$I$2))</f>
        <v>0</v>
      </c>
      <c r="ED238">
        <f>IF($I$3=0,0,IF(AR238&lt;=0,0,('LED Curve'!$D$19*(AR238/$I$3)^3+'LED Curve'!$D$20*(AR238/$I$3)^2+'LED Curve'!$D$21*(AR238/$I$3)^1+'LED Curve'!$D$22)*$F$3*$I$3))</f>
        <v>0</v>
      </c>
      <c r="EE238">
        <f>IF($I$4=0,0,IF(AS238&lt;=0,0,('LED Curve'!$D$19*(AS238/$I$4)^3+'LED Curve'!$D$20*(AS238/$I$4)^2+'LED Curve'!$D$21*(AS238/$I$4)^1+'LED Curve'!$D$22)*$F$4*$I$4))</f>
        <v>0</v>
      </c>
      <c r="EF238">
        <f>IF($I$1=0,0,IF(AT238&lt;=0,0,('LED Curve'!$D$19*(AT238/$I$1)^3+'LED Curve'!$D$20*(AT238/$I$1)^2+'LED Curve'!$D$21*(AT238/$I$1)^1+'LED Curve'!$D$22)*$F$1*$I$1))</f>
        <v>119.79697581730737</v>
      </c>
      <c r="EG238">
        <f>IF($I$2=0,0,IF(AU238&lt;=0,0,('LED Curve'!$D$19*(AU238/$I$2)^3+'LED Curve'!$D$20*(AU238/$I$2)^2+'LED Curve'!$D$21*(AU238/$I$2)^1+'LED Curve'!$D$22)*$F$2*$I$2))</f>
        <v>17.1856278025205</v>
      </c>
      <c r="EH238">
        <f>IF($I$3=0,0,IF(AV238&lt;=0,0,('LED Curve'!$D$19*(AV238/$I$3)^3+'LED Curve'!$D$20*(AV238/$I$3)^2+'LED Curve'!$D$21*(AV238/$I$3)^1+'LED Curve'!$D$22)*$F$3*$I$3))</f>
        <v>0</v>
      </c>
      <c r="EI238">
        <f>IF($I$4=0,0,IF(AW238&lt;=0,0,('LED Curve'!$D$19*(AW238/$I$4)^3+'LED Curve'!$D$20*(AW238/$I$4)^2+'LED Curve'!$D$21*(AW238/$I$4)^1+'LED Curve'!$D$22)*$F$4*$I$4))</f>
        <v>0</v>
      </c>
      <c r="EJ238">
        <f>IF($I$1=0,0,IF(AX238&lt;=0,0,('LED Curve'!$D$19*(AX238/$I$1)^3+'LED Curve'!$D$20*(AX238/$I$1)^2+'LED Curve'!$D$21*(AX238/$I$1)^1+'LED Curve'!$D$22)*$F$1*$I$1))</f>
        <v>158.47459334726244</v>
      </c>
      <c r="EK238">
        <f>IF($I$2=0,0,IF(AY238&lt;=0,0,('LED Curve'!$D$19*(AY238/$I$2)^3+'LED Curve'!$D$20*(AY238/$I$2)^2+'LED Curve'!$D$21*(AY238/$I$2)^1+'LED Curve'!$D$22)*$F$2*$I$2))</f>
        <v>158.47459334726244</v>
      </c>
      <c r="EL238">
        <f>IF($I$3=0,0,IF(AZ238&lt;=0,0,('LED Curve'!$D$19*(AZ238/$I$3)^3+'LED Curve'!$D$20*(AZ238/$I$3)^2+'LED Curve'!$D$21*(AZ238/$I$3)^1+'LED Curve'!$D$22)*$F$3*$I$3))</f>
        <v>0</v>
      </c>
      <c r="EM238">
        <f>IF($I$4=0,0,IF(BA238&lt;=0,0,('LED Curve'!$D$19*(BA238/$I$4)^3+'LED Curve'!$D$20*(BA238/$I$4)^2+'LED Curve'!$D$21*(BA238/$I$4)^1+'LED Curve'!$D$22)*$F$4*$I$4))</f>
        <v>0</v>
      </c>
      <c r="EN238">
        <f t="shared" si="402"/>
        <v>119.79697581730737</v>
      </c>
      <c r="EO238">
        <f t="shared" si="322"/>
        <v>0</v>
      </c>
      <c r="EP238">
        <f t="shared" si="323"/>
        <v>136.98260361982787</v>
      </c>
      <c r="EQ238">
        <f t="shared" si="324"/>
        <v>0</v>
      </c>
      <c r="ER238">
        <f t="shared" si="403"/>
        <v>316.94918669452488</v>
      </c>
      <c r="ES238">
        <f t="shared" si="325"/>
        <v>0</v>
      </c>
    </row>
    <row r="239" spans="1:149" x14ac:dyDescent="0.3">
      <c r="A239">
        <v>230</v>
      </c>
      <c r="B239">
        <f t="shared" si="326"/>
        <v>8.9843749999999993E-3</v>
      </c>
      <c r="C239">
        <f t="shared" si="313"/>
        <v>47.397426869500009</v>
      </c>
      <c r="D239">
        <f t="shared" si="314"/>
        <v>51.833556584909104</v>
      </c>
      <c r="E239">
        <f t="shared" si="315"/>
        <v>56.269686300318199</v>
      </c>
      <c r="F239">
        <f>IF(C239&gt;Calculation!$D$72,IF((C239-Calculation!$D$72)/Calculation!$D$58&gt;Calculation!$D$28,Calculation!$D$28,(C239-Calculation!$D$72)/Calculation!$D$58),0)</f>
        <v>26.470588235294116</v>
      </c>
      <c r="G239">
        <f>IF(C239&gt;Calculation!$D$73,IF((C239-Calculation!$D$73)/Calculation!$D$59&gt;Calculation!$D$29,Calculation!$D$29,(C239-Calculation!$D$73)/Calculation!$D$59),0)</f>
        <v>0</v>
      </c>
      <c r="H239">
        <f>IF(C239&gt;Calculation!$D$74,IF((C239-Calculation!$D$74)/Calculation!$D$60&gt;Calculation!$D$30,Calculation!$D$30,(C239-Calculation!$D$74)/Calculation!$D$60),0)</f>
        <v>0</v>
      </c>
      <c r="I239">
        <f>IF(C239&gt;Calculation!$D$75,IF((C239-Calculation!$D$75)/Calculation!$D$61&gt;Calculation!$D$31,Calculation!$D$31,(C239-Calculation!$D$75)/Calculation!$D$61),0)</f>
        <v>0</v>
      </c>
      <c r="J239">
        <f>IF(D239&gt;Calculation!$D$72,IF((D239-Calculation!$D$72)/Calculation!$D$58&gt;Calculation!$D$28,Calculation!$D$28,(D239-Calculation!$D$72)/Calculation!$D$58),0)</f>
        <v>26.470588235294116</v>
      </c>
      <c r="K239">
        <f>IF(D239&gt;Calculation!$D$73,IF((D239-Calculation!$D$73)/Calculation!$D$59&gt;Calculation!$D$29,Calculation!$D$29,(D239-Calculation!$D$73)/Calculation!$D$59),0)</f>
        <v>0</v>
      </c>
      <c r="L239">
        <f>IF(D239&gt;Calculation!$D$74,IF((D239-Calculation!$D$74)/Calculation!$D$60&gt;Calculation!$D$30,Calculation!$D$30,(D239-Calculation!$D$74)/Calculation!$D$60),0)</f>
        <v>0</v>
      </c>
      <c r="M239">
        <f>IF(D239&gt;Calculation!$D$75,IF((D239-Calculation!$D$75)/Calculation!$D$61&gt;Calculation!$D$31,Calculation!$D$31,(D239-Calculation!$D$75)/Calculation!$D$61),0)</f>
        <v>0</v>
      </c>
      <c r="N239">
        <f>IF(E239&gt;Calculation!$D$72,IF((E239-Calculation!$D$72)/Calculation!$D$58&gt;Calculation!$D$28,Calculation!$D$28,(E239-Calculation!$D$72)/Calculation!$D$58),0)</f>
        <v>26.470588235294116</v>
      </c>
      <c r="O239">
        <f>IF(E239&gt;Calculation!$D$73,IF((E239-Calculation!$D$73)/Calculation!$D$59&gt;Calculation!$D$29,Calculation!$D$29,(E239-Calculation!$D$73)/Calculation!$D$59),0)</f>
        <v>20.564551014819916</v>
      </c>
      <c r="P239">
        <f>IF(E239&gt;Calculation!$D$74,IF((E239-Calculation!$D$74)/Calculation!$D$60&gt;Calculation!$D$30,Calculation!$D$30,(E239-Calculation!$D$74)/Calculation!$D$60),0)</f>
        <v>0</v>
      </c>
      <c r="Q239">
        <f>IF(E239&gt;Calculation!$D$75,IF((E239-Calculation!$D$75)/Calculation!$D$61&gt;Calculation!$D$31,Calculation!$D$31,(E239-Calculation!$D$75)/Calculation!$D$61),0)</f>
        <v>0</v>
      </c>
      <c r="R239">
        <f t="shared" si="327"/>
        <v>26.470588235294116</v>
      </c>
      <c r="S239">
        <f t="shared" si="328"/>
        <v>0</v>
      </c>
      <c r="T239">
        <f t="shared" si="329"/>
        <v>0</v>
      </c>
      <c r="U239">
        <f t="shared" si="330"/>
        <v>0</v>
      </c>
      <c r="V239">
        <f t="shared" si="331"/>
        <v>26.470588235294116</v>
      </c>
      <c r="W239">
        <f t="shared" si="332"/>
        <v>0</v>
      </c>
      <c r="X239">
        <f t="shared" si="333"/>
        <v>0</v>
      </c>
      <c r="Y239">
        <f t="shared" si="334"/>
        <v>0</v>
      </c>
      <c r="Z239">
        <f t="shared" si="335"/>
        <v>5.9060372204742002</v>
      </c>
      <c r="AA239">
        <f t="shared" si="336"/>
        <v>20.564551014819916</v>
      </c>
      <c r="AB239">
        <f t="shared" si="337"/>
        <v>0</v>
      </c>
      <c r="AC239">
        <f t="shared" si="316"/>
        <v>0</v>
      </c>
      <c r="AD239">
        <f>IF(T239&gt;Calculation!$D$29,1,0)</f>
        <v>0</v>
      </c>
      <c r="AE239">
        <f>IF(X239&gt;Calculation!$D$29,1,0)</f>
        <v>0</v>
      </c>
      <c r="AF239">
        <f>IF(AB239&gt;Calculation!$D$29,1,0)</f>
        <v>0</v>
      </c>
      <c r="AG239">
        <f>IF(U239&gt;Calculation!$D$30,1,0)</f>
        <v>0</v>
      </c>
      <c r="AH239">
        <f>IF(Y239&gt;Calculation!$D$30,1,0)</f>
        <v>0</v>
      </c>
      <c r="AI239">
        <f>IF(AC239&gt;Calculation!$D$30,1,0)</f>
        <v>0</v>
      </c>
      <c r="AJ239">
        <f t="shared" si="317"/>
        <v>26.470588235294116</v>
      </c>
      <c r="AK239">
        <f t="shared" si="338"/>
        <v>26.470588235294116</v>
      </c>
      <c r="AL239">
        <f t="shared" si="339"/>
        <v>26.470588235294116</v>
      </c>
      <c r="AM239">
        <f t="shared" si="340"/>
        <v>700.69204152249131</v>
      </c>
      <c r="AN239">
        <f t="shared" si="341"/>
        <v>700.69204152249131</v>
      </c>
      <c r="AO239">
        <f t="shared" si="342"/>
        <v>700.69204152249131</v>
      </c>
      <c r="AP239">
        <f t="shared" si="318"/>
        <v>26.470588235294116</v>
      </c>
      <c r="AQ239">
        <f t="shared" si="319"/>
        <v>0</v>
      </c>
      <c r="AR239">
        <f t="shared" si="320"/>
        <v>0</v>
      </c>
      <c r="AS239">
        <f t="shared" si="321"/>
        <v>0</v>
      </c>
      <c r="AT239">
        <f t="shared" si="343"/>
        <v>26.470588235294116</v>
      </c>
      <c r="AU239">
        <f t="shared" si="344"/>
        <v>0</v>
      </c>
      <c r="AV239">
        <f t="shared" si="345"/>
        <v>0</v>
      </c>
      <c r="AW239">
        <f t="shared" si="346"/>
        <v>0</v>
      </c>
      <c r="AX239">
        <f t="shared" si="347"/>
        <v>26.470588235294116</v>
      </c>
      <c r="AY239">
        <f t="shared" si="348"/>
        <v>20.564551014819916</v>
      </c>
      <c r="AZ239">
        <f t="shared" si="349"/>
        <v>0</v>
      </c>
      <c r="BA239">
        <f t="shared" si="350"/>
        <v>0</v>
      </c>
      <c r="BB239">
        <f t="shared" si="351"/>
        <v>8.8235294117647047</v>
      </c>
      <c r="BC239">
        <f t="shared" si="352"/>
        <v>0</v>
      </c>
      <c r="BD239">
        <f t="shared" si="353"/>
        <v>0</v>
      </c>
      <c r="BE239">
        <f t="shared" si="354"/>
        <v>0</v>
      </c>
      <c r="BF239">
        <f t="shared" si="355"/>
        <v>8.8235294117647047</v>
      </c>
      <c r="BG239">
        <f t="shared" si="356"/>
        <v>0</v>
      </c>
      <c r="BH239">
        <f t="shared" si="357"/>
        <v>0</v>
      </c>
      <c r="BI239">
        <f t="shared" si="358"/>
        <v>0</v>
      </c>
      <c r="BJ239">
        <f t="shared" si="359"/>
        <v>8.8235294117647047</v>
      </c>
      <c r="BK239">
        <f t="shared" si="360"/>
        <v>6.8548503382733053</v>
      </c>
      <c r="BL239">
        <f t="shared" si="361"/>
        <v>0</v>
      </c>
      <c r="BM239">
        <f t="shared" si="362"/>
        <v>0</v>
      </c>
      <c r="BN239">
        <f t="shared" si="363"/>
        <v>77.85467128027679</v>
      </c>
      <c r="BO239">
        <f t="shared" si="364"/>
        <v>0</v>
      </c>
      <c r="BP239">
        <f t="shared" si="365"/>
        <v>0</v>
      </c>
      <c r="BQ239">
        <f t="shared" si="366"/>
        <v>0</v>
      </c>
      <c r="BR239">
        <f t="shared" si="367"/>
        <v>77.85467128027679</v>
      </c>
      <c r="BS239">
        <f t="shared" si="368"/>
        <v>0</v>
      </c>
      <c r="BT239">
        <f t="shared" si="369"/>
        <v>0</v>
      </c>
      <c r="BU239">
        <f t="shared" si="370"/>
        <v>0</v>
      </c>
      <c r="BV239">
        <f t="shared" si="371"/>
        <v>77.85467128027679</v>
      </c>
      <c r="BW239">
        <f t="shared" si="372"/>
        <v>46.988973160125646</v>
      </c>
      <c r="BX239">
        <f t="shared" si="373"/>
        <v>0</v>
      </c>
      <c r="BY239">
        <f t="shared" si="374"/>
        <v>0</v>
      </c>
      <c r="BZ239">
        <f>IF($I$1=0,0,IF(AP239=0,C239,('LED Curve'!$D$14*(AP239/$I$1)^3+'LED Curve'!$D$15*(AP239/$I$1)^2+'LED Curve'!$D$16*(AP239/$I$1)^1+'LED Curve'!$D$17)*$F$1))</f>
        <v>27.765640483736796</v>
      </c>
      <c r="CA239">
        <f>IF($I$2=0,0,IF(AQ239=0,C239-BZ239,('LED Curve'!$D$14*(AQ239/$I$2)^3+'LED Curve'!$D$15*(AQ239/$I$2)^2+'LED Curve'!$D$16*(AQ239/$I$2)^1+'LED Curve'!$D$17)*$F$2))</f>
        <v>19.631786385763213</v>
      </c>
      <c r="CB239">
        <f>IF($I$3=0,0,IF(AR239=0,C239-(BZ239+CA239),('LED Curve'!$D$14*(AR239/$I$3)^3+'LED Curve'!$D$15*(AR239/$I$3)^2+'LED Curve'!$D$16*(AR239/$I$3)^1+'LED Curve'!$D$17)*$F$3))</f>
        <v>0</v>
      </c>
      <c r="CC239">
        <f>IF($I$4=0,0,IF(AS239=0,C239-(BZ239+CA239+CB239),('LED Curve'!$D$14*(AS239/$I$4)^3+'LED Curve'!$D$15*(AS239/$I$4)^2+'LED Curve'!$D$16*(AS239/$I$4)^1+'LED Curve'!$D$17)*$F$4))</f>
        <v>0</v>
      </c>
      <c r="CD239">
        <f>IF($I$1=0,0,IF(AT239=0,D239,('LED Curve'!$D$14*(AT239/$I$1)^3+'LED Curve'!$D$15*(AT239/$I$1)^2+'LED Curve'!$D$16*(AT239/$I$1)^1+'LED Curve'!$D$17)*$F$1))</f>
        <v>27.765640483736796</v>
      </c>
      <c r="CE239">
        <f>IF($I$2=0,0,IF(AU239=0,D239-CD239,('LED Curve'!$D$14*(AU239/$I$2)^3+'LED Curve'!$D$15*(AU239/$I$2)^2+'LED Curve'!$D$16*(AU239/$I$2)^1+'LED Curve'!$D$17)*$F$2))</f>
        <v>24.067916101172308</v>
      </c>
      <c r="CF239">
        <f>IF($I$3=0,0,IF(AV239=0,D239-(CD239+CE239),('LED Curve'!$D$14*(AV239/$I$3)^3+'LED Curve'!$D$15*(AV239/$I$3)^2+'LED Curve'!$D$16*(AV239/$I$3)^1+'LED Curve'!$D$17)*$F$3))</f>
        <v>0</v>
      </c>
      <c r="CG239">
        <f>IF($I$4=0,0,IF(AW239=0,D239-(CD239+CE239+CF239),('LED Curve'!$D$14*(AW239/$I$4)^3+'LED Curve'!$D$15*(AW239/$I$4)^2+'LED Curve'!$D$16*(AW239/$I$4)^1+'LED Curve'!$D$17)*$F$4))</f>
        <v>0</v>
      </c>
      <c r="CH239">
        <f>IF($I$1=0,0,IF(AX239=0,E239,('LED Curve'!$D$14*(AX239/$I$1)^3+'LED Curve'!$D$15*(AX239/$I$1)^2+'LED Curve'!$D$16*(AX239/$I$1)^1+'LED Curve'!$D$17)*$F$1))</f>
        <v>27.765640483736796</v>
      </c>
      <c r="CI239">
        <f>IF($I$2=0,0,IF(AY239=0,E239-CH239,('LED Curve'!$D$14*(AY239/$I$2)^3+'LED Curve'!$D$15*(AY239/$I$2)^2+'LED Curve'!$D$16*(AY239/$I$2)^1+'LED Curve'!$D$17)*$F$2))</f>
        <v>27.321489070117689</v>
      </c>
      <c r="CJ239">
        <f>IF($I$3=0,0,IF(AZ239=0,E239-(CH239+CI239),('LED Curve'!$D$14*(AZ239/$I$3)^3+'LED Curve'!$D$15*(AZ239/$I$3)^2+'LED Curve'!$D$16*(AZ239/$I$3)^1+'LED Curve'!$D$17)*$F$3))</f>
        <v>1.1825567464637174</v>
      </c>
      <c r="CK239">
        <f>IF($I$4=0,0,IF(BA239=0,E239-(CH239+CI239+CJ239),('LED Curve'!$D$14*(BA239/$I$4)^3+'LED Curve'!$D$15*(BA239/$I$4)^2+'LED Curve'!$D$16*(BA239/$I$4)^1+'LED Curve'!$D$17)*$F$4))</f>
        <v>0</v>
      </c>
      <c r="CL239">
        <f t="shared" si="375"/>
        <v>19.631786385763213</v>
      </c>
      <c r="CM239">
        <f t="shared" si="376"/>
        <v>0</v>
      </c>
      <c r="CN239">
        <f t="shared" si="377"/>
        <v>0</v>
      </c>
      <c r="CO239">
        <f>IF($C$6=Calculation!$I$5,0,$C239-(BZ239+CA239+CB239+CC239))</f>
        <v>0</v>
      </c>
      <c r="CP239">
        <f t="shared" si="378"/>
        <v>24.067916101172308</v>
      </c>
      <c r="CQ239">
        <f t="shared" si="379"/>
        <v>0</v>
      </c>
      <c r="CR239">
        <f t="shared" si="380"/>
        <v>0</v>
      </c>
      <c r="CS239">
        <f>IF($C$6=Calculation!$I$5,0,$D239-(CD239+CE239+CF239+CG239))</f>
        <v>0</v>
      </c>
      <c r="CT239">
        <f t="shared" si="381"/>
        <v>28.504045816581403</v>
      </c>
      <c r="CU239">
        <f t="shared" si="382"/>
        <v>1.1825567464637174</v>
      </c>
      <c r="CV239">
        <f t="shared" si="383"/>
        <v>0</v>
      </c>
      <c r="CW239">
        <f>IF($C$6=Calculation!$I$5,0,$E239-(CH239+CI239+CJ239+CK239))</f>
        <v>0</v>
      </c>
      <c r="CX239">
        <f t="shared" si="384"/>
        <v>109.62822283188392</v>
      </c>
      <c r="CY239">
        <f t="shared" si="385"/>
        <v>124.34554766405387</v>
      </c>
      <c r="CZ239">
        <f t="shared" si="386"/>
        <v>138.40660631199785</v>
      </c>
      <c r="DA239">
        <f t="shared" si="387"/>
        <v>1.1998164325994929</v>
      </c>
      <c r="DB239">
        <f t="shared" si="388"/>
        <v>1.2646158250377231</v>
      </c>
      <c r="DC239">
        <f t="shared" si="389"/>
        <v>1.3157611132922271</v>
      </c>
      <c r="DD239">
        <f t="shared" si="404"/>
        <v>27.085228510217902</v>
      </c>
      <c r="DE239">
        <f t="shared" si="405"/>
        <v>26.542089535716325</v>
      </c>
      <c r="DF239">
        <f t="shared" si="406"/>
        <v>24.158376756220594</v>
      </c>
      <c r="DG239">
        <f t="shared" si="407"/>
        <v>17.668708311669377</v>
      </c>
      <c r="DH239">
        <f t="shared" si="408"/>
        <v>28.632435223310583</v>
      </c>
      <c r="DI239">
        <f t="shared" si="409"/>
        <v>28.202146422291268</v>
      </c>
      <c r="DJ239">
        <f t="shared" si="410"/>
        <v>26.070179169031878</v>
      </c>
      <c r="DK239">
        <f t="shared" si="411"/>
        <v>20.58063158156131</v>
      </c>
      <c r="DL239">
        <f t="shared" si="412"/>
        <v>29.851621904024828</v>
      </c>
      <c r="DM239">
        <f t="shared" si="413"/>
        <v>29.500327356257259</v>
      </c>
      <c r="DN239">
        <f t="shared" si="414"/>
        <v>27.58637989587719</v>
      </c>
      <c r="DO239">
        <f t="shared" si="415"/>
        <v>22.792486166611489</v>
      </c>
      <c r="DP239">
        <f t="shared" si="390"/>
        <v>0.32228016334578546</v>
      </c>
      <c r="DQ239">
        <f t="shared" si="391"/>
        <v>1.189225856686829</v>
      </c>
      <c r="DR239">
        <f t="shared" si="392"/>
        <v>3.0086655197777659</v>
      </c>
      <c r="DS239">
        <f t="shared" si="393"/>
        <v>8.4538317456497953</v>
      </c>
      <c r="DT239">
        <f t="shared" si="394"/>
        <v>0.24219508696032463</v>
      </c>
      <c r="DU239">
        <f t="shared" si="395"/>
        <v>1.0587494033829188</v>
      </c>
      <c r="DV239">
        <f t="shared" si="396"/>
        <v>2.5140762187326211</v>
      </c>
      <c r="DW239">
        <f t="shared" si="397"/>
        <v>15.780518733745136</v>
      </c>
      <c r="DX239">
        <f t="shared" si="398"/>
        <v>0.18281195506843054</v>
      </c>
      <c r="DY239">
        <f t="shared" si="399"/>
        <v>0.95427792215846785</v>
      </c>
      <c r="DZ239">
        <f t="shared" si="400"/>
        <v>2.1752371277000293</v>
      </c>
      <c r="EA239">
        <f t="shared" si="401"/>
        <v>24.047702871007704</v>
      </c>
      <c r="EB239">
        <f>IF($I$1=0,0,IF(AP239&lt;=0,0,('LED Curve'!$D$19*(AP239/$I$1)^3+'LED Curve'!$D$20*(AP239/$I$1)^2+'LED Curve'!$D$21*(AP239/$I$1)^1+'LED Curve'!$D$22)*$F$1*$I$1))</f>
        <v>119.79697581730737</v>
      </c>
      <c r="EC239">
        <f>IF($I$2=0,0,IF(AQ239&lt;=0,0,('LED Curve'!$D$19*(AQ239/$I$2)^3+'LED Curve'!$D$20*(AQ239/$I$2)^2+'LED Curve'!$D$21*(AQ239/$I$2)^1+'LED Curve'!$D$22)*$F$2*$I$2))</f>
        <v>0</v>
      </c>
      <c r="ED239">
        <f>IF($I$3=0,0,IF(AR239&lt;=0,0,('LED Curve'!$D$19*(AR239/$I$3)^3+'LED Curve'!$D$20*(AR239/$I$3)^2+'LED Curve'!$D$21*(AR239/$I$3)^1+'LED Curve'!$D$22)*$F$3*$I$3))</f>
        <v>0</v>
      </c>
      <c r="EE239">
        <f>IF($I$4=0,0,IF(AS239&lt;=0,0,('LED Curve'!$D$19*(AS239/$I$4)^3+'LED Curve'!$D$20*(AS239/$I$4)^2+'LED Curve'!$D$21*(AS239/$I$4)^1+'LED Curve'!$D$22)*$F$4*$I$4))</f>
        <v>0</v>
      </c>
      <c r="EF239">
        <f>IF($I$1=0,0,IF(AT239&lt;=0,0,('LED Curve'!$D$19*(AT239/$I$1)^3+'LED Curve'!$D$20*(AT239/$I$1)^2+'LED Curve'!$D$21*(AT239/$I$1)^1+'LED Curve'!$D$22)*$F$1*$I$1))</f>
        <v>119.79697581730737</v>
      </c>
      <c r="EG239">
        <f>IF($I$2=0,0,IF(AU239&lt;=0,0,('LED Curve'!$D$19*(AU239/$I$2)^3+'LED Curve'!$D$20*(AU239/$I$2)^2+'LED Curve'!$D$21*(AU239/$I$2)^1+'LED Curve'!$D$22)*$F$2*$I$2))</f>
        <v>0</v>
      </c>
      <c r="EH239">
        <f>IF($I$3=0,0,IF(AV239&lt;=0,0,('LED Curve'!$D$19*(AV239/$I$3)^3+'LED Curve'!$D$20*(AV239/$I$3)^2+'LED Curve'!$D$21*(AV239/$I$3)^1+'LED Curve'!$D$22)*$F$3*$I$3))</f>
        <v>0</v>
      </c>
      <c r="EI239">
        <f>IF($I$4=0,0,IF(AW239&lt;=0,0,('LED Curve'!$D$19*(AW239/$I$4)^3+'LED Curve'!$D$20*(AW239/$I$4)^2+'LED Curve'!$D$21*(AW239/$I$4)^1+'LED Curve'!$D$22)*$F$4*$I$4))</f>
        <v>0</v>
      </c>
      <c r="EJ239">
        <f>IF($I$1=0,0,IF(AX239&lt;=0,0,('LED Curve'!$D$19*(AX239/$I$1)^3+'LED Curve'!$D$20*(AX239/$I$1)^2+'LED Curve'!$D$21*(AX239/$I$1)^1+'LED Curve'!$D$22)*$F$1*$I$1))</f>
        <v>119.79697581730737</v>
      </c>
      <c r="EK239">
        <f>IF($I$2=0,0,IF(AY239&lt;=0,0,('LED Curve'!$D$19*(AY239/$I$2)^3+'LED Curve'!$D$20*(AY239/$I$2)^2+'LED Curve'!$D$21*(AY239/$I$2)^1+'LED Curve'!$D$22)*$F$2*$I$2))</f>
        <v>93.689785442700014</v>
      </c>
      <c r="EL239">
        <f>IF($I$3=0,0,IF(AZ239&lt;=0,0,('LED Curve'!$D$19*(AZ239/$I$3)^3+'LED Curve'!$D$20*(AZ239/$I$3)^2+'LED Curve'!$D$21*(AZ239/$I$3)^1+'LED Curve'!$D$22)*$F$3*$I$3))</f>
        <v>0</v>
      </c>
      <c r="EM239">
        <f>IF($I$4=0,0,IF(BA239&lt;=0,0,('LED Curve'!$D$19*(BA239/$I$4)^3+'LED Curve'!$D$20*(BA239/$I$4)^2+'LED Curve'!$D$21*(BA239/$I$4)^1+'LED Curve'!$D$22)*$F$4*$I$4))</f>
        <v>0</v>
      </c>
      <c r="EN239">
        <f t="shared" si="402"/>
        <v>119.79697581730737</v>
      </c>
      <c r="EO239">
        <f t="shared" si="322"/>
        <v>0</v>
      </c>
      <c r="EP239">
        <f t="shared" si="323"/>
        <v>119.79697581730737</v>
      </c>
      <c r="EQ239">
        <f t="shared" si="324"/>
        <v>0</v>
      </c>
      <c r="ER239">
        <f t="shared" si="403"/>
        <v>213.48676126000737</v>
      </c>
      <c r="ES239">
        <f t="shared" si="325"/>
        <v>0</v>
      </c>
    </row>
    <row r="240" spans="1:149" x14ac:dyDescent="0.3">
      <c r="A240">
        <v>231</v>
      </c>
      <c r="B240">
        <f t="shared" si="326"/>
        <v>9.0234375000000002E-3</v>
      </c>
      <c r="C240">
        <f t="shared" si="313"/>
        <v>45.581100038907529</v>
      </c>
      <c r="D240">
        <f t="shared" si="314"/>
        <v>49.852109133353665</v>
      </c>
      <c r="E240">
        <f t="shared" si="315"/>
        <v>54.123118227799807</v>
      </c>
      <c r="F240">
        <f>IF(C240&gt;Calculation!$D$72,IF((C240-Calculation!$D$72)/Calculation!$D$58&gt;Calculation!$D$28,Calculation!$D$28,(C240-Calculation!$D$72)/Calculation!$D$58),0)</f>
        <v>26.470588235294116</v>
      </c>
      <c r="G240">
        <f>IF(C240&gt;Calculation!$D$73,IF((C240-Calculation!$D$73)/Calculation!$D$59&gt;Calculation!$D$29,Calculation!$D$29,(C240-Calculation!$D$73)/Calculation!$D$59),0)</f>
        <v>0</v>
      </c>
      <c r="H240">
        <f>IF(C240&gt;Calculation!$D$74,IF((C240-Calculation!$D$74)/Calculation!$D$60&gt;Calculation!$D$30,Calculation!$D$30,(C240-Calculation!$D$74)/Calculation!$D$60),0)</f>
        <v>0</v>
      </c>
      <c r="I240">
        <f>IF(C240&gt;Calculation!$D$75,IF((C240-Calculation!$D$75)/Calculation!$D$61&gt;Calculation!$D$31,Calculation!$D$31,(C240-Calculation!$D$75)/Calculation!$D$61),0)</f>
        <v>0</v>
      </c>
      <c r="J240">
        <f>IF(D240&gt;Calculation!$D$72,IF((D240-Calculation!$D$72)/Calculation!$D$58&gt;Calculation!$D$28,Calculation!$D$28,(D240-Calculation!$D$72)/Calculation!$D$58),0)</f>
        <v>26.470588235294116</v>
      </c>
      <c r="K240">
        <f>IF(D240&gt;Calculation!$D$73,IF((D240-Calculation!$D$73)/Calculation!$D$59&gt;Calculation!$D$29,Calculation!$D$29,(D240-Calculation!$D$73)/Calculation!$D$59),0)</f>
        <v>0</v>
      </c>
      <c r="L240">
        <f>IF(D240&gt;Calculation!$D$74,IF((D240-Calculation!$D$74)/Calculation!$D$60&gt;Calculation!$D$30,Calculation!$D$30,(D240-Calculation!$D$74)/Calculation!$D$60),0)</f>
        <v>0</v>
      </c>
      <c r="M240">
        <f>IF(D240&gt;Calculation!$D$75,IF((D240-Calculation!$D$75)/Calculation!$D$61&gt;Calculation!$D$31,Calculation!$D$31,(D240-Calculation!$D$75)/Calculation!$D$61),0)</f>
        <v>0</v>
      </c>
      <c r="N240">
        <f>IF(E240&gt;Calculation!$D$72,IF((E240-Calculation!$D$72)/Calculation!$D$58&gt;Calculation!$D$28,Calculation!$D$28,(E240-Calculation!$D$72)/Calculation!$D$58),0)</f>
        <v>26.470588235294116</v>
      </c>
      <c r="O240">
        <f>IF(E240&gt;Calculation!$D$73,IF((E240-Calculation!$D$73)/Calculation!$D$59&gt;Calculation!$D$29,Calculation!$D$29,(E240-Calculation!$D$73)/Calculation!$D$59),0)</f>
        <v>5.7401858731183166</v>
      </c>
      <c r="P240">
        <f>IF(E240&gt;Calculation!$D$74,IF((E240-Calculation!$D$74)/Calculation!$D$60&gt;Calculation!$D$30,Calculation!$D$30,(E240-Calculation!$D$74)/Calculation!$D$60),0)</f>
        <v>0</v>
      </c>
      <c r="Q240">
        <f>IF(E240&gt;Calculation!$D$75,IF((E240-Calculation!$D$75)/Calculation!$D$61&gt;Calculation!$D$31,Calculation!$D$31,(E240-Calculation!$D$75)/Calculation!$D$61),0)</f>
        <v>0</v>
      </c>
      <c r="R240">
        <f t="shared" si="327"/>
        <v>26.470588235294116</v>
      </c>
      <c r="S240">
        <f t="shared" si="328"/>
        <v>0</v>
      </c>
      <c r="T240">
        <f t="shared" si="329"/>
        <v>0</v>
      </c>
      <c r="U240">
        <f t="shared" si="330"/>
        <v>0</v>
      </c>
      <c r="V240">
        <f t="shared" si="331"/>
        <v>26.470588235294116</v>
      </c>
      <c r="W240">
        <f t="shared" si="332"/>
        <v>0</v>
      </c>
      <c r="X240">
        <f t="shared" si="333"/>
        <v>0</v>
      </c>
      <c r="Y240">
        <f t="shared" si="334"/>
        <v>0</v>
      </c>
      <c r="Z240">
        <f t="shared" si="335"/>
        <v>20.730402362175798</v>
      </c>
      <c r="AA240">
        <f t="shared" si="336"/>
        <v>5.7401858731183166</v>
      </c>
      <c r="AB240">
        <f t="shared" si="337"/>
        <v>0</v>
      </c>
      <c r="AC240">
        <f t="shared" si="316"/>
        <v>0</v>
      </c>
      <c r="AD240">
        <f>IF(T240&gt;Calculation!$D$29,1,0)</f>
        <v>0</v>
      </c>
      <c r="AE240">
        <f>IF(X240&gt;Calculation!$D$29,1,0)</f>
        <v>0</v>
      </c>
      <c r="AF240">
        <f>IF(AB240&gt;Calculation!$D$29,1,0)</f>
        <v>0</v>
      </c>
      <c r="AG240">
        <f>IF(U240&gt;Calculation!$D$30,1,0)</f>
        <v>0</v>
      </c>
      <c r="AH240">
        <f>IF(Y240&gt;Calculation!$D$30,1,0)</f>
        <v>0</v>
      </c>
      <c r="AI240">
        <f>IF(AC240&gt;Calculation!$D$30,1,0)</f>
        <v>0</v>
      </c>
      <c r="AJ240">
        <f t="shared" si="317"/>
        <v>26.470588235294116</v>
      </c>
      <c r="AK240">
        <f t="shared" si="338"/>
        <v>26.470588235294116</v>
      </c>
      <c r="AL240">
        <f t="shared" si="339"/>
        <v>26.470588235294116</v>
      </c>
      <c r="AM240">
        <f t="shared" si="340"/>
        <v>700.69204152249131</v>
      </c>
      <c r="AN240">
        <f t="shared" si="341"/>
        <v>700.69204152249131</v>
      </c>
      <c r="AO240">
        <f t="shared" si="342"/>
        <v>700.69204152249131</v>
      </c>
      <c r="AP240">
        <f t="shared" si="318"/>
        <v>26.470588235294116</v>
      </c>
      <c r="AQ240">
        <f t="shared" si="319"/>
        <v>0</v>
      </c>
      <c r="AR240">
        <f t="shared" si="320"/>
        <v>0</v>
      </c>
      <c r="AS240">
        <f t="shared" si="321"/>
        <v>0</v>
      </c>
      <c r="AT240">
        <f t="shared" si="343"/>
        <v>26.470588235294116</v>
      </c>
      <c r="AU240">
        <f t="shared" si="344"/>
        <v>0</v>
      </c>
      <c r="AV240">
        <f t="shared" si="345"/>
        <v>0</v>
      </c>
      <c r="AW240">
        <f t="shared" si="346"/>
        <v>0</v>
      </c>
      <c r="AX240">
        <f t="shared" si="347"/>
        <v>26.470588235294116</v>
      </c>
      <c r="AY240">
        <f t="shared" si="348"/>
        <v>5.7401858731183166</v>
      </c>
      <c r="AZ240">
        <f t="shared" si="349"/>
        <v>0</v>
      </c>
      <c r="BA240">
        <f t="shared" si="350"/>
        <v>0</v>
      </c>
      <c r="BB240">
        <f t="shared" si="351"/>
        <v>8.8235294117647047</v>
      </c>
      <c r="BC240">
        <f t="shared" si="352"/>
        <v>0</v>
      </c>
      <c r="BD240">
        <f t="shared" si="353"/>
        <v>0</v>
      </c>
      <c r="BE240">
        <f t="shared" si="354"/>
        <v>0</v>
      </c>
      <c r="BF240">
        <f t="shared" si="355"/>
        <v>8.8235294117647047</v>
      </c>
      <c r="BG240">
        <f t="shared" si="356"/>
        <v>0</v>
      </c>
      <c r="BH240">
        <f t="shared" si="357"/>
        <v>0</v>
      </c>
      <c r="BI240">
        <f t="shared" si="358"/>
        <v>0</v>
      </c>
      <c r="BJ240">
        <f t="shared" si="359"/>
        <v>8.8235294117647047</v>
      </c>
      <c r="BK240">
        <f t="shared" si="360"/>
        <v>1.913395291039439</v>
      </c>
      <c r="BL240">
        <f t="shared" si="361"/>
        <v>0</v>
      </c>
      <c r="BM240">
        <f t="shared" si="362"/>
        <v>0</v>
      </c>
      <c r="BN240">
        <f t="shared" si="363"/>
        <v>77.85467128027679</v>
      </c>
      <c r="BO240">
        <f t="shared" si="364"/>
        <v>0</v>
      </c>
      <c r="BP240">
        <f t="shared" si="365"/>
        <v>0</v>
      </c>
      <c r="BQ240">
        <f t="shared" si="366"/>
        <v>0</v>
      </c>
      <c r="BR240">
        <f t="shared" si="367"/>
        <v>77.85467128027679</v>
      </c>
      <c r="BS240">
        <f t="shared" si="368"/>
        <v>0</v>
      </c>
      <c r="BT240">
        <f t="shared" si="369"/>
        <v>0</v>
      </c>
      <c r="BU240">
        <f t="shared" si="370"/>
        <v>0</v>
      </c>
      <c r="BV240">
        <f t="shared" si="371"/>
        <v>77.85467128027679</v>
      </c>
      <c r="BW240">
        <f t="shared" si="372"/>
        <v>3.6610815397718994</v>
      </c>
      <c r="BX240">
        <f t="shared" si="373"/>
        <v>0</v>
      </c>
      <c r="BY240">
        <f t="shared" si="374"/>
        <v>0</v>
      </c>
      <c r="BZ240">
        <f>IF($I$1=0,0,IF(AP240=0,C240,('LED Curve'!$D$14*(AP240/$I$1)^3+'LED Curve'!$D$15*(AP240/$I$1)^2+'LED Curve'!$D$16*(AP240/$I$1)^1+'LED Curve'!$D$17)*$F$1))</f>
        <v>27.765640483736796</v>
      </c>
      <c r="CA240">
        <f>IF($I$2=0,0,IF(AQ240=0,C240-BZ240,('LED Curve'!$D$14*(AQ240/$I$2)^3+'LED Curve'!$D$15*(AQ240/$I$2)^2+'LED Curve'!$D$16*(AQ240/$I$2)^1+'LED Curve'!$D$17)*$F$2))</f>
        <v>17.815459555170733</v>
      </c>
      <c r="CB240">
        <f>IF($I$3=0,0,IF(AR240=0,C240-(BZ240+CA240),('LED Curve'!$D$14*(AR240/$I$3)^3+'LED Curve'!$D$15*(AR240/$I$3)^2+'LED Curve'!$D$16*(AR240/$I$3)^1+'LED Curve'!$D$17)*$F$3))</f>
        <v>0</v>
      </c>
      <c r="CC240">
        <f>IF($I$4=0,0,IF(AS240=0,C240-(BZ240+CA240+CB240),('LED Curve'!$D$14*(AS240/$I$4)^3+'LED Curve'!$D$15*(AS240/$I$4)^2+'LED Curve'!$D$16*(AS240/$I$4)^1+'LED Curve'!$D$17)*$F$4))</f>
        <v>0</v>
      </c>
      <c r="CD240">
        <f>IF($I$1=0,0,IF(AT240=0,D240,('LED Curve'!$D$14*(AT240/$I$1)^3+'LED Curve'!$D$15*(AT240/$I$1)^2+'LED Curve'!$D$16*(AT240/$I$1)^1+'LED Curve'!$D$17)*$F$1))</f>
        <v>27.765640483736796</v>
      </c>
      <c r="CE240">
        <f>IF($I$2=0,0,IF(AU240=0,D240-CD240,('LED Curve'!$D$14*(AU240/$I$2)^3+'LED Curve'!$D$15*(AU240/$I$2)^2+'LED Curve'!$D$16*(AU240/$I$2)^1+'LED Curve'!$D$17)*$F$2))</f>
        <v>22.086468649616869</v>
      </c>
      <c r="CF240">
        <f>IF($I$3=0,0,IF(AV240=0,D240-(CD240+CE240),('LED Curve'!$D$14*(AV240/$I$3)^3+'LED Curve'!$D$15*(AV240/$I$3)^2+'LED Curve'!$D$16*(AV240/$I$3)^1+'LED Curve'!$D$17)*$F$3))</f>
        <v>0</v>
      </c>
      <c r="CG240">
        <f>IF($I$4=0,0,IF(AW240=0,D240-(CD240+CE240+CF240),('LED Curve'!$D$14*(AW240/$I$4)^3+'LED Curve'!$D$15*(AW240/$I$4)^2+'LED Curve'!$D$16*(AW240/$I$4)^1+'LED Curve'!$D$17)*$F$4))</f>
        <v>0</v>
      </c>
      <c r="CH240">
        <f>IF($I$1=0,0,IF(AX240=0,E240,('LED Curve'!$D$14*(AX240/$I$1)^3+'LED Curve'!$D$15*(AX240/$I$1)^2+'LED Curve'!$D$16*(AX240/$I$1)^1+'LED Curve'!$D$17)*$F$1))</f>
        <v>27.765640483736796</v>
      </c>
      <c r="CI240">
        <f>IF($I$2=0,0,IF(AY240=0,E240-CH240,('LED Curve'!$D$14*(AY240/$I$2)^3+'LED Curve'!$D$15*(AY240/$I$2)^2+'LED Curve'!$D$16*(AY240/$I$2)^1+'LED Curve'!$D$17)*$F$2))</f>
        <v>26.068224392873397</v>
      </c>
      <c r="CJ240">
        <f>IF($I$3=0,0,IF(AZ240=0,E240-(CH240+CI240),('LED Curve'!$D$14*(AZ240/$I$3)^3+'LED Curve'!$D$15*(AZ240/$I$3)^2+'LED Curve'!$D$16*(AZ240/$I$3)^1+'LED Curve'!$D$17)*$F$3))</f>
        <v>0.2892533511896147</v>
      </c>
      <c r="CK240">
        <f>IF($I$4=0,0,IF(BA240=0,E240-(CH240+CI240+CJ240),('LED Curve'!$D$14*(BA240/$I$4)^3+'LED Curve'!$D$15*(BA240/$I$4)^2+'LED Curve'!$D$16*(BA240/$I$4)^1+'LED Curve'!$D$17)*$F$4))</f>
        <v>0</v>
      </c>
      <c r="CL240">
        <f t="shared" si="375"/>
        <v>17.815459555170733</v>
      </c>
      <c r="CM240">
        <f t="shared" si="376"/>
        <v>0</v>
      </c>
      <c r="CN240">
        <f t="shared" si="377"/>
        <v>0</v>
      </c>
      <c r="CO240">
        <f>IF($C$6=Calculation!$I$5,0,$C240-(BZ240+CA240+CB240+CC240))</f>
        <v>0</v>
      </c>
      <c r="CP240">
        <f t="shared" si="378"/>
        <v>22.086468649616869</v>
      </c>
      <c r="CQ240">
        <f t="shared" si="379"/>
        <v>0</v>
      </c>
      <c r="CR240">
        <f t="shared" si="380"/>
        <v>0</v>
      </c>
      <c r="CS240">
        <f>IF($C$6=Calculation!$I$5,0,$D240-(CD240+CE240+CF240+CG240))</f>
        <v>0</v>
      </c>
      <c r="CT240">
        <f t="shared" si="381"/>
        <v>26.357477744063011</v>
      </c>
      <c r="CU240">
        <f t="shared" si="382"/>
        <v>0.2892533511896147</v>
      </c>
      <c r="CV240">
        <f t="shared" si="383"/>
        <v>0</v>
      </c>
      <c r="CW240">
        <f>IF($C$6=Calculation!$I$5,0,$E240-(CH240+CI240+CJ240+CK240))</f>
        <v>0</v>
      </c>
      <c r="CX240">
        <f t="shared" si="384"/>
        <v>109.6777406824225</v>
      </c>
      <c r="CY240">
        <f t="shared" si="385"/>
        <v>124.39956713736869</v>
      </c>
      <c r="CZ240">
        <f t="shared" si="386"/>
        <v>138.4651274080889</v>
      </c>
      <c r="DA240">
        <f t="shared" si="387"/>
        <v>1.2012640428936106</v>
      </c>
      <c r="DB240">
        <f t="shared" si="388"/>
        <v>1.2660634353318407</v>
      </c>
      <c r="DC240">
        <f t="shared" si="389"/>
        <v>1.3172087235863448</v>
      </c>
      <c r="DD240">
        <f t="shared" si="404"/>
        <v>27.113938386637209</v>
      </c>
      <c r="DE240">
        <f t="shared" si="405"/>
        <v>26.542089535716325</v>
      </c>
      <c r="DF240">
        <f t="shared" si="406"/>
        <v>24.158376756220594</v>
      </c>
      <c r="DG240">
        <f t="shared" si="407"/>
        <v>17.668708311669377</v>
      </c>
      <c r="DH240">
        <f t="shared" si="408"/>
        <v>28.66114509972989</v>
      </c>
      <c r="DI240">
        <f t="shared" si="409"/>
        <v>28.202146422291268</v>
      </c>
      <c r="DJ240">
        <f t="shared" si="410"/>
        <v>26.070179169031878</v>
      </c>
      <c r="DK240">
        <f t="shared" si="411"/>
        <v>20.58063158156131</v>
      </c>
      <c r="DL240">
        <f t="shared" si="412"/>
        <v>29.880331780444134</v>
      </c>
      <c r="DM240">
        <f t="shared" si="413"/>
        <v>29.514042223104589</v>
      </c>
      <c r="DN240">
        <f t="shared" si="414"/>
        <v>27.58637989587719</v>
      </c>
      <c r="DO240">
        <f t="shared" si="415"/>
        <v>22.792486166611489</v>
      </c>
      <c r="DP240">
        <f t="shared" si="390"/>
        <v>0.34164052717094706</v>
      </c>
      <c r="DQ240">
        <f t="shared" si="391"/>
        <v>1.189225856686829</v>
      </c>
      <c r="DR240">
        <f t="shared" si="392"/>
        <v>3.0086655197777659</v>
      </c>
      <c r="DS240">
        <f t="shared" si="393"/>
        <v>8.4538317456497953</v>
      </c>
      <c r="DT240">
        <f t="shared" si="394"/>
        <v>0.26605707356172126</v>
      </c>
      <c r="DU240">
        <f t="shared" si="395"/>
        <v>1.0587494033829188</v>
      </c>
      <c r="DV240">
        <f t="shared" si="396"/>
        <v>2.5140762187326211</v>
      </c>
      <c r="DW240">
        <f t="shared" si="397"/>
        <v>15.780518733745136</v>
      </c>
      <c r="DX240">
        <f t="shared" si="398"/>
        <v>0.1970826157885015</v>
      </c>
      <c r="DY240">
        <f t="shared" si="399"/>
        <v>0.9546560039687001</v>
      </c>
      <c r="DZ240">
        <f t="shared" si="400"/>
        <v>2.1752371277000293</v>
      </c>
      <c r="EA240">
        <f t="shared" si="401"/>
        <v>24.047702871007704</v>
      </c>
      <c r="EB240">
        <f>IF($I$1=0,0,IF(AP240&lt;=0,0,('LED Curve'!$D$19*(AP240/$I$1)^3+'LED Curve'!$D$20*(AP240/$I$1)^2+'LED Curve'!$D$21*(AP240/$I$1)^1+'LED Curve'!$D$22)*$F$1*$I$1))</f>
        <v>119.79697581730737</v>
      </c>
      <c r="EC240">
        <f>IF($I$2=0,0,IF(AQ240&lt;=0,0,('LED Curve'!$D$19*(AQ240/$I$2)^3+'LED Curve'!$D$20*(AQ240/$I$2)^2+'LED Curve'!$D$21*(AQ240/$I$2)^1+'LED Curve'!$D$22)*$F$2*$I$2))</f>
        <v>0</v>
      </c>
      <c r="ED240">
        <f>IF($I$3=0,0,IF(AR240&lt;=0,0,('LED Curve'!$D$19*(AR240/$I$3)^3+'LED Curve'!$D$20*(AR240/$I$3)^2+'LED Curve'!$D$21*(AR240/$I$3)^1+'LED Curve'!$D$22)*$F$3*$I$3))</f>
        <v>0</v>
      </c>
      <c r="EE240">
        <f>IF($I$4=0,0,IF(AS240&lt;=0,0,('LED Curve'!$D$19*(AS240/$I$4)^3+'LED Curve'!$D$20*(AS240/$I$4)^2+'LED Curve'!$D$21*(AS240/$I$4)^1+'LED Curve'!$D$22)*$F$4*$I$4))</f>
        <v>0</v>
      </c>
      <c r="EF240">
        <f>IF($I$1=0,0,IF(AT240&lt;=0,0,('LED Curve'!$D$19*(AT240/$I$1)^3+'LED Curve'!$D$20*(AT240/$I$1)^2+'LED Curve'!$D$21*(AT240/$I$1)^1+'LED Curve'!$D$22)*$F$1*$I$1))</f>
        <v>119.79697581730737</v>
      </c>
      <c r="EG240">
        <f>IF($I$2=0,0,IF(AU240&lt;=0,0,('LED Curve'!$D$19*(AU240/$I$2)^3+'LED Curve'!$D$20*(AU240/$I$2)^2+'LED Curve'!$D$21*(AU240/$I$2)^1+'LED Curve'!$D$22)*$F$2*$I$2))</f>
        <v>0</v>
      </c>
      <c r="EH240">
        <f>IF($I$3=0,0,IF(AV240&lt;=0,0,('LED Curve'!$D$19*(AV240/$I$3)^3+'LED Curve'!$D$20*(AV240/$I$3)^2+'LED Curve'!$D$21*(AV240/$I$3)^1+'LED Curve'!$D$22)*$F$3*$I$3))</f>
        <v>0</v>
      </c>
      <c r="EI240">
        <f>IF($I$4=0,0,IF(AW240&lt;=0,0,('LED Curve'!$D$19*(AW240/$I$4)^3+'LED Curve'!$D$20*(AW240/$I$4)^2+'LED Curve'!$D$21*(AW240/$I$4)^1+'LED Curve'!$D$22)*$F$4*$I$4))</f>
        <v>0</v>
      </c>
      <c r="EJ240">
        <f>IF($I$1=0,0,IF(AX240&lt;=0,0,('LED Curve'!$D$19*(AX240/$I$1)^3+'LED Curve'!$D$20*(AX240/$I$1)^2+'LED Curve'!$D$21*(AX240/$I$1)^1+'LED Curve'!$D$22)*$F$1*$I$1))</f>
        <v>119.79697581730737</v>
      </c>
      <c r="EK240">
        <f>IF($I$2=0,0,IF(AY240&lt;=0,0,('LED Curve'!$D$19*(AY240/$I$2)^3+'LED Curve'!$D$20*(AY240/$I$2)^2+'LED Curve'!$D$21*(AY240/$I$2)^1+'LED Curve'!$D$22)*$F$2*$I$2))</f>
        <v>27.110399182172785</v>
      </c>
      <c r="EL240">
        <f>IF($I$3=0,0,IF(AZ240&lt;=0,0,('LED Curve'!$D$19*(AZ240/$I$3)^3+'LED Curve'!$D$20*(AZ240/$I$3)^2+'LED Curve'!$D$21*(AZ240/$I$3)^1+'LED Curve'!$D$22)*$F$3*$I$3))</f>
        <v>0</v>
      </c>
      <c r="EM240">
        <f>IF($I$4=0,0,IF(BA240&lt;=0,0,('LED Curve'!$D$19*(BA240/$I$4)^3+'LED Curve'!$D$20*(BA240/$I$4)^2+'LED Curve'!$D$21*(BA240/$I$4)^1+'LED Curve'!$D$22)*$F$4*$I$4))</f>
        <v>0</v>
      </c>
      <c r="EN240">
        <f t="shared" si="402"/>
        <v>119.79697581730737</v>
      </c>
      <c r="EO240">
        <f t="shared" si="322"/>
        <v>0</v>
      </c>
      <c r="EP240">
        <f t="shared" si="323"/>
        <v>119.79697581730737</v>
      </c>
      <c r="EQ240">
        <f t="shared" si="324"/>
        <v>0</v>
      </c>
      <c r="ER240">
        <f t="shared" si="403"/>
        <v>146.90737499948017</v>
      </c>
      <c r="ES240">
        <f t="shared" si="325"/>
        <v>0</v>
      </c>
    </row>
    <row r="241" spans="1:149" x14ac:dyDescent="0.3">
      <c r="A241">
        <v>232</v>
      </c>
      <c r="B241">
        <f t="shared" si="326"/>
        <v>9.0624999999999994E-3</v>
      </c>
      <c r="C241">
        <f t="shared" si="313"/>
        <v>43.75769802745932</v>
      </c>
      <c r="D241">
        <f t="shared" si="314"/>
        <v>47.862943302682893</v>
      </c>
      <c r="E241">
        <f t="shared" si="315"/>
        <v>51.968188577906467</v>
      </c>
      <c r="F241">
        <f>IF(C241&gt;Calculation!$D$72,IF((C241-Calculation!$D$72)/Calculation!$D$58&gt;Calculation!$D$28,Calculation!$D$28,(C241-Calculation!$D$72)/Calculation!$D$58),0)</f>
        <v>26.470588235294116</v>
      </c>
      <c r="G241">
        <f>IF(C241&gt;Calculation!$D$73,IF((C241-Calculation!$D$73)/Calculation!$D$59&gt;Calculation!$D$29,Calculation!$D$29,(C241-Calculation!$D$73)/Calculation!$D$59),0)</f>
        <v>0</v>
      </c>
      <c r="H241">
        <f>IF(C241&gt;Calculation!$D$74,IF((C241-Calculation!$D$74)/Calculation!$D$60&gt;Calculation!$D$30,Calculation!$D$30,(C241-Calculation!$D$74)/Calculation!$D$60),0)</f>
        <v>0</v>
      </c>
      <c r="I241">
        <f>IF(C241&gt;Calculation!$D$75,IF((C241-Calculation!$D$75)/Calculation!$D$61&gt;Calculation!$D$31,Calculation!$D$31,(C241-Calculation!$D$75)/Calculation!$D$61),0)</f>
        <v>0</v>
      </c>
      <c r="J241">
        <f>IF(D241&gt;Calculation!$D$72,IF((D241-Calculation!$D$72)/Calculation!$D$58&gt;Calculation!$D$28,Calculation!$D$28,(D241-Calculation!$D$72)/Calculation!$D$58),0)</f>
        <v>26.470588235294116</v>
      </c>
      <c r="K241">
        <f>IF(D241&gt;Calculation!$D$73,IF((D241-Calculation!$D$73)/Calculation!$D$59&gt;Calculation!$D$29,Calculation!$D$29,(D241-Calculation!$D$73)/Calculation!$D$59),0)</f>
        <v>0</v>
      </c>
      <c r="L241">
        <f>IF(D241&gt;Calculation!$D$74,IF((D241-Calculation!$D$74)/Calculation!$D$60&gt;Calculation!$D$30,Calculation!$D$30,(D241-Calculation!$D$74)/Calculation!$D$60),0)</f>
        <v>0</v>
      </c>
      <c r="M241">
        <f>IF(D241&gt;Calculation!$D$75,IF((D241-Calculation!$D$75)/Calculation!$D$61&gt;Calculation!$D$31,Calculation!$D$31,(D241-Calculation!$D$75)/Calculation!$D$61),0)</f>
        <v>0</v>
      </c>
      <c r="N241">
        <f>IF(E241&gt;Calculation!$D$72,IF((E241-Calculation!$D$72)/Calculation!$D$58&gt;Calculation!$D$28,Calculation!$D$28,(E241-Calculation!$D$72)/Calculation!$D$58),0)</f>
        <v>26.470588235294116</v>
      </c>
      <c r="O241">
        <f>IF(E241&gt;Calculation!$D$73,IF((E241-Calculation!$D$73)/Calculation!$D$59&gt;Calculation!$D$29,Calculation!$D$29,(E241-Calculation!$D$73)/Calculation!$D$59),0)</f>
        <v>0</v>
      </c>
      <c r="P241">
        <f>IF(E241&gt;Calculation!$D$74,IF((E241-Calculation!$D$74)/Calculation!$D$60&gt;Calculation!$D$30,Calculation!$D$30,(E241-Calculation!$D$74)/Calculation!$D$60),0)</f>
        <v>0</v>
      </c>
      <c r="Q241">
        <f>IF(E241&gt;Calculation!$D$75,IF((E241-Calculation!$D$75)/Calculation!$D$61&gt;Calculation!$D$31,Calculation!$D$31,(E241-Calculation!$D$75)/Calculation!$D$61),0)</f>
        <v>0</v>
      </c>
      <c r="R241">
        <f t="shared" si="327"/>
        <v>26.470588235294116</v>
      </c>
      <c r="S241">
        <f t="shared" si="328"/>
        <v>0</v>
      </c>
      <c r="T241">
        <f t="shared" si="329"/>
        <v>0</v>
      </c>
      <c r="U241">
        <f t="shared" si="330"/>
        <v>0</v>
      </c>
      <c r="V241">
        <f t="shared" si="331"/>
        <v>26.470588235294116</v>
      </c>
      <c r="W241">
        <f t="shared" si="332"/>
        <v>0</v>
      </c>
      <c r="X241">
        <f t="shared" si="333"/>
        <v>0</v>
      </c>
      <c r="Y241">
        <f t="shared" si="334"/>
        <v>0</v>
      </c>
      <c r="Z241">
        <f t="shared" si="335"/>
        <v>26.470588235294116</v>
      </c>
      <c r="AA241">
        <f t="shared" si="336"/>
        <v>0</v>
      </c>
      <c r="AB241">
        <f t="shared" si="337"/>
        <v>0</v>
      </c>
      <c r="AC241">
        <f t="shared" si="316"/>
        <v>0</v>
      </c>
      <c r="AD241">
        <f>IF(T241&gt;Calculation!$D$29,1,0)</f>
        <v>0</v>
      </c>
      <c r="AE241">
        <f>IF(X241&gt;Calculation!$D$29,1,0)</f>
        <v>0</v>
      </c>
      <c r="AF241">
        <f>IF(AB241&gt;Calculation!$D$29,1,0)</f>
        <v>0</v>
      </c>
      <c r="AG241">
        <f>IF(U241&gt;Calculation!$D$30,1,0)</f>
        <v>0</v>
      </c>
      <c r="AH241">
        <f>IF(Y241&gt;Calculation!$D$30,1,0)</f>
        <v>0</v>
      </c>
      <c r="AI241">
        <f>IF(AC241&gt;Calculation!$D$30,1,0)</f>
        <v>0</v>
      </c>
      <c r="AJ241">
        <f t="shared" si="317"/>
        <v>26.470588235294116</v>
      </c>
      <c r="AK241">
        <f t="shared" si="338"/>
        <v>26.470588235294116</v>
      </c>
      <c r="AL241">
        <f t="shared" si="339"/>
        <v>26.470588235294116</v>
      </c>
      <c r="AM241">
        <f t="shared" si="340"/>
        <v>700.69204152249131</v>
      </c>
      <c r="AN241">
        <f t="shared" si="341"/>
        <v>700.69204152249131</v>
      </c>
      <c r="AO241">
        <f t="shared" si="342"/>
        <v>700.69204152249131</v>
      </c>
      <c r="AP241">
        <f t="shared" si="318"/>
        <v>26.470588235294116</v>
      </c>
      <c r="AQ241">
        <f t="shared" si="319"/>
        <v>0</v>
      </c>
      <c r="AR241">
        <f t="shared" si="320"/>
        <v>0</v>
      </c>
      <c r="AS241">
        <f t="shared" si="321"/>
        <v>0</v>
      </c>
      <c r="AT241">
        <f t="shared" si="343"/>
        <v>26.470588235294116</v>
      </c>
      <c r="AU241">
        <f t="shared" si="344"/>
        <v>0</v>
      </c>
      <c r="AV241">
        <f t="shared" si="345"/>
        <v>0</v>
      </c>
      <c r="AW241">
        <f t="shared" si="346"/>
        <v>0</v>
      </c>
      <c r="AX241">
        <f t="shared" si="347"/>
        <v>26.470588235294116</v>
      </c>
      <c r="AY241">
        <f t="shared" si="348"/>
        <v>0</v>
      </c>
      <c r="AZ241">
        <f t="shared" si="349"/>
        <v>0</v>
      </c>
      <c r="BA241">
        <f t="shared" si="350"/>
        <v>0</v>
      </c>
      <c r="BB241">
        <f t="shared" si="351"/>
        <v>8.8235294117647047</v>
      </c>
      <c r="BC241">
        <f t="shared" si="352"/>
        <v>0</v>
      </c>
      <c r="BD241">
        <f t="shared" si="353"/>
        <v>0</v>
      </c>
      <c r="BE241">
        <f t="shared" si="354"/>
        <v>0</v>
      </c>
      <c r="BF241">
        <f t="shared" si="355"/>
        <v>8.8235294117647047</v>
      </c>
      <c r="BG241">
        <f t="shared" si="356"/>
        <v>0</v>
      </c>
      <c r="BH241">
        <f t="shared" si="357"/>
        <v>0</v>
      </c>
      <c r="BI241">
        <f t="shared" si="358"/>
        <v>0</v>
      </c>
      <c r="BJ241">
        <f t="shared" si="359"/>
        <v>8.8235294117647047</v>
      </c>
      <c r="BK241">
        <f t="shared" si="360"/>
        <v>0</v>
      </c>
      <c r="BL241">
        <f t="shared" si="361"/>
        <v>0</v>
      </c>
      <c r="BM241">
        <f t="shared" si="362"/>
        <v>0</v>
      </c>
      <c r="BN241">
        <f t="shared" si="363"/>
        <v>77.85467128027679</v>
      </c>
      <c r="BO241">
        <f t="shared" si="364"/>
        <v>0</v>
      </c>
      <c r="BP241">
        <f t="shared" si="365"/>
        <v>0</v>
      </c>
      <c r="BQ241">
        <f t="shared" si="366"/>
        <v>0</v>
      </c>
      <c r="BR241">
        <f t="shared" si="367"/>
        <v>77.85467128027679</v>
      </c>
      <c r="BS241">
        <f t="shared" si="368"/>
        <v>0</v>
      </c>
      <c r="BT241">
        <f t="shared" si="369"/>
        <v>0</v>
      </c>
      <c r="BU241">
        <f t="shared" si="370"/>
        <v>0</v>
      </c>
      <c r="BV241">
        <f t="shared" si="371"/>
        <v>77.85467128027679</v>
      </c>
      <c r="BW241">
        <f t="shared" si="372"/>
        <v>0</v>
      </c>
      <c r="BX241">
        <f t="shared" si="373"/>
        <v>0</v>
      </c>
      <c r="BY241">
        <f t="shared" si="374"/>
        <v>0</v>
      </c>
      <c r="BZ241">
        <f>IF($I$1=0,0,IF(AP241=0,C241,('LED Curve'!$D$14*(AP241/$I$1)^3+'LED Curve'!$D$15*(AP241/$I$1)^2+'LED Curve'!$D$16*(AP241/$I$1)^1+'LED Curve'!$D$17)*$F$1))</f>
        <v>27.765640483736796</v>
      </c>
      <c r="CA241">
        <f>IF($I$2=0,0,IF(AQ241=0,C241-BZ241,('LED Curve'!$D$14*(AQ241/$I$2)^3+'LED Curve'!$D$15*(AQ241/$I$2)^2+'LED Curve'!$D$16*(AQ241/$I$2)^1+'LED Curve'!$D$17)*$F$2))</f>
        <v>15.992057543722524</v>
      </c>
      <c r="CB241">
        <f>IF($I$3=0,0,IF(AR241=0,C241-(BZ241+CA241),('LED Curve'!$D$14*(AR241/$I$3)^3+'LED Curve'!$D$15*(AR241/$I$3)^2+'LED Curve'!$D$16*(AR241/$I$3)^1+'LED Curve'!$D$17)*$F$3))</f>
        <v>0</v>
      </c>
      <c r="CC241">
        <f>IF($I$4=0,0,IF(AS241=0,C241-(BZ241+CA241+CB241),('LED Curve'!$D$14*(AS241/$I$4)^3+'LED Curve'!$D$15*(AS241/$I$4)^2+'LED Curve'!$D$16*(AS241/$I$4)^1+'LED Curve'!$D$17)*$F$4))</f>
        <v>0</v>
      </c>
      <c r="CD241">
        <f>IF($I$1=0,0,IF(AT241=0,D241,('LED Curve'!$D$14*(AT241/$I$1)^3+'LED Curve'!$D$15*(AT241/$I$1)^2+'LED Curve'!$D$16*(AT241/$I$1)^1+'LED Curve'!$D$17)*$F$1))</f>
        <v>27.765640483736796</v>
      </c>
      <c r="CE241">
        <f>IF($I$2=0,0,IF(AU241=0,D241-CD241,('LED Curve'!$D$14*(AU241/$I$2)^3+'LED Curve'!$D$15*(AU241/$I$2)^2+'LED Curve'!$D$16*(AU241/$I$2)^1+'LED Curve'!$D$17)*$F$2))</f>
        <v>20.097302818946098</v>
      </c>
      <c r="CF241">
        <f>IF($I$3=0,0,IF(AV241=0,D241-(CD241+CE241),('LED Curve'!$D$14*(AV241/$I$3)^3+'LED Curve'!$D$15*(AV241/$I$3)^2+'LED Curve'!$D$16*(AV241/$I$3)^1+'LED Curve'!$D$17)*$F$3))</f>
        <v>0</v>
      </c>
      <c r="CG241">
        <f>IF($I$4=0,0,IF(AW241=0,D241-(CD241+CE241+CF241),('LED Curve'!$D$14*(AW241/$I$4)^3+'LED Curve'!$D$15*(AW241/$I$4)^2+'LED Curve'!$D$16*(AW241/$I$4)^1+'LED Curve'!$D$17)*$F$4))</f>
        <v>0</v>
      </c>
      <c r="CH241">
        <f>IF($I$1=0,0,IF(AX241=0,E241,('LED Curve'!$D$14*(AX241/$I$1)^3+'LED Curve'!$D$15*(AX241/$I$1)^2+'LED Curve'!$D$16*(AX241/$I$1)^1+'LED Curve'!$D$17)*$F$1))</f>
        <v>27.765640483736796</v>
      </c>
      <c r="CI241">
        <f>IF($I$2=0,0,IF(AY241=0,E241-CH241,('LED Curve'!$D$14*(AY241/$I$2)^3+'LED Curve'!$D$15*(AY241/$I$2)^2+'LED Curve'!$D$16*(AY241/$I$2)^1+'LED Curve'!$D$17)*$F$2))</f>
        <v>24.202548094169671</v>
      </c>
      <c r="CJ241">
        <f>IF($I$3=0,0,IF(AZ241=0,E241-(CH241+CI241),('LED Curve'!$D$14*(AZ241/$I$3)^3+'LED Curve'!$D$15*(AZ241/$I$3)^2+'LED Curve'!$D$16*(AZ241/$I$3)^1+'LED Curve'!$D$17)*$F$3))</f>
        <v>0</v>
      </c>
      <c r="CK241">
        <f>IF($I$4=0,0,IF(BA241=0,E241-(CH241+CI241+CJ241),('LED Curve'!$D$14*(BA241/$I$4)^3+'LED Curve'!$D$15*(BA241/$I$4)^2+'LED Curve'!$D$16*(BA241/$I$4)^1+'LED Curve'!$D$17)*$F$4))</f>
        <v>0</v>
      </c>
      <c r="CL241">
        <f t="shared" si="375"/>
        <v>15.992057543722524</v>
      </c>
      <c r="CM241">
        <f t="shared" si="376"/>
        <v>0</v>
      </c>
      <c r="CN241">
        <f t="shared" si="377"/>
        <v>0</v>
      </c>
      <c r="CO241">
        <f>IF($C$6=Calculation!$I$5,0,$C241-(BZ241+CA241+CB241+CC241))</f>
        <v>0</v>
      </c>
      <c r="CP241">
        <f t="shared" si="378"/>
        <v>20.097302818946098</v>
      </c>
      <c r="CQ241">
        <f t="shared" si="379"/>
        <v>0</v>
      </c>
      <c r="CR241">
        <f t="shared" si="380"/>
        <v>0</v>
      </c>
      <c r="CS241">
        <f>IF($C$6=Calculation!$I$5,0,$D241-(CD241+CE241+CF241+CG241))</f>
        <v>0</v>
      </c>
      <c r="CT241">
        <f t="shared" si="381"/>
        <v>24.202548094169671</v>
      </c>
      <c r="CU241">
        <f t="shared" si="382"/>
        <v>0</v>
      </c>
      <c r="CV241">
        <f t="shared" si="383"/>
        <v>0</v>
      </c>
      <c r="CW241">
        <f>IF($C$6=Calculation!$I$5,0,$E241-(CH241+CI241+CJ241+CK241))</f>
        <v>0</v>
      </c>
      <c r="CX241">
        <f t="shared" si="384"/>
        <v>109.72537677976838</v>
      </c>
      <c r="CY241">
        <f t="shared" si="385"/>
        <v>124.45153378901875</v>
      </c>
      <c r="CZ241">
        <f t="shared" si="386"/>
        <v>138.52142461404313</v>
      </c>
      <c r="DA241">
        <f t="shared" si="387"/>
        <v>1.2027116531877282</v>
      </c>
      <c r="DB241">
        <f t="shared" si="388"/>
        <v>1.2675110456259584</v>
      </c>
      <c r="DC241">
        <f t="shared" si="389"/>
        <v>1.3186563338804624</v>
      </c>
      <c r="DD241">
        <f t="shared" si="404"/>
        <v>27.142648263056515</v>
      </c>
      <c r="DE241">
        <f t="shared" si="405"/>
        <v>26.542089535716325</v>
      </c>
      <c r="DF241">
        <f t="shared" si="406"/>
        <v>24.158376756220594</v>
      </c>
      <c r="DG241">
        <f t="shared" si="407"/>
        <v>17.668708311669377</v>
      </c>
      <c r="DH241">
        <f t="shared" si="408"/>
        <v>28.689854976149196</v>
      </c>
      <c r="DI241">
        <f t="shared" si="409"/>
        <v>28.202146422291268</v>
      </c>
      <c r="DJ241">
        <f t="shared" si="410"/>
        <v>26.070179169031878</v>
      </c>
      <c r="DK241">
        <f t="shared" si="411"/>
        <v>20.58063158156131</v>
      </c>
      <c r="DL241">
        <f t="shared" si="412"/>
        <v>29.90904165686344</v>
      </c>
      <c r="DM241">
        <f t="shared" si="413"/>
        <v>29.516860226796588</v>
      </c>
      <c r="DN241">
        <f t="shared" si="414"/>
        <v>27.58637989587719</v>
      </c>
      <c r="DO241">
        <f t="shared" si="415"/>
        <v>22.792486166611489</v>
      </c>
      <c r="DP241">
        <f t="shared" si="390"/>
        <v>0.35911913780341675</v>
      </c>
      <c r="DQ241">
        <f t="shared" si="391"/>
        <v>1.189225856686829</v>
      </c>
      <c r="DR241">
        <f t="shared" si="392"/>
        <v>3.0086655197777659</v>
      </c>
      <c r="DS241">
        <f t="shared" si="393"/>
        <v>8.4538317456497953</v>
      </c>
      <c r="DT241">
        <f t="shared" si="394"/>
        <v>0.28786623849836296</v>
      </c>
      <c r="DU241">
        <f t="shared" si="395"/>
        <v>1.0587494033829188</v>
      </c>
      <c r="DV241">
        <f t="shared" si="396"/>
        <v>2.5140762187326211</v>
      </c>
      <c r="DW241">
        <f t="shared" si="397"/>
        <v>15.780518733745136</v>
      </c>
      <c r="DX241">
        <f t="shared" si="398"/>
        <v>0.2203881168060621</v>
      </c>
      <c r="DY241">
        <f t="shared" si="399"/>
        <v>0.95467221849995254</v>
      </c>
      <c r="DZ241">
        <f t="shared" si="400"/>
        <v>2.1752371277000293</v>
      </c>
      <c r="EA241">
        <f t="shared" si="401"/>
        <v>24.047702871007704</v>
      </c>
      <c r="EB241">
        <f>IF($I$1=0,0,IF(AP241&lt;=0,0,('LED Curve'!$D$19*(AP241/$I$1)^3+'LED Curve'!$D$20*(AP241/$I$1)^2+'LED Curve'!$D$21*(AP241/$I$1)^1+'LED Curve'!$D$22)*$F$1*$I$1))</f>
        <v>119.79697581730737</v>
      </c>
      <c r="EC241">
        <f>IF($I$2=0,0,IF(AQ241&lt;=0,0,('LED Curve'!$D$19*(AQ241/$I$2)^3+'LED Curve'!$D$20*(AQ241/$I$2)^2+'LED Curve'!$D$21*(AQ241/$I$2)^1+'LED Curve'!$D$22)*$F$2*$I$2))</f>
        <v>0</v>
      </c>
      <c r="ED241">
        <f>IF($I$3=0,0,IF(AR241&lt;=0,0,('LED Curve'!$D$19*(AR241/$I$3)^3+'LED Curve'!$D$20*(AR241/$I$3)^2+'LED Curve'!$D$21*(AR241/$I$3)^1+'LED Curve'!$D$22)*$F$3*$I$3))</f>
        <v>0</v>
      </c>
      <c r="EE241">
        <f>IF($I$4=0,0,IF(AS241&lt;=0,0,('LED Curve'!$D$19*(AS241/$I$4)^3+'LED Curve'!$D$20*(AS241/$I$4)^2+'LED Curve'!$D$21*(AS241/$I$4)^1+'LED Curve'!$D$22)*$F$4*$I$4))</f>
        <v>0</v>
      </c>
      <c r="EF241">
        <f>IF($I$1=0,0,IF(AT241&lt;=0,0,('LED Curve'!$D$19*(AT241/$I$1)^3+'LED Curve'!$D$20*(AT241/$I$1)^2+'LED Curve'!$D$21*(AT241/$I$1)^1+'LED Curve'!$D$22)*$F$1*$I$1))</f>
        <v>119.79697581730737</v>
      </c>
      <c r="EG241">
        <f>IF($I$2=0,0,IF(AU241&lt;=0,0,('LED Curve'!$D$19*(AU241/$I$2)^3+'LED Curve'!$D$20*(AU241/$I$2)^2+'LED Curve'!$D$21*(AU241/$I$2)^1+'LED Curve'!$D$22)*$F$2*$I$2))</f>
        <v>0</v>
      </c>
      <c r="EH241">
        <f>IF($I$3=0,0,IF(AV241&lt;=0,0,('LED Curve'!$D$19*(AV241/$I$3)^3+'LED Curve'!$D$20*(AV241/$I$3)^2+'LED Curve'!$D$21*(AV241/$I$3)^1+'LED Curve'!$D$22)*$F$3*$I$3))</f>
        <v>0</v>
      </c>
      <c r="EI241">
        <f>IF($I$4=0,0,IF(AW241&lt;=0,0,('LED Curve'!$D$19*(AW241/$I$4)^3+'LED Curve'!$D$20*(AW241/$I$4)^2+'LED Curve'!$D$21*(AW241/$I$4)^1+'LED Curve'!$D$22)*$F$4*$I$4))</f>
        <v>0</v>
      </c>
      <c r="EJ241">
        <f>IF($I$1=0,0,IF(AX241&lt;=0,0,('LED Curve'!$D$19*(AX241/$I$1)^3+'LED Curve'!$D$20*(AX241/$I$1)^2+'LED Curve'!$D$21*(AX241/$I$1)^1+'LED Curve'!$D$22)*$F$1*$I$1))</f>
        <v>119.79697581730737</v>
      </c>
      <c r="EK241">
        <f>IF($I$2=0,0,IF(AY241&lt;=0,0,('LED Curve'!$D$19*(AY241/$I$2)^3+'LED Curve'!$D$20*(AY241/$I$2)^2+'LED Curve'!$D$21*(AY241/$I$2)^1+'LED Curve'!$D$22)*$F$2*$I$2))</f>
        <v>0</v>
      </c>
      <c r="EL241">
        <f>IF($I$3=0,0,IF(AZ241&lt;=0,0,('LED Curve'!$D$19*(AZ241/$I$3)^3+'LED Curve'!$D$20*(AZ241/$I$3)^2+'LED Curve'!$D$21*(AZ241/$I$3)^1+'LED Curve'!$D$22)*$F$3*$I$3))</f>
        <v>0</v>
      </c>
      <c r="EM241">
        <f>IF($I$4=0,0,IF(BA241&lt;=0,0,('LED Curve'!$D$19*(BA241/$I$4)^3+'LED Curve'!$D$20*(BA241/$I$4)^2+'LED Curve'!$D$21*(BA241/$I$4)^1+'LED Curve'!$D$22)*$F$4*$I$4))</f>
        <v>0</v>
      </c>
      <c r="EN241">
        <f t="shared" si="402"/>
        <v>119.79697581730737</v>
      </c>
      <c r="EO241">
        <f t="shared" si="322"/>
        <v>0</v>
      </c>
      <c r="EP241">
        <f t="shared" si="323"/>
        <v>119.79697581730737</v>
      </c>
      <c r="EQ241">
        <f t="shared" si="324"/>
        <v>0</v>
      </c>
      <c r="ER241">
        <f t="shared" si="403"/>
        <v>119.79697581730737</v>
      </c>
      <c r="ES241">
        <f t="shared" si="325"/>
        <v>0</v>
      </c>
    </row>
    <row r="242" spans="1:149" x14ac:dyDescent="0.3">
      <c r="A242">
        <v>233</v>
      </c>
      <c r="B242">
        <f t="shared" si="326"/>
        <v>9.1015625000000003E-3</v>
      </c>
      <c r="C242">
        <f t="shared" si="313"/>
        <v>41.92749543279124</v>
      </c>
      <c r="D242">
        <f t="shared" si="314"/>
        <v>45.86635865395408</v>
      </c>
      <c r="E242">
        <f t="shared" si="315"/>
        <v>49.805221875116914</v>
      </c>
      <c r="F242">
        <f>IF(C242&gt;Calculation!$D$72,IF((C242-Calculation!$D$72)/Calculation!$D$58&gt;Calculation!$D$28,Calculation!$D$28,(C242-Calculation!$D$72)/Calculation!$D$58),0)</f>
        <v>26.470588235294116</v>
      </c>
      <c r="G242">
        <f>IF(C242&gt;Calculation!$D$73,IF((C242-Calculation!$D$73)/Calculation!$D$59&gt;Calculation!$D$29,Calculation!$D$29,(C242-Calculation!$D$73)/Calculation!$D$59),0)</f>
        <v>0</v>
      </c>
      <c r="H242">
        <f>IF(C242&gt;Calculation!$D$74,IF((C242-Calculation!$D$74)/Calculation!$D$60&gt;Calculation!$D$30,Calculation!$D$30,(C242-Calculation!$D$74)/Calculation!$D$60),0)</f>
        <v>0</v>
      </c>
      <c r="I242">
        <f>IF(C242&gt;Calculation!$D$75,IF((C242-Calculation!$D$75)/Calculation!$D$61&gt;Calculation!$D$31,Calculation!$D$31,(C242-Calculation!$D$75)/Calculation!$D$61),0)</f>
        <v>0</v>
      </c>
      <c r="J242">
        <f>IF(D242&gt;Calculation!$D$72,IF((D242-Calculation!$D$72)/Calculation!$D$58&gt;Calculation!$D$28,Calculation!$D$28,(D242-Calculation!$D$72)/Calculation!$D$58),0)</f>
        <v>26.470588235294116</v>
      </c>
      <c r="K242">
        <f>IF(D242&gt;Calculation!$D$73,IF((D242-Calculation!$D$73)/Calculation!$D$59&gt;Calculation!$D$29,Calculation!$D$29,(D242-Calculation!$D$73)/Calculation!$D$59),0)</f>
        <v>0</v>
      </c>
      <c r="L242">
        <f>IF(D242&gt;Calculation!$D$74,IF((D242-Calculation!$D$74)/Calculation!$D$60&gt;Calculation!$D$30,Calculation!$D$30,(D242-Calculation!$D$74)/Calculation!$D$60),0)</f>
        <v>0</v>
      </c>
      <c r="M242">
        <f>IF(D242&gt;Calculation!$D$75,IF((D242-Calculation!$D$75)/Calculation!$D$61&gt;Calculation!$D$31,Calculation!$D$31,(D242-Calculation!$D$75)/Calculation!$D$61),0)</f>
        <v>0</v>
      </c>
      <c r="N242">
        <f>IF(E242&gt;Calculation!$D$72,IF((E242-Calculation!$D$72)/Calculation!$D$58&gt;Calculation!$D$28,Calculation!$D$28,(E242-Calculation!$D$72)/Calculation!$D$58),0)</f>
        <v>26.470588235294116</v>
      </c>
      <c r="O242">
        <f>IF(E242&gt;Calculation!$D$73,IF((E242-Calculation!$D$73)/Calculation!$D$59&gt;Calculation!$D$29,Calculation!$D$29,(E242-Calculation!$D$73)/Calculation!$D$59),0)</f>
        <v>0</v>
      </c>
      <c r="P242">
        <f>IF(E242&gt;Calculation!$D$74,IF((E242-Calculation!$D$74)/Calculation!$D$60&gt;Calculation!$D$30,Calculation!$D$30,(E242-Calculation!$D$74)/Calculation!$D$60),0)</f>
        <v>0</v>
      </c>
      <c r="Q242">
        <f>IF(E242&gt;Calculation!$D$75,IF((E242-Calculation!$D$75)/Calculation!$D$61&gt;Calculation!$D$31,Calculation!$D$31,(E242-Calculation!$D$75)/Calculation!$D$61),0)</f>
        <v>0</v>
      </c>
      <c r="R242">
        <f t="shared" si="327"/>
        <v>26.470588235294116</v>
      </c>
      <c r="S242">
        <f t="shared" si="328"/>
        <v>0</v>
      </c>
      <c r="T242">
        <f t="shared" si="329"/>
        <v>0</v>
      </c>
      <c r="U242">
        <f t="shared" si="330"/>
        <v>0</v>
      </c>
      <c r="V242">
        <f t="shared" si="331"/>
        <v>26.470588235294116</v>
      </c>
      <c r="W242">
        <f t="shared" si="332"/>
        <v>0</v>
      </c>
      <c r="X242">
        <f t="shared" si="333"/>
        <v>0</v>
      </c>
      <c r="Y242">
        <f t="shared" si="334"/>
        <v>0</v>
      </c>
      <c r="Z242">
        <f t="shared" si="335"/>
        <v>26.470588235294116</v>
      </c>
      <c r="AA242">
        <f t="shared" si="336"/>
        <v>0</v>
      </c>
      <c r="AB242">
        <f t="shared" si="337"/>
        <v>0</v>
      </c>
      <c r="AC242">
        <f t="shared" si="316"/>
        <v>0</v>
      </c>
      <c r="AD242">
        <f>IF(T242&gt;Calculation!$D$29,1,0)</f>
        <v>0</v>
      </c>
      <c r="AE242">
        <f>IF(X242&gt;Calculation!$D$29,1,0)</f>
        <v>0</v>
      </c>
      <c r="AF242">
        <f>IF(AB242&gt;Calculation!$D$29,1,0)</f>
        <v>0</v>
      </c>
      <c r="AG242">
        <f>IF(U242&gt;Calculation!$D$30,1,0)</f>
        <v>0</v>
      </c>
      <c r="AH242">
        <f>IF(Y242&gt;Calculation!$D$30,1,0)</f>
        <v>0</v>
      </c>
      <c r="AI242">
        <f>IF(AC242&gt;Calculation!$D$30,1,0)</f>
        <v>0</v>
      </c>
      <c r="AJ242">
        <f t="shared" si="317"/>
        <v>26.470588235294116</v>
      </c>
      <c r="AK242">
        <f t="shared" si="338"/>
        <v>26.470588235294116</v>
      </c>
      <c r="AL242">
        <f t="shared" si="339"/>
        <v>26.470588235294116</v>
      </c>
      <c r="AM242">
        <f t="shared" si="340"/>
        <v>700.69204152249131</v>
      </c>
      <c r="AN242">
        <f t="shared" si="341"/>
        <v>700.69204152249131</v>
      </c>
      <c r="AO242">
        <f t="shared" si="342"/>
        <v>700.69204152249131</v>
      </c>
      <c r="AP242">
        <f t="shared" si="318"/>
        <v>26.470588235294116</v>
      </c>
      <c r="AQ242">
        <f t="shared" si="319"/>
        <v>0</v>
      </c>
      <c r="AR242">
        <f t="shared" si="320"/>
        <v>0</v>
      </c>
      <c r="AS242">
        <f t="shared" si="321"/>
        <v>0</v>
      </c>
      <c r="AT242">
        <f t="shared" si="343"/>
        <v>26.470588235294116</v>
      </c>
      <c r="AU242">
        <f t="shared" si="344"/>
        <v>0</v>
      </c>
      <c r="AV242">
        <f t="shared" si="345"/>
        <v>0</v>
      </c>
      <c r="AW242">
        <f t="shared" si="346"/>
        <v>0</v>
      </c>
      <c r="AX242">
        <f t="shared" si="347"/>
        <v>26.470588235294116</v>
      </c>
      <c r="AY242">
        <f t="shared" si="348"/>
        <v>0</v>
      </c>
      <c r="AZ242">
        <f t="shared" si="349"/>
        <v>0</v>
      </c>
      <c r="BA242">
        <f t="shared" si="350"/>
        <v>0</v>
      </c>
      <c r="BB242">
        <f t="shared" si="351"/>
        <v>8.8235294117647047</v>
      </c>
      <c r="BC242">
        <f t="shared" si="352"/>
        <v>0</v>
      </c>
      <c r="BD242">
        <f t="shared" si="353"/>
        <v>0</v>
      </c>
      <c r="BE242">
        <f t="shared" si="354"/>
        <v>0</v>
      </c>
      <c r="BF242">
        <f t="shared" si="355"/>
        <v>8.8235294117647047</v>
      </c>
      <c r="BG242">
        <f t="shared" si="356"/>
        <v>0</v>
      </c>
      <c r="BH242">
        <f t="shared" si="357"/>
        <v>0</v>
      </c>
      <c r="BI242">
        <f t="shared" si="358"/>
        <v>0</v>
      </c>
      <c r="BJ242">
        <f t="shared" si="359"/>
        <v>8.8235294117647047</v>
      </c>
      <c r="BK242">
        <f t="shared" si="360"/>
        <v>0</v>
      </c>
      <c r="BL242">
        <f t="shared" si="361"/>
        <v>0</v>
      </c>
      <c r="BM242">
        <f t="shared" si="362"/>
        <v>0</v>
      </c>
      <c r="BN242">
        <f t="shared" si="363"/>
        <v>77.85467128027679</v>
      </c>
      <c r="BO242">
        <f t="shared" si="364"/>
        <v>0</v>
      </c>
      <c r="BP242">
        <f t="shared" si="365"/>
        <v>0</v>
      </c>
      <c r="BQ242">
        <f t="shared" si="366"/>
        <v>0</v>
      </c>
      <c r="BR242">
        <f t="shared" si="367"/>
        <v>77.85467128027679</v>
      </c>
      <c r="BS242">
        <f t="shared" si="368"/>
        <v>0</v>
      </c>
      <c r="BT242">
        <f t="shared" si="369"/>
        <v>0</v>
      </c>
      <c r="BU242">
        <f t="shared" si="370"/>
        <v>0</v>
      </c>
      <c r="BV242">
        <f t="shared" si="371"/>
        <v>77.85467128027679</v>
      </c>
      <c r="BW242">
        <f t="shared" si="372"/>
        <v>0</v>
      </c>
      <c r="BX242">
        <f t="shared" si="373"/>
        <v>0</v>
      </c>
      <c r="BY242">
        <f t="shared" si="374"/>
        <v>0</v>
      </c>
      <c r="BZ242">
        <f>IF($I$1=0,0,IF(AP242=0,C242,('LED Curve'!$D$14*(AP242/$I$1)^3+'LED Curve'!$D$15*(AP242/$I$1)^2+'LED Curve'!$D$16*(AP242/$I$1)^1+'LED Curve'!$D$17)*$F$1))</f>
        <v>27.765640483736796</v>
      </c>
      <c r="CA242">
        <f>IF($I$2=0,0,IF(AQ242=0,C242-BZ242,('LED Curve'!$D$14*(AQ242/$I$2)^3+'LED Curve'!$D$15*(AQ242/$I$2)^2+'LED Curve'!$D$16*(AQ242/$I$2)^1+'LED Curve'!$D$17)*$F$2))</f>
        <v>14.161854949054444</v>
      </c>
      <c r="CB242">
        <f>IF($I$3=0,0,IF(AR242=0,C242-(BZ242+CA242),('LED Curve'!$D$14*(AR242/$I$3)^3+'LED Curve'!$D$15*(AR242/$I$3)^2+'LED Curve'!$D$16*(AR242/$I$3)^1+'LED Curve'!$D$17)*$F$3))</f>
        <v>0</v>
      </c>
      <c r="CC242">
        <f>IF($I$4=0,0,IF(AS242=0,C242-(BZ242+CA242+CB242),('LED Curve'!$D$14*(AS242/$I$4)^3+'LED Curve'!$D$15*(AS242/$I$4)^2+'LED Curve'!$D$16*(AS242/$I$4)^1+'LED Curve'!$D$17)*$F$4))</f>
        <v>0</v>
      </c>
      <c r="CD242">
        <f>IF($I$1=0,0,IF(AT242=0,D242,('LED Curve'!$D$14*(AT242/$I$1)^3+'LED Curve'!$D$15*(AT242/$I$1)^2+'LED Curve'!$D$16*(AT242/$I$1)^1+'LED Curve'!$D$17)*$F$1))</f>
        <v>27.765640483736796</v>
      </c>
      <c r="CE242">
        <f>IF($I$2=0,0,IF(AU242=0,D242-CD242,('LED Curve'!$D$14*(AU242/$I$2)^3+'LED Curve'!$D$15*(AU242/$I$2)^2+'LED Curve'!$D$16*(AU242/$I$2)^1+'LED Curve'!$D$17)*$F$2))</f>
        <v>18.100718170217284</v>
      </c>
      <c r="CF242">
        <f>IF($I$3=0,0,IF(AV242=0,D242-(CD242+CE242),('LED Curve'!$D$14*(AV242/$I$3)^3+'LED Curve'!$D$15*(AV242/$I$3)^2+'LED Curve'!$D$16*(AV242/$I$3)^1+'LED Curve'!$D$17)*$F$3))</f>
        <v>0</v>
      </c>
      <c r="CG242">
        <f>IF($I$4=0,0,IF(AW242=0,D242-(CD242+CE242+CF242),('LED Curve'!$D$14*(AW242/$I$4)^3+'LED Curve'!$D$15*(AW242/$I$4)^2+'LED Curve'!$D$16*(AW242/$I$4)^1+'LED Curve'!$D$17)*$F$4))</f>
        <v>0</v>
      </c>
      <c r="CH242">
        <f>IF($I$1=0,0,IF(AX242=0,E242,('LED Curve'!$D$14*(AX242/$I$1)^3+'LED Curve'!$D$15*(AX242/$I$1)^2+'LED Curve'!$D$16*(AX242/$I$1)^1+'LED Curve'!$D$17)*$F$1))</f>
        <v>27.765640483736796</v>
      </c>
      <c r="CI242">
        <f>IF($I$2=0,0,IF(AY242=0,E242-CH242,('LED Curve'!$D$14*(AY242/$I$2)^3+'LED Curve'!$D$15*(AY242/$I$2)^2+'LED Curve'!$D$16*(AY242/$I$2)^1+'LED Curve'!$D$17)*$F$2))</f>
        <v>22.039581391380118</v>
      </c>
      <c r="CJ242">
        <f>IF($I$3=0,0,IF(AZ242=0,E242-(CH242+CI242),('LED Curve'!$D$14*(AZ242/$I$3)^3+'LED Curve'!$D$15*(AZ242/$I$3)^2+'LED Curve'!$D$16*(AZ242/$I$3)^1+'LED Curve'!$D$17)*$F$3))</f>
        <v>0</v>
      </c>
      <c r="CK242">
        <f>IF($I$4=0,0,IF(BA242=0,E242-(CH242+CI242+CJ242),('LED Curve'!$D$14*(BA242/$I$4)^3+'LED Curve'!$D$15*(BA242/$I$4)^2+'LED Curve'!$D$16*(BA242/$I$4)^1+'LED Curve'!$D$17)*$F$4))</f>
        <v>0</v>
      </c>
      <c r="CL242">
        <f t="shared" si="375"/>
        <v>14.161854949054444</v>
      </c>
      <c r="CM242">
        <f t="shared" si="376"/>
        <v>0</v>
      </c>
      <c r="CN242">
        <f t="shared" si="377"/>
        <v>0</v>
      </c>
      <c r="CO242">
        <f>IF($C$6=Calculation!$I$5,0,$C242-(BZ242+CA242+CB242+CC242))</f>
        <v>0</v>
      </c>
      <c r="CP242">
        <f t="shared" si="378"/>
        <v>18.100718170217284</v>
      </c>
      <c r="CQ242">
        <f t="shared" si="379"/>
        <v>0</v>
      </c>
      <c r="CR242">
        <f t="shared" si="380"/>
        <v>0</v>
      </c>
      <c r="CS242">
        <f>IF($C$6=Calculation!$I$5,0,$D242-(CD242+CE242+CF242+CG242))</f>
        <v>0</v>
      </c>
      <c r="CT242">
        <f t="shared" si="381"/>
        <v>22.039581391380118</v>
      </c>
      <c r="CU242">
        <f t="shared" si="382"/>
        <v>0</v>
      </c>
      <c r="CV242">
        <f t="shared" si="383"/>
        <v>0</v>
      </c>
      <c r="CW242">
        <f>IF($C$6=Calculation!$I$5,0,$E242-(CH242+CI242+CJ242+CK242))</f>
        <v>0</v>
      </c>
      <c r="CX242">
        <f t="shared" si="384"/>
        <v>109.77112395010055</v>
      </c>
      <c r="CY242">
        <f t="shared" si="385"/>
        <v>124.50143979301748</v>
      </c>
      <c r="CZ242">
        <f t="shared" si="386"/>
        <v>138.57548945170842</v>
      </c>
      <c r="DA242">
        <f t="shared" si="387"/>
        <v>1.2041592634818459</v>
      </c>
      <c r="DB242">
        <f t="shared" si="388"/>
        <v>1.2689586559200761</v>
      </c>
      <c r="DC242">
        <f t="shared" si="389"/>
        <v>1.3201039441745801</v>
      </c>
      <c r="DD242">
        <f t="shared" si="404"/>
        <v>27.171358139475821</v>
      </c>
      <c r="DE242">
        <f t="shared" si="405"/>
        <v>26.542089535716325</v>
      </c>
      <c r="DF242">
        <f t="shared" si="406"/>
        <v>24.158376756220594</v>
      </c>
      <c r="DG242">
        <f t="shared" si="407"/>
        <v>17.668708311669377</v>
      </c>
      <c r="DH242">
        <f t="shared" si="408"/>
        <v>28.718564852568502</v>
      </c>
      <c r="DI242">
        <f t="shared" si="409"/>
        <v>28.202146422291268</v>
      </c>
      <c r="DJ242">
        <f t="shared" si="410"/>
        <v>26.070179169031878</v>
      </c>
      <c r="DK242">
        <f t="shared" si="411"/>
        <v>20.58063158156131</v>
      </c>
      <c r="DL242">
        <f t="shared" si="412"/>
        <v>29.937751533282746</v>
      </c>
      <c r="DM242">
        <f t="shared" si="413"/>
        <v>29.516860226796588</v>
      </c>
      <c r="DN242">
        <f t="shared" si="414"/>
        <v>27.58637989587719</v>
      </c>
      <c r="DO242">
        <f t="shared" si="415"/>
        <v>22.792486166611489</v>
      </c>
      <c r="DP242">
        <f t="shared" si="390"/>
        <v>0.37470882142215522</v>
      </c>
      <c r="DQ242">
        <f t="shared" si="391"/>
        <v>1.189225856686829</v>
      </c>
      <c r="DR242">
        <f t="shared" si="392"/>
        <v>3.0086655197777659</v>
      </c>
      <c r="DS242">
        <f t="shared" si="393"/>
        <v>8.4538317456497953</v>
      </c>
      <c r="DT242">
        <f t="shared" si="394"/>
        <v>0.3076147557836616</v>
      </c>
      <c r="DU242">
        <f t="shared" si="395"/>
        <v>1.0587494033829188</v>
      </c>
      <c r="DV242">
        <f t="shared" si="396"/>
        <v>2.5140762187326211</v>
      </c>
      <c r="DW242">
        <f t="shared" si="397"/>
        <v>15.780518733745136</v>
      </c>
      <c r="DX242">
        <f t="shared" si="398"/>
        <v>0.24429546775792088</v>
      </c>
      <c r="DY242">
        <f t="shared" si="399"/>
        <v>0.95467221849995254</v>
      </c>
      <c r="DZ242">
        <f t="shared" si="400"/>
        <v>2.1752371277000293</v>
      </c>
      <c r="EA242">
        <f t="shared" si="401"/>
        <v>24.047702871007704</v>
      </c>
      <c r="EB242">
        <f>IF($I$1=0,0,IF(AP242&lt;=0,0,('LED Curve'!$D$19*(AP242/$I$1)^3+'LED Curve'!$D$20*(AP242/$I$1)^2+'LED Curve'!$D$21*(AP242/$I$1)^1+'LED Curve'!$D$22)*$F$1*$I$1))</f>
        <v>119.79697581730737</v>
      </c>
      <c r="EC242">
        <f>IF($I$2=0,0,IF(AQ242&lt;=0,0,('LED Curve'!$D$19*(AQ242/$I$2)^3+'LED Curve'!$D$20*(AQ242/$I$2)^2+'LED Curve'!$D$21*(AQ242/$I$2)^1+'LED Curve'!$D$22)*$F$2*$I$2))</f>
        <v>0</v>
      </c>
      <c r="ED242">
        <f>IF($I$3=0,0,IF(AR242&lt;=0,0,('LED Curve'!$D$19*(AR242/$I$3)^3+'LED Curve'!$D$20*(AR242/$I$3)^2+'LED Curve'!$D$21*(AR242/$I$3)^1+'LED Curve'!$D$22)*$F$3*$I$3))</f>
        <v>0</v>
      </c>
      <c r="EE242">
        <f>IF($I$4=0,0,IF(AS242&lt;=0,0,('LED Curve'!$D$19*(AS242/$I$4)^3+'LED Curve'!$D$20*(AS242/$I$4)^2+'LED Curve'!$D$21*(AS242/$I$4)^1+'LED Curve'!$D$22)*$F$4*$I$4))</f>
        <v>0</v>
      </c>
      <c r="EF242">
        <f>IF($I$1=0,0,IF(AT242&lt;=0,0,('LED Curve'!$D$19*(AT242/$I$1)^3+'LED Curve'!$D$20*(AT242/$I$1)^2+'LED Curve'!$D$21*(AT242/$I$1)^1+'LED Curve'!$D$22)*$F$1*$I$1))</f>
        <v>119.79697581730737</v>
      </c>
      <c r="EG242">
        <f>IF($I$2=0,0,IF(AU242&lt;=0,0,('LED Curve'!$D$19*(AU242/$I$2)^3+'LED Curve'!$D$20*(AU242/$I$2)^2+'LED Curve'!$D$21*(AU242/$I$2)^1+'LED Curve'!$D$22)*$F$2*$I$2))</f>
        <v>0</v>
      </c>
      <c r="EH242">
        <f>IF($I$3=0,0,IF(AV242&lt;=0,0,('LED Curve'!$D$19*(AV242/$I$3)^3+'LED Curve'!$D$20*(AV242/$I$3)^2+'LED Curve'!$D$21*(AV242/$I$3)^1+'LED Curve'!$D$22)*$F$3*$I$3))</f>
        <v>0</v>
      </c>
      <c r="EI242">
        <f>IF($I$4=0,0,IF(AW242&lt;=0,0,('LED Curve'!$D$19*(AW242/$I$4)^3+'LED Curve'!$D$20*(AW242/$I$4)^2+'LED Curve'!$D$21*(AW242/$I$4)^1+'LED Curve'!$D$22)*$F$4*$I$4))</f>
        <v>0</v>
      </c>
      <c r="EJ242">
        <f>IF($I$1=0,0,IF(AX242&lt;=0,0,('LED Curve'!$D$19*(AX242/$I$1)^3+'LED Curve'!$D$20*(AX242/$I$1)^2+'LED Curve'!$D$21*(AX242/$I$1)^1+'LED Curve'!$D$22)*$F$1*$I$1))</f>
        <v>119.79697581730737</v>
      </c>
      <c r="EK242">
        <f>IF($I$2=0,0,IF(AY242&lt;=0,0,('LED Curve'!$D$19*(AY242/$I$2)^3+'LED Curve'!$D$20*(AY242/$I$2)^2+'LED Curve'!$D$21*(AY242/$I$2)^1+'LED Curve'!$D$22)*$F$2*$I$2))</f>
        <v>0</v>
      </c>
      <c r="EL242">
        <f>IF($I$3=0,0,IF(AZ242&lt;=0,0,('LED Curve'!$D$19*(AZ242/$I$3)^3+'LED Curve'!$D$20*(AZ242/$I$3)^2+'LED Curve'!$D$21*(AZ242/$I$3)^1+'LED Curve'!$D$22)*$F$3*$I$3))</f>
        <v>0</v>
      </c>
      <c r="EM242">
        <f>IF($I$4=0,0,IF(BA242&lt;=0,0,('LED Curve'!$D$19*(BA242/$I$4)^3+'LED Curve'!$D$20*(BA242/$I$4)^2+'LED Curve'!$D$21*(BA242/$I$4)^1+'LED Curve'!$D$22)*$F$4*$I$4))</f>
        <v>0</v>
      </c>
      <c r="EN242">
        <f t="shared" si="402"/>
        <v>119.79697581730737</v>
      </c>
      <c r="EO242">
        <f t="shared" si="322"/>
        <v>0</v>
      </c>
      <c r="EP242">
        <f t="shared" si="323"/>
        <v>119.79697581730737</v>
      </c>
      <c r="EQ242">
        <f t="shared" si="324"/>
        <v>0</v>
      </c>
      <c r="ER242">
        <f t="shared" si="403"/>
        <v>119.79697581730737</v>
      </c>
      <c r="ES242">
        <f t="shared" si="325"/>
        <v>0</v>
      </c>
    </row>
    <row r="243" spans="1:149" x14ac:dyDescent="0.3">
      <c r="A243">
        <v>234</v>
      </c>
      <c r="B243">
        <f t="shared" si="326"/>
        <v>9.1406249999999994E-3</v>
      </c>
      <c r="C243">
        <f t="shared" si="313"/>
        <v>40.09076787668203</v>
      </c>
      <c r="D243">
        <f t="shared" si="314"/>
        <v>43.862655865471304</v>
      </c>
      <c r="E243">
        <f t="shared" si="315"/>
        <v>47.634543854260578</v>
      </c>
      <c r="F243">
        <f>IF(C243&gt;Calculation!$D$72,IF((C243-Calculation!$D$72)/Calculation!$D$58&gt;Calculation!$D$28,Calculation!$D$28,(C243-Calculation!$D$72)/Calculation!$D$58),0)</f>
        <v>26.470588235294116</v>
      </c>
      <c r="G243">
        <f>IF(C243&gt;Calculation!$D$73,IF((C243-Calculation!$D$73)/Calculation!$D$59&gt;Calculation!$D$29,Calculation!$D$29,(C243-Calculation!$D$73)/Calculation!$D$59),0)</f>
        <v>0</v>
      </c>
      <c r="H243">
        <f>IF(C243&gt;Calculation!$D$74,IF((C243-Calculation!$D$74)/Calculation!$D$60&gt;Calculation!$D$30,Calculation!$D$30,(C243-Calculation!$D$74)/Calculation!$D$60),0)</f>
        <v>0</v>
      </c>
      <c r="I243">
        <f>IF(C243&gt;Calculation!$D$75,IF((C243-Calculation!$D$75)/Calculation!$D$61&gt;Calculation!$D$31,Calculation!$D$31,(C243-Calculation!$D$75)/Calculation!$D$61),0)</f>
        <v>0</v>
      </c>
      <c r="J243">
        <f>IF(D243&gt;Calculation!$D$72,IF((D243-Calculation!$D$72)/Calculation!$D$58&gt;Calculation!$D$28,Calculation!$D$28,(D243-Calculation!$D$72)/Calculation!$D$58),0)</f>
        <v>26.470588235294116</v>
      </c>
      <c r="K243">
        <f>IF(D243&gt;Calculation!$D$73,IF((D243-Calculation!$D$73)/Calculation!$D$59&gt;Calculation!$D$29,Calculation!$D$29,(D243-Calculation!$D$73)/Calculation!$D$59),0)</f>
        <v>0</v>
      </c>
      <c r="L243">
        <f>IF(D243&gt;Calculation!$D$74,IF((D243-Calculation!$D$74)/Calculation!$D$60&gt;Calculation!$D$30,Calculation!$D$30,(D243-Calculation!$D$74)/Calculation!$D$60),0)</f>
        <v>0</v>
      </c>
      <c r="M243">
        <f>IF(D243&gt;Calculation!$D$75,IF((D243-Calculation!$D$75)/Calculation!$D$61&gt;Calculation!$D$31,Calculation!$D$31,(D243-Calculation!$D$75)/Calculation!$D$61),0)</f>
        <v>0</v>
      </c>
      <c r="N243">
        <f>IF(E243&gt;Calculation!$D$72,IF((E243-Calculation!$D$72)/Calculation!$D$58&gt;Calculation!$D$28,Calculation!$D$28,(E243-Calculation!$D$72)/Calculation!$D$58),0)</f>
        <v>26.470588235294116</v>
      </c>
      <c r="O243">
        <f>IF(E243&gt;Calculation!$D$73,IF((E243-Calculation!$D$73)/Calculation!$D$59&gt;Calculation!$D$29,Calculation!$D$29,(E243-Calculation!$D$73)/Calculation!$D$59),0)</f>
        <v>0</v>
      </c>
      <c r="P243">
        <f>IF(E243&gt;Calculation!$D$74,IF((E243-Calculation!$D$74)/Calculation!$D$60&gt;Calculation!$D$30,Calculation!$D$30,(E243-Calculation!$D$74)/Calculation!$D$60),0)</f>
        <v>0</v>
      </c>
      <c r="Q243">
        <f>IF(E243&gt;Calculation!$D$75,IF((E243-Calculation!$D$75)/Calculation!$D$61&gt;Calculation!$D$31,Calculation!$D$31,(E243-Calculation!$D$75)/Calculation!$D$61),0)</f>
        <v>0</v>
      </c>
      <c r="R243">
        <f t="shared" si="327"/>
        <v>26.470588235294116</v>
      </c>
      <c r="S243">
        <f t="shared" si="328"/>
        <v>0</v>
      </c>
      <c r="T243">
        <f t="shared" si="329"/>
        <v>0</v>
      </c>
      <c r="U243">
        <f t="shared" si="330"/>
        <v>0</v>
      </c>
      <c r="V243">
        <f t="shared" si="331"/>
        <v>26.470588235294116</v>
      </c>
      <c r="W243">
        <f t="shared" si="332"/>
        <v>0</v>
      </c>
      <c r="X243">
        <f t="shared" si="333"/>
        <v>0</v>
      </c>
      <c r="Y243">
        <f t="shared" si="334"/>
        <v>0</v>
      </c>
      <c r="Z243">
        <f t="shared" si="335"/>
        <v>26.470588235294116</v>
      </c>
      <c r="AA243">
        <f t="shared" si="336"/>
        <v>0</v>
      </c>
      <c r="AB243">
        <f t="shared" si="337"/>
        <v>0</v>
      </c>
      <c r="AC243">
        <f t="shared" si="316"/>
        <v>0</v>
      </c>
      <c r="AD243">
        <f>IF(T243&gt;Calculation!$D$29,1,0)</f>
        <v>0</v>
      </c>
      <c r="AE243">
        <f>IF(X243&gt;Calculation!$D$29,1,0)</f>
        <v>0</v>
      </c>
      <c r="AF243">
        <f>IF(AB243&gt;Calculation!$D$29,1,0)</f>
        <v>0</v>
      </c>
      <c r="AG243">
        <f>IF(U243&gt;Calculation!$D$30,1,0)</f>
        <v>0</v>
      </c>
      <c r="AH243">
        <f>IF(Y243&gt;Calculation!$D$30,1,0)</f>
        <v>0</v>
      </c>
      <c r="AI243">
        <f>IF(AC243&gt;Calculation!$D$30,1,0)</f>
        <v>0</v>
      </c>
      <c r="AJ243">
        <f t="shared" si="317"/>
        <v>26.470588235294116</v>
      </c>
      <c r="AK243">
        <f t="shared" si="338"/>
        <v>26.470588235294116</v>
      </c>
      <c r="AL243">
        <f t="shared" si="339"/>
        <v>26.470588235294116</v>
      </c>
      <c r="AM243">
        <f t="shared" si="340"/>
        <v>700.69204152249131</v>
      </c>
      <c r="AN243">
        <f t="shared" si="341"/>
        <v>700.69204152249131</v>
      </c>
      <c r="AO243">
        <f t="shared" si="342"/>
        <v>700.69204152249131</v>
      </c>
      <c r="AP243">
        <f t="shared" si="318"/>
        <v>26.470588235294116</v>
      </c>
      <c r="AQ243">
        <f t="shared" si="319"/>
        <v>0</v>
      </c>
      <c r="AR243">
        <f t="shared" si="320"/>
        <v>0</v>
      </c>
      <c r="AS243">
        <f t="shared" si="321"/>
        <v>0</v>
      </c>
      <c r="AT243">
        <f t="shared" si="343"/>
        <v>26.470588235294116</v>
      </c>
      <c r="AU243">
        <f t="shared" si="344"/>
        <v>0</v>
      </c>
      <c r="AV243">
        <f t="shared" si="345"/>
        <v>0</v>
      </c>
      <c r="AW243">
        <f t="shared" si="346"/>
        <v>0</v>
      </c>
      <c r="AX243">
        <f t="shared" si="347"/>
        <v>26.470588235294116</v>
      </c>
      <c r="AY243">
        <f t="shared" si="348"/>
        <v>0</v>
      </c>
      <c r="AZ243">
        <f t="shared" si="349"/>
        <v>0</v>
      </c>
      <c r="BA243">
        <f t="shared" si="350"/>
        <v>0</v>
      </c>
      <c r="BB243">
        <f t="shared" si="351"/>
        <v>8.8235294117647047</v>
      </c>
      <c r="BC243">
        <f t="shared" si="352"/>
        <v>0</v>
      </c>
      <c r="BD243">
        <f t="shared" si="353"/>
        <v>0</v>
      </c>
      <c r="BE243">
        <f t="shared" si="354"/>
        <v>0</v>
      </c>
      <c r="BF243">
        <f t="shared" si="355"/>
        <v>8.8235294117647047</v>
      </c>
      <c r="BG243">
        <f t="shared" si="356"/>
        <v>0</v>
      </c>
      <c r="BH243">
        <f t="shared" si="357"/>
        <v>0</v>
      </c>
      <c r="BI243">
        <f t="shared" si="358"/>
        <v>0</v>
      </c>
      <c r="BJ243">
        <f t="shared" si="359"/>
        <v>8.8235294117647047</v>
      </c>
      <c r="BK243">
        <f t="shared" si="360"/>
        <v>0</v>
      </c>
      <c r="BL243">
        <f t="shared" si="361"/>
        <v>0</v>
      </c>
      <c r="BM243">
        <f t="shared" si="362"/>
        <v>0</v>
      </c>
      <c r="BN243">
        <f t="shared" si="363"/>
        <v>77.85467128027679</v>
      </c>
      <c r="BO243">
        <f t="shared" si="364"/>
        <v>0</v>
      </c>
      <c r="BP243">
        <f t="shared" si="365"/>
        <v>0</v>
      </c>
      <c r="BQ243">
        <f t="shared" si="366"/>
        <v>0</v>
      </c>
      <c r="BR243">
        <f t="shared" si="367"/>
        <v>77.85467128027679</v>
      </c>
      <c r="BS243">
        <f t="shared" si="368"/>
        <v>0</v>
      </c>
      <c r="BT243">
        <f t="shared" si="369"/>
        <v>0</v>
      </c>
      <c r="BU243">
        <f t="shared" si="370"/>
        <v>0</v>
      </c>
      <c r="BV243">
        <f t="shared" si="371"/>
        <v>77.85467128027679</v>
      </c>
      <c r="BW243">
        <f t="shared" si="372"/>
        <v>0</v>
      </c>
      <c r="BX243">
        <f t="shared" si="373"/>
        <v>0</v>
      </c>
      <c r="BY243">
        <f t="shared" si="374"/>
        <v>0</v>
      </c>
      <c r="BZ243">
        <f>IF($I$1=0,0,IF(AP243=0,C243,('LED Curve'!$D$14*(AP243/$I$1)^3+'LED Curve'!$D$15*(AP243/$I$1)^2+'LED Curve'!$D$16*(AP243/$I$1)^1+'LED Curve'!$D$17)*$F$1))</f>
        <v>27.765640483736796</v>
      </c>
      <c r="CA243">
        <f>IF($I$2=0,0,IF(AQ243=0,C243-BZ243,('LED Curve'!$D$14*(AQ243/$I$2)^3+'LED Curve'!$D$15*(AQ243/$I$2)^2+'LED Curve'!$D$16*(AQ243/$I$2)^1+'LED Curve'!$D$17)*$F$2))</f>
        <v>12.325127392945234</v>
      </c>
      <c r="CB243">
        <f>IF($I$3=0,0,IF(AR243=0,C243-(BZ243+CA243),('LED Curve'!$D$14*(AR243/$I$3)^3+'LED Curve'!$D$15*(AR243/$I$3)^2+'LED Curve'!$D$16*(AR243/$I$3)^1+'LED Curve'!$D$17)*$F$3))</f>
        <v>0</v>
      </c>
      <c r="CC243">
        <f>IF($I$4=0,0,IF(AS243=0,C243-(BZ243+CA243+CB243),('LED Curve'!$D$14*(AS243/$I$4)^3+'LED Curve'!$D$15*(AS243/$I$4)^2+'LED Curve'!$D$16*(AS243/$I$4)^1+'LED Curve'!$D$17)*$F$4))</f>
        <v>0</v>
      </c>
      <c r="CD243">
        <f>IF($I$1=0,0,IF(AT243=0,D243,('LED Curve'!$D$14*(AT243/$I$1)^3+'LED Curve'!$D$15*(AT243/$I$1)^2+'LED Curve'!$D$16*(AT243/$I$1)^1+'LED Curve'!$D$17)*$F$1))</f>
        <v>27.765640483736796</v>
      </c>
      <c r="CE243">
        <f>IF($I$2=0,0,IF(AU243=0,D243-CD243,('LED Curve'!$D$14*(AU243/$I$2)^3+'LED Curve'!$D$15*(AU243/$I$2)^2+'LED Curve'!$D$16*(AU243/$I$2)^1+'LED Curve'!$D$17)*$F$2))</f>
        <v>16.097015381734508</v>
      </c>
      <c r="CF243">
        <f>IF($I$3=0,0,IF(AV243=0,D243-(CD243+CE243),('LED Curve'!$D$14*(AV243/$I$3)^3+'LED Curve'!$D$15*(AV243/$I$3)^2+'LED Curve'!$D$16*(AV243/$I$3)^1+'LED Curve'!$D$17)*$F$3))</f>
        <v>0</v>
      </c>
      <c r="CG243">
        <f>IF($I$4=0,0,IF(AW243=0,D243-(CD243+CE243+CF243),('LED Curve'!$D$14*(AW243/$I$4)^3+'LED Curve'!$D$15*(AW243/$I$4)^2+'LED Curve'!$D$16*(AW243/$I$4)^1+'LED Curve'!$D$17)*$F$4))</f>
        <v>0</v>
      </c>
      <c r="CH243">
        <f>IF($I$1=0,0,IF(AX243=0,E243,('LED Curve'!$D$14*(AX243/$I$1)^3+'LED Curve'!$D$15*(AX243/$I$1)^2+'LED Curve'!$D$16*(AX243/$I$1)^1+'LED Curve'!$D$17)*$F$1))</f>
        <v>27.765640483736796</v>
      </c>
      <c r="CI243">
        <f>IF($I$2=0,0,IF(AY243=0,E243-CH243,('LED Curve'!$D$14*(AY243/$I$2)^3+'LED Curve'!$D$15*(AY243/$I$2)^2+'LED Curve'!$D$16*(AY243/$I$2)^1+'LED Curve'!$D$17)*$F$2))</f>
        <v>19.868903370523782</v>
      </c>
      <c r="CJ243">
        <f>IF($I$3=0,0,IF(AZ243=0,E243-(CH243+CI243),('LED Curve'!$D$14*(AZ243/$I$3)^3+'LED Curve'!$D$15*(AZ243/$I$3)^2+'LED Curve'!$D$16*(AZ243/$I$3)^1+'LED Curve'!$D$17)*$F$3))</f>
        <v>0</v>
      </c>
      <c r="CK243">
        <f>IF($I$4=0,0,IF(BA243=0,E243-(CH243+CI243+CJ243),('LED Curve'!$D$14*(BA243/$I$4)^3+'LED Curve'!$D$15*(BA243/$I$4)^2+'LED Curve'!$D$16*(BA243/$I$4)^1+'LED Curve'!$D$17)*$F$4))</f>
        <v>0</v>
      </c>
      <c r="CL243">
        <f t="shared" si="375"/>
        <v>12.325127392945234</v>
      </c>
      <c r="CM243">
        <f t="shared" si="376"/>
        <v>0</v>
      </c>
      <c r="CN243">
        <f t="shared" si="377"/>
        <v>0</v>
      </c>
      <c r="CO243">
        <f>IF($C$6=Calculation!$I$5,0,$C243-(BZ243+CA243+CB243+CC243))</f>
        <v>0</v>
      </c>
      <c r="CP243">
        <f t="shared" si="378"/>
        <v>16.097015381734508</v>
      </c>
      <c r="CQ243">
        <f t="shared" si="379"/>
        <v>0</v>
      </c>
      <c r="CR243">
        <f t="shared" si="380"/>
        <v>0</v>
      </c>
      <c r="CS243">
        <f>IF($C$6=Calculation!$I$5,0,$D243-(CD243+CE243+CF243+CG243))</f>
        <v>0</v>
      </c>
      <c r="CT243">
        <f t="shared" si="381"/>
        <v>19.868903370523782</v>
      </c>
      <c r="CU243">
        <f t="shared" si="382"/>
        <v>0</v>
      </c>
      <c r="CV243">
        <f t="shared" si="383"/>
        <v>0</v>
      </c>
      <c r="CW243">
        <f>IF($C$6=Calculation!$I$5,0,$E243-(CH243+CI243+CJ243+CK243))</f>
        <v>0</v>
      </c>
      <c r="CX243">
        <f t="shared" si="384"/>
        <v>109.8149753040634</v>
      </c>
      <c r="CY243">
        <f t="shared" si="385"/>
        <v>124.54927763370422</v>
      </c>
      <c r="CZ243">
        <f t="shared" si="386"/>
        <v>138.62731377911905</v>
      </c>
      <c r="DA243">
        <f t="shared" si="387"/>
        <v>1.2056068737759635</v>
      </c>
      <c r="DB243">
        <f t="shared" si="388"/>
        <v>1.2704062662141937</v>
      </c>
      <c r="DC243">
        <f t="shared" si="389"/>
        <v>1.3215515544686978</v>
      </c>
      <c r="DD243">
        <f t="shared" si="404"/>
        <v>27.200068015895127</v>
      </c>
      <c r="DE243">
        <f t="shared" si="405"/>
        <v>26.542089535716325</v>
      </c>
      <c r="DF243">
        <f t="shared" si="406"/>
        <v>24.158376756220594</v>
      </c>
      <c r="DG243">
        <f t="shared" si="407"/>
        <v>17.668708311669377</v>
      </c>
      <c r="DH243">
        <f t="shared" si="408"/>
        <v>28.747274728987808</v>
      </c>
      <c r="DI243">
        <f t="shared" si="409"/>
        <v>28.202146422291268</v>
      </c>
      <c r="DJ243">
        <f t="shared" si="410"/>
        <v>26.070179169031878</v>
      </c>
      <c r="DK243">
        <f t="shared" si="411"/>
        <v>20.58063158156131</v>
      </c>
      <c r="DL243">
        <f t="shared" si="412"/>
        <v>29.966461409702053</v>
      </c>
      <c r="DM243">
        <f t="shared" si="413"/>
        <v>29.516860226796588</v>
      </c>
      <c r="DN243">
        <f t="shared" si="414"/>
        <v>27.58637989587719</v>
      </c>
      <c r="DO243">
        <f t="shared" si="415"/>
        <v>22.792486166611489</v>
      </c>
      <c r="DP243">
        <f t="shared" si="390"/>
        <v>0.38840268867158034</v>
      </c>
      <c r="DQ243">
        <f t="shared" si="391"/>
        <v>1.189225856686829</v>
      </c>
      <c r="DR243">
        <f t="shared" si="392"/>
        <v>3.0086655197777659</v>
      </c>
      <c r="DS243">
        <f t="shared" si="393"/>
        <v>8.4538317456497953</v>
      </c>
      <c r="DT243">
        <f t="shared" si="394"/>
        <v>0.32529510975698189</v>
      </c>
      <c r="DU243">
        <f t="shared" si="395"/>
        <v>1.0587494033829188</v>
      </c>
      <c r="DV243">
        <f t="shared" si="396"/>
        <v>2.5140762187326211</v>
      </c>
      <c r="DW243">
        <f t="shared" si="397"/>
        <v>15.780518733745136</v>
      </c>
      <c r="DX243">
        <f t="shared" si="398"/>
        <v>0.26596230845513635</v>
      </c>
      <c r="DY243">
        <f t="shared" si="399"/>
        <v>0.95467221849995254</v>
      </c>
      <c r="DZ243">
        <f t="shared" si="400"/>
        <v>2.1752371277000293</v>
      </c>
      <c r="EA243">
        <f t="shared" si="401"/>
        <v>24.047702871007704</v>
      </c>
      <c r="EB243">
        <f>IF($I$1=0,0,IF(AP243&lt;=0,0,('LED Curve'!$D$19*(AP243/$I$1)^3+'LED Curve'!$D$20*(AP243/$I$1)^2+'LED Curve'!$D$21*(AP243/$I$1)^1+'LED Curve'!$D$22)*$F$1*$I$1))</f>
        <v>119.79697581730737</v>
      </c>
      <c r="EC243">
        <f>IF($I$2=0,0,IF(AQ243&lt;=0,0,('LED Curve'!$D$19*(AQ243/$I$2)^3+'LED Curve'!$D$20*(AQ243/$I$2)^2+'LED Curve'!$D$21*(AQ243/$I$2)^1+'LED Curve'!$D$22)*$F$2*$I$2))</f>
        <v>0</v>
      </c>
      <c r="ED243">
        <f>IF($I$3=0,0,IF(AR243&lt;=0,0,('LED Curve'!$D$19*(AR243/$I$3)^3+'LED Curve'!$D$20*(AR243/$I$3)^2+'LED Curve'!$D$21*(AR243/$I$3)^1+'LED Curve'!$D$22)*$F$3*$I$3))</f>
        <v>0</v>
      </c>
      <c r="EE243">
        <f>IF($I$4=0,0,IF(AS243&lt;=0,0,('LED Curve'!$D$19*(AS243/$I$4)^3+'LED Curve'!$D$20*(AS243/$I$4)^2+'LED Curve'!$D$21*(AS243/$I$4)^1+'LED Curve'!$D$22)*$F$4*$I$4))</f>
        <v>0</v>
      </c>
      <c r="EF243">
        <f>IF($I$1=0,0,IF(AT243&lt;=0,0,('LED Curve'!$D$19*(AT243/$I$1)^3+'LED Curve'!$D$20*(AT243/$I$1)^2+'LED Curve'!$D$21*(AT243/$I$1)^1+'LED Curve'!$D$22)*$F$1*$I$1))</f>
        <v>119.79697581730737</v>
      </c>
      <c r="EG243">
        <f>IF($I$2=0,0,IF(AU243&lt;=0,0,('LED Curve'!$D$19*(AU243/$I$2)^3+'LED Curve'!$D$20*(AU243/$I$2)^2+'LED Curve'!$D$21*(AU243/$I$2)^1+'LED Curve'!$D$22)*$F$2*$I$2))</f>
        <v>0</v>
      </c>
      <c r="EH243">
        <f>IF($I$3=0,0,IF(AV243&lt;=0,0,('LED Curve'!$D$19*(AV243/$I$3)^3+'LED Curve'!$D$20*(AV243/$I$3)^2+'LED Curve'!$D$21*(AV243/$I$3)^1+'LED Curve'!$D$22)*$F$3*$I$3))</f>
        <v>0</v>
      </c>
      <c r="EI243">
        <f>IF($I$4=0,0,IF(AW243&lt;=0,0,('LED Curve'!$D$19*(AW243/$I$4)^3+'LED Curve'!$D$20*(AW243/$I$4)^2+'LED Curve'!$D$21*(AW243/$I$4)^1+'LED Curve'!$D$22)*$F$4*$I$4))</f>
        <v>0</v>
      </c>
      <c r="EJ243">
        <f>IF($I$1=0,0,IF(AX243&lt;=0,0,('LED Curve'!$D$19*(AX243/$I$1)^3+'LED Curve'!$D$20*(AX243/$I$1)^2+'LED Curve'!$D$21*(AX243/$I$1)^1+'LED Curve'!$D$22)*$F$1*$I$1))</f>
        <v>119.79697581730737</v>
      </c>
      <c r="EK243">
        <f>IF($I$2=0,0,IF(AY243&lt;=0,0,('LED Curve'!$D$19*(AY243/$I$2)^3+'LED Curve'!$D$20*(AY243/$I$2)^2+'LED Curve'!$D$21*(AY243/$I$2)^1+'LED Curve'!$D$22)*$F$2*$I$2))</f>
        <v>0</v>
      </c>
      <c r="EL243">
        <f>IF($I$3=0,0,IF(AZ243&lt;=0,0,('LED Curve'!$D$19*(AZ243/$I$3)^3+'LED Curve'!$D$20*(AZ243/$I$3)^2+'LED Curve'!$D$21*(AZ243/$I$3)^1+'LED Curve'!$D$22)*$F$3*$I$3))</f>
        <v>0</v>
      </c>
      <c r="EM243">
        <f>IF($I$4=0,0,IF(BA243&lt;=0,0,('LED Curve'!$D$19*(BA243/$I$4)^3+'LED Curve'!$D$20*(BA243/$I$4)^2+'LED Curve'!$D$21*(BA243/$I$4)^1+'LED Curve'!$D$22)*$F$4*$I$4))</f>
        <v>0</v>
      </c>
      <c r="EN243">
        <f t="shared" si="402"/>
        <v>119.79697581730737</v>
      </c>
      <c r="EO243">
        <f t="shared" si="322"/>
        <v>0</v>
      </c>
      <c r="EP243">
        <f t="shared" si="323"/>
        <v>119.79697581730737</v>
      </c>
      <c r="EQ243">
        <f t="shared" si="324"/>
        <v>0</v>
      </c>
      <c r="ER243">
        <f t="shared" si="403"/>
        <v>119.79697581730737</v>
      </c>
      <c r="ES243">
        <f t="shared" si="325"/>
        <v>0</v>
      </c>
    </row>
    <row r="244" spans="1:149" x14ac:dyDescent="0.3">
      <c r="A244">
        <v>235</v>
      </c>
      <c r="B244">
        <f t="shared" si="326"/>
        <v>9.1796875000000003E-3</v>
      </c>
      <c r="C244">
        <f t="shared" si="313"/>
        <v>38.247791963545559</v>
      </c>
      <c r="D244">
        <f t="shared" si="314"/>
        <v>41.852136687504249</v>
      </c>
      <c r="E244">
        <f t="shared" si="315"/>
        <v>45.456481411462939</v>
      </c>
      <c r="F244">
        <f>IF(C244&gt;Calculation!$D$72,IF((C244-Calculation!$D$72)/Calculation!$D$58&gt;Calculation!$D$28,Calculation!$D$28,(C244-Calculation!$D$72)/Calculation!$D$58),0)</f>
        <v>26.470588235294116</v>
      </c>
      <c r="G244">
        <f>IF(C244&gt;Calculation!$D$73,IF((C244-Calculation!$D$73)/Calculation!$D$59&gt;Calculation!$D$29,Calculation!$D$29,(C244-Calculation!$D$73)/Calculation!$D$59),0)</f>
        <v>0</v>
      </c>
      <c r="H244">
        <f>IF(C244&gt;Calculation!$D$74,IF((C244-Calculation!$D$74)/Calculation!$D$60&gt;Calculation!$D$30,Calculation!$D$30,(C244-Calculation!$D$74)/Calculation!$D$60),0)</f>
        <v>0</v>
      </c>
      <c r="I244">
        <f>IF(C244&gt;Calculation!$D$75,IF((C244-Calculation!$D$75)/Calculation!$D$61&gt;Calculation!$D$31,Calculation!$D$31,(C244-Calculation!$D$75)/Calculation!$D$61),0)</f>
        <v>0</v>
      </c>
      <c r="J244">
        <f>IF(D244&gt;Calculation!$D$72,IF((D244-Calculation!$D$72)/Calculation!$D$58&gt;Calculation!$D$28,Calculation!$D$28,(D244-Calculation!$D$72)/Calculation!$D$58),0)</f>
        <v>26.470588235294116</v>
      </c>
      <c r="K244">
        <f>IF(D244&gt;Calculation!$D$73,IF((D244-Calculation!$D$73)/Calculation!$D$59&gt;Calculation!$D$29,Calculation!$D$29,(D244-Calculation!$D$73)/Calculation!$D$59),0)</f>
        <v>0</v>
      </c>
      <c r="L244">
        <f>IF(D244&gt;Calculation!$D$74,IF((D244-Calculation!$D$74)/Calculation!$D$60&gt;Calculation!$D$30,Calculation!$D$30,(D244-Calculation!$D$74)/Calculation!$D$60),0)</f>
        <v>0</v>
      </c>
      <c r="M244">
        <f>IF(D244&gt;Calculation!$D$75,IF((D244-Calculation!$D$75)/Calculation!$D$61&gt;Calculation!$D$31,Calculation!$D$31,(D244-Calculation!$D$75)/Calculation!$D$61),0)</f>
        <v>0</v>
      </c>
      <c r="N244">
        <f>IF(E244&gt;Calculation!$D$72,IF((E244-Calculation!$D$72)/Calculation!$D$58&gt;Calculation!$D$28,Calculation!$D$28,(E244-Calculation!$D$72)/Calculation!$D$58),0)</f>
        <v>26.470588235294116</v>
      </c>
      <c r="O244">
        <f>IF(E244&gt;Calculation!$D$73,IF((E244-Calculation!$D$73)/Calculation!$D$59&gt;Calculation!$D$29,Calculation!$D$29,(E244-Calculation!$D$73)/Calculation!$D$59),0)</f>
        <v>0</v>
      </c>
      <c r="P244">
        <f>IF(E244&gt;Calculation!$D$74,IF((E244-Calculation!$D$74)/Calculation!$D$60&gt;Calculation!$D$30,Calculation!$D$30,(E244-Calculation!$D$74)/Calculation!$D$60),0)</f>
        <v>0</v>
      </c>
      <c r="Q244">
        <f>IF(E244&gt;Calculation!$D$75,IF((E244-Calculation!$D$75)/Calculation!$D$61&gt;Calculation!$D$31,Calculation!$D$31,(E244-Calculation!$D$75)/Calculation!$D$61),0)</f>
        <v>0</v>
      </c>
      <c r="R244">
        <f t="shared" si="327"/>
        <v>26.470588235294116</v>
      </c>
      <c r="S244">
        <f t="shared" si="328"/>
        <v>0</v>
      </c>
      <c r="T244">
        <f t="shared" si="329"/>
        <v>0</v>
      </c>
      <c r="U244">
        <f t="shared" si="330"/>
        <v>0</v>
      </c>
      <c r="V244">
        <f t="shared" si="331"/>
        <v>26.470588235294116</v>
      </c>
      <c r="W244">
        <f t="shared" si="332"/>
        <v>0</v>
      </c>
      <c r="X244">
        <f t="shared" si="333"/>
        <v>0</v>
      </c>
      <c r="Y244">
        <f t="shared" si="334"/>
        <v>0</v>
      </c>
      <c r="Z244">
        <f t="shared" si="335"/>
        <v>26.470588235294116</v>
      </c>
      <c r="AA244">
        <f t="shared" si="336"/>
        <v>0</v>
      </c>
      <c r="AB244">
        <f t="shared" si="337"/>
        <v>0</v>
      </c>
      <c r="AC244">
        <f t="shared" si="316"/>
        <v>0</v>
      </c>
      <c r="AD244">
        <f>IF(T244&gt;Calculation!$D$29,1,0)</f>
        <v>0</v>
      </c>
      <c r="AE244">
        <f>IF(X244&gt;Calculation!$D$29,1,0)</f>
        <v>0</v>
      </c>
      <c r="AF244">
        <f>IF(AB244&gt;Calculation!$D$29,1,0)</f>
        <v>0</v>
      </c>
      <c r="AG244">
        <f>IF(U244&gt;Calculation!$D$30,1,0)</f>
        <v>0</v>
      </c>
      <c r="AH244">
        <f>IF(Y244&gt;Calculation!$D$30,1,0)</f>
        <v>0</v>
      </c>
      <c r="AI244">
        <f>IF(AC244&gt;Calculation!$D$30,1,0)</f>
        <v>0</v>
      </c>
      <c r="AJ244">
        <f t="shared" si="317"/>
        <v>26.470588235294116</v>
      </c>
      <c r="AK244">
        <f t="shared" si="338"/>
        <v>26.470588235294116</v>
      </c>
      <c r="AL244">
        <f t="shared" si="339"/>
        <v>26.470588235294116</v>
      </c>
      <c r="AM244">
        <f t="shared" si="340"/>
        <v>700.69204152249131</v>
      </c>
      <c r="AN244">
        <f t="shared" si="341"/>
        <v>700.69204152249131</v>
      </c>
      <c r="AO244">
        <f t="shared" si="342"/>
        <v>700.69204152249131</v>
      </c>
      <c r="AP244">
        <f t="shared" si="318"/>
        <v>26.470588235294116</v>
      </c>
      <c r="AQ244">
        <f t="shared" si="319"/>
        <v>0</v>
      </c>
      <c r="AR244">
        <f t="shared" si="320"/>
        <v>0</v>
      </c>
      <c r="AS244">
        <f t="shared" si="321"/>
        <v>0</v>
      </c>
      <c r="AT244">
        <f t="shared" si="343"/>
        <v>26.470588235294116</v>
      </c>
      <c r="AU244">
        <f t="shared" si="344"/>
        <v>0</v>
      </c>
      <c r="AV244">
        <f t="shared" si="345"/>
        <v>0</v>
      </c>
      <c r="AW244">
        <f t="shared" si="346"/>
        <v>0</v>
      </c>
      <c r="AX244">
        <f t="shared" si="347"/>
        <v>26.470588235294116</v>
      </c>
      <c r="AY244">
        <f t="shared" si="348"/>
        <v>0</v>
      </c>
      <c r="AZ244">
        <f t="shared" si="349"/>
        <v>0</v>
      </c>
      <c r="BA244">
        <f t="shared" si="350"/>
        <v>0</v>
      </c>
      <c r="BB244">
        <f t="shared" si="351"/>
        <v>8.8235294117647047</v>
      </c>
      <c r="BC244">
        <f t="shared" si="352"/>
        <v>0</v>
      </c>
      <c r="BD244">
        <f t="shared" si="353"/>
        <v>0</v>
      </c>
      <c r="BE244">
        <f t="shared" si="354"/>
        <v>0</v>
      </c>
      <c r="BF244">
        <f t="shared" si="355"/>
        <v>8.8235294117647047</v>
      </c>
      <c r="BG244">
        <f t="shared" si="356"/>
        <v>0</v>
      </c>
      <c r="BH244">
        <f t="shared" si="357"/>
        <v>0</v>
      </c>
      <c r="BI244">
        <f t="shared" si="358"/>
        <v>0</v>
      </c>
      <c r="BJ244">
        <f t="shared" si="359"/>
        <v>8.8235294117647047</v>
      </c>
      <c r="BK244">
        <f t="shared" si="360"/>
        <v>0</v>
      </c>
      <c r="BL244">
        <f t="shared" si="361"/>
        <v>0</v>
      </c>
      <c r="BM244">
        <f t="shared" si="362"/>
        <v>0</v>
      </c>
      <c r="BN244">
        <f t="shared" si="363"/>
        <v>77.85467128027679</v>
      </c>
      <c r="BO244">
        <f t="shared" si="364"/>
        <v>0</v>
      </c>
      <c r="BP244">
        <f t="shared" si="365"/>
        <v>0</v>
      </c>
      <c r="BQ244">
        <f t="shared" si="366"/>
        <v>0</v>
      </c>
      <c r="BR244">
        <f t="shared" si="367"/>
        <v>77.85467128027679</v>
      </c>
      <c r="BS244">
        <f t="shared" si="368"/>
        <v>0</v>
      </c>
      <c r="BT244">
        <f t="shared" si="369"/>
        <v>0</v>
      </c>
      <c r="BU244">
        <f t="shared" si="370"/>
        <v>0</v>
      </c>
      <c r="BV244">
        <f t="shared" si="371"/>
        <v>77.85467128027679</v>
      </c>
      <c r="BW244">
        <f t="shared" si="372"/>
        <v>0</v>
      </c>
      <c r="BX244">
        <f t="shared" si="373"/>
        <v>0</v>
      </c>
      <c r="BY244">
        <f t="shared" si="374"/>
        <v>0</v>
      </c>
      <c r="BZ244">
        <f>IF($I$1=0,0,IF(AP244=0,C244,('LED Curve'!$D$14*(AP244/$I$1)^3+'LED Curve'!$D$15*(AP244/$I$1)^2+'LED Curve'!$D$16*(AP244/$I$1)^1+'LED Curve'!$D$17)*$F$1))</f>
        <v>27.765640483736796</v>
      </c>
      <c r="CA244">
        <f>IF($I$2=0,0,IF(AQ244=0,C244-BZ244,('LED Curve'!$D$14*(AQ244/$I$2)^3+'LED Curve'!$D$15*(AQ244/$I$2)^2+'LED Curve'!$D$16*(AQ244/$I$2)^1+'LED Curve'!$D$17)*$F$2))</f>
        <v>10.482151479808763</v>
      </c>
      <c r="CB244">
        <f>IF($I$3=0,0,IF(AR244=0,C244-(BZ244+CA244),('LED Curve'!$D$14*(AR244/$I$3)^3+'LED Curve'!$D$15*(AR244/$I$3)^2+'LED Curve'!$D$16*(AR244/$I$3)^1+'LED Curve'!$D$17)*$F$3))</f>
        <v>0</v>
      </c>
      <c r="CC244">
        <f>IF($I$4=0,0,IF(AS244=0,C244-(BZ244+CA244+CB244),('LED Curve'!$D$14*(AS244/$I$4)^3+'LED Curve'!$D$15*(AS244/$I$4)^2+'LED Curve'!$D$16*(AS244/$I$4)^1+'LED Curve'!$D$17)*$F$4))</f>
        <v>0</v>
      </c>
      <c r="CD244">
        <f>IF($I$1=0,0,IF(AT244=0,D244,('LED Curve'!$D$14*(AT244/$I$1)^3+'LED Curve'!$D$15*(AT244/$I$1)^2+'LED Curve'!$D$16*(AT244/$I$1)^1+'LED Curve'!$D$17)*$F$1))</f>
        <v>27.765640483736796</v>
      </c>
      <c r="CE244">
        <f>IF($I$2=0,0,IF(AU244=0,D244-CD244,('LED Curve'!$D$14*(AU244/$I$2)^3+'LED Curve'!$D$15*(AU244/$I$2)^2+'LED Curve'!$D$16*(AU244/$I$2)^1+'LED Curve'!$D$17)*$F$2))</f>
        <v>14.086496203767453</v>
      </c>
      <c r="CF244">
        <f>IF($I$3=0,0,IF(AV244=0,D244-(CD244+CE244),('LED Curve'!$D$14*(AV244/$I$3)^3+'LED Curve'!$D$15*(AV244/$I$3)^2+'LED Curve'!$D$16*(AV244/$I$3)^1+'LED Curve'!$D$17)*$F$3))</f>
        <v>0</v>
      </c>
      <c r="CG244">
        <f>IF($I$4=0,0,IF(AW244=0,D244-(CD244+CE244+CF244),('LED Curve'!$D$14*(AW244/$I$4)^3+'LED Curve'!$D$15*(AW244/$I$4)^2+'LED Curve'!$D$16*(AW244/$I$4)^1+'LED Curve'!$D$17)*$F$4))</f>
        <v>0</v>
      </c>
      <c r="CH244">
        <f>IF($I$1=0,0,IF(AX244=0,E244,('LED Curve'!$D$14*(AX244/$I$1)^3+'LED Curve'!$D$15*(AX244/$I$1)^2+'LED Curve'!$D$16*(AX244/$I$1)^1+'LED Curve'!$D$17)*$F$1))</f>
        <v>27.765640483736796</v>
      </c>
      <c r="CI244">
        <f>IF($I$2=0,0,IF(AY244=0,E244-CH244,('LED Curve'!$D$14*(AY244/$I$2)^3+'LED Curve'!$D$15*(AY244/$I$2)^2+'LED Curve'!$D$16*(AY244/$I$2)^1+'LED Curve'!$D$17)*$F$2))</f>
        <v>17.690840927726143</v>
      </c>
      <c r="CJ244">
        <f>IF($I$3=0,0,IF(AZ244=0,E244-(CH244+CI244),('LED Curve'!$D$14*(AZ244/$I$3)^3+'LED Curve'!$D$15*(AZ244/$I$3)^2+'LED Curve'!$D$16*(AZ244/$I$3)^1+'LED Curve'!$D$17)*$F$3))</f>
        <v>0</v>
      </c>
      <c r="CK244">
        <f>IF($I$4=0,0,IF(BA244=0,E244-(CH244+CI244+CJ244),('LED Curve'!$D$14*(BA244/$I$4)^3+'LED Curve'!$D$15*(BA244/$I$4)^2+'LED Curve'!$D$16*(BA244/$I$4)^1+'LED Curve'!$D$17)*$F$4))</f>
        <v>0</v>
      </c>
      <c r="CL244">
        <f t="shared" si="375"/>
        <v>10.482151479808763</v>
      </c>
      <c r="CM244">
        <f t="shared" si="376"/>
        <v>0</v>
      </c>
      <c r="CN244">
        <f t="shared" si="377"/>
        <v>0</v>
      </c>
      <c r="CO244">
        <f>IF($C$6=Calculation!$I$5,0,$C244-(BZ244+CA244+CB244+CC244))</f>
        <v>0</v>
      </c>
      <c r="CP244">
        <f t="shared" si="378"/>
        <v>14.086496203767453</v>
      </c>
      <c r="CQ244">
        <f t="shared" si="379"/>
        <v>0</v>
      </c>
      <c r="CR244">
        <f t="shared" si="380"/>
        <v>0</v>
      </c>
      <c r="CS244">
        <f>IF($C$6=Calculation!$I$5,0,$D244-(CD244+CE244+CF244+CG244))</f>
        <v>0</v>
      </c>
      <c r="CT244">
        <f t="shared" si="381"/>
        <v>17.690840927726143</v>
      </c>
      <c r="CU244">
        <f t="shared" si="382"/>
        <v>0</v>
      </c>
      <c r="CV244">
        <f t="shared" si="383"/>
        <v>0</v>
      </c>
      <c r="CW244">
        <f>IF($C$6=Calculation!$I$5,0,$E244-(CH244+CI244+CJ244+CK244))</f>
        <v>0</v>
      </c>
      <c r="CX244">
        <f t="shared" si="384"/>
        <v>109.85692423780432</v>
      </c>
      <c r="CY244">
        <f t="shared" si="385"/>
        <v>124.59504010687614</v>
      </c>
      <c r="CZ244">
        <f t="shared" si="386"/>
        <v>138.67688979172198</v>
      </c>
      <c r="DA244">
        <f t="shared" si="387"/>
        <v>1.2070544840700812</v>
      </c>
      <c r="DB244">
        <f t="shared" si="388"/>
        <v>1.2718538765083114</v>
      </c>
      <c r="DC244">
        <f t="shared" si="389"/>
        <v>1.3229991647628154</v>
      </c>
      <c r="DD244">
        <f t="shared" si="404"/>
        <v>27.228777892314433</v>
      </c>
      <c r="DE244">
        <f t="shared" si="405"/>
        <v>26.542089535716325</v>
      </c>
      <c r="DF244">
        <f t="shared" si="406"/>
        <v>24.158376756220594</v>
      </c>
      <c r="DG244">
        <f t="shared" si="407"/>
        <v>17.668708311669377</v>
      </c>
      <c r="DH244">
        <f t="shared" si="408"/>
        <v>28.775984605407114</v>
      </c>
      <c r="DI244">
        <f t="shared" si="409"/>
        <v>28.202146422291268</v>
      </c>
      <c r="DJ244">
        <f t="shared" si="410"/>
        <v>26.070179169031878</v>
      </c>
      <c r="DK244">
        <f t="shared" si="411"/>
        <v>20.58063158156131</v>
      </c>
      <c r="DL244">
        <f t="shared" si="412"/>
        <v>29.995171286121359</v>
      </c>
      <c r="DM244">
        <f t="shared" si="413"/>
        <v>29.516860226796588</v>
      </c>
      <c r="DN244">
        <f t="shared" si="414"/>
        <v>27.58637989587719</v>
      </c>
      <c r="DO244">
        <f t="shared" si="415"/>
        <v>22.792486166611489</v>
      </c>
      <c r="DP244">
        <f t="shared" si="390"/>
        <v>0.40019413569908441</v>
      </c>
      <c r="DQ244">
        <f t="shared" si="391"/>
        <v>1.189225856686829</v>
      </c>
      <c r="DR244">
        <f t="shared" si="392"/>
        <v>3.0086655197777659</v>
      </c>
      <c r="DS244">
        <f t="shared" si="393"/>
        <v>8.4538317456497953</v>
      </c>
      <c r="DT244">
        <f t="shared" si="394"/>
        <v>0.34090009621547934</v>
      </c>
      <c r="DU244">
        <f t="shared" si="395"/>
        <v>1.0587494033829188</v>
      </c>
      <c r="DV244">
        <f t="shared" si="396"/>
        <v>2.5140762187326211</v>
      </c>
      <c r="DW244">
        <f t="shared" si="397"/>
        <v>15.780518733745136</v>
      </c>
      <c r="DX244">
        <f t="shared" si="398"/>
        <v>0.28538083434462724</v>
      </c>
      <c r="DY244">
        <f t="shared" si="399"/>
        <v>0.95467221849995254</v>
      </c>
      <c r="DZ244">
        <f t="shared" si="400"/>
        <v>2.1752371277000293</v>
      </c>
      <c r="EA244">
        <f t="shared" si="401"/>
        <v>24.047702871007704</v>
      </c>
      <c r="EB244">
        <f>IF($I$1=0,0,IF(AP244&lt;=0,0,('LED Curve'!$D$19*(AP244/$I$1)^3+'LED Curve'!$D$20*(AP244/$I$1)^2+'LED Curve'!$D$21*(AP244/$I$1)^1+'LED Curve'!$D$22)*$F$1*$I$1))</f>
        <v>119.79697581730737</v>
      </c>
      <c r="EC244">
        <f>IF($I$2=0,0,IF(AQ244&lt;=0,0,('LED Curve'!$D$19*(AQ244/$I$2)^3+'LED Curve'!$D$20*(AQ244/$I$2)^2+'LED Curve'!$D$21*(AQ244/$I$2)^1+'LED Curve'!$D$22)*$F$2*$I$2))</f>
        <v>0</v>
      </c>
      <c r="ED244">
        <f>IF($I$3=0,0,IF(AR244&lt;=0,0,('LED Curve'!$D$19*(AR244/$I$3)^3+'LED Curve'!$D$20*(AR244/$I$3)^2+'LED Curve'!$D$21*(AR244/$I$3)^1+'LED Curve'!$D$22)*$F$3*$I$3))</f>
        <v>0</v>
      </c>
      <c r="EE244">
        <f>IF($I$4=0,0,IF(AS244&lt;=0,0,('LED Curve'!$D$19*(AS244/$I$4)^3+'LED Curve'!$D$20*(AS244/$I$4)^2+'LED Curve'!$D$21*(AS244/$I$4)^1+'LED Curve'!$D$22)*$F$4*$I$4))</f>
        <v>0</v>
      </c>
      <c r="EF244">
        <f>IF($I$1=0,0,IF(AT244&lt;=0,0,('LED Curve'!$D$19*(AT244/$I$1)^3+'LED Curve'!$D$20*(AT244/$I$1)^2+'LED Curve'!$D$21*(AT244/$I$1)^1+'LED Curve'!$D$22)*$F$1*$I$1))</f>
        <v>119.79697581730737</v>
      </c>
      <c r="EG244">
        <f>IF($I$2=0,0,IF(AU244&lt;=0,0,('LED Curve'!$D$19*(AU244/$I$2)^3+'LED Curve'!$D$20*(AU244/$I$2)^2+'LED Curve'!$D$21*(AU244/$I$2)^1+'LED Curve'!$D$22)*$F$2*$I$2))</f>
        <v>0</v>
      </c>
      <c r="EH244">
        <f>IF($I$3=0,0,IF(AV244&lt;=0,0,('LED Curve'!$D$19*(AV244/$I$3)^3+'LED Curve'!$D$20*(AV244/$I$3)^2+'LED Curve'!$D$21*(AV244/$I$3)^1+'LED Curve'!$D$22)*$F$3*$I$3))</f>
        <v>0</v>
      </c>
      <c r="EI244">
        <f>IF($I$4=0,0,IF(AW244&lt;=0,0,('LED Curve'!$D$19*(AW244/$I$4)^3+'LED Curve'!$D$20*(AW244/$I$4)^2+'LED Curve'!$D$21*(AW244/$I$4)^1+'LED Curve'!$D$22)*$F$4*$I$4))</f>
        <v>0</v>
      </c>
      <c r="EJ244">
        <f>IF($I$1=0,0,IF(AX244&lt;=0,0,('LED Curve'!$D$19*(AX244/$I$1)^3+'LED Curve'!$D$20*(AX244/$I$1)^2+'LED Curve'!$D$21*(AX244/$I$1)^1+'LED Curve'!$D$22)*$F$1*$I$1))</f>
        <v>119.79697581730737</v>
      </c>
      <c r="EK244">
        <f>IF($I$2=0,0,IF(AY244&lt;=0,0,('LED Curve'!$D$19*(AY244/$I$2)^3+'LED Curve'!$D$20*(AY244/$I$2)^2+'LED Curve'!$D$21*(AY244/$I$2)^1+'LED Curve'!$D$22)*$F$2*$I$2))</f>
        <v>0</v>
      </c>
      <c r="EL244">
        <f>IF($I$3=0,0,IF(AZ244&lt;=0,0,('LED Curve'!$D$19*(AZ244/$I$3)^3+'LED Curve'!$D$20*(AZ244/$I$3)^2+'LED Curve'!$D$21*(AZ244/$I$3)^1+'LED Curve'!$D$22)*$F$3*$I$3))</f>
        <v>0</v>
      </c>
      <c r="EM244">
        <f>IF($I$4=0,0,IF(BA244&lt;=0,0,('LED Curve'!$D$19*(BA244/$I$4)^3+'LED Curve'!$D$20*(BA244/$I$4)^2+'LED Curve'!$D$21*(BA244/$I$4)^1+'LED Curve'!$D$22)*$F$4*$I$4))</f>
        <v>0</v>
      </c>
      <c r="EN244">
        <f t="shared" si="402"/>
        <v>119.79697581730737</v>
      </c>
      <c r="EO244">
        <f t="shared" si="322"/>
        <v>0</v>
      </c>
      <c r="EP244">
        <f t="shared" si="323"/>
        <v>119.79697581730737</v>
      </c>
      <c r="EQ244">
        <f t="shared" si="324"/>
        <v>0</v>
      </c>
      <c r="ER244">
        <f t="shared" si="403"/>
        <v>119.79697581730737</v>
      </c>
      <c r="ES244">
        <f t="shared" si="325"/>
        <v>0</v>
      </c>
    </row>
    <row r="245" spans="1:149" x14ac:dyDescent="0.3">
      <c r="A245">
        <v>236</v>
      </c>
      <c r="B245">
        <f t="shared" si="326"/>
        <v>9.2187499999999995E-3</v>
      </c>
      <c r="C245">
        <f t="shared" si="313"/>
        <v>36.398845238775564</v>
      </c>
      <c r="D245">
        <f t="shared" si="314"/>
        <v>39.835103896846071</v>
      </c>
      <c r="E245">
        <f t="shared" si="315"/>
        <v>43.271362554916578</v>
      </c>
      <c r="F245">
        <f>IF(C245&gt;Calculation!$D$72,IF((C245-Calculation!$D$72)/Calculation!$D$58&gt;Calculation!$D$28,Calculation!$D$28,(C245-Calculation!$D$72)/Calculation!$D$58),0)</f>
        <v>26.470588235294116</v>
      </c>
      <c r="G245">
        <f>IF(C245&gt;Calculation!$D$73,IF((C245-Calculation!$D$73)/Calculation!$D$59&gt;Calculation!$D$29,Calculation!$D$29,(C245-Calculation!$D$73)/Calculation!$D$59),0)</f>
        <v>0</v>
      </c>
      <c r="H245">
        <f>IF(C245&gt;Calculation!$D$74,IF((C245-Calculation!$D$74)/Calculation!$D$60&gt;Calculation!$D$30,Calculation!$D$30,(C245-Calculation!$D$74)/Calculation!$D$60),0)</f>
        <v>0</v>
      </c>
      <c r="I245">
        <f>IF(C245&gt;Calculation!$D$75,IF((C245-Calculation!$D$75)/Calculation!$D$61&gt;Calculation!$D$31,Calculation!$D$31,(C245-Calculation!$D$75)/Calculation!$D$61),0)</f>
        <v>0</v>
      </c>
      <c r="J245">
        <f>IF(D245&gt;Calculation!$D$72,IF((D245-Calculation!$D$72)/Calculation!$D$58&gt;Calculation!$D$28,Calculation!$D$28,(D245-Calculation!$D$72)/Calculation!$D$58),0)</f>
        <v>26.470588235294116</v>
      </c>
      <c r="K245">
        <f>IF(D245&gt;Calculation!$D$73,IF((D245-Calculation!$D$73)/Calculation!$D$59&gt;Calculation!$D$29,Calculation!$D$29,(D245-Calculation!$D$73)/Calculation!$D$59),0)</f>
        <v>0</v>
      </c>
      <c r="L245">
        <f>IF(D245&gt;Calculation!$D$74,IF((D245-Calculation!$D$74)/Calculation!$D$60&gt;Calculation!$D$30,Calculation!$D$30,(D245-Calculation!$D$74)/Calculation!$D$60),0)</f>
        <v>0</v>
      </c>
      <c r="M245">
        <f>IF(D245&gt;Calculation!$D$75,IF((D245-Calculation!$D$75)/Calculation!$D$61&gt;Calculation!$D$31,Calculation!$D$31,(D245-Calculation!$D$75)/Calculation!$D$61),0)</f>
        <v>0</v>
      </c>
      <c r="N245">
        <f>IF(E245&gt;Calculation!$D$72,IF((E245-Calculation!$D$72)/Calculation!$D$58&gt;Calculation!$D$28,Calculation!$D$28,(E245-Calculation!$D$72)/Calculation!$D$58),0)</f>
        <v>26.470588235294116</v>
      </c>
      <c r="O245">
        <f>IF(E245&gt;Calculation!$D$73,IF((E245-Calculation!$D$73)/Calculation!$D$59&gt;Calculation!$D$29,Calculation!$D$29,(E245-Calculation!$D$73)/Calculation!$D$59),0)</f>
        <v>0</v>
      </c>
      <c r="P245">
        <f>IF(E245&gt;Calculation!$D$74,IF((E245-Calculation!$D$74)/Calculation!$D$60&gt;Calculation!$D$30,Calculation!$D$30,(E245-Calculation!$D$74)/Calculation!$D$60),0)</f>
        <v>0</v>
      </c>
      <c r="Q245">
        <f>IF(E245&gt;Calculation!$D$75,IF((E245-Calculation!$D$75)/Calculation!$D$61&gt;Calculation!$D$31,Calculation!$D$31,(E245-Calculation!$D$75)/Calculation!$D$61),0)</f>
        <v>0</v>
      </c>
      <c r="R245">
        <f t="shared" si="327"/>
        <v>26.470588235294116</v>
      </c>
      <c r="S245">
        <f t="shared" si="328"/>
        <v>0</v>
      </c>
      <c r="T245">
        <f t="shared" si="329"/>
        <v>0</v>
      </c>
      <c r="U245">
        <f t="shared" si="330"/>
        <v>0</v>
      </c>
      <c r="V245">
        <f t="shared" si="331"/>
        <v>26.470588235294116</v>
      </c>
      <c r="W245">
        <f t="shared" si="332"/>
        <v>0</v>
      </c>
      <c r="X245">
        <f t="shared" si="333"/>
        <v>0</v>
      </c>
      <c r="Y245">
        <f t="shared" si="334"/>
        <v>0</v>
      </c>
      <c r="Z245">
        <f t="shared" si="335"/>
        <v>26.470588235294116</v>
      </c>
      <c r="AA245">
        <f t="shared" si="336"/>
        <v>0</v>
      </c>
      <c r="AB245">
        <f t="shared" si="337"/>
        <v>0</v>
      </c>
      <c r="AC245">
        <f t="shared" si="316"/>
        <v>0</v>
      </c>
      <c r="AD245">
        <f>IF(T245&gt;Calculation!$D$29,1,0)</f>
        <v>0</v>
      </c>
      <c r="AE245">
        <f>IF(X245&gt;Calculation!$D$29,1,0)</f>
        <v>0</v>
      </c>
      <c r="AF245">
        <f>IF(AB245&gt;Calculation!$D$29,1,0)</f>
        <v>0</v>
      </c>
      <c r="AG245">
        <f>IF(U245&gt;Calculation!$D$30,1,0)</f>
        <v>0</v>
      </c>
      <c r="AH245">
        <f>IF(Y245&gt;Calculation!$D$30,1,0)</f>
        <v>0</v>
      </c>
      <c r="AI245">
        <f>IF(AC245&gt;Calculation!$D$30,1,0)</f>
        <v>0</v>
      </c>
      <c r="AJ245">
        <f t="shared" si="317"/>
        <v>26.470588235294116</v>
      </c>
      <c r="AK245">
        <f t="shared" si="338"/>
        <v>26.470588235294116</v>
      </c>
      <c r="AL245">
        <f t="shared" si="339"/>
        <v>26.470588235294116</v>
      </c>
      <c r="AM245">
        <f t="shared" si="340"/>
        <v>700.69204152249131</v>
      </c>
      <c r="AN245">
        <f t="shared" si="341"/>
        <v>700.69204152249131</v>
      </c>
      <c r="AO245">
        <f t="shared" si="342"/>
        <v>700.69204152249131</v>
      </c>
      <c r="AP245">
        <f t="shared" si="318"/>
        <v>26.470588235294116</v>
      </c>
      <c r="AQ245">
        <f t="shared" si="319"/>
        <v>0</v>
      </c>
      <c r="AR245">
        <f t="shared" si="320"/>
        <v>0</v>
      </c>
      <c r="AS245">
        <f t="shared" si="321"/>
        <v>0</v>
      </c>
      <c r="AT245">
        <f t="shared" si="343"/>
        <v>26.470588235294116</v>
      </c>
      <c r="AU245">
        <f t="shared" si="344"/>
        <v>0</v>
      </c>
      <c r="AV245">
        <f t="shared" si="345"/>
        <v>0</v>
      </c>
      <c r="AW245">
        <f t="shared" si="346"/>
        <v>0</v>
      </c>
      <c r="AX245">
        <f t="shared" si="347"/>
        <v>26.470588235294116</v>
      </c>
      <c r="AY245">
        <f t="shared" si="348"/>
        <v>0</v>
      </c>
      <c r="AZ245">
        <f t="shared" si="349"/>
        <v>0</v>
      </c>
      <c r="BA245">
        <f t="shared" si="350"/>
        <v>0</v>
      </c>
      <c r="BB245">
        <f t="shared" si="351"/>
        <v>8.8235294117647047</v>
      </c>
      <c r="BC245">
        <f t="shared" si="352"/>
        <v>0</v>
      </c>
      <c r="BD245">
        <f t="shared" si="353"/>
        <v>0</v>
      </c>
      <c r="BE245">
        <f t="shared" si="354"/>
        <v>0</v>
      </c>
      <c r="BF245">
        <f t="shared" si="355"/>
        <v>8.8235294117647047</v>
      </c>
      <c r="BG245">
        <f t="shared" si="356"/>
        <v>0</v>
      </c>
      <c r="BH245">
        <f t="shared" si="357"/>
        <v>0</v>
      </c>
      <c r="BI245">
        <f t="shared" si="358"/>
        <v>0</v>
      </c>
      <c r="BJ245">
        <f t="shared" si="359"/>
        <v>8.8235294117647047</v>
      </c>
      <c r="BK245">
        <f t="shared" si="360"/>
        <v>0</v>
      </c>
      <c r="BL245">
        <f t="shared" si="361"/>
        <v>0</v>
      </c>
      <c r="BM245">
        <f t="shared" si="362"/>
        <v>0</v>
      </c>
      <c r="BN245">
        <f t="shared" si="363"/>
        <v>77.85467128027679</v>
      </c>
      <c r="BO245">
        <f t="shared" si="364"/>
        <v>0</v>
      </c>
      <c r="BP245">
        <f t="shared" si="365"/>
        <v>0</v>
      </c>
      <c r="BQ245">
        <f t="shared" si="366"/>
        <v>0</v>
      </c>
      <c r="BR245">
        <f t="shared" si="367"/>
        <v>77.85467128027679</v>
      </c>
      <c r="BS245">
        <f t="shared" si="368"/>
        <v>0</v>
      </c>
      <c r="BT245">
        <f t="shared" si="369"/>
        <v>0</v>
      </c>
      <c r="BU245">
        <f t="shared" si="370"/>
        <v>0</v>
      </c>
      <c r="BV245">
        <f t="shared" si="371"/>
        <v>77.85467128027679</v>
      </c>
      <c r="BW245">
        <f t="shared" si="372"/>
        <v>0</v>
      </c>
      <c r="BX245">
        <f t="shared" si="373"/>
        <v>0</v>
      </c>
      <c r="BY245">
        <f t="shared" si="374"/>
        <v>0</v>
      </c>
      <c r="BZ245">
        <f>IF($I$1=0,0,IF(AP245=0,C245,('LED Curve'!$D$14*(AP245/$I$1)^3+'LED Curve'!$D$15*(AP245/$I$1)^2+'LED Curve'!$D$16*(AP245/$I$1)^1+'LED Curve'!$D$17)*$F$1))</f>
        <v>27.765640483736796</v>
      </c>
      <c r="CA245">
        <f>IF($I$2=0,0,IF(AQ245=0,C245-BZ245,('LED Curve'!$D$14*(AQ245/$I$2)^3+'LED Curve'!$D$15*(AQ245/$I$2)^2+'LED Curve'!$D$16*(AQ245/$I$2)^1+'LED Curve'!$D$17)*$F$2))</f>
        <v>8.6332047550387685</v>
      </c>
      <c r="CB245">
        <f>IF($I$3=0,0,IF(AR245=0,C245-(BZ245+CA245),('LED Curve'!$D$14*(AR245/$I$3)^3+'LED Curve'!$D$15*(AR245/$I$3)^2+'LED Curve'!$D$16*(AR245/$I$3)^1+'LED Curve'!$D$17)*$F$3))</f>
        <v>0</v>
      </c>
      <c r="CC245">
        <f>IF($I$4=0,0,IF(AS245=0,C245-(BZ245+CA245+CB245),('LED Curve'!$D$14*(AS245/$I$4)^3+'LED Curve'!$D$15*(AS245/$I$4)^2+'LED Curve'!$D$16*(AS245/$I$4)^1+'LED Curve'!$D$17)*$F$4))</f>
        <v>0</v>
      </c>
      <c r="CD245">
        <f>IF($I$1=0,0,IF(AT245=0,D245,('LED Curve'!$D$14*(AT245/$I$1)^3+'LED Curve'!$D$15*(AT245/$I$1)^2+'LED Curve'!$D$16*(AT245/$I$1)^1+'LED Curve'!$D$17)*$F$1))</f>
        <v>27.765640483736796</v>
      </c>
      <c r="CE245">
        <f>IF($I$2=0,0,IF(AU245=0,D245-CD245,('LED Curve'!$D$14*(AU245/$I$2)^3+'LED Curve'!$D$15*(AU245/$I$2)^2+'LED Curve'!$D$16*(AU245/$I$2)^1+'LED Curve'!$D$17)*$F$2))</f>
        <v>12.069463413109276</v>
      </c>
      <c r="CF245">
        <f>IF($I$3=0,0,IF(AV245=0,D245-(CD245+CE245),('LED Curve'!$D$14*(AV245/$I$3)^3+'LED Curve'!$D$15*(AV245/$I$3)^2+'LED Curve'!$D$16*(AV245/$I$3)^1+'LED Curve'!$D$17)*$F$3))</f>
        <v>0</v>
      </c>
      <c r="CG245">
        <f>IF($I$4=0,0,IF(AW245=0,D245-(CD245+CE245+CF245),('LED Curve'!$D$14*(AW245/$I$4)^3+'LED Curve'!$D$15*(AW245/$I$4)^2+'LED Curve'!$D$16*(AW245/$I$4)^1+'LED Curve'!$D$17)*$F$4))</f>
        <v>0</v>
      </c>
      <c r="CH245">
        <f>IF($I$1=0,0,IF(AX245=0,E245,('LED Curve'!$D$14*(AX245/$I$1)^3+'LED Curve'!$D$15*(AX245/$I$1)^2+'LED Curve'!$D$16*(AX245/$I$1)^1+'LED Curve'!$D$17)*$F$1))</f>
        <v>27.765640483736796</v>
      </c>
      <c r="CI245">
        <f>IF($I$2=0,0,IF(AY245=0,E245-CH245,('LED Curve'!$D$14*(AY245/$I$2)^3+'LED Curve'!$D$15*(AY245/$I$2)^2+'LED Curve'!$D$16*(AY245/$I$2)^1+'LED Curve'!$D$17)*$F$2))</f>
        <v>15.505722071179783</v>
      </c>
      <c r="CJ245">
        <f>IF($I$3=0,0,IF(AZ245=0,E245-(CH245+CI245),('LED Curve'!$D$14*(AZ245/$I$3)^3+'LED Curve'!$D$15*(AZ245/$I$3)^2+'LED Curve'!$D$16*(AZ245/$I$3)^1+'LED Curve'!$D$17)*$F$3))</f>
        <v>0</v>
      </c>
      <c r="CK245">
        <f>IF($I$4=0,0,IF(BA245=0,E245-(CH245+CI245+CJ245),('LED Curve'!$D$14*(BA245/$I$4)^3+'LED Curve'!$D$15*(BA245/$I$4)^2+'LED Curve'!$D$16*(BA245/$I$4)^1+'LED Curve'!$D$17)*$F$4))</f>
        <v>0</v>
      </c>
      <c r="CL245">
        <f t="shared" si="375"/>
        <v>8.6332047550387685</v>
      </c>
      <c r="CM245">
        <f t="shared" si="376"/>
        <v>0</v>
      </c>
      <c r="CN245">
        <f t="shared" si="377"/>
        <v>0</v>
      </c>
      <c r="CO245">
        <f>IF($C$6=Calculation!$I$5,0,$C245-(BZ245+CA245+CB245+CC245))</f>
        <v>0</v>
      </c>
      <c r="CP245">
        <f t="shared" si="378"/>
        <v>12.069463413109276</v>
      </c>
      <c r="CQ245">
        <f t="shared" si="379"/>
        <v>0</v>
      </c>
      <c r="CR245">
        <f t="shared" si="380"/>
        <v>0</v>
      </c>
      <c r="CS245">
        <f>IF($C$6=Calculation!$I$5,0,$D245-(CD245+CE245+CF245+CG245))</f>
        <v>0</v>
      </c>
      <c r="CT245">
        <f t="shared" si="381"/>
        <v>15.505722071179783</v>
      </c>
      <c r="CU245">
        <f t="shared" si="382"/>
        <v>0</v>
      </c>
      <c r="CV245">
        <f t="shared" si="383"/>
        <v>0</v>
      </c>
      <c r="CW245">
        <f>IF($C$6=Calculation!$I$5,0,$E245-(CH245+CI245+CJ245+CK245))</f>
        <v>0</v>
      </c>
      <c r="CX245">
        <f t="shared" si="384"/>
        <v>109.89696443396821</v>
      </c>
      <c r="CY245">
        <f t="shared" si="385"/>
        <v>124.63872032087311</v>
      </c>
      <c r="CZ245">
        <f t="shared" si="386"/>
        <v>138.72421002355202</v>
      </c>
      <c r="DA245">
        <f t="shared" si="387"/>
        <v>1.2085020943641989</v>
      </c>
      <c r="DB245">
        <f t="shared" si="388"/>
        <v>1.2733014868024291</v>
      </c>
      <c r="DC245">
        <f t="shared" si="389"/>
        <v>1.3244467750569331</v>
      </c>
      <c r="DD245">
        <f t="shared" si="404"/>
        <v>27.257487768733739</v>
      </c>
      <c r="DE245">
        <f t="shared" si="405"/>
        <v>26.542089535716325</v>
      </c>
      <c r="DF245">
        <f t="shared" si="406"/>
        <v>24.158376756220594</v>
      </c>
      <c r="DG245">
        <f t="shared" si="407"/>
        <v>17.668708311669377</v>
      </c>
      <c r="DH245">
        <f t="shared" si="408"/>
        <v>28.80469448182642</v>
      </c>
      <c r="DI245">
        <f t="shared" si="409"/>
        <v>28.202146422291268</v>
      </c>
      <c r="DJ245">
        <f t="shared" si="410"/>
        <v>26.070179169031878</v>
      </c>
      <c r="DK245">
        <f t="shared" si="411"/>
        <v>20.58063158156131</v>
      </c>
      <c r="DL245">
        <f t="shared" si="412"/>
        <v>30.023881162540665</v>
      </c>
      <c r="DM245">
        <f t="shared" si="413"/>
        <v>29.516860226796588</v>
      </c>
      <c r="DN245">
        <f t="shared" si="414"/>
        <v>27.58637989587719</v>
      </c>
      <c r="DO245">
        <f t="shared" si="415"/>
        <v>22.792486166611489</v>
      </c>
      <c r="DP245">
        <f t="shared" si="390"/>
        <v>0.41007684514954534</v>
      </c>
      <c r="DQ245">
        <f t="shared" si="391"/>
        <v>1.189225856686829</v>
      </c>
      <c r="DR245">
        <f t="shared" si="392"/>
        <v>3.0086655197777659</v>
      </c>
      <c r="DS245">
        <f t="shared" si="393"/>
        <v>8.4538317456497953</v>
      </c>
      <c r="DT245">
        <f t="shared" si="394"/>
        <v>0.35442282349902055</v>
      </c>
      <c r="DU245">
        <f t="shared" si="395"/>
        <v>1.0587494033829188</v>
      </c>
      <c r="DV245">
        <f t="shared" si="396"/>
        <v>2.5140762187326211</v>
      </c>
      <c r="DW245">
        <f t="shared" si="397"/>
        <v>15.780518733745136</v>
      </c>
      <c r="DX245">
        <f t="shared" si="398"/>
        <v>0.30254357946124871</v>
      </c>
      <c r="DY245">
        <f t="shared" si="399"/>
        <v>0.95467221849995254</v>
      </c>
      <c r="DZ245">
        <f t="shared" si="400"/>
        <v>2.1752371277000293</v>
      </c>
      <c r="EA245">
        <f t="shared" si="401"/>
        <v>24.047702871007704</v>
      </c>
      <c r="EB245">
        <f>IF($I$1=0,0,IF(AP245&lt;=0,0,('LED Curve'!$D$19*(AP245/$I$1)^3+'LED Curve'!$D$20*(AP245/$I$1)^2+'LED Curve'!$D$21*(AP245/$I$1)^1+'LED Curve'!$D$22)*$F$1*$I$1))</f>
        <v>119.79697581730737</v>
      </c>
      <c r="EC245">
        <f>IF($I$2=0,0,IF(AQ245&lt;=0,0,('LED Curve'!$D$19*(AQ245/$I$2)^3+'LED Curve'!$D$20*(AQ245/$I$2)^2+'LED Curve'!$D$21*(AQ245/$I$2)^1+'LED Curve'!$D$22)*$F$2*$I$2))</f>
        <v>0</v>
      </c>
      <c r="ED245">
        <f>IF($I$3=0,0,IF(AR245&lt;=0,0,('LED Curve'!$D$19*(AR245/$I$3)^3+'LED Curve'!$D$20*(AR245/$I$3)^2+'LED Curve'!$D$21*(AR245/$I$3)^1+'LED Curve'!$D$22)*$F$3*$I$3))</f>
        <v>0</v>
      </c>
      <c r="EE245">
        <f>IF($I$4=0,0,IF(AS245&lt;=0,0,('LED Curve'!$D$19*(AS245/$I$4)^3+'LED Curve'!$D$20*(AS245/$I$4)^2+'LED Curve'!$D$21*(AS245/$I$4)^1+'LED Curve'!$D$22)*$F$4*$I$4))</f>
        <v>0</v>
      </c>
      <c r="EF245">
        <f>IF($I$1=0,0,IF(AT245&lt;=0,0,('LED Curve'!$D$19*(AT245/$I$1)^3+'LED Curve'!$D$20*(AT245/$I$1)^2+'LED Curve'!$D$21*(AT245/$I$1)^1+'LED Curve'!$D$22)*$F$1*$I$1))</f>
        <v>119.79697581730737</v>
      </c>
      <c r="EG245">
        <f>IF($I$2=0,0,IF(AU245&lt;=0,0,('LED Curve'!$D$19*(AU245/$I$2)^3+'LED Curve'!$D$20*(AU245/$I$2)^2+'LED Curve'!$D$21*(AU245/$I$2)^1+'LED Curve'!$D$22)*$F$2*$I$2))</f>
        <v>0</v>
      </c>
      <c r="EH245">
        <f>IF($I$3=0,0,IF(AV245&lt;=0,0,('LED Curve'!$D$19*(AV245/$I$3)^3+'LED Curve'!$D$20*(AV245/$I$3)^2+'LED Curve'!$D$21*(AV245/$I$3)^1+'LED Curve'!$D$22)*$F$3*$I$3))</f>
        <v>0</v>
      </c>
      <c r="EI245">
        <f>IF($I$4=0,0,IF(AW245&lt;=0,0,('LED Curve'!$D$19*(AW245/$I$4)^3+'LED Curve'!$D$20*(AW245/$I$4)^2+'LED Curve'!$D$21*(AW245/$I$4)^1+'LED Curve'!$D$22)*$F$4*$I$4))</f>
        <v>0</v>
      </c>
      <c r="EJ245">
        <f>IF($I$1=0,0,IF(AX245&lt;=0,0,('LED Curve'!$D$19*(AX245/$I$1)^3+'LED Curve'!$D$20*(AX245/$I$1)^2+'LED Curve'!$D$21*(AX245/$I$1)^1+'LED Curve'!$D$22)*$F$1*$I$1))</f>
        <v>119.79697581730737</v>
      </c>
      <c r="EK245">
        <f>IF($I$2=0,0,IF(AY245&lt;=0,0,('LED Curve'!$D$19*(AY245/$I$2)^3+'LED Curve'!$D$20*(AY245/$I$2)^2+'LED Curve'!$D$21*(AY245/$I$2)^1+'LED Curve'!$D$22)*$F$2*$I$2))</f>
        <v>0</v>
      </c>
      <c r="EL245">
        <f>IF($I$3=0,0,IF(AZ245&lt;=0,0,('LED Curve'!$D$19*(AZ245/$I$3)^3+'LED Curve'!$D$20*(AZ245/$I$3)^2+'LED Curve'!$D$21*(AZ245/$I$3)^1+'LED Curve'!$D$22)*$F$3*$I$3))</f>
        <v>0</v>
      </c>
      <c r="EM245">
        <f>IF($I$4=0,0,IF(BA245&lt;=0,0,('LED Curve'!$D$19*(BA245/$I$4)^3+'LED Curve'!$D$20*(BA245/$I$4)^2+'LED Curve'!$D$21*(BA245/$I$4)^1+'LED Curve'!$D$22)*$F$4*$I$4))</f>
        <v>0</v>
      </c>
      <c r="EN245">
        <f t="shared" si="402"/>
        <v>119.79697581730737</v>
      </c>
      <c r="EO245">
        <f t="shared" si="322"/>
        <v>0</v>
      </c>
      <c r="EP245">
        <f t="shared" si="323"/>
        <v>119.79697581730737</v>
      </c>
      <c r="EQ245">
        <f t="shared" si="324"/>
        <v>0</v>
      </c>
      <c r="ER245">
        <f t="shared" si="403"/>
        <v>119.79697581730737</v>
      </c>
      <c r="ES245">
        <f t="shared" si="325"/>
        <v>0</v>
      </c>
    </row>
    <row r="246" spans="1:149" x14ac:dyDescent="0.3">
      <c r="A246">
        <v>237</v>
      </c>
      <c r="B246">
        <f t="shared" si="326"/>
        <v>9.2578125000000004E-3</v>
      </c>
      <c r="C246">
        <f t="shared" si="313"/>
        <v>34.544206146947552</v>
      </c>
      <c r="D246">
        <f t="shared" si="314"/>
        <v>37.811861251215511</v>
      </c>
      <c r="E246">
        <f t="shared" si="315"/>
        <v>41.07951635548347</v>
      </c>
      <c r="F246">
        <f>IF(C246&gt;Calculation!$D$72,IF((C246-Calculation!$D$72)/Calculation!$D$58&gt;Calculation!$D$28,Calculation!$D$28,(C246-Calculation!$D$72)/Calculation!$D$58),0)</f>
        <v>26.470588235294116</v>
      </c>
      <c r="G246">
        <f>IF(C246&gt;Calculation!$D$73,IF((C246-Calculation!$D$73)/Calculation!$D$59&gt;Calculation!$D$29,Calculation!$D$29,(C246-Calculation!$D$73)/Calculation!$D$59),0)</f>
        <v>0</v>
      </c>
      <c r="H246">
        <f>IF(C246&gt;Calculation!$D$74,IF((C246-Calculation!$D$74)/Calculation!$D$60&gt;Calculation!$D$30,Calculation!$D$30,(C246-Calculation!$D$74)/Calculation!$D$60),0)</f>
        <v>0</v>
      </c>
      <c r="I246">
        <f>IF(C246&gt;Calculation!$D$75,IF((C246-Calculation!$D$75)/Calculation!$D$61&gt;Calculation!$D$31,Calculation!$D$31,(C246-Calculation!$D$75)/Calculation!$D$61),0)</f>
        <v>0</v>
      </c>
      <c r="J246">
        <f>IF(D246&gt;Calculation!$D$72,IF((D246-Calculation!$D$72)/Calculation!$D$58&gt;Calculation!$D$28,Calculation!$D$28,(D246-Calculation!$D$72)/Calculation!$D$58),0)</f>
        <v>26.470588235294116</v>
      </c>
      <c r="K246">
        <f>IF(D246&gt;Calculation!$D$73,IF((D246-Calculation!$D$73)/Calculation!$D$59&gt;Calculation!$D$29,Calculation!$D$29,(D246-Calculation!$D$73)/Calculation!$D$59),0)</f>
        <v>0</v>
      </c>
      <c r="L246">
        <f>IF(D246&gt;Calculation!$D$74,IF((D246-Calculation!$D$74)/Calculation!$D$60&gt;Calculation!$D$30,Calculation!$D$30,(D246-Calculation!$D$74)/Calculation!$D$60),0)</f>
        <v>0</v>
      </c>
      <c r="M246">
        <f>IF(D246&gt;Calculation!$D$75,IF((D246-Calculation!$D$75)/Calculation!$D$61&gt;Calculation!$D$31,Calculation!$D$31,(D246-Calculation!$D$75)/Calculation!$D$61),0)</f>
        <v>0</v>
      </c>
      <c r="N246">
        <f>IF(E246&gt;Calculation!$D$72,IF((E246-Calculation!$D$72)/Calculation!$D$58&gt;Calculation!$D$28,Calculation!$D$28,(E246-Calculation!$D$72)/Calculation!$D$58),0)</f>
        <v>26.470588235294116</v>
      </c>
      <c r="O246">
        <f>IF(E246&gt;Calculation!$D$73,IF((E246-Calculation!$D$73)/Calculation!$D$59&gt;Calculation!$D$29,Calculation!$D$29,(E246-Calculation!$D$73)/Calculation!$D$59),0)</f>
        <v>0</v>
      </c>
      <c r="P246">
        <f>IF(E246&gt;Calculation!$D$74,IF((E246-Calculation!$D$74)/Calculation!$D$60&gt;Calculation!$D$30,Calculation!$D$30,(E246-Calculation!$D$74)/Calculation!$D$60),0)</f>
        <v>0</v>
      </c>
      <c r="Q246">
        <f>IF(E246&gt;Calculation!$D$75,IF((E246-Calculation!$D$75)/Calculation!$D$61&gt;Calculation!$D$31,Calculation!$D$31,(E246-Calculation!$D$75)/Calculation!$D$61),0)</f>
        <v>0</v>
      </c>
      <c r="R246">
        <f t="shared" si="327"/>
        <v>26.470588235294116</v>
      </c>
      <c r="S246">
        <f t="shared" si="328"/>
        <v>0</v>
      </c>
      <c r="T246">
        <f t="shared" si="329"/>
        <v>0</v>
      </c>
      <c r="U246">
        <f t="shared" si="330"/>
        <v>0</v>
      </c>
      <c r="V246">
        <f t="shared" si="331"/>
        <v>26.470588235294116</v>
      </c>
      <c r="W246">
        <f t="shared" si="332"/>
        <v>0</v>
      </c>
      <c r="X246">
        <f t="shared" si="333"/>
        <v>0</v>
      </c>
      <c r="Y246">
        <f t="shared" si="334"/>
        <v>0</v>
      </c>
      <c r="Z246">
        <f t="shared" si="335"/>
        <v>26.470588235294116</v>
      </c>
      <c r="AA246">
        <f t="shared" si="336"/>
        <v>0</v>
      </c>
      <c r="AB246">
        <f t="shared" si="337"/>
        <v>0</v>
      </c>
      <c r="AC246">
        <f t="shared" si="316"/>
        <v>0</v>
      </c>
      <c r="AD246">
        <f>IF(T246&gt;Calculation!$D$29,1,0)</f>
        <v>0</v>
      </c>
      <c r="AE246">
        <f>IF(X246&gt;Calculation!$D$29,1,0)</f>
        <v>0</v>
      </c>
      <c r="AF246">
        <f>IF(AB246&gt;Calculation!$D$29,1,0)</f>
        <v>0</v>
      </c>
      <c r="AG246">
        <f>IF(U246&gt;Calculation!$D$30,1,0)</f>
        <v>0</v>
      </c>
      <c r="AH246">
        <f>IF(Y246&gt;Calculation!$D$30,1,0)</f>
        <v>0</v>
      </c>
      <c r="AI246">
        <f>IF(AC246&gt;Calculation!$D$30,1,0)</f>
        <v>0</v>
      </c>
      <c r="AJ246">
        <f t="shared" si="317"/>
        <v>26.470588235294116</v>
      </c>
      <c r="AK246">
        <f t="shared" si="338"/>
        <v>26.470588235294116</v>
      </c>
      <c r="AL246">
        <f t="shared" si="339"/>
        <v>26.470588235294116</v>
      </c>
      <c r="AM246">
        <f t="shared" si="340"/>
        <v>700.69204152249131</v>
      </c>
      <c r="AN246">
        <f t="shared" si="341"/>
        <v>700.69204152249131</v>
      </c>
      <c r="AO246">
        <f t="shared" si="342"/>
        <v>700.69204152249131</v>
      </c>
      <c r="AP246">
        <f t="shared" si="318"/>
        <v>26.470588235294116</v>
      </c>
      <c r="AQ246">
        <f t="shared" si="319"/>
        <v>0</v>
      </c>
      <c r="AR246">
        <f t="shared" si="320"/>
        <v>0</v>
      </c>
      <c r="AS246">
        <f t="shared" si="321"/>
        <v>0</v>
      </c>
      <c r="AT246">
        <f t="shared" si="343"/>
        <v>26.470588235294116</v>
      </c>
      <c r="AU246">
        <f t="shared" si="344"/>
        <v>0</v>
      </c>
      <c r="AV246">
        <f t="shared" si="345"/>
        <v>0</v>
      </c>
      <c r="AW246">
        <f t="shared" si="346"/>
        <v>0</v>
      </c>
      <c r="AX246">
        <f t="shared" si="347"/>
        <v>26.470588235294116</v>
      </c>
      <c r="AY246">
        <f t="shared" si="348"/>
        <v>0</v>
      </c>
      <c r="AZ246">
        <f t="shared" si="349"/>
        <v>0</v>
      </c>
      <c r="BA246">
        <f t="shared" si="350"/>
        <v>0</v>
      </c>
      <c r="BB246">
        <f t="shared" si="351"/>
        <v>8.8235294117647047</v>
      </c>
      <c r="BC246">
        <f t="shared" si="352"/>
        <v>0</v>
      </c>
      <c r="BD246">
        <f t="shared" si="353"/>
        <v>0</v>
      </c>
      <c r="BE246">
        <f t="shared" si="354"/>
        <v>0</v>
      </c>
      <c r="BF246">
        <f t="shared" si="355"/>
        <v>8.8235294117647047</v>
      </c>
      <c r="BG246">
        <f t="shared" si="356"/>
        <v>0</v>
      </c>
      <c r="BH246">
        <f t="shared" si="357"/>
        <v>0</v>
      </c>
      <c r="BI246">
        <f t="shared" si="358"/>
        <v>0</v>
      </c>
      <c r="BJ246">
        <f t="shared" si="359"/>
        <v>8.8235294117647047</v>
      </c>
      <c r="BK246">
        <f t="shared" si="360"/>
        <v>0</v>
      </c>
      <c r="BL246">
        <f t="shared" si="361"/>
        <v>0</v>
      </c>
      <c r="BM246">
        <f t="shared" si="362"/>
        <v>0</v>
      </c>
      <c r="BN246">
        <f t="shared" si="363"/>
        <v>77.85467128027679</v>
      </c>
      <c r="BO246">
        <f t="shared" si="364"/>
        <v>0</v>
      </c>
      <c r="BP246">
        <f t="shared" si="365"/>
        <v>0</v>
      </c>
      <c r="BQ246">
        <f t="shared" si="366"/>
        <v>0</v>
      </c>
      <c r="BR246">
        <f t="shared" si="367"/>
        <v>77.85467128027679</v>
      </c>
      <c r="BS246">
        <f t="shared" si="368"/>
        <v>0</v>
      </c>
      <c r="BT246">
        <f t="shared" si="369"/>
        <v>0</v>
      </c>
      <c r="BU246">
        <f t="shared" si="370"/>
        <v>0</v>
      </c>
      <c r="BV246">
        <f t="shared" si="371"/>
        <v>77.85467128027679</v>
      </c>
      <c r="BW246">
        <f t="shared" si="372"/>
        <v>0</v>
      </c>
      <c r="BX246">
        <f t="shared" si="373"/>
        <v>0</v>
      </c>
      <c r="BY246">
        <f t="shared" si="374"/>
        <v>0</v>
      </c>
      <c r="BZ246">
        <f>IF($I$1=0,0,IF(AP246=0,C246,('LED Curve'!$D$14*(AP246/$I$1)^3+'LED Curve'!$D$15*(AP246/$I$1)^2+'LED Curve'!$D$16*(AP246/$I$1)^1+'LED Curve'!$D$17)*$F$1))</f>
        <v>27.765640483736796</v>
      </c>
      <c r="CA246">
        <f>IF($I$2=0,0,IF(AQ246=0,C246-BZ246,('LED Curve'!$D$14*(AQ246/$I$2)^3+'LED Curve'!$D$15*(AQ246/$I$2)^2+'LED Curve'!$D$16*(AQ246/$I$2)^1+'LED Curve'!$D$17)*$F$2))</f>
        <v>6.778565663210756</v>
      </c>
      <c r="CB246">
        <f>IF($I$3=0,0,IF(AR246=0,C246-(BZ246+CA246),('LED Curve'!$D$14*(AR246/$I$3)^3+'LED Curve'!$D$15*(AR246/$I$3)^2+'LED Curve'!$D$16*(AR246/$I$3)^1+'LED Curve'!$D$17)*$F$3))</f>
        <v>0</v>
      </c>
      <c r="CC246">
        <f>IF($I$4=0,0,IF(AS246=0,C246-(BZ246+CA246+CB246),('LED Curve'!$D$14*(AS246/$I$4)^3+'LED Curve'!$D$15*(AS246/$I$4)^2+'LED Curve'!$D$16*(AS246/$I$4)^1+'LED Curve'!$D$17)*$F$4))</f>
        <v>0</v>
      </c>
      <c r="CD246">
        <f>IF($I$1=0,0,IF(AT246=0,D246,('LED Curve'!$D$14*(AT246/$I$1)^3+'LED Curve'!$D$15*(AT246/$I$1)^2+'LED Curve'!$D$16*(AT246/$I$1)^1+'LED Curve'!$D$17)*$F$1))</f>
        <v>27.765640483736796</v>
      </c>
      <c r="CE246">
        <f>IF($I$2=0,0,IF(AU246=0,D246-CD246,('LED Curve'!$D$14*(AU246/$I$2)^3+'LED Curve'!$D$15*(AU246/$I$2)^2+'LED Curve'!$D$16*(AU246/$I$2)^1+'LED Curve'!$D$17)*$F$2))</f>
        <v>10.046220767478715</v>
      </c>
      <c r="CF246">
        <f>IF($I$3=0,0,IF(AV246=0,D246-(CD246+CE246),('LED Curve'!$D$14*(AV246/$I$3)^3+'LED Curve'!$D$15*(AV246/$I$3)^2+'LED Curve'!$D$16*(AV246/$I$3)^1+'LED Curve'!$D$17)*$F$3))</f>
        <v>0</v>
      </c>
      <c r="CG246">
        <f>IF($I$4=0,0,IF(AW246=0,D246-(CD246+CE246+CF246),('LED Curve'!$D$14*(AW246/$I$4)^3+'LED Curve'!$D$15*(AW246/$I$4)^2+'LED Curve'!$D$16*(AW246/$I$4)^1+'LED Curve'!$D$17)*$F$4))</f>
        <v>0</v>
      </c>
      <c r="CH246">
        <f>IF($I$1=0,0,IF(AX246=0,E246,('LED Curve'!$D$14*(AX246/$I$1)^3+'LED Curve'!$D$15*(AX246/$I$1)^2+'LED Curve'!$D$16*(AX246/$I$1)^1+'LED Curve'!$D$17)*$F$1))</f>
        <v>27.765640483736796</v>
      </c>
      <c r="CI246">
        <f>IF($I$2=0,0,IF(AY246=0,E246-CH246,('LED Curve'!$D$14*(AY246/$I$2)^3+'LED Curve'!$D$15*(AY246/$I$2)^2+'LED Curve'!$D$16*(AY246/$I$2)^1+'LED Curve'!$D$17)*$F$2))</f>
        <v>13.313875871746674</v>
      </c>
      <c r="CJ246">
        <f>IF($I$3=0,0,IF(AZ246=0,E246-(CH246+CI246),('LED Curve'!$D$14*(AZ246/$I$3)^3+'LED Curve'!$D$15*(AZ246/$I$3)^2+'LED Curve'!$D$16*(AZ246/$I$3)^1+'LED Curve'!$D$17)*$F$3))</f>
        <v>0</v>
      </c>
      <c r="CK246">
        <f>IF($I$4=0,0,IF(BA246=0,E246-(CH246+CI246+CJ246),('LED Curve'!$D$14*(BA246/$I$4)^3+'LED Curve'!$D$15*(BA246/$I$4)^2+'LED Curve'!$D$16*(BA246/$I$4)^1+'LED Curve'!$D$17)*$F$4))</f>
        <v>0</v>
      </c>
      <c r="CL246">
        <f t="shared" si="375"/>
        <v>6.778565663210756</v>
      </c>
      <c r="CM246">
        <f t="shared" si="376"/>
        <v>0</v>
      </c>
      <c r="CN246">
        <f t="shared" si="377"/>
        <v>0</v>
      </c>
      <c r="CO246">
        <f>IF($C$6=Calculation!$I$5,0,$C246-(BZ246+CA246+CB246+CC246))</f>
        <v>0</v>
      </c>
      <c r="CP246">
        <f t="shared" si="378"/>
        <v>10.046220767478715</v>
      </c>
      <c r="CQ246">
        <f t="shared" si="379"/>
        <v>0</v>
      </c>
      <c r="CR246">
        <f t="shared" si="380"/>
        <v>0</v>
      </c>
      <c r="CS246">
        <f>IF($C$6=Calculation!$I$5,0,$D246-(CD246+CE246+CF246+CG246))</f>
        <v>0</v>
      </c>
      <c r="CT246">
        <f t="shared" si="381"/>
        <v>13.313875871746674</v>
      </c>
      <c r="CU246">
        <f t="shared" si="382"/>
        <v>0</v>
      </c>
      <c r="CV246">
        <f t="shared" si="383"/>
        <v>0</v>
      </c>
      <c r="CW246">
        <f>IF($C$6=Calculation!$I$5,0,$E246-(CH246+CI246+CJ246+CK246))</f>
        <v>0</v>
      </c>
      <c r="CX246">
        <f t="shared" si="384"/>
        <v>109.93508986264878</v>
      </c>
      <c r="CY246">
        <f t="shared" si="385"/>
        <v>124.68031169761555</v>
      </c>
      <c r="CZ246">
        <f t="shared" si="386"/>
        <v>138.76926734835635</v>
      </c>
      <c r="DA246">
        <f t="shared" si="387"/>
        <v>1.2099497046583165</v>
      </c>
      <c r="DB246">
        <f t="shared" si="388"/>
        <v>1.2747490970965467</v>
      </c>
      <c r="DC246">
        <f t="shared" si="389"/>
        <v>1.3258943853510508</v>
      </c>
      <c r="DD246">
        <f t="shared" si="404"/>
        <v>27.286197645153045</v>
      </c>
      <c r="DE246">
        <f t="shared" si="405"/>
        <v>26.542089535716325</v>
      </c>
      <c r="DF246">
        <f t="shared" si="406"/>
        <v>24.158376756220594</v>
      </c>
      <c r="DG246">
        <f t="shared" si="407"/>
        <v>17.668708311669377</v>
      </c>
      <c r="DH246">
        <f t="shared" si="408"/>
        <v>28.833404358245726</v>
      </c>
      <c r="DI246">
        <f t="shared" si="409"/>
        <v>28.202146422291268</v>
      </c>
      <c r="DJ246">
        <f t="shared" si="410"/>
        <v>26.070179169031878</v>
      </c>
      <c r="DK246">
        <f t="shared" si="411"/>
        <v>20.58063158156131</v>
      </c>
      <c r="DL246">
        <f t="shared" si="412"/>
        <v>30.052591038959971</v>
      </c>
      <c r="DM246">
        <f t="shared" si="413"/>
        <v>29.516860226796588</v>
      </c>
      <c r="DN246">
        <f t="shared" si="414"/>
        <v>27.58637989587719</v>
      </c>
      <c r="DO246">
        <f t="shared" si="415"/>
        <v>22.792486166611489</v>
      </c>
      <c r="DP246">
        <f t="shared" si="390"/>
        <v>0.41804478711670118</v>
      </c>
      <c r="DQ246">
        <f t="shared" si="391"/>
        <v>1.189225856686829</v>
      </c>
      <c r="DR246">
        <f t="shared" si="392"/>
        <v>3.0086655197777659</v>
      </c>
      <c r="DS246">
        <f t="shared" si="393"/>
        <v>8.4538317456497953</v>
      </c>
      <c r="DT246">
        <f t="shared" si="394"/>
        <v>0.36585671352804722</v>
      </c>
      <c r="DU246">
        <f t="shared" si="395"/>
        <v>1.0587494033829188</v>
      </c>
      <c r="DV246">
        <f t="shared" si="396"/>
        <v>2.5140762187326211</v>
      </c>
      <c r="DW246">
        <f t="shared" si="397"/>
        <v>15.780518733745136</v>
      </c>
      <c r="DX246">
        <f t="shared" si="398"/>
        <v>0.31744341755214622</v>
      </c>
      <c r="DY246">
        <f t="shared" si="399"/>
        <v>0.95467221849995254</v>
      </c>
      <c r="DZ246">
        <f t="shared" si="400"/>
        <v>2.1752371277000293</v>
      </c>
      <c r="EA246">
        <f t="shared" si="401"/>
        <v>24.047702871007704</v>
      </c>
      <c r="EB246">
        <f>IF($I$1=0,0,IF(AP246&lt;=0,0,('LED Curve'!$D$19*(AP246/$I$1)^3+'LED Curve'!$D$20*(AP246/$I$1)^2+'LED Curve'!$D$21*(AP246/$I$1)^1+'LED Curve'!$D$22)*$F$1*$I$1))</f>
        <v>119.79697581730737</v>
      </c>
      <c r="EC246">
        <f>IF($I$2=0,0,IF(AQ246&lt;=0,0,('LED Curve'!$D$19*(AQ246/$I$2)^3+'LED Curve'!$D$20*(AQ246/$I$2)^2+'LED Curve'!$D$21*(AQ246/$I$2)^1+'LED Curve'!$D$22)*$F$2*$I$2))</f>
        <v>0</v>
      </c>
      <c r="ED246">
        <f>IF($I$3=0,0,IF(AR246&lt;=0,0,('LED Curve'!$D$19*(AR246/$I$3)^3+'LED Curve'!$D$20*(AR246/$I$3)^2+'LED Curve'!$D$21*(AR246/$I$3)^1+'LED Curve'!$D$22)*$F$3*$I$3))</f>
        <v>0</v>
      </c>
      <c r="EE246">
        <f>IF($I$4=0,0,IF(AS246&lt;=0,0,('LED Curve'!$D$19*(AS246/$I$4)^3+'LED Curve'!$D$20*(AS246/$I$4)^2+'LED Curve'!$D$21*(AS246/$I$4)^1+'LED Curve'!$D$22)*$F$4*$I$4))</f>
        <v>0</v>
      </c>
      <c r="EF246">
        <f>IF($I$1=0,0,IF(AT246&lt;=0,0,('LED Curve'!$D$19*(AT246/$I$1)^3+'LED Curve'!$D$20*(AT246/$I$1)^2+'LED Curve'!$D$21*(AT246/$I$1)^1+'LED Curve'!$D$22)*$F$1*$I$1))</f>
        <v>119.79697581730737</v>
      </c>
      <c r="EG246">
        <f>IF($I$2=0,0,IF(AU246&lt;=0,0,('LED Curve'!$D$19*(AU246/$I$2)^3+'LED Curve'!$D$20*(AU246/$I$2)^2+'LED Curve'!$D$21*(AU246/$I$2)^1+'LED Curve'!$D$22)*$F$2*$I$2))</f>
        <v>0</v>
      </c>
      <c r="EH246">
        <f>IF($I$3=0,0,IF(AV246&lt;=0,0,('LED Curve'!$D$19*(AV246/$I$3)^3+'LED Curve'!$D$20*(AV246/$I$3)^2+'LED Curve'!$D$21*(AV246/$I$3)^1+'LED Curve'!$D$22)*$F$3*$I$3))</f>
        <v>0</v>
      </c>
      <c r="EI246">
        <f>IF($I$4=0,0,IF(AW246&lt;=0,0,('LED Curve'!$D$19*(AW246/$I$4)^3+'LED Curve'!$D$20*(AW246/$I$4)^2+'LED Curve'!$D$21*(AW246/$I$4)^1+'LED Curve'!$D$22)*$F$4*$I$4))</f>
        <v>0</v>
      </c>
      <c r="EJ246">
        <f>IF($I$1=0,0,IF(AX246&lt;=0,0,('LED Curve'!$D$19*(AX246/$I$1)^3+'LED Curve'!$D$20*(AX246/$I$1)^2+'LED Curve'!$D$21*(AX246/$I$1)^1+'LED Curve'!$D$22)*$F$1*$I$1))</f>
        <v>119.79697581730737</v>
      </c>
      <c r="EK246">
        <f>IF($I$2=0,0,IF(AY246&lt;=0,0,('LED Curve'!$D$19*(AY246/$I$2)^3+'LED Curve'!$D$20*(AY246/$I$2)^2+'LED Curve'!$D$21*(AY246/$I$2)^1+'LED Curve'!$D$22)*$F$2*$I$2))</f>
        <v>0</v>
      </c>
      <c r="EL246">
        <f>IF($I$3=0,0,IF(AZ246&lt;=0,0,('LED Curve'!$D$19*(AZ246/$I$3)^3+'LED Curve'!$D$20*(AZ246/$I$3)^2+'LED Curve'!$D$21*(AZ246/$I$3)^1+'LED Curve'!$D$22)*$F$3*$I$3))</f>
        <v>0</v>
      </c>
      <c r="EM246">
        <f>IF($I$4=0,0,IF(BA246&lt;=0,0,('LED Curve'!$D$19*(BA246/$I$4)^3+'LED Curve'!$D$20*(BA246/$I$4)^2+'LED Curve'!$D$21*(BA246/$I$4)^1+'LED Curve'!$D$22)*$F$4*$I$4))</f>
        <v>0</v>
      </c>
      <c r="EN246">
        <f t="shared" si="402"/>
        <v>119.79697581730737</v>
      </c>
      <c r="EO246">
        <f t="shared" si="322"/>
        <v>0</v>
      </c>
      <c r="EP246">
        <f t="shared" si="323"/>
        <v>119.79697581730737</v>
      </c>
      <c r="EQ246">
        <f t="shared" si="324"/>
        <v>0</v>
      </c>
      <c r="ER246">
        <f t="shared" si="403"/>
        <v>119.79697581730737</v>
      </c>
      <c r="ES246">
        <f t="shared" si="325"/>
        <v>0</v>
      </c>
    </row>
    <row r="247" spans="1:149" x14ac:dyDescent="0.3">
      <c r="A247">
        <v>238</v>
      </c>
      <c r="B247">
        <f t="shared" si="326"/>
        <v>9.2968749999999996E-3</v>
      </c>
      <c r="C247">
        <f t="shared" si="313"/>
        <v>32.684153989887129</v>
      </c>
      <c r="D247">
        <f t="shared" si="314"/>
        <v>35.782713443513231</v>
      </c>
      <c r="E247">
        <f t="shared" si="315"/>
        <v>38.881272897139333</v>
      </c>
      <c r="F247">
        <f>IF(C247&gt;Calculation!$D$72,IF((C247-Calculation!$D$72)/Calculation!$D$58&gt;Calculation!$D$28,Calculation!$D$28,(C247-Calculation!$D$72)/Calculation!$D$58),0)</f>
        <v>26.470588235294116</v>
      </c>
      <c r="G247">
        <f>IF(C247&gt;Calculation!$D$73,IF((C247-Calculation!$D$73)/Calculation!$D$59&gt;Calculation!$D$29,Calculation!$D$29,(C247-Calculation!$D$73)/Calculation!$D$59),0)</f>
        <v>0</v>
      </c>
      <c r="H247">
        <f>IF(C247&gt;Calculation!$D$74,IF((C247-Calculation!$D$74)/Calculation!$D$60&gt;Calculation!$D$30,Calculation!$D$30,(C247-Calculation!$D$74)/Calculation!$D$60),0)</f>
        <v>0</v>
      </c>
      <c r="I247">
        <f>IF(C247&gt;Calculation!$D$75,IF((C247-Calculation!$D$75)/Calculation!$D$61&gt;Calculation!$D$31,Calculation!$D$31,(C247-Calculation!$D$75)/Calculation!$D$61),0)</f>
        <v>0</v>
      </c>
      <c r="J247">
        <f>IF(D247&gt;Calculation!$D$72,IF((D247-Calculation!$D$72)/Calculation!$D$58&gt;Calculation!$D$28,Calculation!$D$28,(D247-Calculation!$D$72)/Calculation!$D$58),0)</f>
        <v>26.470588235294116</v>
      </c>
      <c r="K247">
        <f>IF(D247&gt;Calculation!$D$73,IF((D247-Calculation!$D$73)/Calculation!$D$59&gt;Calculation!$D$29,Calculation!$D$29,(D247-Calculation!$D$73)/Calculation!$D$59),0)</f>
        <v>0</v>
      </c>
      <c r="L247">
        <f>IF(D247&gt;Calculation!$D$74,IF((D247-Calculation!$D$74)/Calculation!$D$60&gt;Calculation!$D$30,Calculation!$D$30,(D247-Calculation!$D$74)/Calculation!$D$60),0)</f>
        <v>0</v>
      </c>
      <c r="M247">
        <f>IF(D247&gt;Calculation!$D$75,IF((D247-Calculation!$D$75)/Calculation!$D$61&gt;Calculation!$D$31,Calculation!$D$31,(D247-Calculation!$D$75)/Calculation!$D$61),0)</f>
        <v>0</v>
      </c>
      <c r="N247">
        <f>IF(E247&gt;Calculation!$D$72,IF((E247-Calculation!$D$72)/Calculation!$D$58&gt;Calculation!$D$28,Calculation!$D$28,(E247-Calculation!$D$72)/Calculation!$D$58),0)</f>
        <v>26.470588235294116</v>
      </c>
      <c r="O247">
        <f>IF(E247&gt;Calculation!$D$73,IF((E247-Calculation!$D$73)/Calculation!$D$59&gt;Calculation!$D$29,Calculation!$D$29,(E247-Calculation!$D$73)/Calculation!$D$59),0)</f>
        <v>0</v>
      </c>
      <c r="P247">
        <f>IF(E247&gt;Calculation!$D$74,IF((E247-Calculation!$D$74)/Calculation!$D$60&gt;Calculation!$D$30,Calculation!$D$30,(E247-Calculation!$D$74)/Calculation!$D$60),0)</f>
        <v>0</v>
      </c>
      <c r="Q247">
        <f>IF(E247&gt;Calculation!$D$75,IF((E247-Calculation!$D$75)/Calculation!$D$61&gt;Calculation!$D$31,Calculation!$D$31,(E247-Calculation!$D$75)/Calculation!$D$61),0)</f>
        <v>0</v>
      </c>
      <c r="R247">
        <f t="shared" si="327"/>
        <v>26.470588235294116</v>
      </c>
      <c r="S247">
        <f t="shared" si="328"/>
        <v>0</v>
      </c>
      <c r="T247">
        <f t="shared" si="329"/>
        <v>0</v>
      </c>
      <c r="U247">
        <f t="shared" si="330"/>
        <v>0</v>
      </c>
      <c r="V247">
        <f t="shared" si="331"/>
        <v>26.470588235294116</v>
      </c>
      <c r="W247">
        <f t="shared" si="332"/>
        <v>0</v>
      </c>
      <c r="X247">
        <f t="shared" si="333"/>
        <v>0</v>
      </c>
      <c r="Y247">
        <f t="shared" si="334"/>
        <v>0</v>
      </c>
      <c r="Z247">
        <f t="shared" si="335"/>
        <v>26.470588235294116</v>
      </c>
      <c r="AA247">
        <f t="shared" si="336"/>
        <v>0</v>
      </c>
      <c r="AB247">
        <f t="shared" si="337"/>
        <v>0</v>
      </c>
      <c r="AC247">
        <f t="shared" si="316"/>
        <v>0</v>
      </c>
      <c r="AD247">
        <f>IF(T247&gt;Calculation!$D$29,1,0)</f>
        <v>0</v>
      </c>
      <c r="AE247">
        <f>IF(X247&gt;Calculation!$D$29,1,0)</f>
        <v>0</v>
      </c>
      <c r="AF247">
        <f>IF(AB247&gt;Calculation!$D$29,1,0)</f>
        <v>0</v>
      </c>
      <c r="AG247">
        <f>IF(U247&gt;Calculation!$D$30,1,0)</f>
        <v>0</v>
      </c>
      <c r="AH247">
        <f>IF(Y247&gt;Calculation!$D$30,1,0)</f>
        <v>0</v>
      </c>
      <c r="AI247">
        <f>IF(AC247&gt;Calculation!$D$30,1,0)</f>
        <v>0</v>
      </c>
      <c r="AJ247">
        <f t="shared" si="317"/>
        <v>26.470588235294116</v>
      </c>
      <c r="AK247">
        <f t="shared" si="338"/>
        <v>26.470588235294116</v>
      </c>
      <c r="AL247">
        <f t="shared" si="339"/>
        <v>26.470588235294116</v>
      </c>
      <c r="AM247">
        <f t="shared" si="340"/>
        <v>700.69204152249131</v>
      </c>
      <c r="AN247">
        <f t="shared" si="341"/>
        <v>700.69204152249131</v>
      </c>
      <c r="AO247">
        <f t="shared" si="342"/>
        <v>700.69204152249131</v>
      </c>
      <c r="AP247">
        <f t="shared" si="318"/>
        <v>26.470588235294116</v>
      </c>
      <c r="AQ247">
        <f t="shared" si="319"/>
        <v>0</v>
      </c>
      <c r="AR247">
        <f t="shared" si="320"/>
        <v>0</v>
      </c>
      <c r="AS247">
        <f t="shared" si="321"/>
        <v>0</v>
      </c>
      <c r="AT247">
        <f t="shared" si="343"/>
        <v>26.470588235294116</v>
      </c>
      <c r="AU247">
        <f t="shared" si="344"/>
        <v>0</v>
      </c>
      <c r="AV247">
        <f t="shared" si="345"/>
        <v>0</v>
      </c>
      <c r="AW247">
        <f t="shared" si="346"/>
        <v>0</v>
      </c>
      <c r="AX247">
        <f t="shared" si="347"/>
        <v>26.470588235294116</v>
      </c>
      <c r="AY247">
        <f t="shared" si="348"/>
        <v>0</v>
      </c>
      <c r="AZ247">
        <f t="shared" si="349"/>
        <v>0</v>
      </c>
      <c r="BA247">
        <f t="shared" si="350"/>
        <v>0</v>
      </c>
      <c r="BB247">
        <f t="shared" si="351"/>
        <v>8.8235294117647047</v>
      </c>
      <c r="BC247">
        <f t="shared" si="352"/>
        <v>0</v>
      </c>
      <c r="BD247">
        <f t="shared" si="353"/>
        <v>0</v>
      </c>
      <c r="BE247">
        <f t="shared" si="354"/>
        <v>0</v>
      </c>
      <c r="BF247">
        <f t="shared" si="355"/>
        <v>8.8235294117647047</v>
      </c>
      <c r="BG247">
        <f t="shared" si="356"/>
        <v>0</v>
      </c>
      <c r="BH247">
        <f t="shared" si="357"/>
        <v>0</v>
      </c>
      <c r="BI247">
        <f t="shared" si="358"/>
        <v>0</v>
      </c>
      <c r="BJ247">
        <f t="shared" si="359"/>
        <v>8.8235294117647047</v>
      </c>
      <c r="BK247">
        <f t="shared" si="360"/>
        <v>0</v>
      </c>
      <c r="BL247">
        <f t="shared" si="361"/>
        <v>0</v>
      </c>
      <c r="BM247">
        <f t="shared" si="362"/>
        <v>0</v>
      </c>
      <c r="BN247">
        <f t="shared" si="363"/>
        <v>77.85467128027679</v>
      </c>
      <c r="BO247">
        <f t="shared" si="364"/>
        <v>0</v>
      </c>
      <c r="BP247">
        <f t="shared" si="365"/>
        <v>0</v>
      </c>
      <c r="BQ247">
        <f t="shared" si="366"/>
        <v>0</v>
      </c>
      <c r="BR247">
        <f t="shared" si="367"/>
        <v>77.85467128027679</v>
      </c>
      <c r="BS247">
        <f t="shared" si="368"/>
        <v>0</v>
      </c>
      <c r="BT247">
        <f t="shared" si="369"/>
        <v>0</v>
      </c>
      <c r="BU247">
        <f t="shared" si="370"/>
        <v>0</v>
      </c>
      <c r="BV247">
        <f t="shared" si="371"/>
        <v>77.85467128027679</v>
      </c>
      <c r="BW247">
        <f t="shared" si="372"/>
        <v>0</v>
      </c>
      <c r="BX247">
        <f t="shared" si="373"/>
        <v>0</v>
      </c>
      <c r="BY247">
        <f t="shared" si="374"/>
        <v>0</v>
      </c>
      <c r="BZ247">
        <f>IF($I$1=0,0,IF(AP247=0,C247,('LED Curve'!$D$14*(AP247/$I$1)^3+'LED Curve'!$D$15*(AP247/$I$1)^2+'LED Curve'!$D$16*(AP247/$I$1)^1+'LED Curve'!$D$17)*$F$1))</f>
        <v>27.765640483736796</v>
      </c>
      <c r="CA247">
        <f>IF($I$2=0,0,IF(AQ247=0,C247-BZ247,('LED Curve'!$D$14*(AQ247/$I$2)^3+'LED Curve'!$D$15*(AQ247/$I$2)^2+'LED Curve'!$D$16*(AQ247/$I$2)^1+'LED Curve'!$D$17)*$F$2))</f>
        <v>4.9185135061503331</v>
      </c>
      <c r="CB247">
        <f>IF($I$3=0,0,IF(AR247=0,C247-(BZ247+CA247),('LED Curve'!$D$14*(AR247/$I$3)^3+'LED Curve'!$D$15*(AR247/$I$3)^2+'LED Curve'!$D$16*(AR247/$I$3)^1+'LED Curve'!$D$17)*$F$3))</f>
        <v>0</v>
      </c>
      <c r="CC247">
        <f>IF($I$4=0,0,IF(AS247=0,C247-(BZ247+CA247+CB247),('LED Curve'!$D$14*(AS247/$I$4)^3+'LED Curve'!$D$15*(AS247/$I$4)^2+'LED Curve'!$D$16*(AS247/$I$4)^1+'LED Curve'!$D$17)*$F$4))</f>
        <v>0</v>
      </c>
      <c r="CD247">
        <f>IF($I$1=0,0,IF(AT247=0,D247,('LED Curve'!$D$14*(AT247/$I$1)^3+'LED Curve'!$D$15*(AT247/$I$1)^2+'LED Curve'!$D$16*(AT247/$I$1)^1+'LED Curve'!$D$17)*$F$1))</f>
        <v>27.765640483736796</v>
      </c>
      <c r="CE247">
        <f>IF($I$2=0,0,IF(AU247=0,D247-CD247,('LED Curve'!$D$14*(AU247/$I$2)^3+'LED Curve'!$D$15*(AU247/$I$2)^2+'LED Curve'!$D$16*(AU247/$I$2)^1+'LED Curve'!$D$17)*$F$2))</f>
        <v>8.017072959776435</v>
      </c>
      <c r="CF247">
        <f>IF($I$3=0,0,IF(AV247=0,D247-(CD247+CE247),('LED Curve'!$D$14*(AV247/$I$3)^3+'LED Curve'!$D$15*(AV247/$I$3)^2+'LED Curve'!$D$16*(AV247/$I$3)^1+'LED Curve'!$D$17)*$F$3))</f>
        <v>0</v>
      </c>
      <c r="CG247">
        <f>IF($I$4=0,0,IF(AW247=0,D247-(CD247+CE247+CF247),('LED Curve'!$D$14*(AW247/$I$4)^3+'LED Curve'!$D$15*(AW247/$I$4)^2+'LED Curve'!$D$16*(AW247/$I$4)^1+'LED Curve'!$D$17)*$F$4))</f>
        <v>0</v>
      </c>
      <c r="CH247">
        <f>IF($I$1=0,0,IF(AX247=0,E247,('LED Curve'!$D$14*(AX247/$I$1)^3+'LED Curve'!$D$15*(AX247/$I$1)^2+'LED Curve'!$D$16*(AX247/$I$1)^1+'LED Curve'!$D$17)*$F$1))</f>
        <v>27.765640483736796</v>
      </c>
      <c r="CI247">
        <f>IF($I$2=0,0,IF(AY247=0,E247-CH247,('LED Curve'!$D$14*(AY247/$I$2)^3+'LED Curve'!$D$15*(AY247/$I$2)^2+'LED Curve'!$D$16*(AY247/$I$2)^1+'LED Curve'!$D$17)*$F$2))</f>
        <v>11.115632413402537</v>
      </c>
      <c r="CJ247">
        <f>IF($I$3=0,0,IF(AZ247=0,E247-(CH247+CI247),('LED Curve'!$D$14*(AZ247/$I$3)^3+'LED Curve'!$D$15*(AZ247/$I$3)^2+'LED Curve'!$D$16*(AZ247/$I$3)^1+'LED Curve'!$D$17)*$F$3))</f>
        <v>0</v>
      </c>
      <c r="CK247">
        <f>IF($I$4=0,0,IF(BA247=0,E247-(CH247+CI247+CJ247),('LED Curve'!$D$14*(BA247/$I$4)^3+'LED Curve'!$D$15*(BA247/$I$4)^2+'LED Curve'!$D$16*(BA247/$I$4)^1+'LED Curve'!$D$17)*$F$4))</f>
        <v>0</v>
      </c>
      <c r="CL247">
        <f t="shared" si="375"/>
        <v>4.9185135061503331</v>
      </c>
      <c r="CM247">
        <f t="shared" si="376"/>
        <v>0</v>
      </c>
      <c r="CN247">
        <f t="shared" si="377"/>
        <v>0</v>
      </c>
      <c r="CO247">
        <f>IF($C$6=Calculation!$I$5,0,$C247-(BZ247+CA247+CB247+CC247))</f>
        <v>0</v>
      </c>
      <c r="CP247">
        <f t="shared" si="378"/>
        <v>8.017072959776435</v>
      </c>
      <c r="CQ247">
        <f t="shared" si="379"/>
        <v>0</v>
      </c>
      <c r="CR247">
        <f t="shared" si="380"/>
        <v>0</v>
      </c>
      <c r="CS247">
        <f>IF($C$6=Calculation!$I$5,0,$D247-(CD247+CE247+CF247+CG247))</f>
        <v>0</v>
      </c>
      <c r="CT247">
        <f t="shared" si="381"/>
        <v>11.115632413402537</v>
      </c>
      <c r="CU247">
        <f t="shared" si="382"/>
        <v>0</v>
      </c>
      <c r="CV247">
        <f t="shared" si="383"/>
        <v>0</v>
      </c>
      <c r="CW247">
        <f>IF($C$6=Calculation!$I$5,0,$E247-(CH247+CI247+CJ247+CK247))</f>
        <v>0</v>
      </c>
      <c r="CX247">
        <f t="shared" si="384"/>
        <v>109.97129478229672</v>
      </c>
      <c r="CY247">
        <f t="shared" si="385"/>
        <v>124.71980797359514</v>
      </c>
      <c r="CZ247">
        <f t="shared" si="386"/>
        <v>138.81205498066757</v>
      </c>
      <c r="DA247">
        <f t="shared" si="387"/>
        <v>1.2113973149524342</v>
      </c>
      <c r="DB247">
        <f t="shared" si="388"/>
        <v>1.2761967073906644</v>
      </c>
      <c r="DC247">
        <f t="shared" si="389"/>
        <v>1.3273419956451684</v>
      </c>
      <c r="DD247">
        <f t="shared" si="404"/>
        <v>27.314907521572351</v>
      </c>
      <c r="DE247">
        <f t="shared" si="405"/>
        <v>26.542089535716325</v>
      </c>
      <c r="DF247">
        <f t="shared" si="406"/>
        <v>24.158376756220594</v>
      </c>
      <c r="DG247">
        <f t="shared" si="407"/>
        <v>17.668708311669377</v>
      </c>
      <c r="DH247">
        <f t="shared" si="408"/>
        <v>28.862114234665032</v>
      </c>
      <c r="DI247">
        <f t="shared" si="409"/>
        <v>28.202146422291268</v>
      </c>
      <c r="DJ247">
        <f t="shared" si="410"/>
        <v>26.070179169031878</v>
      </c>
      <c r="DK247">
        <f t="shared" si="411"/>
        <v>20.58063158156131</v>
      </c>
      <c r="DL247">
        <f t="shared" si="412"/>
        <v>30.081300915379277</v>
      </c>
      <c r="DM247">
        <f t="shared" si="413"/>
        <v>29.516860226796588</v>
      </c>
      <c r="DN247">
        <f t="shared" si="414"/>
        <v>27.58637989587719</v>
      </c>
      <c r="DO247">
        <f t="shared" si="415"/>
        <v>22.792486166611489</v>
      </c>
      <c r="DP247">
        <f t="shared" si="390"/>
        <v>0.42409222005122826</v>
      </c>
      <c r="DQ247">
        <f t="shared" si="391"/>
        <v>1.189225856686829</v>
      </c>
      <c r="DR247">
        <f t="shared" si="392"/>
        <v>3.0086655197777659</v>
      </c>
      <c r="DS247">
        <f t="shared" si="393"/>
        <v>8.4538317456497953</v>
      </c>
      <c r="DT247">
        <f t="shared" si="394"/>
        <v>0.37519550279420605</v>
      </c>
      <c r="DU247">
        <f t="shared" si="395"/>
        <v>1.0587494033829188</v>
      </c>
      <c r="DV247">
        <f t="shared" si="396"/>
        <v>2.5140762187326211</v>
      </c>
      <c r="DW247">
        <f t="shared" si="397"/>
        <v>15.780518733745136</v>
      </c>
      <c r="DX247">
        <f t="shared" si="398"/>
        <v>0.3300735631499368</v>
      </c>
      <c r="DY247">
        <f t="shared" si="399"/>
        <v>0.95467221849995254</v>
      </c>
      <c r="DZ247">
        <f t="shared" si="400"/>
        <v>2.1752371277000293</v>
      </c>
      <c r="EA247">
        <f t="shared" si="401"/>
        <v>24.047702871007704</v>
      </c>
      <c r="EB247">
        <f>IF($I$1=0,0,IF(AP247&lt;=0,0,('LED Curve'!$D$19*(AP247/$I$1)^3+'LED Curve'!$D$20*(AP247/$I$1)^2+'LED Curve'!$D$21*(AP247/$I$1)^1+'LED Curve'!$D$22)*$F$1*$I$1))</f>
        <v>119.79697581730737</v>
      </c>
      <c r="EC247">
        <f>IF($I$2=0,0,IF(AQ247&lt;=0,0,('LED Curve'!$D$19*(AQ247/$I$2)^3+'LED Curve'!$D$20*(AQ247/$I$2)^2+'LED Curve'!$D$21*(AQ247/$I$2)^1+'LED Curve'!$D$22)*$F$2*$I$2))</f>
        <v>0</v>
      </c>
      <c r="ED247">
        <f>IF($I$3=0,0,IF(AR247&lt;=0,0,('LED Curve'!$D$19*(AR247/$I$3)^3+'LED Curve'!$D$20*(AR247/$I$3)^2+'LED Curve'!$D$21*(AR247/$I$3)^1+'LED Curve'!$D$22)*$F$3*$I$3))</f>
        <v>0</v>
      </c>
      <c r="EE247">
        <f>IF($I$4=0,0,IF(AS247&lt;=0,0,('LED Curve'!$D$19*(AS247/$I$4)^3+'LED Curve'!$D$20*(AS247/$I$4)^2+'LED Curve'!$D$21*(AS247/$I$4)^1+'LED Curve'!$D$22)*$F$4*$I$4))</f>
        <v>0</v>
      </c>
      <c r="EF247">
        <f>IF($I$1=0,0,IF(AT247&lt;=0,0,('LED Curve'!$D$19*(AT247/$I$1)^3+'LED Curve'!$D$20*(AT247/$I$1)^2+'LED Curve'!$D$21*(AT247/$I$1)^1+'LED Curve'!$D$22)*$F$1*$I$1))</f>
        <v>119.79697581730737</v>
      </c>
      <c r="EG247">
        <f>IF($I$2=0,0,IF(AU247&lt;=0,0,('LED Curve'!$D$19*(AU247/$I$2)^3+'LED Curve'!$D$20*(AU247/$I$2)^2+'LED Curve'!$D$21*(AU247/$I$2)^1+'LED Curve'!$D$22)*$F$2*$I$2))</f>
        <v>0</v>
      </c>
      <c r="EH247">
        <f>IF($I$3=0,0,IF(AV247&lt;=0,0,('LED Curve'!$D$19*(AV247/$I$3)^3+'LED Curve'!$D$20*(AV247/$I$3)^2+'LED Curve'!$D$21*(AV247/$I$3)^1+'LED Curve'!$D$22)*$F$3*$I$3))</f>
        <v>0</v>
      </c>
      <c r="EI247">
        <f>IF($I$4=0,0,IF(AW247&lt;=0,0,('LED Curve'!$D$19*(AW247/$I$4)^3+'LED Curve'!$D$20*(AW247/$I$4)^2+'LED Curve'!$D$21*(AW247/$I$4)^1+'LED Curve'!$D$22)*$F$4*$I$4))</f>
        <v>0</v>
      </c>
      <c r="EJ247">
        <f>IF($I$1=0,0,IF(AX247&lt;=0,0,('LED Curve'!$D$19*(AX247/$I$1)^3+'LED Curve'!$D$20*(AX247/$I$1)^2+'LED Curve'!$D$21*(AX247/$I$1)^1+'LED Curve'!$D$22)*$F$1*$I$1))</f>
        <v>119.79697581730737</v>
      </c>
      <c r="EK247">
        <f>IF($I$2=0,0,IF(AY247&lt;=0,0,('LED Curve'!$D$19*(AY247/$I$2)^3+'LED Curve'!$D$20*(AY247/$I$2)^2+'LED Curve'!$D$21*(AY247/$I$2)^1+'LED Curve'!$D$22)*$F$2*$I$2))</f>
        <v>0</v>
      </c>
      <c r="EL247">
        <f>IF($I$3=0,0,IF(AZ247&lt;=0,0,('LED Curve'!$D$19*(AZ247/$I$3)^3+'LED Curve'!$D$20*(AZ247/$I$3)^2+'LED Curve'!$D$21*(AZ247/$I$3)^1+'LED Curve'!$D$22)*$F$3*$I$3))</f>
        <v>0</v>
      </c>
      <c r="EM247">
        <f>IF($I$4=0,0,IF(BA247&lt;=0,0,('LED Curve'!$D$19*(BA247/$I$4)^3+'LED Curve'!$D$20*(BA247/$I$4)^2+'LED Curve'!$D$21*(BA247/$I$4)^1+'LED Curve'!$D$22)*$F$4*$I$4))</f>
        <v>0</v>
      </c>
      <c r="EN247">
        <f t="shared" si="402"/>
        <v>119.79697581730737</v>
      </c>
      <c r="EO247">
        <f t="shared" si="322"/>
        <v>0</v>
      </c>
      <c r="EP247">
        <f t="shared" si="323"/>
        <v>119.79697581730737</v>
      </c>
      <c r="EQ247">
        <f t="shared" si="324"/>
        <v>0</v>
      </c>
      <c r="ER247">
        <f t="shared" si="403"/>
        <v>119.79697581730737</v>
      </c>
      <c r="ES247">
        <f t="shared" si="325"/>
        <v>0</v>
      </c>
    </row>
    <row r="248" spans="1:149" x14ac:dyDescent="0.3">
      <c r="A248">
        <v>239</v>
      </c>
      <c r="B248">
        <f t="shared" si="326"/>
        <v>9.3359375000000005E-3</v>
      </c>
      <c r="C248">
        <f t="shared" si="313"/>
        <v>30.81896888460706</v>
      </c>
      <c r="D248">
        <f t="shared" si="314"/>
        <v>33.747966055934974</v>
      </c>
      <c r="E248">
        <f t="shared" si="315"/>
        <v>36.676963227262888</v>
      </c>
      <c r="F248">
        <f>IF(C248&gt;Calculation!$D$72,IF((C248-Calculation!$D$72)/Calculation!$D$58&gt;Calculation!$D$28,Calculation!$D$28,(C248-Calculation!$D$72)/Calculation!$D$58),0)</f>
        <v>22.734837005891666</v>
      </c>
      <c r="G248">
        <f>IF(C248&gt;Calculation!$D$73,IF((C248-Calculation!$D$73)/Calculation!$D$59&gt;Calculation!$D$29,Calculation!$D$29,(C248-Calculation!$D$73)/Calculation!$D$59),0)</f>
        <v>0</v>
      </c>
      <c r="H248">
        <f>IF(C248&gt;Calculation!$D$74,IF((C248-Calculation!$D$74)/Calculation!$D$60&gt;Calculation!$D$30,Calculation!$D$30,(C248-Calculation!$D$74)/Calculation!$D$60),0)</f>
        <v>0</v>
      </c>
      <c r="I248">
        <f>IF(C248&gt;Calculation!$D$75,IF((C248-Calculation!$D$75)/Calculation!$D$61&gt;Calculation!$D$31,Calculation!$D$31,(C248-Calculation!$D$75)/Calculation!$D$61),0)</f>
        <v>0</v>
      </c>
      <c r="J248">
        <f>IF(D248&gt;Calculation!$D$72,IF((D248-Calculation!$D$72)/Calculation!$D$58&gt;Calculation!$D$28,Calculation!$D$28,(D248-Calculation!$D$72)/Calculation!$D$58),0)</f>
        <v>26.470588235294116</v>
      </c>
      <c r="K248">
        <f>IF(D248&gt;Calculation!$D$73,IF((D248-Calculation!$D$73)/Calculation!$D$59&gt;Calculation!$D$29,Calculation!$D$29,(D248-Calculation!$D$73)/Calculation!$D$59),0)</f>
        <v>0</v>
      </c>
      <c r="L248">
        <f>IF(D248&gt;Calculation!$D$74,IF((D248-Calculation!$D$74)/Calculation!$D$60&gt;Calculation!$D$30,Calculation!$D$30,(D248-Calculation!$D$74)/Calculation!$D$60),0)</f>
        <v>0</v>
      </c>
      <c r="M248">
        <f>IF(D248&gt;Calculation!$D$75,IF((D248-Calculation!$D$75)/Calculation!$D$61&gt;Calculation!$D$31,Calculation!$D$31,(D248-Calculation!$D$75)/Calculation!$D$61),0)</f>
        <v>0</v>
      </c>
      <c r="N248">
        <f>IF(E248&gt;Calculation!$D$72,IF((E248-Calculation!$D$72)/Calculation!$D$58&gt;Calculation!$D$28,Calculation!$D$28,(E248-Calculation!$D$72)/Calculation!$D$58),0)</f>
        <v>26.470588235294116</v>
      </c>
      <c r="O248">
        <f>IF(E248&gt;Calculation!$D$73,IF((E248-Calculation!$D$73)/Calculation!$D$59&gt;Calculation!$D$29,Calculation!$D$29,(E248-Calculation!$D$73)/Calculation!$D$59),0)</f>
        <v>0</v>
      </c>
      <c r="P248">
        <f>IF(E248&gt;Calculation!$D$74,IF((E248-Calculation!$D$74)/Calculation!$D$60&gt;Calculation!$D$30,Calculation!$D$30,(E248-Calculation!$D$74)/Calculation!$D$60),0)</f>
        <v>0</v>
      </c>
      <c r="Q248">
        <f>IF(E248&gt;Calculation!$D$75,IF((E248-Calculation!$D$75)/Calculation!$D$61&gt;Calculation!$D$31,Calculation!$D$31,(E248-Calculation!$D$75)/Calculation!$D$61),0)</f>
        <v>0</v>
      </c>
      <c r="R248">
        <f t="shared" si="327"/>
        <v>22.734837005891666</v>
      </c>
      <c r="S248">
        <f t="shared" si="328"/>
        <v>0</v>
      </c>
      <c r="T248">
        <f t="shared" si="329"/>
        <v>0</v>
      </c>
      <c r="U248">
        <f t="shared" si="330"/>
        <v>0</v>
      </c>
      <c r="V248">
        <f t="shared" si="331"/>
        <v>26.470588235294116</v>
      </c>
      <c r="W248">
        <f t="shared" si="332"/>
        <v>0</v>
      </c>
      <c r="X248">
        <f t="shared" si="333"/>
        <v>0</v>
      </c>
      <c r="Y248">
        <f t="shared" si="334"/>
        <v>0</v>
      </c>
      <c r="Z248">
        <f t="shared" si="335"/>
        <v>26.470588235294116</v>
      </c>
      <c r="AA248">
        <f t="shared" si="336"/>
        <v>0</v>
      </c>
      <c r="AB248">
        <f t="shared" si="337"/>
        <v>0</v>
      </c>
      <c r="AC248">
        <f t="shared" si="316"/>
        <v>0</v>
      </c>
      <c r="AD248">
        <f>IF(T248&gt;Calculation!$D$29,1,0)</f>
        <v>0</v>
      </c>
      <c r="AE248">
        <f>IF(X248&gt;Calculation!$D$29,1,0)</f>
        <v>0</v>
      </c>
      <c r="AF248">
        <f>IF(AB248&gt;Calculation!$D$29,1,0)</f>
        <v>0</v>
      </c>
      <c r="AG248">
        <f>IF(U248&gt;Calculation!$D$30,1,0)</f>
        <v>0</v>
      </c>
      <c r="AH248">
        <f>IF(Y248&gt;Calculation!$D$30,1,0)</f>
        <v>0</v>
      </c>
      <c r="AI248">
        <f>IF(AC248&gt;Calculation!$D$30,1,0)</f>
        <v>0</v>
      </c>
      <c r="AJ248">
        <f t="shared" si="317"/>
        <v>22.734837005891666</v>
      </c>
      <c r="AK248">
        <f t="shared" si="338"/>
        <v>26.470588235294116</v>
      </c>
      <c r="AL248">
        <f t="shared" si="339"/>
        <v>26.470588235294116</v>
      </c>
      <c r="AM248">
        <f t="shared" si="340"/>
        <v>516.87281368446111</v>
      </c>
      <c r="AN248">
        <f t="shared" si="341"/>
        <v>700.69204152249131</v>
      </c>
      <c r="AO248">
        <f t="shared" si="342"/>
        <v>700.69204152249131</v>
      </c>
      <c r="AP248">
        <f t="shared" si="318"/>
        <v>22.734837005891666</v>
      </c>
      <c r="AQ248">
        <f t="shared" si="319"/>
        <v>0</v>
      </c>
      <c r="AR248">
        <f t="shared" si="320"/>
        <v>0</v>
      </c>
      <c r="AS248">
        <f t="shared" si="321"/>
        <v>0</v>
      </c>
      <c r="AT248">
        <f t="shared" si="343"/>
        <v>26.470588235294116</v>
      </c>
      <c r="AU248">
        <f t="shared" si="344"/>
        <v>0</v>
      </c>
      <c r="AV248">
        <f t="shared" si="345"/>
        <v>0</v>
      </c>
      <c r="AW248">
        <f t="shared" si="346"/>
        <v>0</v>
      </c>
      <c r="AX248">
        <f t="shared" si="347"/>
        <v>26.470588235294116</v>
      </c>
      <c r="AY248">
        <f t="shared" si="348"/>
        <v>0</v>
      </c>
      <c r="AZ248">
        <f t="shared" si="349"/>
        <v>0</v>
      </c>
      <c r="BA248">
        <f t="shared" si="350"/>
        <v>0</v>
      </c>
      <c r="BB248">
        <f t="shared" si="351"/>
        <v>7.5782790019638888</v>
      </c>
      <c r="BC248">
        <f t="shared" si="352"/>
        <v>0</v>
      </c>
      <c r="BD248">
        <f t="shared" si="353"/>
        <v>0</v>
      </c>
      <c r="BE248">
        <f t="shared" si="354"/>
        <v>0</v>
      </c>
      <c r="BF248">
        <f t="shared" si="355"/>
        <v>8.8235294117647047</v>
      </c>
      <c r="BG248">
        <f t="shared" si="356"/>
        <v>0</v>
      </c>
      <c r="BH248">
        <f t="shared" si="357"/>
        <v>0</v>
      </c>
      <c r="BI248">
        <f t="shared" si="358"/>
        <v>0</v>
      </c>
      <c r="BJ248">
        <f t="shared" si="359"/>
        <v>8.8235294117647047</v>
      </c>
      <c r="BK248">
        <f t="shared" si="360"/>
        <v>0</v>
      </c>
      <c r="BL248">
        <f t="shared" si="361"/>
        <v>0</v>
      </c>
      <c r="BM248">
        <f t="shared" si="362"/>
        <v>0</v>
      </c>
      <c r="BN248">
        <f t="shared" si="363"/>
        <v>57.430312631606796</v>
      </c>
      <c r="BO248">
        <f t="shared" si="364"/>
        <v>0</v>
      </c>
      <c r="BP248">
        <f t="shared" si="365"/>
        <v>0</v>
      </c>
      <c r="BQ248">
        <f t="shared" si="366"/>
        <v>0</v>
      </c>
      <c r="BR248">
        <f t="shared" si="367"/>
        <v>77.85467128027679</v>
      </c>
      <c r="BS248">
        <f t="shared" si="368"/>
        <v>0</v>
      </c>
      <c r="BT248">
        <f t="shared" si="369"/>
        <v>0</v>
      </c>
      <c r="BU248">
        <f t="shared" si="370"/>
        <v>0</v>
      </c>
      <c r="BV248">
        <f t="shared" si="371"/>
        <v>77.85467128027679</v>
      </c>
      <c r="BW248">
        <f t="shared" si="372"/>
        <v>0</v>
      </c>
      <c r="BX248">
        <f t="shared" si="373"/>
        <v>0</v>
      </c>
      <c r="BY248">
        <f t="shared" si="374"/>
        <v>0</v>
      </c>
      <c r="BZ248">
        <f>IF($I$1=0,0,IF(AP248=0,C248,('LED Curve'!$D$14*(AP248/$I$1)^3+'LED Curve'!$D$15*(AP248/$I$1)^2+'LED Curve'!$D$16*(AP248/$I$1)^1+'LED Curve'!$D$17)*$F$1))</f>
        <v>27.488199897599056</v>
      </c>
      <c r="CA248">
        <f>IF($I$2=0,0,IF(AQ248=0,C248-BZ248,('LED Curve'!$D$14*(AQ248/$I$2)^3+'LED Curve'!$D$15*(AQ248/$I$2)^2+'LED Curve'!$D$16*(AQ248/$I$2)^1+'LED Curve'!$D$17)*$F$2))</f>
        <v>3.3307689870080033</v>
      </c>
      <c r="CB248">
        <f>IF($I$3=0,0,IF(AR248=0,C248-(BZ248+CA248),('LED Curve'!$D$14*(AR248/$I$3)^3+'LED Curve'!$D$15*(AR248/$I$3)^2+'LED Curve'!$D$16*(AR248/$I$3)^1+'LED Curve'!$D$17)*$F$3))</f>
        <v>0</v>
      </c>
      <c r="CC248">
        <f>IF($I$4=0,0,IF(AS248=0,C248-(BZ248+CA248+CB248),('LED Curve'!$D$14*(AS248/$I$4)^3+'LED Curve'!$D$15*(AS248/$I$4)^2+'LED Curve'!$D$16*(AS248/$I$4)^1+'LED Curve'!$D$17)*$F$4))</f>
        <v>0</v>
      </c>
      <c r="CD248">
        <f>IF($I$1=0,0,IF(AT248=0,D248,('LED Curve'!$D$14*(AT248/$I$1)^3+'LED Curve'!$D$15*(AT248/$I$1)^2+'LED Curve'!$D$16*(AT248/$I$1)^1+'LED Curve'!$D$17)*$F$1))</f>
        <v>27.765640483736796</v>
      </c>
      <c r="CE248">
        <f>IF($I$2=0,0,IF(AU248=0,D248-CD248,('LED Curve'!$D$14*(AU248/$I$2)^3+'LED Curve'!$D$15*(AU248/$I$2)^2+'LED Curve'!$D$16*(AU248/$I$2)^1+'LED Curve'!$D$17)*$F$2))</f>
        <v>5.9823255721981781</v>
      </c>
      <c r="CF248">
        <f>IF($I$3=0,0,IF(AV248=0,D248-(CD248+CE248),('LED Curve'!$D$14*(AV248/$I$3)^3+'LED Curve'!$D$15*(AV248/$I$3)^2+'LED Curve'!$D$16*(AV248/$I$3)^1+'LED Curve'!$D$17)*$F$3))</f>
        <v>0</v>
      </c>
      <c r="CG248">
        <f>IF($I$4=0,0,IF(AW248=0,D248-(CD248+CE248+CF248),('LED Curve'!$D$14*(AW248/$I$4)^3+'LED Curve'!$D$15*(AW248/$I$4)^2+'LED Curve'!$D$16*(AW248/$I$4)^1+'LED Curve'!$D$17)*$F$4))</f>
        <v>0</v>
      </c>
      <c r="CH248">
        <f>IF($I$1=0,0,IF(AX248=0,E248,('LED Curve'!$D$14*(AX248/$I$1)^3+'LED Curve'!$D$15*(AX248/$I$1)^2+'LED Curve'!$D$16*(AX248/$I$1)^1+'LED Curve'!$D$17)*$F$1))</f>
        <v>27.765640483736796</v>
      </c>
      <c r="CI248">
        <f>IF($I$2=0,0,IF(AY248=0,E248-CH248,('LED Curve'!$D$14*(AY248/$I$2)^3+'LED Curve'!$D$15*(AY248/$I$2)^2+'LED Curve'!$D$16*(AY248/$I$2)^1+'LED Curve'!$D$17)*$F$2))</f>
        <v>8.9113227435260924</v>
      </c>
      <c r="CJ248">
        <f>IF($I$3=0,0,IF(AZ248=0,E248-(CH248+CI248),('LED Curve'!$D$14*(AZ248/$I$3)^3+'LED Curve'!$D$15*(AZ248/$I$3)^2+'LED Curve'!$D$16*(AZ248/$I$3)^1+'LED Curve'!$D$17)*$F$3))</f>
        <v>0</v>
      </c>
      <c r="CK248">
        <f>IF($I$4=0,0,IF(BA248=0,E248-(CH248+CI248+CJ248),('LED Curve'!$D$14*(BA248/$I$4)^3+'LED Curve'!$D$15*(BA248/$I$4)^2+'LED Curve'!$D$16*(BA248/$I$4)^1+'LED Curve'!$D$17)*$F$4))</f>
        <v>0</v>
      </c>
      <c r="CL248">
        <f t="shared" si="375"/>
        <v>3.3307689870080033</v>
      </c>
      <c r="CM248">
        <f t="shared" si="376"/>
        <v>0</v>
      </c>
      <c r="CN248">
        <f t="shared" si="377"/>
        <v>0</v>
      </c>
      <c r="CO248">
        <f>IF($C$6=Calculation!$I$5,0,$C248-(BZ248+CA248+CB248+CC248))</f>
        <v>0</v>
      </c>
      <c r="CP248">
        <f t="shared" si="378"/>
        <v>5.9823255721981781</v>
      </c>
      <c r="CQ248">
        <f t="shared" si="379"/>
        <v>0</v>
      </c>
      <c r="CR248">
        <f t="shared" si="380"/>
        <v>0</v>
      </c>
      <c r="CS248">
        <f>IF($C$6=Calculation!$I$5,0,$D248-(CD248+CE248+CF248+CG248))</f>
        <v>0</v>
      </c>
      <c r="CT248">
        <f t="shared" si="381"/>
        <v>8.9113227435260924</v>
      </c>
      <c r="CU248">
        <f t="shared" si="382"/>
        <v>0</v>
      </c>
      <c r="CV248">
        <f t="shared" si="383"/>
        <v>0</v>
      </c>
      <c r="CW248">
        <f>IF($C$6=Calculation!$I$5,0,$E248-(CH248+CI248+CJ248+CK248))</f>
        <v>0</v>
      </c>
      <c r="CX248">
        <f t="shared" si="384"/>
        <v>110.00315487366252</v>
      </c>
      <c r="CY248">
        <f t="shared" si="385"/>
        <v>124.75720320081797</v>
      </c>
      <c r="CZ248">
        <f t="shared" si="386"/>
        <v>138.85256647682564</v>
      </c>
      <c r="DA248">
        <f t="shared" si="387"/>
        <v>1.2127427757988729</v>
      </c>
      <c r="DB248">
        <f t="shared" si="388"/>
        <v>1.277644317684782</v>
      </c>
      <c r="DC248">
        <f t="shared" si="389"/>
        <v>1.3287896059392861</v>
      </c>
      <c r="DD248">
        <f t="shared" si="404"/>
        <v>27.341458192589659</v>
      </c>
      <c r="DE248">
        <f t="shared" si="405"/>
        <v>26.542089535716325</v>
      </c>
      <c r="DF248">
        <f t="shared" si="406"/>
        <v>24.158376756220594</v>
      </c>
      <c r="DG248">
        <f t="shared" si="407"/>
        <v>17.668708311669377</v>
      </c>
      <c r="DH248">
        <f t="shared" si="408"/>
        <v>28.890824111084338</v>
      </c>
      <c r="DI248">
        <f t="shared" si="409"/>
        <v>28.202146422291268</v>
      </c>
      <c r="DJ248">
        <f t="shared" si="410"/>
        <v>26.070179169031878</v>
      </c>
      <c r="DK248">
        <f t="shared" si="411"/>
        <v>20.58063158156131</v>
      </c>
      <c r="DL248">
        <f t="shared" si="412"/>
        <v>30.110010791798583</v>
      </c>
      <c r="DM248">
        <f t="shared" si="413"/>
        <v>29.516860226796588</v>
      </c>
      <c r="DN248">
        <f t="shared" si="414"/>
        <v>27.58637989587719</v>
      </c>
      <c r="DO248">
        <f t="shared" si="415"/>
        <v>22.792486166611489</v>
      </c>
      <c r="DP248">
        <f t="shared" si="390"/>
        <v>0.42805617955328429</v>
      </c>
      <c r="DQ248">
        <f t="shared" si="391"/>
        <v>1.189225856686829</v>
      </c>
      <c r="DR248">
        <f t="shared" si="392"/>
        <v>3.0086655197777659</v>
      </c>
      <c r="DS248">
        <f t="shared" si="393"/>
        <v>8.4538317456497953</v>
      </c>
      <c r="DT248">
        <f t="shared" si="394"/>
        <v>0.38243324330361406</v>
      </c>
      <c r="DU248">
        <f t="shared" si="395"/>
        <v>1.0587494033829188</v>
      </c>
      <c r="DV248">
        <f t="shared" si="396"/>
        <v>2.5140762187326211</v>
      </c>
      <c r="DW248">
        <f t="shared" si="397"/>
        <v>15.780518733745136</v>
      </c>
      <c r="DX248">
        <f t="shared" si="398"/>
        <v>0.34042757259458073</v>
      </c>
      <c r="DY248">
        <f t="shared" si="399"/>
        <v>0.95467221849995254</v>
      </c>
      <c r="DZ248">
        <f t="shared" si="400"/>
        <v>2.1752371277000293</v>
      </c>
      <c r="EA248">
        <f t="shared" si="401"/>
        <v>24.047702871007704</v>
      </c>
      <c r="EB248">
        <f>IF($I$1=0,0,IF(AP248&lt;=0,0,('LED Curve'!$D$19*(AP248/$I$1)^3+'LED Curve'!$D$20*(AP248/$I$1)^2+'LED Curve'!$D$21*(AP248/$I$1)^1+'LED Curve'!$D$22)*$F$1*$I$1))</f>
        <v>103.31224649109717</v>
      </c>
      <c r="EC248">
        <f>IF($I$2=0,0,IF(AQ248&lt;=0,0,('LED Curve'!$D$19*(AQ248/$I$2)^3+'LED Curve'!$D$20*(AQ248/$I$2)^2+'LED Curve'!$D$21*(AQ248/$I$2)^1+'LED Curve'!$D$22)*$F$2*$I$2))</f>
        <v>0</v>
      </c>
      <c r="ED248">
        <f>IF($I$3=0,0,IF(AR248&lt;=0,0,('LED Curve'!$D$19*(AR248/$I$3)^3+'LED Curve'!$D$20*(AR248/$I$3)^2+'LED Curve'!$D$21*(AR248/$I$3)^1+'LED Curve'!$D$22)*$F$3*$I$3))</f>
        <v>0</v>
      </c>
      <c r="EE248">
        <f>IF($I$4=0,0,IF(AS248&lt;=0,0,('LED Curve'!$D$19*(AS248/$I$4)^3+'LED Curve'!$D$20*(AS248/$I$4)^2+'LED Curve'!$D$21*(AS248/$I$4)^1+'LED Curve'!$D$22)*$F$4*$I$4))</f>
        <v>0</v>
      </c>
      <c r="EF248">
        <f>IF($I$1=0,0,IF(AT248&lt;=0,0,('LED Curve'!$D$19*(AT248/$I$1)^3+'LED Curve'!$D$20*(AT248/$I$1)^2+'LED Curve'!$D$21*(AT248/$I$1)^1+'LED Curve'!$D$22)*$F$1*$I$1))</f>
        <v>119.79697581730737</v>
      </c>
      <c r="EG248">
        <f>IF($I$2=0,0,IF(AU248&lt;=0,0,('LED Curve'!$D$19*(AU248/$I$2)^3+'LED Curve'!$D$20*(AU248/$I$2)^2+'LED Curve'!$D$21*(AU248/$I$2)^1+'LED Curve'!$D$22)*$F$2*$I$2))</f>
        <v>0</v>
      </c>
      <c r="EH248">
        <f>IF($I$3=0,0,IF(AV248&lt;=0,0,('LED Curve'!$D$19*(AV248/$I$3)^3+'LED Curve'!$D$20*(AV248/$I$3)^2+'LED Curve'!$D$21*(AV248/$I$3)^1+'LED Curve'!$D$22)*$F$3*$I$3))</f>
        <v>0</v>
      </c>
      <c r="EI248">
        <f>IF($I$4=0,0,IF(AW248&lt;=0,0,('LED Curve'!$D$19*(AW248/$I$4)^3+'LED Curve'!$D$20*(AW248/$I$4)^2+'LED Curve'!$D$21*(AW248/$I$4)^1+'LED Curve'!$D$22)*$F$4*$I$4))</f>
        <v>0</v>
      </c>
      <c r="EJ248">
        <f>IF($I$1=0,0,IF(AX248&lt;=0,0,('LED Curve'!$D$19*(AX248/$I$1)^3+'LED Curve'!$D$20*(AX248/$I$1)^2+'LED Curve'!$D$21*(AX248/$I$1)^1+'LED Curve'!$D$22)*$F$1*$I$1))</f>
        <v>119.79697581730737</v>
      </c>
      <c r="EK248">
        <f>IF($I$2=0,0,IF(AY248&lt;=0,0,('LED Curve'!$D$19*(AY248/$I$2)^3+'LED Curve'!$D$20*(AY248/$I$2)^2+'LED Curve'!$D$21*(AY248/$I$2)^1+'LED Curve'!$D$22)*$F$2*$I$2))</f>
        <v>0</v>
      </c>
      <c r="EL248">
        <f>IF($I$3=0,0,IF(AZ248&lt;=0,0,('LED Curve'!$D$19*(AZ248/$I$3)^3+'LED Curve'!$D$20*(AZ248/$I$3)^2+'LED Curve'!$D$21*(AZ248/$I$3)^1+'LED Curve'!$D$22)*$F$3*$I$3))</f>
        <v>0</v>
      </c>
      <c r="EM248">
        <f>IF($I$4=0,0,IF(BA248&lt;=0,0,('LED Curve'!$D$19*(BA248/$I$4)^3+'LED Curve'!$D$20*(BA248/$I$4)^2+'LED Curve'!$D$21*(BA248/$I$4)^1+'LED Curve'!$D$22)*$F$4*$I$4))</f>
        <v>0</v>
      </c>
      <c r="EN248">
        <f t="shared" si="402"/>
        <v>103.31224649109717</v>
      </c>
      <c r="EO248">
        <f t="shared" si="322"/>
        <v>0</v>
      </c>
      <c r="EP248">
        <f t="shared" si="323"/>
        <v>119.79697581730737</v>
      </c>
      <c r="EQ248">
        <f t="shared" si="324"/>
        <v>0</v>
      </c>
      <c r="ER248">
        <f t="shared" si="403"/>
        <v>119.79697581730737</v>
      </c>
      <c r="ES248">
        <f t="shared" si="325"/>
        <v>0</v>
      </c>
    </row>
    <row r="249" spans="1:149" x14ac:dyDescent="0.3">
      <c r="A249">
        <v>240</v>
      </c>
      <c r="B249">
        <f t="shared" si="326"/>
        <v>9.3749999999999997E-3</v>
      </c>
      <c r="C249">
        <f t="shared" si="313"/>
        <v>28.948931721123717</v>
      </c>
      <c r="D249">
        <f t="shared" si="314"/>
        <v>31.70792551395315</v>
      </c>
      <c r="E249">
        <f t="shared" si="315"/>
        <v>34.466919306782579</v>
      </c>
      <c r="F249">
        <f>IF(C249&gt;Calculation!$D$72,IF((C249-Calculation!$D$72)/Calculation!$D$58&gt;Calculation!$D$28,Calculation!$D$28,(C249-Calculation!$D$72)/Calculation!$D$58),0)</f>
        <v>14.702031320825764</v>
      </c>
      <c r="G249">
        <f>IF(C249&gt;Calculation!$D$73,IF((C249-Calculation!$D$73)/Calculation!$D$59&gt;Calculation!$D$29,Calculation!$D$29,(C249-Calculation!$D$73)/Calculation!$D$59),0)</f>
        <v>0</v>
      </c>
      <c r="H249">
        <f>IF(C249&gt;Calculation!$D$74,IF((C249-Calculation!$D$74)/Calculation!$D$60&gt;Calculation!$D$30,Calculation!$D$30,(C249-Calculation!$D$74)/Calculation!$D$60),0)</f>
        <v>0</v>
      </c>
      <c r="I249">
        <f>IF(C249&gt;Calculation!$D$75,IF((C249-Calculation!$D$75)/Calculation!$D$61&gt;Calculation!$D$31,Calculation!$D$31,(C249-Calculation!$D$75)/Calculation!$D$61),0)</f>
        <v>0</v>
      </c>
      <c r="J249">
        <f>IF(D249&gt;Calculation!$D$72,IF((D249-Calculation!$D$72)/Calculation!$D$58&gt;Calculation!$D$28,Calculation!$D$28,(D249-Calculation!$D$72)/Calculation!$D$58),0)</f>
        <v>26.470588235294116</v>
      </c>
      <c r="K249">
        <f>IF(D249&gt;Calculation!$D$73,IF((D249-Calculation!$D$73)/Calculation!$D$59&gt;Calculation!$D$29,Calculation!$D$29,(D249-Calculation!$D$73)/Calculation!$D$59),0)</f>
        <v>0</v>
      </c>
      <c r="L249">
        <f>IF(D249&gt;Calculation!$D$74,IF((D249-Calculation!$D$74)/Calculation!$D$60&gt;Calculation!$D$30,Calculation!$D$30,(D249-Calculation!$D$74)/Calculation!$D$60),0)</f>
        <v>0</v>
      </c>
      <c r="M249">
        <f>IF(D249&gt;Calculation!$D$75,IF((D249-Calculation!$D$75)/Calculation!$D$61&gt;Calculation!$D$31,Calculation!$D$31,(D249-Calculation!$D$75)/Calculation!$D$61),0)</f>
        <v>0</v>
      </c>
      <c r="N249">
        <f>IF(E249&gt;Calculation!$D$72,IF((E249-Calculation!$D$72)/Calculation!$D$58&gt;Calculation!$D$28,Calculation!$D$28,(E249-Calculation!$D$72)/Calculation!$D$58),0)</f>
        <v>26.470588235294116</v>
      </c>
      <c r="O249">
        <f>IF(E249&gt;Calculation!$D$73,IF((E249-Calculation!$D$73)/Calculation!$D$59&gt;Calculation!$D$29,Calculation!$D$29,(E249-Calculation!$D$73)/Calculation!$D$59),0)</f>
        <v>0</v>
      </c>
      <c r="P249">
        <f>IF(E249&gt;Calculation!$D$74,IF((E249-Calculation!$D$74)/Calculation!$D$60&gt;Calculation!$D$30,Calculation!$D$30,(E249-Calculation!$D$74)/Calculation!$D$60),0)</f>
        <v>0</v>
      </c>
      <c r="Q249">
        <f>IF(E249&gt;Calculation!$D$75,IF((E249-Calculation!$D$75)/Calculation!$D$61&gt;Calculation!$D$31,Calculation!$D$31,(E249-Calculation!$D$75)/Calculation!$D$61),0)</f>
        <v>0</v>
      </c>
      <c r="R249">
        <f t="shared" si="327"/>
        <v>14.702031320825764</v>
      </c>
      <c r="S249">
        <f t="shared" si="328"/>
        <v>0</v>
      </c>
      <c r="T249">
        <f t="shared" si="329"/>
        <v>0</v>
      </c>
      <c r="U249">
        <f t="shared" si="330"/>
        <v>0</v>
      </c>
      <c r="V249">
        <f t="shared" si="331"/>
        <v>26.470588235294116</v>
      </c>
      <c r="W249">
        <f t="shared" si="332"/>
        <v>0</v>
      </c>
      <c r="X249">
        <f t="shared" si="333"/>
        <v>0</v>
      </c>
      <c r="Y249">
        <f t="shared" si="334"/>
        <v>0</v>
      </c>
      <c r="Z249">
        <f t="shared" si="335"/>
        <v>26.470588235294116</v>
      </c>
      <c r="AA249">
        <f t="shared" si="336"/>
        <v>0</v>
      </c>
      <c r="AB249">
        <f t="shared" si="337"/>
        <v>0</v>
      </c>
      <c r="AC249">
        <f t="shared" si="316"/>
        <v>0</v>
      </c>
      <c r="AD249">
        <f>IF(T249&gt;Calculation!$D$29,1,0)</f>
        <v>0</v>
      </c>
      <c r="AE249">
        <f>IF(X249&gt;Calculation!$D$29,1,0)</f>
        <v>0</v>
      </c>
      <c r="AF249">
        <f>IF(AB249&gt;Calculation!$D$29,1,0)</f>
        <v>0</v>
      </c>
      <c r="AG249">
        <f>IF(U249&gt;Calculation!$D$30,1,0)</f>
        <v>0</v>
      </c>
      <c r="AH249">
        <f>IF(Y249&gt;Calculation!$D$30,1,0)</f>
        <v>0</v>
      </c>
      <c r="AI249">
        <f>IF(AC249&gt;Calculation!$D$30,1,0)</f>
        <v>0</v>
      </c>
      <c r="AJ249">
        <f t="shared" si="317"/>
        <v>14.702031320825764</v>
      </c>
      <c r="AK249">
        <f t="shared" si="338"/>
        <v>26.470588235294116</v>
      </c>
      <c r="AL249">
        <f t="shared" si="339"/>
        <v>26.470588235294116</v>
      </c>
      <c r="AM249">
        <f t="shared" si="340"/>
        <v>216.14972495854175</v>
      </c>
      <c r="AN249">
        <f t="shared" si="341"/>
        <v>700.69204152249131</v>
      </c>
      <c r="AO249">
        <f t="shared" si="342"/>
        <v>700.69204152249131</v>
      </c>
      <c r="AP249">
        <f t="shared" si="318"/>
        <v>14.702031320825764</v>
      </c>
      <c r="AQ249">
        <f t="shared" si="319"/>
        <v>0</v>
      </c>
      <c r="AR249">
        <f t="shared" si="320"/>
        <v>0</v>
      </c>
      <c r="AS249">
        <f t="shared" si="321"/>
        <v>0</v>
      </c>
      <c r="AT249">
        <f t="shared" si="343"/>
        <v>26.470588235294116</v>
      </c>
      <c r="AU249">
        <f t="shared" si="344"/>
        <v>0</v>
      </c>
      <c r="AV249">
        <f t="shared" si="345"/>
        <v>0</v>
      </c>
      <c r="AW249">
        <f t="shared" si="346"/>
        <v>0</v>
      </c>
      <c r="AX249">
        <f t="shared" si="347"/>
        <v>26.470588235294116</v>
      </c>
      <c r="AY249">
        <f t="shared" si="348"/>
        <v>0</v>
      </c>
      <c r="AZ249">
        <f t="shared" si="349"/>
        <v>0</v>
      </c>
      <c r="BA249">
        <f t="shared" si="350"/>
        <v>0</v>
      </c>
      <c r="BB249">
        <f t="shared" si="351"/>
        <v>4.900677106941921</v>
      </c>
      <c r="BC249">
        <f t="shared" si="352"/>
        <v>0</v>
      </c>
      <c r="BD249">
        <f t="shared" si="353"/>
        <v>0</v>
      </c>
      <c r="BE249">
        <f t="shared" si="354"/>
        <v>0</v>
      </c>
      <c r="BF249">
        <f t="shared" si="355"/>
        <v>8.8235294117647047</v>
      </c>
      <c r="BG249">
        <f t="shared" si="356"/>
        <v>0</v>
      </c>
      <c r="BH249">
        <f t="shared" si="357"/>
        <v>0</v>
      </c>
      <c r="BI249">
        <f t="shared" si="358"/>
        <v>0</v>
      </c>
      <c r="BJ249">
        <f t="shared" si="359"/>
        <v>8.8235294117647047</v>
      </c>
      <c r="BK249">
        <f t="shared" si="360"/>
        <v>0</v>
      </c>
      <c r="BL249">
        <f t="shared" si="361"/>
        <v>0</v>
      </c>
      <c r="BM249">
        <f t="shared" si="362"/>
        <v>0</v>
      </c>
      <c r="BN249">
        <f t="shared" si="363"/>
        <v>24.016636106504638</v>
      </c>
      <c r="BO249">
        <f t="shared" si="364"/>
        <v>0</v>
      </c>
      <c r="BP249">
        <f t="shared" si="365"/>
        <v>0</v>
      </c>
      <c r="BQ249">
        <f t="shared" si="366"/>
        <v>0</v>
      </c>
      <c r="BR249">
        <f t="shared" si="367"/>
        <v>77.85467128027679</v>
      </c>
      <c r="BS249">
        <f t="shared" si="368"/>
        <v>0</v>
      </c>
      <c r="BT249">
        <f t="shared" si="369"/>
        <v>0</v>
      </c>
      <c r="BU249">
        <f t="shared" si="370"/>
        <v>0</v>
      </c>
      <c r="BV249">
        <f t="shared" si="371"/>
        <v>77.85467128027679</v>
      </c>
      <c r="BW249">
        <f t="shared" si="372"/>
        <v>0</v>
      </c>
      <c r="BX249">
        <f t="shared" si="373"/>
        <v>0</v>
      </c>
      <c r="BY249">
        <f t="shared" si="374"/>
        <v>0</v>
      </c>
      <c r="BZ249">
        <f>IF($I$1=0,0,IF(AP249=0,C249,('LED Curve'!$D$14*(AP249/$I$1)^3+'LED Curve'!$D$15*(AP249/$I$1)^2+'LED Curve'!$D$16*(AP249/$I$1)^1+'LED Curve'!$D$17)*$F$1))</f>
        <v>26.850219705404271</v>
      </c>
      <c r="CA249">
        <f>IF($I$2=0,0,IF(AQ249=0,C249-BZ249,('LED Curve'!$D$14*(AQ249/$I$2)^3+'LED Curve'!$D$15*(AQ249/$I$2)^2+'LED Curve'!$D$16*(AQ249/$I$2)^1+'LED Curve'!$D$17)*$F$2))</f>
        <v>2.0987120157194461</v>
      </c>
      <c r="CB249">
        <f>IF($I$3=0,0,IF(AR249=0,C249-(BZ249+CA249),('LED Curve'!$D$14*(AR249/$I$3)^3+'LED Curve'!$D$15*(AR249/$I$3)^2+'LED Curve'!$D$16*(AR249/$I$3)^1+'LED Curve'!$D$17)*$F$3))</f>
        <v>0</v>
      </c>
      <c r="CC249">
        <f>IF($I$4=0,0,IF(AS249=0,C249-(BZ249+CA249+CB249),('LED Curve'!$D$14*(AS249/$I$4)^3+'LED Curve'!$D$15*(AS249/$I$4)^2+'LED Curve'!$D$16*(AS249/$I$4)^1+'LED Curve'!$D$17)*$F$4))</f>
        <v>0</v>
      </c>
      <c r="CD249">
        <f>IF($I$1=0,0,IF(AT249=0,D249,('LED Curve'!$D$14*(AT249/$I$1)^3+'LED Curve'!$D$15*(AT249/$I$1)^2+'LED Curve'!$D$16*(AT249/$I$1)^1+'LED Curve'!$D$17)*$F$1))</f>
        <v>27.765640483736796</v>
      </c>
      <c r="CE249">
        <f>IF($I$2=0,0,IF(AU249=0,D249-CD249,('LED Curve'!$D$14*(AU249/$I$2)^3+'LED Curve'!$D$15*(AU249/$I$2)^2+'LED Curve'!$D$16*(AU249/$I$2)^1+'LED Curve'!$D$17)*$F$2))</f>
        <v>3.9422850302163539</v>
      </c>
      <c r="CF249">
        <f>IF($I$3=0,0,IF(AV249=0,D249-(CD249+CE249),('LED Curve'!$D$14*(AV249/$I$3)^3+'LED Curve'!$D$15*(AV249/$I$3)^2+'LED Curve'!$D$16*(AV249/$I$3)^1+'LED Curve'!$D$17)*$F$3))</f>
        <v>0</v>
      </c>
      <c r="CG249">
        <f>IF($I$4=0,0,IF(AW249=0,D249-(CD249+CE249+CF249),('LED Curve'!$D$14*(AW249/$I$4)^3+'LED Curve'!$D$15*(AW249/$I$4)^2+'LED Curve'!$D$16*(AW249/$I$4)^1+'LED Curve'!$D$17)*$F$4))</f>
        <v>0</v>
      </c>
      <c r="CH249">
        <f>IF($I$1=0,0,IF(AX249=0,E249,('LED Curve'!$D$14*(AX249/$I$1)^3+'LED Curve'!$D$15*(AX249/$I$1)^2+'LED Curve'!$D$16*(AX249/$I$1)^1+'LED Curve'!$D$17)*$F$1))</f>
        <v>27.765640483736796</v>
      </c>
      <c r="CI249">
        <f>IF($I$2=0,0,IF(AY249=0,E249-CH249,('LED Curve'!$D$14*(AY249/$I$2)^3+'LED Curve'!$D$15*(AY249/$I$2)^2+'LED Curve'!$D$16*(AY249/$I$2)^1+'LED Curve'!$D$17)*$F$2))</f>
        <v>6.7012788230457829</v>
      </c>
      <c r="CJ249">
        <f>IF($I$3=0,0,IF(AZ249=0,E249-(CH249+CI249),('LED Curve'!$D$14*(AZ249/$I$3)^3+'LED Curve'!$D$15*(AZ249/$I$3)^2+'LED Curve'!$D$16*(AZ249/$I$3)^1+'LED Curve'!$D$17)*$F$3))</f>
        <v>0</v>
      </c>
      <c r="CK249">
        <f>IF($I$4=0,0,IF(BA249=0,E249-(CH249+CI249+CJ249),('LED Curve'!$D$14*(BA249/$I$4)^3+'LED Curve'!$D$15*(BA249/$I$4)^2+'LED Curve'!$D$16*(BA249/$I$4)^1+'LED Curve'!$D$17)*$F$4))</f>
        <v>0</v>
      </c>
      <c r="CL249">
        <f t="shared" si="375"/>
        <v>2.0987120157194461</v>
      </c>
      <c r="CM249">
        <f t="shared" si="376"/>
        <v>0</v>
      </c>
      <c r="CN249">
        <f t="shared" si="377"/>
        <v>0</v>
      </c>
      <c r="CO249">
        <f>IF($C$6=Calculation!$I$5,0,$C249-(BZ249+CA249+CB249+CC249))</f>
        <v>0</v>
      </c>
      <c r="CP249">
        <f t="shared" si="378"/>
        <v>3.9422850302163539</v>
      </c>
      <c r="CQ249">
        <f t="shared" si="379"/>
        <v>0</v>
      </c>
      <c r="CR249">
        <f t="shared" si="380"/>
        <v>0</v>
      </c>
      <c r="CS249">
        <f>IF($C$6=Calculation!$I$5,0,$D249-(CD249+CE249+CF249+CG249))</f>
        <v>0</v>
      </c>
      <c r="CT249">
        <f t="shared" si="381"/>
        <v>6.7012788230457829</v>
      </c>
      <c r="CU249">
        <f t="shared" si="382"/>
        <v>0</v>
      </c>
      <c r="CV249">
        <f t="shared" si="383"/>
        <v>0</v>
      </c>
      <c r="CW249">
        <f>IF($C$6=Calculation!$I$5,0,$E249-(CH249+CI249+CJ249+CK249))</f>
        <v>0</v>
      </c>
      <c r="CX249">
        <f t="shared" si="384"/>
        <v>110.02602934882323</v>
      </c>
      <c r="CY249">
        <f t="shared" si="385"/>
        <v>124.79249174770038</v>
      </c>
      <c r="CZ249">
        <f t="shared" si="386"/>
        <v>138.89079573594825</v>
      </c>
      <c r="DA249">
        <f t="shared" si="387"/>
        <v>1.2137664401671815</v>
      </c>
      <c r="DB249">
        <f t="shared" si="388"/>
        <v>1.2790919279788997</v>
      </c>
      <c r="DC249">
        <f t="shared" si="389"/>
        <v>1.3302372162334037</v>
      </c>
      <c r="DD249">
        <f t="shared" si="404"/>
        <v>27.361324015438875</v>
      </c>
      <c r="DE249">
        <f t="shared" si="405"/>
        <v>26.542089535716325</v>
      </c>
      <c r="DF249">
        <f t="shared" si="406"/>
        <v>24.158376756220594</v>
      </c>
      <c r="DG249">
        <f t="shared" si="407"/>
        <v>17.668708311669377</v>
      </c>
      <c r="DH249">
        <f t="shared" si="408"/>
        <v>28.919533987503645</v>
      </c>
      <c r="DI249">
        <f t="shared" si="409"/>
        <v>28.202146422291268</v>
      </c>
      <c r="DJ249">
        <f t="shared" si="410"/>
        <v>26.070179169031878</v>
      </c>
      <c r="DK249">
        <f t="shared" si="411"/>
        <v>20.58063158156131</v>
      </c>
      <c r="DL249">
        <f t="shared" si="412"/>
        <v>30.138720668217889</v>
      </c>
      <c r="DM249">
        <f t="shared" si="413"/>
        <v>29.516860226796588</v>
      </c>
      <c r="DN249">
        <f t="shared" si="414"/>
        <v>27.58637989587719</v>
      </c>
      <c r="DO249">
        <f t="shared" si="415"/>
        <v>22.792486166611489</v>
      </c>
      <c r="DP249">
        <f t="shared" si="390"/>
        <v>0.43004116749646315</v>
      </c>
      <c r="DQ249">
        <f t="shared" si="391"/>
        <v>1.189225856686829</v>
      </c>
      <c r="DR249">
        <f t="shared" si="392"/>
        <v>3.0086655197777659</v>
      </c>
      <c r="DS249">
        <f t="shared" si="393"/>
        <v>8.4538317456497953</v>
      </c>
      <c r="DT249">
        <f t="shared" si="394"/>
        <v>0.38756430347260123</v>
      </c>
      <c r="DU249">
        <f t="shared" si="395"/>
        <v>1.0587494033829188</v>
      </c>
      <c r="DV249">
        <f t="shared" si="396"/>
        <v>2.5140762187326211</v>
      </c>
      <c r="DW249">
        <f t="shared" si="397"/>
        <v>15.780518733745136</v>
      </c>
      <c r="DX249">
        <f t="shared" si="398"/>
        <v>0.34849934500376867</v>
      </c>
      <c r="DY249">
        <f t="shared" si="399"/>
        <v>0.95467221849995254</v>
      </c>
      <c r="DZ249">
        <f t="shared" si="400"/>
        <v>2.1752371277000293</v>
      </c>
      <c r="EA249">
        <f t="shared" si="401"/>
        <v>24.047702871007704</v>
      </c>
      <c r="EB249">
        <f>IF($I$1=0,0,IF(AP249&lt;=0,0,('LED Curve'!$D$19*(AP249/$I$1)^3+'LED Curve'!$D$20*(AP249/$I$1)^2+'LED Curve'!$D$21*(AP249/$I$1)^1+'LED Curve'!$D$22)*$F$1*$I$1))</f>
        <v>67.534023455627093</v>
      </c>
      <c r="EC249">
        <f>IF($I$2=0,0,IF(AQ249&lt;=0,0,('LED Curve'!$D$19*(AQ249/$I$2)^3+'LED Curve'!$D$20*(AQ249/$I$2)^2+'LED Curve'!$D$21*(AQ249/$I$2)^1+'LED Curve'!$D$22)*$F$2*$I$2))</f>
        <v>0</v>
      </c>
      <c r="ED249">
        <f>IF($I$3=0,0,IF(AR249&lt;=0,0,('LED Curve'!$D$19*(AR249/$I$3)^3+'LED Curve'!$D$20*(AR249/$I$3)^2+'LED Curve'!$D$21*(AR249/$I$3)^1+'LED Curve'!$D$22)*$F$3*$I$3))</f>
        <v>0</v>
      </c>
      <c r="EE249">
        <f>IF($I$4=0,0,IF(AS249&lt;=0,0,('LED Curve'!$D$19*(AS249/$I$4)^3+'LED Curve'!$D$20*(AS249/$I$4)^2+'LED Curve'!$D$21*(AS249/$I$4)^1+'LED Curve'!$D$22)*$F$4*$I$4))</f>
        <v>0</v>
      </c>
      <c r="EF249">
        <f>IF($I$1=0,0,IF(AT249&lt;=0,0,('LED Curve'!$D$19*(AT249/$I$1)^3+'LED Curve'!$D$20*(AT249/$I$1)^2+'LED Curve'!$D$21*(AT249/$I$1)^1+'LED Curve'!$D$22)*$F$1*$I$1))</f>
        <v>119.79697581730737</v>
      </c>
      <c r="EG249">
        <f>IF($I$2=0,0,IF(AU249&lt;=0,0,('LED Curve'!$D$19*(AU249/$I$2)^3+'LED Curve'!$D$20*(AU249/$I$2)^2+'LED Curve'!$D$21*(AU249/$I$2)^1+'LED Curve'!$D$22)*$F$2*$I$2))</f>
        <v>0</v>
      </c>
      <c r="EH249">
        <f>IF($I$3=0,0,IF(AV249&lt;=0,0,('LED Curve'!$D$19*(AV249/$I$3)^3+'LED Curve'!$D$20*(AV249/$I$3)^2+'LED Curve'!$D$21*(AV249/$I$3)^1+'LED Curve'!$D$22)*$F$3*$I$3))</f>
        <v>0</v>
      </c>
      <c r="EI249">
        <f>IF($I$4=0,0,IF(AW249&lt;=0,0,('LED Curve'!$D$19*(AW249/$I$4)^3+'LED Curve'!$D$20*(AW249/$I$4)^2+'LED Curve'!$D$21*(AW249/$I$4)^1+'LED Curve'!$D$22)*$F$4*$I$4))</f>
        <v>0</v>
      </c>
      <c r="EJ249">
        <f>IF($I$1=0,0,IF(AX249&lt;=0,0,('LED Curve'!$D$19*(AX249/$I$1)^3+'LED Curve'!$D$20*(AX249/$I$1)^2+'LED Curve'!$D$21*(AX249/$I$1)^1+'LED Curve'!$D$22)*$F$1*$I$1))</f>
        <v>119.79697581730737</v>
      </c>
      <c r="EK249">
        <f>IF($I$2=0,0,IF(AY249&lt;=0,0,('LED Curve'!$D$19*(AY249/$I$2)^3+'LED Curve'!$D$20*(AY249/$I$2)^2+'LED Curve'!$D$21*(AY249/$I$2)^1+'LED Curve'!$D$22)*$F$2*$I$2))</f>
        <v>0</v>
      </c>
      <c r="EL249">
        <f>IF($I$3=0,0,IF(AZ249&lt;=0,0,('LED Curve'!$D$19*(AZ249/$I$3)^3+'LED Curve'!$D$20*(AZ249/$I$3)^2+'LED Curve'!$D$21*(AZ249/$I$3)^1+'LED Curve'!$D$22)*$F$3*$I$3))</f>
        <v>0</v>
      </c>
      <c r="EM249">
        <f>IF($I$4=0,0,IF(BA249&lt;=0,0,('LED Curve'!$D$19*(BA249/$I$4)^3+'LED Curve'!$D$20*(BA249/$I$4)^2+'LED Curve'!$D$21*(BA249/$I$4)^1+'LED Curve'!$D$22)*$F$4*$I$4))</f>
        <v>0</v>
      </c>
      <c r="EN249">
        <f t="shared" si="402"/>
        <v>67.534023455627093</v>
      </c>
      <c r="EO249">
        <f t="shared" si="322"/>
        <v>0</v>
      </c>
      <c r="EP249">
        <f t="shared" si="323"/>
        <v>119.79697581730737</v>
      </c>
      <c r="EQ249">
        <f t="shared" si="324"/>
        <v>0</v>
      </c>
      <c r="ER249">
        <f t="shared" si="403"/>
        <v>119.79697581730737</v>
      </c>
      <c r="ES249">
        <f t="shared" si="325"/>
        <v>0</v>
      </c>
    </row>
    <row r="250" spans="1:149" x14ac:dyDescent="0.3">
      <c r="A250">
        <v>241</v>
      </c>
      <c r="B250">
        <f t="shared" si="326"/>
        <v>9.4140625000000006E-3</v>
      </c>
      <c r="C250">
        <f t="shared" si="313"/>
        <v>27.074324120155321</v>
      </c>
      <c r="D250">
        <f t="shared" si="314"/>
        <v>29.662899040169439</v>
      </c>
      <c r="E250">
        <f t="shared" si="315"/>
        <v>32.25147396018356</v>
      </c>
      <c r="F250">
        <f>IF(C250&gt;Calculation!$D$72,IF((C250-Calculation!$D$72)/Calculation!$D$58&gt;Calculation!$D$28,Calculation!$D$28,(C250-Calculation!$D$72)/Calculation!$D$58),0)</f>
        <v>6.6495931723360906</v>
      </c>
      <c r="G250">
        <f>IF(C250&gt;Calculation!$D$73,IF((C250-Calculation!$D$73)/Calculation!$D$59&gt;Calculation!$D$29,Calculation!$D$29,(C250-Calculation!$D$73)/Calculation!$D$59),0)</f>
        <v>0</v>
      </c>
      <c r="H250">
        <f>IF(C250&gt;Calculation!$D$74,IF((C250-Calculation!$D$74)/Calculation!$D$60&gt;Calculation!$D$30,Calculation!$D$30,(C250-Calculation!$D$74)/Calculation!$D$60),0)</f>
        <v>0</v>
      </c>
      <c r="I250">
        <f>IF(C250&gt;Calculation!$D$75,IF((C250-Calculation!$D$75)/Calculation!$D$61&gt;Calculation!$D$31,Calculation!$D$31,(C250-Calculation!$D$75)/Calculation!$D$61),0)</f>
        <v>0</v>
      </c>
      <c r="J250">
        <f>IF(D250&gt;Calculation!$D$72,IF((D250-Calculation!$D$72)/Calculation!$D$58&gt;Calculation!$D$28,Calculation!$D$28,(D250-Calculation!$D$72)/Calculation!$D$58),0)</f>
        <v>17.768901247998109</v>
      </c>
      <c r="K250">
        <f>IF(D250&gt;Calculation!$D$73,IF((D250-Calculation!$D$73)/Calculation!$D$59&gt;Calculation!$D$29,Calculation!$D$29,(D250-Calculation!$D$73)/Calculation!$D$59),0)</f>
        <v>0</v>
      </c>
      <c r="L250">
        <f>IF(D250&gt;Calculation!$D$74,IF((D250-Calculation!$D$74)/Calculation!$D$60&gt;Calculation!$D$30,Calculation!$D$30,(D250-Calculation!$D$74)/Calculation!$D$60),0)</f>
        <v>0</v>
      </c>
      <c r="M250">
        <f>IF(D250&gt;Calculation!$D$75,IF((D250-Calculation!$D$75)/Calculation!$D$61&gt;Calculation!$D$31,Calculation!$D$31,(D250-Calculation!$D$75)/Calculation!$D$61),0)</f>
        <v>0</v>
      </c>
      <c r="N250">
        <f>IF(E250&gt;Calculation!$D$72,IF((E250-Calculation!$D$72)/Calculation!$D$58&gt;Calculation!$D$28,Calculation!$D$28,(E250-Calculation!$D$72)/Calculation!$D$58),0)</f>
        <v>26.470588235294116</v>
      </c>
      <c r="O250">
        <f>IF(E250&gt;Calculation!$D$73,IF((E250-Calculation!$D$73)/Calculation!$D$59&gt;Calculation!$D$29,Calculation!$D$29,(E250-Calculation!$D$73)/Calculation!$D$59),0)</f>
        <v>0</v>
      </c>
      <c r="P250">
        <f>IF(E250&gt;Calculation!$D$74,IF((E250-Calculation!$D$74)/Calculation!$D$60&gt;Calculation!$D$30,Calculation!$D$30,(E250-Calculation!$D$74)/Calculation!$D$60),0)</f>
        <v>0</v>
      </c>
      <c r="Q250">
        <f>IF(E250&gt;Calculation!$D$75,IF((E250-Calculation!$D$75)/Calculation!$D$61&gt;Calculation!$D$31,Calculation!$D$31,(E250-Calculation!$D$75)/Calculation!$D$61),0)</f>
        <v>0</v>
      </c>
      <c r="R250">
        <f t="shared" si="327"/>
        <v>6.6495931723360906</v>
      </c>
      <c r="S250">
        <f t="shared" si="328"/>
        <v>0</v>
      </c>
      <c r="T250">
        <f t="shared" si="329"/>
        <v>0</v>
      </c>
      <c r="U250">
        <f t="shared" si="330"/>
        <v>0</v>
      </c>
      <c r="V250">
        <f t="shared" si="331"/>
        <v>17.768901247998109</v>
      </c>
      <c r="W250">
        <f t="shared" si="332"/>
        <v>0</v>
      </c>
      <c r="X250">
        <f t="shared" si="333"/>
        <v>0</v>
      </c>
      <c r="Y250">
        <f t="shared" si="334"/>
        <v>0</v>
      </c>
      <c r="Z250">
        <f t="shared" si="335"/>
        <v>26.470588235294116</v>
      </c>
      <c r="AA250">
        <f t="shared" si="336"/>
        <v>0</v>
      </c>
      <c r="AB250">
        <f t="shared" si="337"/>
        <v>0</v>
      </c>
      <c r="AC250">
        <f t="shared" si="316"/>
        <v>0</v>
      </c>
      <c r="AD250">
        <f>IF(T250&gt;Calculation!$D$29,1,0)</f>
        <v>0</v>
      </c>
      <c r="AE250">
        <f>IF(X250&gt;Calculation!$D$29,1,0)</f>
        <v>0</v>
      </c>
      <c r="AF250">
        <f>IF(AB250&gt;Calculation!$D$29,1,0)</f>
        <v>0</v>
      </c>
      <c r="AG250">
        <f>IF(U250&gt;Calculation!$D$30,1,0)</f>
        <v>0</v>
      </c>
      <c r="AH250">
        <f>IF(Y250&gt;Calculation!$D$30,1,0)</f>
        <v>0</v>
      </c>
      <c r="AI250">
        <f>IF(AC250&gt;Calculation!$D$30,1,0)</f>
        <v>0</v>
      </c>
      <c r="AJ250">
        <f t="shared" si="317"/>
        <v>6.6495931723360906</v>
      </c>
      <c r="AK250">
        <f t="shared" si="338"/>
        <v>17.768901247998109</v>
      </c>
      <c r="AL250">
        <f t="shared" si="339"/>
        <v>26.470588235294116</v>
      </c>
      <c r="AM250">
        <f t="shared" si="340"/>
        <v>44.21708935757875</v>
      </c>
      <c r="AN250">
        <f t="shared" si="341"/>
        <v>315.73385156110874</v>
      </c>
      <c r="AO250">
        <f t="shared" si="342"/>
        <v>700.69204152249131</v>
      </c>
      <c r="AP250">
        <f t="shared" si="318"/>
        <v>6.6495931723360906</v>
      </c>
      <c r="AQ250">
        <f t="shared" si="319"/>
        <v>0</v>
      </c>
      <c r="AR250">
        <f t="shared" si="320"/>
        <v>0</v>
      </c>
      <c r="AS250">
        <f t="shared" si="321"/>
        <v>0</v>
      </c>
      <c r="AT250">
        <f t="shared" si="343"/>
        <v>17.768901247998109</v>
      </c>
      <c r="AU250">
        <f t="shared" si="344"/>
        <v>0</v>
      </c>
      <c r="AV250">
        <f t="shared" si="345"/>
        <v>0</v>
      </c>
      <c r="AW250">
        <f t="shared" si="346"/>
        <v>0</v>
      </c>
      <c r="AX250">
        <f t="shared" si="347"/>
        <v>26.470588235294116</v>
      </c>
      <c r="AY250">
        <f t="shared" si="348"/>
        <v>0</v>
      </c>
      <c r="AZ250">
        <f t="shared" si="349"/>
        <v>0</v>
      </c>
      <c r="BA250">
        <f t="shared" si="350"/>
        <v>0</v>
      </c>
      <c r="BB250">
        <f t="shared" si="351"/>
        <v>2.2165310574453634</v>
      </c>
      <c r="BC250">
        <f t="shared" si="352"/>
        <v>0</v>
      </c>
      <c r="BD250">
        <f t="shared" si="353"/>
        <v>0</v>
      </c>
      <c r="BE250">
        <f t="shared" si="354"/>
        <v>0</v>
      </c>
      <c r="BF250">
        <f t="shared" si="355"/>
        <v>5.9229670826660366</v>
      </c>
      <c r="BG250">
        <f t="shared" si="356"/>
        <v>0</v>
      </c>
      <c r="BH250">
        <f t="shared" si="357"/>
        <v>0</v>
      </c>
      <c r="BI250">
        <f t="shared" si="358"/>
        <v>0</v>
      </c>
      <c r="BJ250">
        <f t="shared" si="359"/>
        <v>8.8235294117647047</v>
      </c>
      <c r="BK250">
        <f t="shared" si="360"/>
        <v>0</v>
      </c>
      <c r="BL250">
        <f t="shared" si="361"/>
        <v>0</v>
      </c>
      <c r="BM250">
        <f t="shared" si="362"/>
        <v>0</v>
      </c>
      <c r="BN250">
        <f t="shared" si="363"/>
        <v>4.9130099286198607</v>
      </c>
      <c r="BO250">
        <f t="shared" si="364"/>
        <v>0</v>
      </c>
      <c r="BP250">
        <f t="shared" si="365"/>
        <v>0</v>
      </c>
      <c r="BQ250">
        <f t="shared" si="366"/>
        <v>0</v>
      </c>
      <c r="BR250">
        <f t="shared" si="367"/>
        <v>35.081539062345421</v>
      </c>
      <c r="BS250">
        <f t="shared" si="368"/>
        <v>0</v>
      </c>
      <c r="BT250">
        <f t="shared" si="369"/>
        <v>0</v>
      </c>
      <c r="BU250">
        <f t="shared" si="370"/>
        <v>0</v>
      </c>
      <c r="BV250">
        <f t="shared" si="371"/>
        <v>77.85467128027679</v>
      </c>
      <c r="BW250">
        <f t="shared" si="372"/>
        <v>0</v>
      </c>
      <c r="BX250">
        <f t="shared" si="373"/>
        <v>0</v>
      </c>
      <c r="BY250">
        <f t="shared" si="374"/>
        <v>0</v>
      </c>
      <c r="BZ250">
        <f>IF($I$1=0,0,IF(AP250=0,C250,('LED Curve'!$D$14*(AP250/$I$1)^3+'LED Curve'!$D$15*(AP250/$I$1)^2+'LED Curve'!$D$16*(AP250/$I$1)^1+'LED Curve'!$D$17)*$F$1))</f>
        <v>26.15108533427065</v>
      </c>
      <c r="CA250">
        <f>IF($I$2=0,0,IF(AQ250=0,C250-BZ250,('LED Curve'!$D$14*(AQ250/$I$2)^3+'LED Curve'!$D$15*(AQ250/$I$2)^2+'LED Curve'!$D$16*(AQ250/$I$2)^1+'LED Curve'!$D$17)*$F$2))</f>
        <v>0.92323878588467068</v>
      </c>
      <c r="CB250">
        <f>IF($I$3=0,0,IF(AR250=0,C250-(BZ250+CA250),('LED Curve'!$D$14*(AR250/$I$3)^3+'LED Curve'!$D$15*(AR250/$I$3)^2+'LED Curve'!$D$16*(AR250/$I$3)^1+'LED Curve'!$D$17)*$F$3))</f>
        <v>0</v>
      </c>
      <c r="CC250">
        <f>IF($I$4=0,0,IF(AS250=0,C250-(BZ250+CA250+CB250),('LED Curve'!$D$14*(AS250/$I$4)^3+'LED Curve'!$D$15*(AS250/$I$4)^2+'LED Curve'!$D$16*(AS250/$I$4)^1+'LED Curve'!$D$17)*$F$4))</f>
        <v>0</v>
      </c>
      <c r="CD250">
        <f>IF($I$1=0,0,IF(AT250=0,D250,('LED Curve'!$D$14*(AT250/$I$1)^3+'LED Curve'!$D$15*(AT250/$I$1)^2+'LED Curve'!$D$16*(AT250/$I$1)^1+'LED Curve'!$D$17)*$F$1))</f>
        <v>27.100615245731117</v>
      </c>
      <c r="CE250">
        <f>IF($I$2=0,0,IF(AU250=0,D250-CD250,('LED Curve'!$D$14*(AU250/$I$2)^3+'LED Curve'!$D$15*(AU250/$I$2)^2+'LED Curve'!$D$16*(AU250/$I$2)^1+'LED Curve'!$D$17)*$F$2))</f>
        <v>2.5622837944383221</v>
      </c>
      <c r="CF250">
        <f>IF($I$3=0,0,IF(AV250=0,D250-(CD250+CE250),('LED Curve'!$D$14*(AV250/$I$3)^3+'LED Curve'!$D$15*(AV250/$I$3)^2+'LED Curve'!$D$16*(AV250/$I$3)^1+'LED Curve'!$D$17)*$F$3))</f>
        <v>0</v>
      </c>
      <c r="CG250">
        <f>IF($I$4=0,0,IF(AW250=0,D250-(CD250+CE250+CF250),('LED Curve'!$D$14*(AW250/$I$4)^3+'LED Curve'!$D$15*(AW250/$I$4)^2+'LED Curve'!$D$16*(AW250/$I$4)^1+'LED Curve'!$D$17)*$F$4))</f>
        <v>0</v>
      </c>
      <c r="CH250">
        <f>IF($I$1=0,0,IF(AX250=0,E250,('LED Curve'!$D$14*(AX250/$I$1)^3+'LED Curve'!$D$15*(AX250/$I$1)^2+'LED Curve'!$D$16*(AX250/$I$1)^1+'LED Curve'!$D$17)*$F$1))</f>
        <v>27.765640483736796</v>
      </c>
      <c r="CI250">
        <f>IF($I$2=0,0,IF(AY250=0,E250-CH250,('LED Curve'!$D$14*(AY250/$I$2)^3+'LED Curve'!$D$15*(AY250/$I$2)^2+'LED Curve'!$D$16*(AY250/$I$2)^1+'LED Curve'!$D$17)*$F$2))</f>
        <v>4.4858334764467642</v>
      </c>
      <c r="CJ250">
        <f>IF($I$3=0,0,IF(AZ250=0,E250-(CH250+CI250),('LED Curve'!$D$14*(AZ250/$I$3)^3+'LED Curve'!$D$15*(AZ250/$I$3)^2+'LED Curve'!$D$16*(AZ250/$I$3)^1+'LED Curve'!$D$17)*$F$3))</f>
        <v>0</v>
      </c>
      <c r="CK250">
        <f>IF($I$4=0,0,IF(BA250=0,E250-(CH250+CI250+CJ250),('LED Curve'!$D$14*(BA250/$I$4)^3+'LED Curve'!$D$15*(BA250/$I$4)^2+'LED Curve'!$D$16*(BA250/$I$4)^1+'LED Curve'!$D$17)*$F$4))</f>
        <v>0</v>
      </c>
      <c r="CL250">
        <f t="shared" si="375"/>
        <v>0.92323878588467068</v>
      </c>
      <c r="CM250">
        <f t="shared" si="376"/>
        <v>0</v>
      </c>
      <c r="CN250">
        <f t="shared" si="377"/>
        <v>0</v>
      </c>
      <c r="CO250">
        <f>IF($C$6=Calculation!$I$5,0,$C250-(BZ250+CA250+CB250+CC250))</f>
        <v>0</v>
      </c>
      <c r="CP250">
        <f t="shared" si="378"/>
        <v>2.5622837944383221</v>
      </c>
      <c r="CQ250">
        <f t="shared" si="379"/>
        <v>0</v>
      </c>
      <c r="CR250">
        <f t="shared" si="380"/>
        <v>0</v>
      </c>
      <c r="CS250">
        <f>IF($C$6=Calculation!$I$5,0,$D250-(CD250+CE250+CF250+CG250))</f>
        <v>0</v>
      </c>
      <c r="CT250">
        <f t="shared" si="381"/>
        <v>4.4858334764467642</v>
      </c>
      <c r="CU250">
        <f t="shared" si="382"/>
        <v>0</v>
      </c>
      <c r="CV250">
        <f t="shared" si="383"/>
        <v>0</v>
      </c>
      <c r="CW250">
        <f>IF($C$6=Calculation!$I$5,0,$E250-(CH250+CI250+CJ250+CK250))</f>
        <v>0</v>
      </c>
      <c r="CX250">
        <f t="shared" si="384"/>
        <v>110.03829470107117</v>
      </c>
      <c r="CY250">
        <f t="shared" si="385"/>
        <v>124.82021522932143</v>
      </c>
      <c r="CZ250">
        <f t="shared" si="386"/>
        <v>138.92673700084958</v>
      </c>
      <c r="DA250">
        <f t="shared" si="387"/>
        <v>1.2143502736494165</v>
      </c>
      <c r="DB250">
        <f t="shared" si="388"/>
        <v>1.2803016015194586</v>
      </c>
      <c r="DC250">
        <f t="shared" si="389"/>
        <v>1.3316848265275214</v>
      </c>
      <c r="DD250">
        <f t="shared" si="404"/>
        <v>27.372375421326129</v>
      </c>
      <c r="DE250">
        <f t="shared" si="405"/>
        <v>26.542089535716325</v>
      </c>
      <c r="DF250">
        <f t="shared" si="406"/>
        <v>24.158376756220594</v>
      </c>
      <c r="DG250">
        <f t="shared" si="407"/>
        <v>17.668708311669377</v>
      </c>
      <c r="DH250">
        <f t="shared" si="408"/>
        <v>28.94323765101274</v>
      </c>
      <c r="DI250">
        <f t="shared" si="409"/>
        <v>28.202146422291268</v>
      </c>
      <c r="DJ250">
        <f t="shared" si="410"/>
        <v>26.070179169031878</v>
      </c>
      <c r="DK250">
        <f t="shared" si="411"/>
        <v>20.58063158156131</v>
      </c>
      <c r="DL250">
        <f t="shared" si="412"/>
        <v>30.167430544637195</v>
      </c>
      <c r="DM250">
        <f t="shared" si="413"/>
        <v>29.516860226796588</v>
      </c>
      <c r="DN250">
        <f t="shared" si="414"/>
        <v>27.58637989587719</v>
      </c>
      <c r="DO250">
        <f t="shared" si="415"/>
        <v>22.792486166611489</v>
      </c>
      <c r="DP250">
        <f t="shared" si="390"/>
        <v>0.4306712803749071</v>
      </c>
      <c r="DQ250">
        <f t="shared" si="391"/>
        <v>1.189225856686829</v>
      </c>
      <c r="DR250">
        <f t="shared" si="392"/>
        <v>3.0086655197777659</v>
      </c>
      <c r="DS250">
        <f t="shared" si="393"/>
        <v>8.4538317456497953</v>
      </c>
      <c r="DT250">
        <f t="shared" si="394"/>
        <v>0.39037444804400423</v>
      </c>
      <c r="DU250">
        <f t="shared" si="395"/>
        <v>1.0587494033829188</v>
      </c>
      <c r="DV250">
        <f t="shared" si="396"/>
        <v>2.5140762187326211</v>
      </c>
      <c r="DW250">
        <f t="shared" si="397"/>
        <v>15.780518733745136</v>
      </c>
      <c r="DX250">
        <f t="shared" si="398"/>
        <v>0.3542831231916958</v>
      </c>
      <c r="DY250">
        <f t="shared" si="399"/>
        <v>0.95467221849995254</v>
      </c>
      <c r="DZ250">
        <f t="shared" si="400"/>
        <v>2.1752371277000293</v>
      </c>
      <c r="EA250">
        <f t="shared" si="401"/>
        <v>24.047702871007704</v>
      </c>
      <c r="EB250">
        <f>IF($I$1=0,0,IF(AP250&lt;=0,0,('LED Curve'!$D$19*(AP250/$I$1)^3+'LED Curve'!$D$20*(AP250/$I$1)^2+'LED Curve'!$D$21*(AP250/$I$1)^1+'LED Curve'!$D$22)*$F$1*$I$1))</f>
        <v>31.235785480567735</v>
      </c>
      <c r="EC250">
        <f>IF($I$2=0,0,IF(AQ250&lt;=0,0,('LED Curve'!$D$19*(AQ250/$I$2)^3+'LED Curve'!$D$20*(AQ250/$I$2)^2+'LED Curve'!$D$21*(AQ250/$I$2)^1+'LED Curve'!$D$22)*$F$2*$I$2))</f>
        <v>0</v>
      </c>
      <c r="ED250">
        <f>IF($I$3=0,0,IF(AR250&lt;=0,0,('LED Curve'!$D$19*(AR250/$I$3)^3+'LED Curve'!$D$20*(AR250/$I$3)^2+'LED Curve'!$D$21*(AR250/$I$3)^1+'LED Curve'!$D$22)*$F$3*$I$3))</f>
        <v>0</v>
      </c>
      <c r="EE250">
        <f>IF($I$4=0,0,IF(AS250&lt;=0,0,('LED Curve'!$D$19*(AS250/$I$4)^3+'LED Curve'!$D$20*(AS250/$I$4)^2+'LED Curve'!$D$21*(AS250/$I$4)^1+'LED Curve'!$D$22)*$F$4*$I$4))</f>
        <v>0</v>
      </c>
      <c r="EF250">
        <f>IF($I$1=0,0,IF(AT250&lt;=0,0,('LED Curve'!$D$19*(AT250/$I$1)^3+'LED Curve'!$D$20*(AT250/$I$1)^2+'LED Curve'!$D$21*(AT250/$I$1)^1+'LED Curve'!$D$22)*$F$1*$I$1))</f>
        <v>81.246228773647218</v>
      </c>
      <c r="EG250">
        <f>IF($I$2=0,0,IF(AU250&lt;=0,0,('LED Curve'!$D$19*(AU250/$I$2)^3+'LED Curve'!$D$20*(AU250/$I$2)^2+'LED Curve'!$D$21*(AU250/$I$2)^1+'LED Curve'!$D$22)*$F$2*$I$2))</f>
        <v>0</v>
      </c>
      <c r="EH250">
        <f>IF($I$3=0,0,IF(AV250&lt;=0,0,('LED Curve'!$D$19*(AV250/$I$3)^3+'LED Curve'!$D$20*(AV250/$I$3)^2+'LED Curve'!$D$21*(AV250/$I$3)^1+'LED Curve'!$D$22)*$F$3*$I$3))</f>
        <v>0</v>
      </c>
      <c r="EI250">
        <f>IF($I$4=0,0,IF(AW250&lt;=0,0,('LED Curve'!$D$19*(AW250/$I$4)^3+'LED Curve'!$D$20*(AW250/$I$4)^2+'LED Curve'!$D$21*(AW250/$I$4)^1+'LED Curve'!$D$22)*$F$4*$I$4))</f>
        <v>0</v>
      </c>
      <c r="EJ250">
        <f>IF($I$1=0,0,IF(AX250&lt;=0,0,('LED Curve'!$D$19*(AX250/$I$1)^3+'LED Curve'!$D$20*(AX250/$I$1)^2+'LED Curve'!$D$21*(AX250/$I$1)^1+'LED Curve'!$D$22)*$F$1*$I$1))</f>
        <v>119.79697581730737</v>
      </c>
      <c r="EK250">
        <f>IF($I$2=0,0,IF(AY250&lt;=0,0,('LED Curve'!$D$19*(AY250/$I$2)^3+'LED Curve'!$D$20*(AY250/$I$2)^2+'LED Curve'!$D$21*(AY250/$I$2)^1+'LED Curve'!$D$22)*$F$2*$I$2))</f>
        <v>0</v>
      </c>
      <c r="EL250">
        <f>IF($I$3=0,0,IF(AZ250&lt;=0,0,('LED Curve'!$D$19*(AZ250/$I$3)^3+'LED Curve'!$D$20*(AZ250/$I$3)^2+'LED Curve'!$D$21*(AZ250/$I$3)^1+'LED Curve'!$D$22)*$F$3*$I$3))</f>
        <v>0</v>
      </c>
      <c r="EM250">
        <f>IF($I$4=0,0,IF(BA250&lt;=0,0,('LED Curve'!$D$19*(BA250/$I$4)^3+'LED Curve'!$D$20*(BA250/$I$4)^2+'LED Curve'!$D$21*(BA250/$I$4)^1+'LED Curve'!$D$22)*$F$4*$I$4))</f>
        <v>0</v>
      </c>
      <c r="EN250">
        <f t="shared" si="402"/>
        <v>31.235785480567735</v>
      </c>
      <c r="EO250">
        <f t="shared" si="322"/>
        <v>0</v>
      </c>
      <c r="EP250">
        <f t="shared" si="323"/>
        <v>81.246228773647218</v>
      </c>
      <c r="EQ250">
        <f t="shared" si="324"/>
        <v>0</v>
      </c>
      <c r="ER250">
        <f t="shared" si="403"/>
        <v>119.79697581730737</v>
      </c>
      <c r="ES250">
        <f t="shared" si="325"/>
        <v>0</v>
      </c>
    </row>
    <row r="251" spans="1:149" x14ac:dyDescent="0.3">
      <c r="A251">
        <v>242</v>
      </c>
      <c r="B251">
        <f t="shared" si="326"/>
        <v>9.4531249999999997E-3</v>
      </c>
      <c r="C251">
        <f t="shared" si="313"/>
        <v>25.195428390711225</v>
      </c>
      <c r="D251">
        <f t="shared" si="314"/>
        <v>27.613194608048609</v>
      </c>
      <c r="E251">
        <f t="shared" si="315"/>
        <v>30.030960825385993</v>
      </c>
      <c r="F251">
        <f>IF(C251&gt;Calculation!$D$72,IF((C251-Calculation!$D$72)/Calculation!$D$58&gt;Calculation!$D$28,Calculation!$D$28,(C251-Calculation!$D$72)/Calculation!$D$58),0)</f>
        <v>0</v>
      </c>
      <c r="G251">
        <f>IF(C251&gt;Calculation!$D$73,IF((C251-Calculation!$D$73)/Calculation!$D$59&gt;Calculation!$D$29,Calculation!$D$29,(C251-Calculation!$D$73)/Calculation!$D$59),0)</f>
        <v>0</v>
      </c>
      <c r="H251">
        <f>IF(C251&gt;Calculation!$D$74,IF((C251-Calculation!$D$74)/Calculation!$D$60&gt;Calculation!$D$30,Calculation!$D$30,(C251-Calculation!$D$74)/Calculation!$D$60),0)</f>
        <v>0</v>
      </c>
      <c r="I251">
        <f>IF(C251&gt;Calculation!$D$75,IF((C251-Calculation!$D$75)/Calculation!$D$61&gt;Calculation!$D$31,Calculation!$D$31,(C251-Calculation!$D$75)/Calculation!$D$61),0)</f>
        <v>0</v>
      </c>
      <c r="J251">
        <f>IF(D251&gt;Calculation!$D$72,IF((D251-Calculation!$D$72)/Calculation!$D$58&gt;Calculation!$D$28,Calculation!$D$28,(D251-Calculation!$D$72)/Calculation!$D$58),0)</f>
        <v>8.9643289450735804</v>
      </c>
      <c r="K251">
        <f>IF(D251&gt;Calculation!$D$73,IF((D251-Calculation!$D$73)/Calculation!$D$59&gt;Calculation!$D$29,Calculation!$D$29,(D251-Calculation!$D$73)/Calculation!$D$59),0)</f>
        <v>0</v>
      </c>
      <c r="L251">
        <f>IF(D251&gt;Calculation!$D$74,IF((D251-Calculation!$D$74)/Calculation!$D$60&gt;Calculation!$D$30,Calculation!$D$30,(D251-Calculation!$D$74)/Calculation!$D$60),0)</f>
        <v>0</v>
      </c>
      <c r="M251">
        <f>IF(D251&gt;Calculation!$D$75,IF((D251-Calculation!$D$75)/Calculation!$D$61&gt;Calculation!$D$31,Calculation!$D$31,(D251-Calculation!$D$75)/Calculation!$D$61),0)</f>
        <v>0</v>
      </c>
      <c r="N251">
        <f>IF(E251&gt;Calculation!$D$72,IF((E251-Calculation!$D$72)/Calculation!$D$58&gt;Calculation!$D$28,Calculation!$D$28,(E251-Calculation!$D$72)/Calculation!$D$58),0)</f>
        <v>19.349922662158562</v>
      </c>
      <c r="O251">
        <f>IF(E251&gt;Calculation!$D$73,IF((E251-Calculation!$D$73)/Calculation!$D$59&gt;Calculation!$D$29,Calculation!$D$29,(E251-Calculation!$D$73)/Calculation!$D$59),0)</f>
        <v>0</v>
      </c>
      <c r="P251">
        <f>IF(E251&gt;Calculation!$D$74,IF((E251-Calculation!$D$74)/Calculation!$D$60&gt;Calculation!$D$30,Calculation!$D$30,(E251-Calculation!$D$74)/Calculation!$D$60),0)</f>
        <v>0</v>
      </c>
      <c r="Q251">
        <f>IF(E251&gt;Calculation!$D$75,IF((E251-Calculation!$D$75)/Calculation!$D$61&gt;Calculation!$D$31,Calculation!$D$31,(E251-Calculation!$D$75)/Calculation!$D$61),0)</f>
        <v>0</v>
      </c>
      <c r="R251">
        <f t="shared" si="327"/>
        <v>0</v>
      </c>
      <c r="S251">
        <f t="shared" si="328"/>
        <v>0</v>
      </c>
      <c r="T251">
        <f t="shared" si="329"/>
        <v>0</v>
      </c>
      <c r="U251">
        <f t="shared" si="330"/>
        <v>0</v>
      </c>
      <c r="V251">
        <f t="shared" si="331"/>
        <v>8.9643289450735804</v>
      </c>
      <c r="W251">
        <f t="shared" si="332"/>
        <v>0</v>
      </c>
      <c r="X251">
        <f t="shared" si="333"/>
        <v>0</v>
      </c>
      <c r="Y251">
        <f t="shared" si="334"/>
        <v>0</v>
      </c>
      <c r="Z251">
        <f t="shared" si="335"/>
        <v>19.349922662158562</v>
      </c>
      <c r="AA251">
        <f t="shared" si="336"/>
        <v>0</v>
      </c>
      <c r="AB251">
        <f t="shared" si="337"/>
        <v>0</v>
      </c>
      <c r="AC251">
        <f t="shared" si="316"/>
        <v>0</v>
      </c>
      <c r="AD251">
        <f>IF(T251&gt;Calculation!$D$29,1,0)</f>
        <v>0</v>
      </c>
      <c r="AE251">
        <f>IF(X251&gt;Calculation!$D$29,1,0)</f>
        <v>0</v>
      </c>
      <c r="AF251">
        <f>IF(AB251&gt;Calculation!$D$29,1,0)</f>
        <v>0</v>
      </c>
      <c r="AG251">
        <f>IF(U251&gt;Calculation!$D$30,1,0)</f>
        <v>0</v>
      </c>
      <c r="AH251">
        <f>IF(Y251&gt;Calculation!$D$30,1,0)</f>
        <v>0</v>
      </c>
      <c r="AI251">
        <f>IF(AC251&gt;Calculation!$D$30,1,0)</f>
        <v>0</v>
      </c>
      <c r="AJ251">
        <f t="shared" si="317"/>
        <v>0</v>
      </c>
      <c r="AK251">
        <f t="shared" si="338"/>
        <v>8.9643289450735804</v>
      </c>
      <c r="AL251">
        <f t="shared" si="339"/>
        <v>19.349922662158562</v>
      </c>
      <c r="AM251">
        <f t="shared" si="340"/>
        <v>0</v>
      </c>
      <c r="AN251">
        <f t="shared" si="341"/>
        <v>80.359193435484016</v>
      </c>
      <c r="AO251">
        <f t="shared" si="342"/>
        <v>374.41950703151747</v>
      </c>
      <c r="AP251">
        <f t="shared" si="318"/>
        <v>0</v>
      </c>
      <c r="AQ251">
        <f t="shared" si="319"/>
        <v>0</v>
      </c>
      <c r="AR251">
        <f t="shared" si="320"/>
        <v>0</v>
      </c>
      <c r="AS251">
        <f t="shared" si="321"/>
        <v>0</v>
      </c>
      <c r="AT251">
        <f t="shared" si="343"/>
        <v>8.9643289450735804</v>
      </c>
      <c r="AU251">
        <f t="shared" si="344"/>
        <v>0</v>
      </c>
      <c r="AV251">
        <f t="shared" si="345"/>
        <v>0</v>
      </c>
      <c r="AW251">
        <f t="shared" si="346"/>
        <v>0</v>
      </c>
      <c r="AX251">
        <f t="shared" si="347"/>
        <v>19.349922662158562</v>
      </c>
      <c r="AY251">
        <f t="shared" si="348"/>
        <v>0</v>
      </c>
      <c r="AZ251">
        <f t="shared" si="349"/>
        <v>0</v>
      </c>
      <c r="BA251">
        <f t="shared" si="350"/>
        <v>0</v>
      </c>
      <c r="BB251">
        <f t="shared" si="351"/>
        <v>0</v>
      </c>
      <c r="BC251">
        <f t="shared" si="352"/>
        <v>0</v>
      </c>
      <c r="BD251">
        <f t="shared" si="353"/>
        <v>0</v>
      </c>
      <c r="BE251">
        <f t="shared" si="354"/>
        <v>0</v>
      </c>
      <c r="BF251">
        <f t="shared" si="355"/>
        <v>2.98810964835786</v>
      </c>
      <c r="BG251">
        <f t="shared" si="356"/>
        <v>0</v>
      </c>
      <c r="BH251">
        <f t="shared" si="357"/>
        <v>0</v>
      </c>
      <c r="BI251">
        <f t="shared" si="358"/>
        <v>0</v>
      </c>
      <c r="BJ251">
        <f t="shared" si="359"/>
        <v>6.449974220719521</v>
      </c>
      <c r="BK251">
        <f t="shared" si="360"/>
        <v>0</v>
      </c>
      <c r="BL251">
        <f t="shared" si="361"/>
        <v>0</v>
      </c>
      <c r="BM251">
        <f t="shared" si="362"/>
        <v>0</v>
      </c>
      <c r="BN251">
        <f t="shared" si="363"/>
        <v>0</v>
      </c>
      <c r="BO251">
        <f t="shared" si="364"/>
        <v>0</v>
      </c>
      <c r="BP251">
        <f t="shared" si="365"/>
        <v>0</v>
      </c>
      <c r="BQ251">
        <f t="shared" si="366"/>
        <v>0</v>
      </c>
      <c r="BR251">
        <f t="shared" si="367"/>
        <v>8.9287992706093338</v>
      </c>
      <c r="BS251">
        <f t="shared" si="368"/>
        <v>0</v>
      </c>
      <c r="BT251">
        <f t="shared" si="369"/>
        <v>0</v>
      </c>
      <c r="BU251">
        <f t="shared" si="370"/>
        <v>0</v>
      </c>
      <c r="BV251">
        <f t="shared" si="371"/>
        <v>41.602167447946393</v>
      </c>
      <c r="BW251">
        <f t="shared" si="372"/>
        <v>0</v>
      </c>
      <c r="BX251">
        <f t="shared" si="373"/>
        <v>0</v>
      </c>
      <c r="BY251">
        <f t="shared" si="374"/>
        <v>0</v>
      </c>
      <c r="BZ251">
        <f>IF($I$1=0,0,IF(AP251=0,C251,('LED Curve'!$D$14*(AP251/$I$1)^3+'LED Curve'!$D$15*(AP251/$I$1)^2+'LED Curve'!$D$16*(AP251/$I$1)^1+'LED Curve'!$D$17)*$F$1))</f>
        <v>25.195428390711225</v>
      </c>
      <c r="CA251">
        <f>IF($I$2=0,0,IF(AQ251=0,C251-BZ251,('LED Curve'!$D$14*(AQ251/$I$2)^3+'LED Curve'!$D$15*(AQ251/$I$2)^2+'LED Curve'!$D$16*(AQ251/$I$2)^1+'LED Curve'!$D$17)*$F$2))</f>
        <v>0</v>
      </c>
      <c r="CB251">
        <f>IF($I$3=0,0,IF(AR251=0,C251-(BZ251+CA251),('LED Curve'!$D$14*(AR251/$I$3)^3+'LED Curve'!$D$15*(AR251/$I$3)^2+'LED Curve'!$D$16*(AR251/$I$3)^1+'LED Curve'!$D$17)*$F$3))</f>
        <v>0</v>
      </c>
      <c r="CC251">
        <f>IF($I$4=0,0,IF(AS251=0,C251-(BZ251+CA251+CB251),('LED Curve'!$D$14*(AS251/$I$4)^3+'LED Curve'!$D$15*(AS251/$I$4)^2+'LED Curve'!$D$16*(AS251/$I$4)^1+'LED Curve'!$D$17)*$F$4))</f>
        <v>0</v>
      </c>
      <c r="CD251">
        <f>IF($I$1=0,0,IF(AT251=0,D251,('LED Curve'!$D$14*(AT251/$I$1)^3+'LED Curve'!$D$15*(AT251/$I$1)^2+'LED Curve'!$D$16*(AT251/$I$1)^1+'LED Curve'!$D$17)*$F$1))</f>
        <v>26.358370927577894</v>
      </c>
      <c r="CE251">
        <f>IF($I$2=0,0,IF(AU251=0,D251-CD251,('LED Curve'!$D$14*(AU251/$I$2)^3+'LED Curve'!$D$15*(AU251/$I$2)^2+'LED Curve'!$D$16*(AU251/$I$2)^1+'LED Curve'!$D$17)*$F$2))</f>
        <v>1.2548236804707145</v>
      </c>
      <c r="CF251">
        <f>IF($I$3=0,0,IF(AV251=0,D251-(CD251+CE251),('LED Curve'!$D$14*(AV251/$I$3)^3+'LED Curve'!$D$15*(AV251/$I$3)^2+'LED Curve'!$D$16*(AV251/$I$3)^1+'LED Curve'!$D$17)*$F$3))</f>
        <v>0</v>
      </c>
      <c r="CG251">
        <f>IF($I$4=0,0,IF(AW251=0,D251-(CD251+CE251+CF251),('LED Curve'!$D$14*(AW251/$I$4)^3+'LED Curve'!$D$15*(AW251/$I$4)^2+'LED Curve'!$D$16*(AW251/$I$4)^1+'LED Curve'!$D$17)*$F$4))</f>
        <v>0</v>
      </c>
      <c r="CH251">
        <f>IF($I$1=0,0,IF(AX251=0,E251,('LED Curve'!$D$14*(AX251/$I$1)^3+'LED Curve'!$D$15*(AX251/$I$1)^2+'LED Curve'!$D$16*(AX251/$I$1)^1+'LED Curve'!$D$17)*$F$1))</f>
        <v>27.226380369922424</v>
      </c>
      <c r="CI251">
        <f>IF($I$2=0,0,IF(AY251=0,E251-CH251,('LED Curve'!$D$14*(AY251/$I$2)^3+'LED Curve'!$D$15*(AY251/$I$2)^2+'LED Curve'!$D$16*(AY251/$I$2)^1+'LED Curve'!$D$17)*$F$2))</f>
        <v>2.8045804554635687</v>
      </c>
      <c r="CJ251">
        <f>IF($I$3=0,0,IF(AZ251=0,E251-(CH251+CI251),('LED Curve'!$D$14*(AZ251/$I$3)^3+'LED Curve'!$D$15*(AZ251/$I$3)^2+'LED Curve'!$D$16*(AZ251/$I$3)^1+'LED Curve'!$D$17)*$F$3))</f>
        <v>0</v>
      </c>
      <c r="CK251">
        <f>IF($I$4=0,0,IF(BA251=0,E251-(CH251+CI251+CJ251),('LED Curve'!$D$14*(BA251/$I$4)^3+'LED Curve'!$D$15*(BA251/$I$4)^2+'LED Curve'!$D$16*(BA251/$I$4)^1+'LED Curve'!$D$17)*$F$4))</f>
        <v>0</v>
      </c>
      <c r="CL251">
        <f t="shared" si="375"/>
        <v>0</v>
      </c>
      <c r="CM251">
        <f t="shared" si="376"/>
        <v>0</v>
      </c>
      <c r="CN251">
        <f t="shared" si="377"/>
        <v>0</v>
      </c>
      <c r="CO251">
        <f>IF($C$6=Calculation!$I$5,0,$C251-(BZ251+CA251+CB251+CC251))</f>
        <v>0</v>
      </c>
      <c r="CP251">
        <f t="shared" si="378"/>
        <v>1.2548236804707145</v>
      </c>
      <c r="CQ251">
        <f t="shared" si="379"/>
        <v>0</v>
      </c>
      <c r="CR251">
        <f t="shared" si="380"/>
        <v>0</v>
      </c>
      <c r="CS251">
        <f>IF($C$6=Calculation!$I$5,0,$D251-(CD251+CE251+CF251+CG251))</f>
        <v>0</v>
      </c>
      <c r="CT251">
        <f t="shared" si="381"/>
        <v>2.8045804554635687</v>
      </c>
      <c r="CU251">
        <f t="shared" si="382"/>
        <v>0</v>
      </c>
      <c r="CV251">
        <f t="shared" si="383"/>
        <v>0</v>
      </c>
      <c r="CW251">
        <f>IF($C$6=Calculation!$I$5,0,$E251-(CH251+CI251+CJ251+CK251))</f>
        <v>0</v>
      </c>
      <c r="CX251">
        <f t="shared" si="384"/>
        <v>110.04187078945299</v>
      </c>
      <c r="CY251">
        <f t="shared" si="385"/>
        <v>124.83589909690541</v>
      </c>
      <c r="CZ251">
        <f t="shared" si="386"/>
        <v>138.95585917284495</v>
      </c>
      <c r="DA251">
        <f t="shared" si="387"/>
        <v>1.2145320984627226</v>
      </c>
      <c r="DB251">
        <f t="shared" si="388"/>
        <v>1.2810325882825504</v>
      </c>
      <c r="DC251">
        <f t="shared" si="389"/>
        <v>1.3329377311223736</v>
      </c>
      <c r="DD251">
        <f t="shared" si="404"/>
        <v>27.375709732137544</v>
      </c>
      <c r="DE251">
        <f t="shared" si="405"/>
        <v>26.542089535716325</v>
      </c>
      <c r="DF251">
        <f t="shared" si="406"/>
        <v>24.158376756220594</v>
      </c>
      <c r="DG251">
        <f t="shared" si="407"/>
        <v>17.668708311669377</v>
      </c>
      <c r="DH251">
        <f t="shared" si="408"/>
        <v>28.957194012177382</v>
      </c>
      <c r="DI251">
        <f t="shared" si="409"/>
        <v>28.202146422291268</v>
      </c>
      <c r="DJ251">
        <f t="shared" si="410"/>
        <v>26.070179169031878</v>
      </c>
      <c r="DK251">
        <f t="shared" si="411"/>
        <v>20.58063158156131</v>
      </c>
      <c r="DL251">
        <f t="shared" si="412"/>
        <v>30.192037600211393</v>
      </c>
      <c r="DM251">
        <f t="shared" si="413"/>
        <v>29.516860226796588</v>
      </c>
      <c r="DN251">
        <f t="shared" si="414"/>
        <v>27.58637989587719</v>
      </c>
      <c r="DO251">
        <f t="shared" si="415"/>
        <v>22.792486166611489</v>
      </c>
      <c r="DP251">
        <f t="shared" si="390"/>
        <v>0.43073123313200723</v>
      </c>
      <c r="DQ251">
        <f t="shared" si="391"/>
        <v>1.189225856686829</v>
      </c>
      <c r="DR251">
        <f t="shared" si="392"/>
        <v>3.0086655197777659</v>
      </c>
      <c r="DS251">
        <f t="shared" si="393"/>
        <v>8.4538317456497953</v>
      </c>
      <c r="DT251">
        <f t="shared" si="394"/>
        <v>0.39137096770023894</v>
      </c>
      <c r="DU251">
        <f t="shared" si="395"/>
        <v>1.0587494033829188</v>
      </c>
      <c r="DV251">
        <f t="shared" si="396"/>
        <v>2.5140762187326211</v>
      </c>
      <c r="DW251">
        <f t="shared" si="397"/>
        <v>15.780518733745136</v>
      </c>
      <c r="DX251">
        <f t="shared" si="398"/>
        <v>0.35754533501800473</v>
      </c>
      <c r="DY251">
        <f t="shared" si="399"/>
        <v>0.95467221849995254</v>
      </c>
      <c r="DZ251">
        <f t="shared" si="400"/>
        <v>2.1752371277000293</v>
      </c>
      <c r="EA251">
        <f t="shared" si="401"/>
        <v>24.047702871007704</v>
      </c>
      <c r="EB251">
        <f>IF($I$1=0,0,IF(AP251&lt;=0,0,('LED Curve'!$D$19*(AP251/$I$1)^3+'LED Curve'!$D$20*(AP251/$I$1)^2+'LED Curve'!$D$21*(AP251/$I$1)^1+'LED Curve'!$D$22)*$F$1*$I$1))</f>
        <v>0</v>
      </c>
      <c r="EC251">
        <f>IF($I$2=0,0,IF(AQ251&lt;=0,0,('LED Curve'!$D$19*(AQ251/$I$2)^3+'LED Curve'!$D$20*(AQ251/$I$2)^2+'LED Curve'!$D$21*(AQ251/$I$2)^1+'LED Curve'!$D$22)*$F$2*$I$2))</f>
        <v>0</v>
      </c>
      <c r="ED251">
        <f>IF($I$3=0,0,IF(AR251&lt;=0,0,('LED Curve'!$D$19*(AR251/$I$3)^3+'LED Curve'!$D$20*(AR251/$I$3)^2+'LED Curve'!$D$21*(AR251/$I$3)^1+'LED Curve'!$D$22)*$F$3*$I$3))</f>
        <v>0</v>
      </c>
      <c r="EE251">
        <f>IF($I$4=0,0,IF(AS251&lt;=0,0,('LED Curve'!$D$19*(AS251/$I$4)^3+'LED Curve'!$D$20*(AS251/$I$4)^2+'LED Curve'!$D$21*(AS251/$I$4)^1+'LED Curve'!$D$22)*$F$4*$I$4))</f>
        <v>0</v>
      </c>
      <c r="EF251">
        <f>IF($I$1=0,0,IF(AT251&lt;=0,0,('LED Curve'!$D$19*(AT251/$I$1)^3+'LED Curve'!$D$20*(AT251/$I$1)^2+'LED Curve'!$D$21*(AT251/$I$1)^1+'LED Curve'!$D$22)*$F$1*$I$1))</f>
        <v>41.71277006294423</v>
      </c>
      <c r="EG251">
        <f>IF($I$2=0,0,IF(AU251&lt;=0,0,('LED Curve'!$D$19*(AU251/$I$2)^3+'LED Curve'!$D$20*(AU251/$I$2)^2+'LED Curve'!$D$21*(AU251/$I$2)^1+'LED Curve'!$D$22)*$F$2*$I$2))</f>
        <v>0</v>
      </c>
      <c r="EH251">
        <f>IF($I$3=0,0,IF(AV251&lt;=0,0,('LED Curve'!$D$19*(AV251/$I$3)^3+'LED Curve'!$D$20*(AV251/$I$3)^2+'LED Curve'!$D$21*(AV251/$I$3)^1+'LED Curve'!$D$22)*$F$3*$I$3))</f>
        <v>0</v>
      </c>
      <c r="EI251">
        <f>IF($I$4=0,0,IF(AW251&lt;=0,0,('LED Curve'!$D$19*(AW251/$I$4)^3+'LED Curve'!$D$20*(AW251/$I$4)^2+'LED Curve'!$D$21*(AW251/$I$4)^1+'LED Curve'!$D$22)*$F$4*$I$4))</f>
        <v>0</v>
      </c>
      <c r="EJ251">
        <f>IF($I$1=0,0,IF(AX251&lt;=0,0,('LED Curve'!$D$19*(AX251/$I$1)^3+'LED Curve'!$D$20*(AX251/$I$1)^2+'LED Curve'!$D$21*(AX251/$I$1)^1+'LED Curve'!$D$22)*$F$1*$I$1))</f>
        <v>88.290061659606863</v>
      </c>
      <c r="EK251">
        <f>IF($I$2=0,0,IF(AY251&lt;=0,0,('LED Curve'!$D$19*(AY251/$I$2)^3+'LED Curve'!$D$20*(AY251/$I$2)^2+'LED Curve'!$D$21*(AY251/$I$2)^1+'LED Curve'!$D$22)*$F$2*$I$2))</f>
        <v>0</v>
      </c>
      <c r="EL251">
        <f>IF($I$3=0,0,IF(AZ251&lt;=0,0,('LED Curve'!$D$19*(AZ251/$I$3)^3+'LED Curve'!$D$20*(AZ251/$I$3)^2+'LED Curve'!$D$21*(AZ251/$I$3)^1+'LED Curve'!$D$22)*$F$3*$I$3))</f>
        <v>0</v>
      </c>
      <c r="EM251">
        <f>IF($I$4=0,0,IF(BA251&lt;=0,0,('LED Curve'!$D$19*(BA251/$I$4)^3+'LED Curve'!$D$20*(BA251/$I$4)^2+'LED Curve'!$D$21*(BA251/$I$4)^1+'LED Curve'!$D$22)*$F$4*$I$4))</f>
        <v>0</v>
      </c>
      <c r="EN251">
        <f t="shared" si="402"/>
        <v>0</v>
      </c>
      <c r="EO251">
        <f t="shared" si="322"/>
        <v>0</v>
      </c>
      <c r="EP251">
        <f t="shared" si="323"/>
        <v>41.71277006294423</v>
      </c>
      <c r="EQ251">
        <f t="shared" si="324"/>
        <v>0</v>
      </c>
      <c r="ER251">
        <f t="shared" si="403"/>
        <v>88.290061659606863</v>
      </c>
      <c r="ES251">
        <f t="shared" si="325"/>
        <v>0</v>
      </c>
    </row>
    <row r="252" spans="1:149" x14ac:dyDescent="0.3">
      <c r="A252">
        <v>243</v>
      </c>
      <c r="B252">
        <f t="shared" si="326"/>
        <v>9.4921875000000006E-3</v>
      </c>
      <c r="C252">
        <f t="shared" si="313"/>
        <v>23.312527487577089</v>
      </c>
      <c r="D252">
        <f t="shared" si="314"/>
        <v>25.559120895538644</v>
      </c>
      <c r="E252">
        <f t="shared" si="315"/>
        <v>27.805714303500199</v>
      </c>
      <c r="F252">
        <f>IF(C252&gt;Calculation!$D$72,IF((C252-Calculation!$D$72)/Calculation!$D$58&gt;Calculation!$D$28,Calculation!$D$28,(C252-Calculation!$D$72)/Calculation!$D$58),0)</f>
        <v>0</v>
      </c>
      <c r="G252">
        <f>IF(C252&gt;Calculation!$D$73,IF((C252-Calculation!$D$73)/Calculation!$D$59&gt;Calculation!$D$29,Calculation!$D$29,(C252-Calculation!$D$73)/Calculation!$D$59),0)</f>
        <v>0</v>
      </c>
      <c r="H252">
        <f>IF(C252&gt;Calculation!$D$74,IF((C252-Calculation!$D$74)/Calculation!$D$60&gt;Calculation!$D$30,Calculation!$D$30,(C252-Calculation!$D$74)/Calculation!$D$60),0)</f>
        <v>0</v>
      </c>
      <c r="I252">
        <f>IF(C252&gt;Calculation!$D$75,IF((C252-Calculation!$D$75)/Calculation!$D$61&gt;Calculation!$D$31,Calculation!$D$31,(C252-Calculation!$D$75)/Calculation!$D$61),0)</f>
        <v>0</v>
      </c>
      <c r="J252">
        <f>IF(D252&gt;Calculation!$D$72,IF((D252-Calculation!$D$72)/Calculation!$D$58&gt;Calculation!$D$28,Calculation!$D$28,(D252-Calculation!$D$72)/Calculation!$D$58),0)</f>
        <v>0.14098825559778802</v>
      </c>
      <c r="K252">
        <f>IF(D252&gt;Calculation!$D$73,IF((D252-Calculation!$D$73)/Calculation!$D$59&gt;Calculation!$D$29,Calculation!$D$29,(D252-Calculation!$D$73)/Calculation!$D$59),0)</f>
        <v>0</v>
      </c>
      <c r="L252">
        <f>IF(D252&gt;Calculation!$D$74,IF((D252-Calculation!$D$74)/Calculation!$D$60&gt;Calculation!$D$30,Calculation!$D$30,(D252-Calculation!$D$74)/Calculation!$D$60),0)</f>
        <v>0</v>
      </c>
      <c r="M252">
        <f>IF(D252&gt;Calculation!$D$75,IF((D252-Calculation!$D$75)/Calculation!$D$61&gt;Calculation!$D$31,Calculation!$D$31,(D252-Calculation!$D$75)/Calculation!$D$61),0)</f>
        <v>0</v>
      </c>
      <c r="N252">
        <f>IF(E252&gt;Calculation!$D$72,IF((E252-Calculation!$D$72)/Calculation!$D$58&gt;Calculation!$D$28,Calculation!$D$28,(E252-Calculation!$D$72)/Calculation!$D$58),0)</f>
        <v>9.7913035818931267</v>
      </c>
      <c r="O252">
        <f>IF(E252&gt;Calculation!$D$73,IF((E252-Calculation!$D$73)/Calculation!$D$59&gt;Calculation!$D$29,Calculation!$D$29,(E252-Calculation!$D$73)/Calculation!$D$59),0)</f>
        <v>0</v>
      </c>
      <c r="P252">
        <f>IF(E252&gt;Calculation!$D$74,IF((E252-Calculation!$D$74)/Calculation!$D$60&gt;Calculation!$D$30,Calculation!$D$30,(E252-Calculation!$D$74)/Calculation!$D$60),0)</f>
        <v>0</v>
      </c>
      <c r="Q252">
        <f>IF(E252&gt;Calculation!$D$75,IF((E252-Calculation!$D$75)/Calculation!$D$61&gt;Calculation!$D$31,Calculation!$D$31,(E252-Calculation!$D$75)/Calculation!$D$61),0)</f>
        <v>0</v>
      </c>
      <c r="R252">
        <f t="shared" si="327"/>
        <v>0</v>
      </c>
      <c r="S252">
        <f t="shared" si="328"/>
        <v>0</v>
      </c>
      <c r="T252">
        <f t="shared" si="329"/>
        <v>0</v>
      </c>
      <c r="U252">
        <f t="shared" si="330"/>
        <v>0</v>
      </c>
      <c r="V252">
        <f t="shared" si="331"/>
        <v>0.14098825559778802</v>
      </c>
      <c r="W252">
        <f t="shared" si="332"/>
        <v>0</v>
      </c>
      <c r="X252">
        <f t="shared" si="333"/>
        <v>0</v>
      </c>
      <c r="Y252">
        <f t="shared" si="334"/>
        <v>0</v>
      </c>
      <c r="Z252">
        <f t="shared" si="335"/>
        <v>9.7913035818931267</v>
      </c>
      <c r="AA252">
        <f t="shared" si="336"/>
        <v>0</v>
      </c>
      <c r="AB252">
        <f t="shared" si="337"/>
        <v>0</v>
      </c>
      <c r="AC252">
        <f t="shared" si="316"/>
        <v>0</v>
      </c>
      <c r="AD252">
        <f>IF(T252&gt;Calculation!$D$29,1,0)</f>
        <v>0</v>
      </c>
      <c r="AE252">
        <f>IF(X252&gt;Calculation!$D$29,1,0)</f>
        <v>0</v>
      </c>
      <c r="AF252">
        <f>IF(AB252&gt;Calculation!$D$29,1,0)</f>
        <v>0</v>
      </c>
      <c r="AG252">
        <f>IF(U252&gt;Calculation!$D$30,1,0)</f>
        <v>0</v>
      </c>
      <c r="AH252">
        <f>IF(Y252&gt;Calculation!$D$30,1,0)</f>
        <v>0</v>
      </c>
      <c r="AI252">
        <f>IF(AC252&gt;Calculation!$D$30,1,0)</f>
        <v>0</v>
      </c>
      <c r="AJ252">
        <f t="shared" si="317"/>
        <v>0</v>
      </c>
      <c r="AK252">
        <f t="shared" si="338"/>
        <v>0.14098825559778802</v>
      </c>
      <c r="AL252">
        <f t="shared" si="339"/>
        <v>9.7913035818931267</v>
      </c>
      <c r="AM252">
        <f t="shared" si="340"/>
        <v>0</v>
      </c>
      <c r="AN252">
        <f t="shared" si="341"/>
        <v>1.9877688216507206E-2</v>
      </c>
      <c r="AO252">
        <f t="shared" si="342"/>
        <v>95.869625832793176</v>
      </c>
      <c r="AP252">
        <f t="shared" si="318"/>
        <v>0</v>
      </c>
      <c r="AQ252">
        <f t="shared" si="319"/>
        <v>0</v>
      </c>
      <c r="AR252">
        <f t="shared" si="320"/>
        <v>0</v>
      </c>
      <c r="AS252">
        <f t="shared" si="321"/>
        <v>0</v>
      </c>
      <c r="AT252">
        <f t="shared" si="343"/>
        <v>0.14098825559778802</v>
      </c>
      <c r="AU252">
        <f t="shared" si="344"/>
        <v>0</v>
      </c>
      <c r="AV252">
        <f t="shared" si="345"/>
        <v>0</v>
      </c>
      <c r="AW252">
        <f t="shared" si="346"/>
        <v>0</v>
      </c>
      <c r="AX252">
        <f t="shared" si="347"/>
        <v>9.7913035818931267</v>
      </c>
      <c r="AY252">
        <f t="shared" si="348"/>
        <v>0</v>
      </c>
      <c r="AZ252">
        <f t="shared" si="349"/>
        <v>0</v>
      </c>
      <c r="BA252">
        <f t="shared" si="350"/>
        <v>0</v>
      </c>
      <c r="BB252">
        <f t="shared" si="351"/>
        <v>0</v>
      </c>
      <c r="BC252">
        <f t="shared" si="352"/>
        <v>0</v>
      </c>
      <c r="BD252">
        <f t="shared" si="353"/>
        <v>0</v>
      </c>
      <c r="BE252">
        <f t="shared" si="354"/>
        <v>0</v>
      </c>
      <c r="BF252">
        <f t="shared" si="355"/>
        <v>4.6996085199262676E-2</v>
      </c>
      <c r="BG252">
        <f t="shared" si="356"/>
        <v>0</v>
      </c>
      <c r="BH252">
        <f t="shared" si="357"/>
        <v>0</v>
      </c>
      <c r="BI252">
        <f t="shared" si="358"/>
        <v>0</v>
      </c>
      <c r="BJ252">
        <f t="shared" si="359"/>
        <v>3.2637678606310421</v>
      </c>
      <c r="BK252">
        <f t="shared" si="360"/>
        <v>0</v>
      </c>
      <c r="BL252">
        <f t="shared" si="361"/>
        <v>0</v>
      </c>
      <c r="BM252">
        <f t="shared" si="362"/>
        <v>0</v>
      </c>
      <c r="BN252">
        <f t="shared" si="363"/>
        <v>0</v>
      </c>
      <c r="BO252">
        <f t="shared" si="364"/>
        <v>0</v>
      </c>
      <c r="BP252">
        <f t="shared" si="365"/>
        <v>0</v>
      </c>
      <c r="BQ252">
        <f t="shared" si="366"/>
        <v>0</v>
      </c>
      <c r="BR252">
        <f t="shared" si="367"/>
        <v>2.2086320240563562E-3</v>
      </c>
      <c r="BS252">
        <f t="shared" si="368"/>
        <v>0</v>
      </c>
      <c r="BT252">
        <f t="shared" si="369"/>
        <v>0</v>
      </c>
      <c r="BU252">
        <f t="shared" si="370"/>
        <v>0</v>
      </c>
      <c r="BV252">
        <f t="shared" si="371"/>
        <v>10.652180648088128</v>
      </c>
      <c r="BW252">
        <f t="shared" si="372"/>
        <v>0</v>
      </c>
      <c r="BX252">
        <f t="shared" si="373"/>
        <v>0</v>
      </c>
      <c r="BY252">
        <f t="shared" si="374"/>
        <v>0</v>
      </c>
      <c r="BZ252">
        <f>IF($I$1=0,0,IF(AP252=0,C252,('LED Curve'!$D$14*(AP252/$I$1)^3+'LED Curve'!$D$15*(AP252/$I$1)^2+'LED Curve'!$D$16*(AP252/$I$1)^1+'LED Curve'!$D$17)*$F$1))</f>
        <v>23.312527487577089</v>
      </c>
      <c r="CA252">
        <f>IF($I$2=0,0,IF(AQ252=0,C252-BZ252,('LED Curve'!$D$14*(AQ252/$I$2)^3+'LED Curve'!$D$15*(AQ252/$I$2)^2+'LED Curve'!$D$16*(AQ252/$I$2)^1+'LED Curve'!$D$17)*$F$2))</f>
        <v>0</v>
      </c>
      <c r="CB252">
        <f>IF($I$3=0,0,IF(AR252=0,C252-(BZ252+CA252),('LED Curve'!$D$14*(AR252/$I$3)^3+'LED Curve'!$D$15*(AR252/$I$3)^2+'LED Curve'!$D$16*(AR252/$I$3)^1+'LED Curve'!$D$17)*$F$3))</f>
        <v>0</v>
      </c>
      <c r="CC252">
        <f>IF($I$4=0,0,IF(AS252=0,C252-(BZ252+CA252+CB252),('LED Curve'!$D$14*(AS252/$I$4)^3+'LED Curve'!$D$15*(AS252/$I$4)^2+'LED Curve'!$D$16*(AS252/$I$4)^1+'LED Curve'!$D$17)*$F$4))</f>
        <v>0</v>
      </c>
      <c r="CD252">
        <f>IF($I$1=0,0,IF(AT252=0,D252,('LED Curve'!$D$14*(AT252/$I$1)^3+'LED Curve'!$D$15*(AT252/$I$1)^2+'LED Curve'!$D$16*(AT252/$I$1)^1+'LED Curve'!$D$17)*$F$1))</f>
        <v>25.540006132125626</v>
      </c>
      <c r="CE252">
        <f>IF($I$2=0,0,IF(AU252=0,D252-CD252,('LED Curve'!$D$14*(AU252/$I$2)^3+'LED Curve'!$D$15*(AU252/$I$2)^2+'LED Curve'!$D$16*(AU252/$I$2)^1+'LED Curve'!$D$17)*$F$2))</f>
        <v>1.911476341301821E-2</v>
      </c>
      <c r="CF252">
        <f>IF($I$3=0,0,IF(AV252=0,D252-(CD252+CE252),('LED Curve'!$D$14*(AV252/$I$3)^3+'LED Curve'!$D$15*(AV252/$I$3)^2+'LED Curve'!$D$16*(AV252/$I$3)^1+'LED Curve'!$D$17)*$F$3))</f>
        <v>0</v>
      </c>
      <c r="CG252">
        <f>IF($I$4=0,0,IF(AW252=0,D252-(CD252+CE252+CF252),('LED Curve'!$D$14*(AW252/$I$4)^3+'LED Curve'!$D$15*(AW252/$I$4)^2+'LED Curve'!$D$16*(AW252/$I$4)^1+'LED Curve'!$D$17)*$F$4))</f>
        <v>0</v>
      </c>
      <c r="CH252">
        <f>IF($I$1=0,0,IF(AX252=0,E252,('LED Curve'!$D$14*(AX252/$I$1)^3+'LED Curve'!$D$15*(AX252/$I$1)^2+'LED Curve'!$D$16*(AX252/$I$1)^1+'LED Curve'!$D$17)*$F$1))</f>
        <v>26.431177525266616</v>
      </c>
      <c r="CI252">
        <f>IF($I$2=0,0,IF(AY252=0,E252-CH252,('LED Curve'!$D$14*(AY252/$I$2)^3+'LED Curve'!$D$15*(AY252/$I$2)^2+'LED Curve'!$D$16*(AY252/$I$2)^1+'LED Curve'!$D$17)*$F$2))</f>
        <v>1.3745367782335833</v>
      </c>
      <c r="CJ252">
        <f>IF($I$3=0,0,IF(AZ252=0,E252-(CH252+CI252),('LED Curve'!$D$14*(AZ252/$I$3)^3+'LED Curve'!$D$15*(AZ252/$I$3)^2+'LED Curve'!$D$16*(AZ252/$I$3)^1+'LED Curve'!$D$17)*$F$3))</f>
        <v>0</v>
      </c>
      <c r="CK252">
        <f>IF($I$4=0,0,IF(BA252=0,E252-(CH252+CI252+CJ252),('LED Curve'!$D$14*(BA252/$I$4)^3+'LED Curve'!$D$15*(BA252/$I$4)^2+'LED Curve'!$D$16*(BA252/$I$4)^1+'LED Curve'!$D$17)*$F$4))</f>
        <v>0</v>
      </c>
      <c r="CL252">
        <f t="shared" si="375"/>
        <v>0</v>
      </c>
      <c r="CM252">
        <f t="shared" si="376"/>
        <v>0</v>
      </c>
      <c r="CN252">
        <f t="shared" si="377"/>
        <v>0</v>
      </c>
      <c r="CO252">
        <f>IF($C$6=Calculation!$I$5,0,$C252-(BZ252+CA252+CB252+CC252))</f>
        <v>0</v>
      </c>
      <c r="CP252">
        <f t="shared" si="378"/>
        <v>1.911476341301821E-2</v>
      </c>
      <c r="CQ252">
        <f t="shared" si="379"/>
        <v>0</v>
      </c>
      <c r="CR252">
        <f t="shared" si="380"/>
        <v>0</v>
      </c>
      <c r="CS252">
        <f>IF($C$6=Calculation!$I$5,0,$D252-(CD252+CE252+CF252+CG252))</f>
        <v>0</v>
      </c>
      <c r="CT252">
        <f t="shared" si="381"/>
        <v>1.3745367782335833</v>
      </c>
      <c r="CU252">
        <f t="shared" si="382"/>
        <v>0</v>
      </c>
      <c r="CV252">
        <f t="shared" si="383"/>
        <v>0</v>
      </c>
      <c r="CW252">
        <f>IF($C$6=Calculation!$I$5,0,$E252-(CH252+CI252+CJ252+CK252))</f>
        <v>0</v>
      </c>
      <c r="CX252">
        <f t="shared" si="384"/>
        <v>110.04187078945299</v>
      </c>
      <c r="CY252">
        <f t="shared" si="385"/>
        <v>124.84087610556865</v>
      </c>
      <c r="CZ252">
        <f t="shared" si="386"/>
        <v>138.97311529656193</v>
      </c>
      <c r="DA252">
        <f t="shared" si="387"/>
        <v>1.2145320984627226</v>
      </c>
      <c r="DB252">
        <f t="shared" si="388"/>
        <v>1.2812815617997562</v>
      </c>
      <c r="DC252">
        <f t="shared" si="389"/>
        <v>1.3337345615274845</v>
      </c>
      <c r="DD252">
        <f t="shared" si="404"/>
        <v>27.375709732137544</v>
      </c>
      <c r="DE252">
        <f t="shared" si="405"/>
        <v>26.542089535716325</v>
      </c>
      <c r="DF252">
        <f t="shared" si="406"/>
        <v>24.158376756220594</v>
      </c>
      <c r="DG252">
        <f t="shared" si="407"/>
        <v>17.668708311669377</v>
      </c>
      <c r="DH252">
        <f t="shared" si="408"/>
        <v>28.961808769846606</v>
      </c>
      <c r="DI252">
        <f t="shared" si="409"/>
        <v>28.202146422291268</v>
      </c>
      <c r="DJ252">
        <f t="shared" si="410"/>
        <v>26.070179169031878</v>
      </c>
      <c r="DK252">
        <f t="shared" si="411"/>
        <v>20.58063158156131</v>
      </c>
      <c r="DL252">
        <f t="shared" si="412"/>
        <v>30.207307590780992</v>
      </c>
      <c r="DM252">
        <f t="shared" si="413"/>
        <v>29.516860226796588</v>
      </c>
      <c r="DN252">
        <f t="shared" si="414"/>
        <v>27.58637989587719</v>
      </c>
      <c r="DO252">
        <f t="shared" si="415"/>
        <v>22.792486166611489</v>
      </c>
      <c r="DP252">
        <f t="shared" si="390"/>
        <v>0.43073123313200723</v>
      </c>
      <c r="DQ252">
        <f t="shared" si="391"/>
        <v>1.189225856686829</v>
      </c>
      <c r="DR252">
        <f t="shared" si="392"/>
        <v>3.0086655197777659</v>
      </c>
      <c r="DS252">
        <f t="shared" si="393"/>
        <v>8.4538317456497953</v>
      </c>
      <c r="DT252">
        <f t="shared" si="394"/>
        <v>0.39148424517705233</v>
      </c>
      <c r="DU252">
        <f t="shared" si="395"/>
        <v>1.0587494033829188</v>
      </c>
      <c r="DV252">
        <f t="shared" si="396"/>
        <v>2.5140762187326211</v>
      </c>
      <c r="DW252">
        <f t="shared" si="397"/>
        <v>15.780518733745136</v>
      </c>
      <c r="DX252">
        <f t="shared" si="398"/>
        <v>0.35873463776026632</v>
      </c>
      <c r="DY252">
        <f t="shared" si="399"/>
        <v>0.95467221849995254</v>
      </c>
      <c r="DZ252">
        <f t="shared" si="400"/>
        <v>2.1752371277000293</v>
      </c>
      <c r="EA252">
        <f t="shared" si="401"/>
        <v>24.047702871007704</v>
      </c>
      <c r="EB252">
        <f>IF($I$1=0,0,IF(AP252&lt;=0,0,('LED Curve'!$D$19*(AP252/$I$1)^3+'LED Curve'!$D$20*(AP252/$I$1)^2+'LED Curve'!$D$21*(AP252/$I$1)^1+'LED Curve'!$D$22)*$F$1*$I$1))</f>
        <v>0</v>
      </c>
      <c r="EC252">
        <f>IF($I$2=0,0,IF(AQ252&lt;=0,0,('LED Curve'!$D$19*(AQ252/$I$2)^3+'LED Curve'!$D$20*(AQ252/$I$2)^2+'LED Curve'!$D$21*(AQ252/$I$2)^1+'LED Curve'!$D$22)*$F$2*$I$2))</f>
        <v>0</v>
      </c>
      <c r="ED252">
        <f>IF($I$3=0,0,IF(AR252&lt;=0,0,('LED Curve'!$D$19*(AR252/$I$3)^3+'LED Curve'!$D$20*(AR252/$I$3)^2+'LED Curve'!$D$21*(AR252/$I$3)^1+'LED Curve'!$D$22)*$F$3*$I$3))</f>
        <v>0</v>
      </c>
      <c r="EE252">
        <f>IF($I$4=0,0,IF(AS252&lt;=0,0,('LED Curve'!$D$19*(AS252/$I$4)^3+'LED Curve'!$D$20*(AS252/$I$4)^2+'LED Curve'!$D$21*(AS252/$I$4)^1+'LED Curve'!$D$22)*$F$4*$I$4))</f>
        <v>0</v>
      </c>
      <c r="EF252">
        <f>IF($I$1=0,0,IF(AT252&lt;=0,0,('LED Curve'!$D$19*(AT252/$I$1)^3+'LED Curve'!$D$20*(AT252/$I$1)^2+'LED Curve'!$D$21*(AT252/$I$1)^1+'LED Curve'!$D$22)*$F$1*$I$1))</f>
        <v>1.5987301022485467</v>
      </c>
      <c r="EG252">
        <f>IF($I$2=0,0,IF(AU252&lt;=0,0,('LED Curve'!$D$19*(AU252/$I$2)^3+'LED Curve'!$D$20*(AU252/$I$2)^2+'LED Curve'!$D$21*(AU252/$I$2)^1+'LED Curve'!$D$22)*$F$2*$I$2))</f>
        <v>0</v>
      </c>
      <c r="EH252">
        <f>IF($I$3=0,0,IF(AV252&lt;=0,0,('LED Curve'!$D$19*(AV252/$I$3)^3+'LED Curve'!$D$20*(AV252/$I$3)^2+'LED Curve'!$D$21*(AV252/$I$3)^1+'LED Curve'!$D$22)*$F$3*$I$3))</f>
        <v>0</v>
      </c>
      <c r="EI252">
        <f>IF($I$4=0,0,IF(AW252&lt;=0,0,('LED Curve'!$D$19*(AW252/$I$4)^3+'LED Curve'!$D$20*(AW252/$I$4)^2+'LED Curve'!$D$21*(AW252/$I$4)^1+'LED Curve'!$D$22)*$F$4*$I$4))</f>
        <v>0</v>
      </c>
      <c r="EJ252">
        <f>IF($I$1=0,0,IF(AX252&lt;=0,0,('LED Curve'!$D$19*(AX252/$I$1)^3+'LED Curve'!$D$20*(AX252/$I$1)^2+'LED Curve'!$D$21*(AX252/$I$1)^1+'LED Curve'!$D$22)*$F$1*$I$1))</f>
        <v>45.447575053699751</v>
      </c>
      <c r="EK252">
        <f>IF($I$2=0,0,IF(AY252&lt;=0,0,('LED Curve'!$D$19*(AY252/$I$2)^3+'LED Curve'!$D$20*(AY252/$I$2)^2+'LED Curve'!$D$21*(AY252/$I$2)^1+'LED Curve'!$D$22)*$F$2*$I$2))</f>
        <v>0</v>
      </c>
      <c r="EL252">
        <f>IF($I$3=0,0,IF(AZ252&lt;=0,0,('LED Curve'!$D$19*(AZ252/$I$3)^3+'LED Curve'!$D$20*(AZ252/$I$3)^2+'LED Curve'!$D$21*(AZ252/$I$3)^1+'LED Curve'!$D$22)*$F$3*$I$3))</f>
        <v>0</v>
      </c>
      <c r="EM252">
        <f>IF($I$4=0,0,IF(BA252&lt;=0,0,('LED Curve'!$D$19*(BA252/$I$4)^3+'LED Curve'!$D$20*(BA252/$I$4)^2+'LED Curve'!$D$21*(BA252/$I$4)^1+'LED Curve'!$D$22)*$F$4*$I$4))</f>
        <v>0</v>
      </c>
      <c r="EN252">
        <f t="shared" si="402"/>
        <v>0</v>
      </c>
      <c r="EO252">
        <f t="shared" si="322"/>
        <v>0</v>
      </c>
      <c r="EP252">
        <f t="shared" si="323"/>
        <v>1.5987301022485467</v>
      </c>
      <c r="EQ252">
        <f t="shared" si="324"/>
        <v>0</v>
      </c>
      <c r="ER252">
        <f t="shared" si="403"/>
        <v>45.447575053699751</v>
      </c>
      <c r="ES252">
        <f t="shared" si="325"/>
        <v>0</v>
      </c>
    </row>
    <row r="253" spans="1:149" x14ac:dyDescent="0.3">
      <c r="A253">
        <v>244</v>
      </c>
      <c r="B253">
        <f t="shared" si="326"/>
        <v>9.5312499999999998E-3</v>
      </c>
      <c r="C253">
        <f t="shared" si="313"/>
        <v>21.425904968703282</v>
      </c>
      <c r="D253">
        <f t="shared" si="314"/>
        <v>23.500987238585399</v>
      </c>
      <c r="E253">
        <f t="shared" si="315"/>
        <v>25.576069508467516</v>
      </c>
      <c r="F253">
        <f>IF(C253&gt;Calculation!$D$72,IF((C253-Calculation!$D$72)/Calculation!$D$58&gt;Calculation!$D$28,Calculation!$D$28,(C253-Calculation!$D$72)/Calculation!$D$58),0)</f>
        <v>0</v>
      </c>
      <c r="G253">
        <f>IF(C253&gt;Calculation!$D$73,IF((C253-Calculation!$D$73)/Calculation!$D$59&gt;Calculation!$D$29,Calculation!$D$29,(C253-Calculation!$D$73)/Calculation!$D$59),0)</f>
        <v>0</v>
      </c>
      <c r="H253">
        <f>IF(C253&gt;Calculation!$D$74,IF((C253-Calculation!$D$74)/Calculation!$D$60&gt;Calculation!$D$30,Calculation!$D$30,(C253-Calculation!$D$74)/Calculation!$D$60),0)</f>
        <v>0</v>
      </c>
      <c r="I253">
        <f>IF(C253&gt;Calculation!$D$75,IF((C253-Calculation!$D$75)/Calculation!$D$61&gt;Calculation!$D$31,Calculation!$D$31,(C253-Calculation!$D$75)/Calculation!$D$61),0)</f>
        <v>0</v>
      </c>
      <c r="J253">
        <f>IF(D253&gt;Calculation!$D$72,IF((D253-Calculation!$D$72)/Calculation!$D$58&gt;Calculation!$D$28,Calculation!$D$28,(D253-Calculation!$D$72)/Calculation!$D$58),0)</f>
        <v>0</v>
      </c>
      <c r="K253">
        <f>IF(D253&gt;Calculation!$D$73,IF((D253-Calculation!$D$73)/Calculation!$D$59&gt;Calculation!$D$29,Calculation!$D$29,(D253-Calculation!$D$73)/Calculation!$D$59),0)</f>
        <v>0</v>
      </c>
      <c r="L253">
        <f>IF(D253&gt;Calculation!$D$74,IF((D253-Calculation!$D$74)/Calculation!$D$60&gt;Calculation!$D$30,Calculation!$D$30,(D253-Calculation!$D$74)/Calculation!$D$60),0)</f>
        <v>0</v>
      </c>
      <c r="M253">
        <f>IF(D253&gt;Calculation!$D$75,IF((D253-Calculation!$D$75)/Calculation!$D$61&gt;Calculation!$D$31,Calculation!$D$31,(D253-Calculation!$D$75)/Calculation!$D$61),0)</f>
        <v>0</v>
      </c>
      <c r="N253">
        <f>IF(E253&gt;Calculation!$D$72,IF((E253-Calculation!$D$72)/Calculation!$D$58&gt;Calculation!$D$28,Calculation!$D$28,(E253-Calculation!$D$72)/Calculation!$D$58),0)</f>
        <v>0.21379157573898819</v>
      </c>
      <c r="O253">
        <f>IF(E253&gt;Calculation!$D$73,IF((E253-Calculation!$D$73)/Calculation!$D$59&gt;Calculation!$D$29,Calculation!$D$29,(E253-Calculation!$D$73)/Calculation!$D$59),0)</f>
        <v>0</v>
      </c>
      <c r="P253">
        <f>IF(E253&gt;Calculation!$D$74,IF((E253-Calculation!$D$74)/Calculation!$D$60&gt;Calculation!$D$30,Calculation!$D$30,(E253-Calculation!$D$74)/Calculation!$D$60),0)</f>
        <v>0</v>
      </c>
      <c r="Q253">
        <f>IF(E253&gt;Calculation!$D$75,IF((E253-Calculation!$D$75)/Calculation!$D$61&gt;Calculation!$D$31,Calculation!$D$31,(E253-Calculation!$D$75)/Calculation!$D$61),0)</f>
        <v>0</v>
      </c>
      <c r="R253">
        <f t="shared" si="327"/>
        <v>0</v>
      </c>
      <c r="S253">
        <f t="shared" si="328"/>
        <v>0</v>
      </c>
      <c r="T253">
        <f t="shared" si="329"/>
        <v>0</v>
      </c>
      <c r="U253">
        <f t="shared" si="330"/>
        <v>0</v>
      </c>
      <c r="V253">
        <f t="shared" si="331"/>
        <v>0</v>
      </c>
      <c r="W253">
        <f t="shared" si="332"/>
        <v>0</v>
      </c>
      <c r="X253">
        <f t="shared" si="333"/>
        <v>0</v>
      </c>
      <c r="Y253">
        <f t="shared" si="334"/>
        <v>0</v>
      </c>
      <c r="Z253">
        <f t="shared" si="335"/>
        <v>0.21379157573898819</v>
      </c>
      <c r="AA253">
        <f t="shared" si="336"/>
        <v>0</v>
      </c>
      <c r="AB253">
        <f t="shared" si="337"/>
        <v>0</v>
      </c>
      <c r="AC253">
        <f t="shared" si="316"/>
        <v>0</v>
      </c>
      <c r="AD253">
        <f>IF(T253&gt;Calculation!$D$29,1,0)</f>
        <v>0</v>
      </c>
      <c r="AE253">
        <f>IF(X253&gt;Calculation!$D$29,1,0)</f>
        <v>0</v>
      </c>
      <c r="AF253">
        <f>IF(AB253&gt;Calculation!$D$29,1,0)</f>
        <v>0</v>
      </c>
      <c r="AG253">
        <f>IF(U253&gt;Calculation!$D$30,1,0)</f>
        <v>0</v>
      </c>
      <c r="AH253">
        <f>IF(Y253&gt;Calculation!$D$30,1,0)</f>
        <v>0</v>
      </c>
      <c r="AI253">
        <f>IF(AC253&gt;Calculation!$D$30,1,0)</f>
        <v>0</v>
      </c>
      <c r="AJ253">
        <f t="shared" si="317"/>
        <v>0</v>
      </c>
      <c r="AK253">
        <f t="shared" si="338"/>
        <v>0</v>
      </c>
      <c r="AL253">
        <f t="shared" si="339"/>
        <v>0.21379157573898819</v>
      </c>
      <c r="AM253">
        <f t="shared" si="340"/>
        <v>0</v>
      </c>
      <c r="AN253">
        <f t="shared" si="341"/>
        <v>0</v>
      </c>
      <c r="AO253">
        <f t="shared" si="342"/>
        <v>4.5706837856959524E-2</v>
      </c>
      <c r="AP253">
        <f t="shared" si="318"/>
        <v>0</v>
      </c>
      <c r="AQ253">
        <f t="shared" si="319"/>
        <v>0</v>
      </c>
      <c r="AR253">
        <f t="shared" si="320"/>
        <v>0</v>
      </c>
      <c r="AS253">
        <f t="shared" si="321"/>
        <v>0</v>
      </c>
      <c r="AT253">
        <f t="shared" si="343"/>
        <v>0</v>
      </c>
      <c r="AU253">
        <f t="shared" si="344"/>
        <v>0</v>
      </c>
      <c r="AV253">
        <f t="shared" si="345"/>
        <v>0</v>
      </c>
      <c r="AW253">
        <f t="shared" si="346"/>
        <v>0</v>
      </c>
      <c r="AX253">
        <f t="shared" si="347"/>
        <v>0.21379157573898819</v>
      </c>
      <c r="AY253">
        <f t="shared" si="348"/>
        <v>0</v>
      </c>
      <c r="AZ253">
        <f t="shared" si="349"/>
        <v>0</v>
      </c>
      <c r="BA253">
        <f t="shared" si="350"/>
        <v>0</v>
      </c>
      <c r="BB253">
        <f t="shared" si="351"/>
        <v>0</v>
      </c>
      <c r="BC253">
        <f t="shared" si="352"/>
        <v>0</v>
      </c>
      <c r="BD253">
        <f t="shared" si="353"/>
        <v>0</v>
      </c>
      <c r="BE253">
        <f t="shared" si="354"/>
        <v>0</v>
      </c>
      <c r="BF253">
        <f t="shared" si="355"/>
        <v>0</v>
      </c>
      <c r="BG253">
        <f t="shared" si="356"/>
        <v>0</v>
      </c>
      <c r="BH253">
        <f t="shared" si="357"/>
        <v>0</v>
      </c>
      <c r="BI253">
        <f t="shared" si="358"/>
        <v>0</v>
      </c>
      <c r="BJ253">
        <f t="shared" si="359"/>
        <v>7.1263858579662734E-2</v>
      </c>
      <c r="BK253">
        <f t="shared" si="360"/>
        <v>0</v>
      </c>
      <c r="BL253">
        <f t="shared" si="361"/>
        <v>0</v>
      </c>
      <c r="BM253">
        <f t="shared" si="362"/>
        <v>0</v>
      </c>
      <c r="BN253">
        <f t="shared" si="363"/>
        <v>0</v>
      </c>
      <c r="BO253">
        <f t="shared" si="364"/>
        <v>0</v>
      </c>
      <c r="BP253">
        <f t="shared" si="365"/>
        <v>0</v>
      </c>
      <c r="BQ253">
        <f t="shared" si="366"/>
        <v>0</v>
      </c>
      <c r="BR253">
        <f t="shared" si="367"/>
        <v>0</v>
      </c>
      <c r="BS253">
        <f t="shared" si="368"/>
        <v>0</v>
      </c>
      <c r="BT253">
        <f t="shared" si="369"/>
        <v>0</v>
      </c>
      <c r="BU253">
        <f t="shared" si="370"/>
        <v>0</v>
      </c>
      <c r="BV253">
        <f t="shared" si="371"/>
        <v>5.0785375396621701E-3</v>
      </c>
      <c r="BW253">
        <f t="shared" si="372"/>
        <v>0</v>
      </c>
      <c r="BX253">
        <f t="shared" si="373"/>
        <v>0</v>
      </c>
      <c r="BY253">
        <f t="shared" si="374"/>
        <v>0</v>
      </c>
      <c r="BZ253">
        <f>IF($I$1=0,0,IF(AP253=0,C253,('LED Curve'!$D$14*(AP253/$I$1)^3+'LED Curve'!$D$15*(AP253/$I$1)^2+'LED Curve'!$D$16*(AP253/$I$1)^1+'LED Curve'!$D$17)*$F$1))</f>
        <v>21.425904968703282</v>
      </c>
      <c r="CA253">
        <f>IF($I$2=0,0,IF(AQ253=0,C253-BZ253,('LED Curve'!$D$14*(AQ253/$I$2)^3+'LED Curve'!$D$15*(AQ253/$I$2)^2+'LED Curve'!$D$16*(AQ253/$I$2)^1+'LED Curve'!$D$17)*$F$2))</f>
        <v>0</v>
      </c>
      <c r="CB253">
        <f>IF($I$3=0,0,IF(AR253=0,C253-(BZ253+CA253),('LED Curve'!$D$14*(AR253/$I$3)^3+'LED Curve'!$D$15*(AR253/$I$3)^2+'LED Curve'!$D$16*(AR253/$I$3)^1+'LED Curve'!$D$17)*$F$3))</f>
        <v>0</v>
      </c>
      <c r="CC253">
        <f>IF($I$4=0,0,IF(AS253=0,C253-(BZ253+CA253+CB253),('LED Curve'!$D$14*(AS253/$I$4)^3+'LED Curve'!$D$15*(AS253/$I$4)^2+'LED Curve'!$D$16*(AS253/$I$4)^1+'LED Curve'!$D$17)*$F$4))</f>
        <v>0</v>
      </c>
      <c r="CD253">
        <f>IF($I$1=0,0,IF(AT253=0,D253,('LED Curve'!$D$14*(AT253/$I$1)^3+'LED Curve'!$D$15*(AT253/$I$1)^2+'LED Curve'!$D$16*(AT253/$I$1)^1+'LED Curve'!$D$17)*$F$1))</f>
        <v>23.500987238585399</v>
      </c>
      <c r="CE253">
        <f>IF($I$2=0,0,IF(AU253=0,D253-CD253,('LED Curve'!$D$14*(AU253/$I$2)^3+'LED Curve'!$D$15*(AU253/$I$2)^2+'LED Curve'!$D$16*(AU253/$I$2)^1+'LED Curve'!$D$17)*$F$2))</f>
        <v>0</v>
      </c>
      <c r="CF253">
        <f>IF($I$3=0,0,IF(AV253=0,D253-(CD253+CE253),('LED Curve'!$D$14*(AV253/$I$3)^3+'LED Curve'!$D$15*(AV253/$I$3)^2+'LED Curve'!$D$16*(AV253/$I$3)^1+'LED Curve'!$D$17)*$F$3))</f>
        <v>0</v>
      </c>
      <c r="CG253">
        <f>IF($I$4=0,0,IF(AW253=0,D253-(CD253+CE253+CF253),('LED Curve'!$D$14*(AW253/$I$4)^3+'LED Curve'!$D$15*(AW253/$I$4)^2+'LED Curve'!$D$16*(AW253/$I$4)^1+'LED Curve'!$D$17)*$F$4))</f>
        <v>0</v>
      </c>
      <c r="CH253">
        <f>IF($I$1=0,0,IF(AX253=0,E253,('LED Curve'!$D$14*(AX253/$I$1)^3+'LED Curve'!$D$15*(AX253/$I$1)^2+'LED Curve'!$D$16*(AX253/$I$1)^1+'LED Curve'!$D$17)*$F$1))</f>
        <v>25.547076372147355</v>
      </c>
      <c r="CI253">
        <f>IF($I$2=0,0,IF(AY253=0,E253-CH253,('LED Curve'!$D$14*(AY253/$I$2)^3+'LED Curve'!$D$15*(AY253/$I$2)^2+'LED Curve'!$D$16*(AY253/$I$2)^1+'LED Curve'!$D$17)*$F$2))</f>
        <v>2.8993136320160318E-2</v>
      </c>
      <c r="CJ253">
        <f>IF($I$3=0,0,IF(AZ253=0,E253-(CH253+CI253),('LED Curve'!$D$14*(AZ253/$I$3)^3+'LED Curve'!$D$15*(AZ253/$I$3)^2+'LED Curve'!$D$16*(AZ253/$I$3)^1+'LED Curve'!$D$17)*$F$3))</f>
        <v>0</v>
      </c>
      <c r="CK253">
        <f>IF($I$4=0,0,IF(BA253=0,E253-(CH253+CI253+CJ253),('LED Curve'!$D$14*(BA253/$I$4)^3+'LED Curve'!$D$15*(BA253/$I$4)^2+'LED Curve'!$D$16*(BA253/$I$4)^1+'LED Curve'!$D$17)*$F$4))</f>
        <v>0</v>
      </c>
      <c r="CL253">
        <f t="shared" si="375"/>
        <v>0</v>
      </c>
      <c r="CM253">
        <f t="shared" si="376"/>
        <v>0</v>
      </c>
      <c r="CN253">
        <f t="shared" si="377"/>
        <v>0</v>
      </c>
      <c r="CO253">
        <f>IF($C$6=Calculation!$I$5,0,$C253-(BZ253+CA253+CB253+CC253))</f>
        <v>0</v>
      </c>
      <c r="CP253">
        <f t="shared" si="378"/>
        <v>0</v>
      </c>
      <c r="CQ253">
        <f t="shared" si="379"/>
        <v>0</v>
      </c>
      <c r="CR253">
        <f t="shared" si="380"/>
        <v>0</v>
      </c>
      <c r="CS253">
        <f>IF($C$6=Calculation!$I$5,0,$D253-(CD253+CE253+CF253+CG253))</f>
        <v>0</v>
      </c>
      <c r="CT253">
        <f t="shared" si="381"/>
        <v>2.8993136320160318E-2</v>
      </c>
      <c r="CU253">
        <f t="shared" si="382"/>
        <v>0</v>
      </c>
      <c r="CV253">
        <f t="shared" si="383"/>
        <v>0</v>
      </c>
      <c r="CW253">
        <f>IF($C$6=Calculation!$I$5,0,$E253-(CH253+CI253+CJ253+CK253))</f>
        <v>0</v>
      </c>
      <c r="CX253">
        <f t="shared" si="384"/>
        <v>110.04187078945299</v>
      </c>
      <c r="CY253">
        <f t="shared" si="385"/>
        <v>124.8409475085587</v>
      </c>
      <c r="CZ253">
        <f t="shared" si="386"/>
        <v>138.97860459434673</v>
      </c>
      <c r="DA253">
        <f t="shared" si="387"/>
        <v>1.2145320984627226</v>
      </c>
      <c r="DB253">
        <f t="shared" si="388"/>
        <v>1.2812854169473702</v>
      </c>
      <c r="DC253">
        <f t="shared" si="389"/>
        <v>1.334008138348201</v>
      </c>
      <c r="DD253">
        <f t="shared" si="404"/>
        <v>27.375709732137544</v>
      </c>
      <c r="DE253">
        <f t="shared" si="405"/>
        <v>26.542089535716325</v>
      </c>
      <c r="DF253">
        <f t="shared" si="406"/>
        <v>24.158376756220594</v>
      </c>
      <c r="DG253">
        <f t="shared" si="407"/>
        <v>17.668708311669377</v>
      </c>
      <c r="DH253">
        <f t="shared" si="408"/>
        <v>28.961876291371098</v>
      </c>
      <c r="DI253">
        <f t="shared" si="409"/>
        <v>28.202146422291268</v>
      </c>
      <c r="DJ253">
        <f t="shared" si="410"/>
        <v>26.070179169031878</v>
      </c>
      <c r="DK253">
        <f t="shared" si="411"/>
        <v>20.58063158156131</v>
      </c>
      <c r="DL253">
        <f t="shared" si="412"/>
        <v>30.212386178440866</v>
      </c>
      <c r="DM253">
        <f t="shared" si="413"/>
        <v>29.516860226796588</v>
      </c>
      <c r="DN253">
        <f t="shared" si="414"/>
        <v>27.58637989587719</v>
      </c>
      <c r="DO253">
        <f t="shared" si="415"/>
        <v>22.792486166611489</v>
      </c>
      <c r="DP253">
        <f t="shared" si="390"/>
        <v>0.43073123313200723</v>
      </c>
      <c r="DQ253">
        <f t="shared" si="391"/>
        <v>1.189225856686829</v>
      </c>
      <c r="DR253">
        <f t="shared" si="392"/>
        <v>3.0086655197777659</v>
      </c>
      <c r="DS253">
        <f t="shared" si="393"/>
        <v>8.4538317456497953</v>
      </c>
      <c r="DT253">
        <f t="shared" si="394"/>
        <v>0.39148427149499326</v>
      </c>
      <c r="DU253">
        <f t="shared" si="395"/>
        <v>1.0587494033829188</v>
      </c>
      <c r="DV253">
        <f t="shared" si="396"/>
        <v>2.5140762187326211</v>
      </c>
      <c r="DW253">
        <f t="shared" si="397"/>
        <v>15.780518733745136</v>
      </c>
      <c r="DX253">
        <f t="shared" si="398"/>
        <v>0.35887177106448209</v>
      </c>
      <c r="DY253">
        <f t="shared" si="399"/>
        <v>0.95467221849995254</v>
      </c>
      <c r="DZ253">
        <f t="shared" si="400"/>
        <v>2.1752371277000293</v>
      </c>
      <c r="EA253">
        <f t="shared" si="401"/>
        <v>24.047702871007704</v>
      </c>
      <c r="EB253">
        <f>IF($I$1=0,0,IF(AP253&lt;=0,0,('LED Curve'!$D$19*(AP253/$I$1)^3+'LED Curve'!$D$20*(AP253/$I$1)^2+'LED Curve'!$D$21*(AP253/$I$1)^1+'LED Curve'!$D$22)*$F$1*$I$1))</f>
        <v>0</v>
      </c>
      <c r="EC253">
        <f>IF($I$2=0,0,IF(AQ253&lt;=0,0,('LED Curve'!$D$19*(AQ253/$I$2)^3+'LED Curve'!$D$20*(AQ253/$I$2)^2+'LED Curve'!$D$21*(AQ253/$I$2)^1+'LED Curve'!$D$22)*$F$2*$I$2))</f>
        <v>0</v>
      </c>
      <c r="ED253">
        <f>IF($I$3=0,0,IF(AR253&lt;=0,0,('LED Curve'!$D$19*(AR253/$I$3)^3+'LED Curve'!$D$20*(AR253/$I$3)^2+'LED Curve'!$D$21*(AR253/$I$3)^1+'LED Curve'!$D$22)*$F$3*$I$3))</f>
        <v>0</v>
      </c>
      <c r="EE253">
        <f>IF($I$4=0,0,IF(AS253&lt;=0,0,('LED Curve'!$D$19*(AS253/$I$4)^3+'LED Curve'!$D$20*(AS253/$I$4)^2+'LED Curve'!$D$21*(AS253/$I$4)^1+'LED Curve'!$D$22)*$F$4*$I$4))</f>
        <v>0</v>
      </c>
      <c r="EF253">
        <f>IF($I$1=0,0,IF(AT253&lt;=0,0,('LED Curve'!$D$19*(AT253/$I$1)^3+'LED Curve'!$D$20*(AT253/$I$1)^2+'LED Curve'!$D$21*(AT253/$I$1)^1+'LED Curve'!$D$22)*$F$1*$I$1))</f>
        <v>0</v>
      </c>
      <c r="EG253">
        <f>IF($I$2=0,0,IF(AU253&lt;=0,0,('LED Curve'!$D$19*(AU253/$I$2)^3+'LED Curve'!$D$20*(AU253/$I$2)^2+'LED Curve'!$D$21*(AU253/$I$2)^1+'LED Curve'!$D$22)*$F$2*$I$2))</f>
        <v>0</v>
      </c>
      <c r="EH253">
        <f>IF($I$3=0,0,IF(AV253&lt;=0,0,('LED Curve'!$D$19*(AV253/$I$3)^3+'LED Curve'!$D$20*(AV253/$I$3)^2+'LED Curve'!$D$21*(AV253/$I$3)^1+'LED Curve'!$D$22)*$F$3*$I$3))</f>
        <v>0</v>
      </c>
      <c r="EI253">
        <f>IF($I$4=0,0,IF(AW253&lt;=0,0,('LED Curve'!$D$19*(AW253/$I$4)^3+'LED Curve'!$D$20*(AW253/$I$4)^2+'LED Curve'!$D$21*(AW253/$I$4)^1+'LED Curve'!$D$22)*$F$4*$I$4))</f>
        <v>0</v>
      </c>
      <c r="EJ253">
        <f>IF($I$1=0,0,IF(AX253&lt;=0,0,('LED Curve'!$D$19*(AX253/$I$1)^3+'LED Curve'!$D$20*(AX253/$I$1)^2+'LED Curve'!$D$21*(AX253/$I$1)^1+'LED Curve'!$D$22)*$F$1*$I$1))</f>
        <v>1.9316560561682317</v>
      </c>
      <c r="EK253">
        <f>IF($I$2=0,0,IF(AY253&lt;=0,0,('LED Curve'!$D$19*(AY253/$I$2)^3+'LED Curve'!$D$20*(AY253/$I$2)^2+'LED Curve'!$D$21*(AY253/$I$2)^1+'LED Curve'!$D$22)*$F$2*$I$2))</f>
        <v>0</v>
      </c>
      <c r="EL253">
        <f>IF($I$3=0,0,IF(AZ253&lt;=0,0,('LED Curve'!$D$19*(AZ253/$I$3)^3+'LED Curve'!$D$20*(AZ253/$I$3)^2+'LED Curve'!$D$21*(AZ253/$I$3)^1+'LED Curve'!$D$22)*$F$3*$I$3))</f>
        <v>0</v>
      </c>
      <c r="EM253">
        <f>IF($I$4=0,0,IF(BA253&lt;=0,0,('LED Curve'!$D$19*(BA253/$I$4)^3+'LED Curve'!$D$20*(BA253/$I$4)^2+'LED Curve'!$D$21*(BA253/$I$4)^1+'LED Curve'!$D$22)*$F$4*$I$4))</f>
        <v>0</v>
      </c>
      <c r="EN253">
        <f t="shared" si="402"/>
        <v>0</v>
      </c>
      <c r="EO253">
        <f t="shared" si="322"/>
        <v>0</v>
      </c>
      <c r="EP253">
        <f t="shared" si="323"/>
        <v>0</v>
      </c>
      <c r="EQ253">
        <f t="shared" si="324"/>
        <v>0</v>
      </c>
      <c r="ER253">
        <f t="shared" si="403"/>
        <v>1.9316560561682317</v>
      </c>
      <c r="ES253">
        <f t="shared" si="325"/>
        <v>0</v>
      </c>
    </row>
    <row r="254" spans="1:149" x14ac:dyDescent="0.3">
      <c r="A254">
        <v>245</v>
      </c>
      <c r="B254">
        <f t="shared" si="326"/>
        <v>9.5703125000000007E-3</v>
      </c>
      <c r="C254">
        <f t="shared" si="313"/>
        <v>19.535844952501336</v>
      </c>
      <c r="D254">
        <f t="shared" si="314"/>
        <v>21.43910358454691</v>
      </c>
      <c r="E254">
        <f t="shared" si="315"/>
        <v>23.342362216592484</v>
      </c>
      <c r="F254">
        <f>IF(C254&gt;Calculation!$D$72,IF((C254-Calculation!$D$72)/Calculation!$D$58&gt;Calculation!$D$28,Calculation!$D$28,(C254-Calculation!$D$72)/Calculation!$D$58),0)</f>
        <v>0</v>
      </c>
      <c r="G254">
        <f>IF(C254&gt;Calculation!$D$73,IF((C254-Calculation!$D$73)/Calculation!$D$59&gt;Calculation!$D$29,Calculation!$D$29,(C254-Calculation!$D$73)/Calculation!$D$59),0)</f>
        <v>0</v>
      </c>
      <c r="H254">
        <f>IF(C254&gt;Calculation!$D$74,IF((C254-Calculation!$D$74)/Calculation!$D$60&gt;Calculation!$D$30,Calculation!$D$30,(C254-Calculation!$D$74)/Calculation!$D$60),0)</f>
        <v>0</v>
      </c>
      <c r="I254">
        <f>IF(C254&gt;Calculation!$D$75,IF((C254-Calculation!$D$75)/Calculation!$D$61&gt;Calculation!$D$31,Calculation!$D$31,(C254-Calculation!$D$75)/Calculation!$D$61),0)</f>
        <v>0</v>
      </c>
      <c r="J254">
        <f>IF(D254&gt;Calculation!$D$72,IF((D254-Calculation!$D$72)/Calculation!$D$58&gt;Calculation!$D$28,Calculation!$D$28,(D254-Calculation!$D$72)/Calculation!$D$58),0)</f>
        <v>0</v>
      </c>
      <c r="K254">
        <f>IF(D254&gt;Calculation!$D$73,IF((D254-Calculation!$D$73)/Calculation!$D$59&gt;Calculation!$D$29,Calculation!$D$29,(D254-Calculation!$D$73)/Calculation!$D$59),0)</f>
        <v>0</v>
      </c>
      <c r="L254">
        <f>IF(D254&gt;Calculation!$D$74,IF((D254-Calculation!$D$74)/Calculation!$D$60&gt;Calculation!$D$30,Calculation!$D$30,(D254-Calculation!$D$74)/Calculation!$D$60),0)</f>
        <v>0</v>
      </c>
      <c r="M254">
        <f>IF(D254&gt;Calculation!$D$75,IF((D254-Calculation!$D$75)/Calculation!$D$61&gt;Calculation!$D$31,Calculation!$D$31,(D254-Calculation!$D$75)/Calculation!$D$61),0)</f>
        <v>0</v>
      </c>
      <c r="N254">
        <f>IF(E254&gt;Calculation!$D$72,IF((E254-Calculation!$D$72)/Calculation!$D$58&gt;Calculation!$D$28,Calculation!$D$28,(E254-Calculation!$D$72)/Calculation!$D$58),0)</f>
        <v>0</v>
      </c>
      <c r="O254">
        <f>IF(E254&gt;Calculation!$D$73,IF((E254-Calculation!$D$73)/Calculation!$D$59&gt;Calculation!$D$29,Calculation!$D$29,(E254-Calculation!$D$73)/Calculation!$D$59),0)</f>
        <v>0</v>
      </c>
      <c r="P254">
        <f>IF(E254&gt;Calculation!$D$74,IF((E254-Calculation!$D$74)/Calculation!$D$60&gt;Calculation!$D$30,Calculation!$D$30,(E254-Calculation!$D$74)/Calculation!$D$60),0)</f>
        <v>0</v>
      </c>
      <c r="Q254">
        <f>IF(E254&gt;Calculation!$D$75,IF((E254-Calculation!$D$75)/Calculation!$D$61&gt;Calculation!$D$31,Calculation!$D$31,(E254-Calculation!$D$75)/Calculation!$D$61),0)</f>
        <v>0</v>
      </c>
      <c r="R254">
        <f t="shared" si="327"/>
        <v>0</v>
      </c>
      <c r="S254">
        <f t="shared" si="328"/>
        <v>0</v>
      </c>
      <c r="T254">
        <f t="shared" si="329"/>
        <v>0</v>
      </c>
      <c r="U254">
        <f t="shared" si="330"/>
        <v>0</v>
      </c>
      <c r="V254">
        <f t="shared" si="331"/>
        <v>0</v>
      </c>
      <c r="W254">
        <f t="shared" si="332"/>
        <v>0</v>
      </c>
      <c r="X254">
        <f t="shared" si="333"/>
        <v>0</v>
      </c>
      <c r="Y254">
        <f t="shared" si="334"/>
        <v>0</v>
      </c>
      <c r="Z254">
        <f t="shared" si="335"/>
        <v>0</v>
      </c>
      <c r="AA254">
        <f t="shared" si="336"/>
        <v>0</v>
      </c>
      <c r="AB254">
        <f t="shared" si="337"/>
        <v>0</v>
      </c>
      <c r="AC254">
        <f t="shared" si="316"/>
        <v>0</v>
      </c>
      <c r="AD254">
        <f>IF(T254&gt;Calculation!$D$29,1,0)</f>
        <v>0</v>
      </c>
      <c r="AE254">
        <f>IF(X254&gt;Calculation!$D$29,1,0)</f>
        <v>0</v>
      </c>
      <c r="AF254">
        <f>IF(AB254&gt;Calculation!$D$29,1,0)</f>
        <v>0</v>
      </c>
      <c r="AG254">
        <f>IF(U254&gt;Calculation!$D$30,1,0)</f>
        <v>0</v>
      </c>
      <c r="AH254">
        <f>IF(Y254&gt;Calculation!$D$30,1,0)</f>
        <v>0</v>
      </c>
      <c r="AI254">
        <f>IF(AC254&gt;Calculation!$D$30,1,0)</f>
        <v>0</v>
      </c>
      <c r="AJ254">
        <f t="shared" si="317"/>
        <v>0</v>
      </c>
      <c r="AK254">
        <f t="shared" si="338"/>
        <v>0</v>
      </c>
      <c r="AL254">
        <f t="shared" si="339"/>
        <v>0</v>
      </c>
      <c r="AM254">
        <f t="shared" si="340"/>
        <v>0</v>
      </c>
      <c r="AN254">
        <f t="shared" si="341"/>
        <v>0</v>
      </c>
      <c r="AO254">
        <f t="shared" si="342"/>
        <v>0</v>
      </c>
      <c r="AP254">
        <f t="shared" si="318"/>
        <v>0</v>
      </c>
      <c r="AQ254">
        <f t="shared" si="319"/>
        <v>0</v>
      </c>
      <c r="AR254">
        <f t="shared" si="320"/>
        <v>0</v>
      </c>
      <c r="AS254">
        <f t="shared" si="321"/>
        <v>0</v>
      </c>
      <c r="AT254">
        <f t="shared" si="343"/>
        <v>0</v>
      </c>
      <c r="AU254">
        <f t="shared" si="344"/>
        <v>0</v>
      </c>
      <c r="AV254">
        <f t="shared" si="345"/>
        <v>0</v>
      </c>
      <c r="AW254">
        <f t="shared" si="346"/>
        <v>0</v>
      </c>
      <c r="AX254">
        <f t="shared" si="347"/>
        <v>0</v>
      </c>
      <c r="AY254">
        <f t="shared" si="348"/>
        <v>0</v>
      </c>
      <c r="AZ254">
        <f t="shared" si="349"/>
        <v>0</v>
      </c>
      <c r="BA254">
        <f t="shared" si="350"/>
        <v>0</v>
      </c>
      <c r="BB254">
        <f t="shared" si="351"/>
        <v>0</v>
      </c>
      <c r="BC254">
        <f t="shared" si="352"/>
        <v>0</v>
      </c>
      <c r="BD254">
        <f t="shared" si="353"/>
        <v>0</v>
      </c>
      <c r="BE254">
        <f t="shared" si="354"/>
        <v>0</v>
      </c>
      <c r="BF254">
        <f t="shared" si="355"/>
        <v>0</v>
      </c>
      <c r="BG254">
        <f t="shared" si="356"/>
        <v>0</v>
      </c>
      <c r="BH254">
        <f t="shared" si="357"/>
        <v>0</v>
      </c>
      <c r="BI254">
        <f t="shared" si="358"/>
        <v>0</v>
      </c>
      <c r="BJ254">
        <f t="shared" si="359"/>
        <v>0</v>
      </c>
      <c r="BK254">
        <f t="shared" si="360"/>
        <v>0</v>
      </c>
      <c r="BL254">
        <f t="shared" si="361"/>
        <v>0</v>
      </c>
      <c r="BM254">
        <f t="shared" si="362"/>
        <v>0</v>
      </c>
      <c r="BN254">
        <f t="shared" si="363"/>
        <v>0</v>
      </c>
      <c r="BO254">
        <f t="shared" si="364"/>
        <v>0</v>
      </c>
      <c r="BP254">
        <f t="shared" si="365"/>
        <v>0</v>
      </c>
      <c r="BQ254">
        <f t="shared" si="366"/>
        <v>0</v>
      </c>
      <c r="BR254">
        <f t="shared" si="367"/>
        <v>0</v>
      </c>
      <c r="BS254">
        <f t="shared" si="368"/>
        <v>0</v>
      </c>
      <c r="BT254">
        <f t="shared" si="369"/>
        <v>0</v>
      </c>
      <c r="BU254">
        <f t="shared" si="370"/>
        <v>0</v>
      </c>
      <c r="BV254">
        <f t="shared" si="371"/>
        <v>0</v>
      </c>
      <c r="BW254">
        <f t="shared" si="372"/>
        <v>0</v>
      </c>
      <c r="BX254">
        <f t="shared" si="373"/>
        <v>0</v>
      </c>
      <c r="BY254">
        <f t="shared" si="374"/>
        <v>0</v>
      </c>
      <c r="BZ254">
        <f>IF($I$1=0,0,IF(AP254=0,C254,('LED Curve'!$D$14*(AP254/$I$1)^3+'LED Curve'!$D$15*(AP254/$I$1)^2+'LED Curve'!$D$16*(AP254/$I$1)^1+'LED Curve'!$D$17)*$F$1))</f>
        <v>19.535844952501336</v>
      </c>
      <c r="CA254">
        <f>IF($I$2=0,0,IF(AQ254=0,C254-BZ254,('LED Curve'!$D$14*(AQ254/$I$2)^3+'LED Curve'!$D$15*(AQ254/$I$2)^2+'LED Curve'!$D$16*(AQ254/$I$2)^1+'LED Curve'!$D$17)*$F$2))</f>
        <v>0</v>
      </c>
      <c r="CB254">
        <f>IF($I$3=0,0,IF(AR254=0,C254-(BZ254+CA254),('LED Curve'!$D$14*(AR254/$I$3)^3+'LED Curve'!$D$15*(AR254/$I$3)^2+'LED Curve'!$D$16*(AR254/$I$3)^1+'LED Curve'!$D$17)*$F$3))</f>
        <v>0</v>
      </c>
      <c r="CC254">
        <f>IF($I$4=0,0,IF(AS254=0,C254-(BZ254+CA254+CB254),('LED Curve'!$D$14*(AS254/$I$4)^3+'LED Curve'!$D$15*(AS254/$I$4)^2+'LED Curve'!$D$16*(AS254/$I$4)^1+'LED Curve'!$D$17)*$F$4))</f>
        <v>0</v>
      </c>
      <c r="CD254">
        <f>IF($I$1=0,0,IF(AT254=0,D254,('LED Curve'!$D$14*(AT254/$I$1)^3+'LED Curve'!$D$15*(AT254/$I$1)^2+'LED Curve'!$D$16*(AT254/$I$1)^1+'LED Curve'!$D$17)*$F$1))</f>
        <v>21.43910358454691</v>
      </c>
      <c r="CE254">
        <f>IF($I$2=0,0,IF(AU254=0,D254-CD254,('LED Curve'!$D$14*(AU254/$I$2)^3+'LED Curve'!$D$15*(AU254/$I$2)^2+'LED Curve'!$D$16*(AU254/$I$2)^1+'LED Curve'!$D$17)*$F$2))</f>
        <v>0</v>
      </c>
      <c r="CF254">
        <f>IF($I$3=0,0,IF(AV254=0,D254-(CD254+CE254),('LED Curve'!$D$14*(AV254/$I$3)^3+'LED Curve'!$D$15*(AV254/$I$3)^2+'LED Curve'!$D$16*(AV254/$I$3)^1+'LED Curve'!$D$17)*$F$3))</f>
        <v>0</v>
      </c>
      <c r="CG254">
        <f>IF($I$4=0,0,IF(AW254=0,D254-(CD254+CE254+CF254),('LED Curve'!$D$14*(AW254/$I$4)^3+'LED Curve'!$D$15*(AW254/$I$4)^2+'LED Curve'!$D$16*(AW254/$I$4)^1+'LED Curve'!$D$17)*$F$4))</f>
        <v>0</v>
      </c>
      <c r="CH254">
        <f>IF($I$1=0,0,IF(AX254=0,E254,('LED Curve'!$D$14*(AX254/$I$1)^3+'LED Curve'!$D$15*(AX254/$I$1)^2+'LED Curve'!$D$16*(AX254/$I$1)^1+'LED Curve'!$D$17)*$F$1))</f>
        <v>23.342362216592484</v>
      </c>
      <c r="CI254">
        <f>IF($I$2=0,0,IF(AY254=0,E254-CH254,('LED Curve'!$D$14*(AY254/$I$2)^3+'LED Curve'!$D$15*(AY254/$I$2)^2+'LED Curve'!$D$16*(AY254/$I$2)^1+'LED Curve'!$D$17)*$F$2))</f>
        <v>0</v>
      </c>
      <c r="CJ254">
        <f>IF($I$3=0,0,IF(AZ254=0,E254-(CH254+CI254),('LED Curve'!$D$14*(AZ254/$I$3)^3+'LED Curve'!$D$15*(AZ254/$I$3)^2+'LED Curve'!$D$16*(AZ254/$I$3)^1+'LED Curve'!$D$17)*$F$3))</f>
        <v>0</v>
      </c>
      <c r="CK254">
        <f>IF($I$4=0,0,IF(BA254=0,E254-(CH254+CI254+CJ254),('LED Curve'!$D$14*(BA254/$I$4)^3+'LED Curve'!$D$15*(BA254/$I$4)^2+'LED Curve'!$D$16*(BA254/$I$4)^1+'LED Curve'!$D$17)*$F$4))</f>
        <v>0</v>
      </c>
      <c r="CL254">
        <f t="shared" si="375"/>
        <v>0</v>
      </c>
      <c r="CM254">
        <f t="shared" si="376"/>
        <v>0</v>
      </c>
      <c r="CN254">
        <f t="shared" si="377"/>
        <v>0</v>
      </c>
      <c r="CO254">
        <f>IF($C$6=Calculation!$I$5,0,$C254-(BZ254+CA254+CB254+CC254))</f>
        <v>0</v>
      </c>
      <c r="CP254">
        <f t="shared" si="378"/>
        <v>0</v>
      </c>
      <c r="CQ254">
        <f t="shared" si="379"/>
        <v>0</v>
      </c>
      <c r="CR254">
        <f t="shared" si="380"/>
        <v>0</v>
      </c>
      <c r="CS254">
        <f>IF($C$6=Calculation!$I$5,0,$D254-(CD254+CE254+CF254+CG254))</f>
        <v>0</v>
      </c>
      <c r="CT254">
        <f t="shared" si="381"/>
        <v>0</v>
      </c>
      <c r="CU254">
        <f t="shared" si="382"/>
        <v>0</v>
      </c>
      <c r="CV254">
        <f t="shared" si="383"/>
        <v>0</v>
      </c>
      <c r="CW254">
        <f>IF($C$6=Calculation!$I$5,0,$E254-(CH254+CI254+CJ254+CK254))</f>
        <v>0</v>
      </c>
      <c r="CX254">
        <f t="shared" si="384"/>
        <v>110.04187078945299</v>
      </c>
      <c r="CY254">
        <f t="shared" si="385"/>
        <v>124.8409475085587</v>
      </c>
      <c r="CZ254">
        <f t="shared" si="386"/>
        <v>138.97871257252069</v>
      </c>
      <c r="DA254">
        <f t="shared" si="387"/>
        <v>1.2145320984627226</v>
      </c>
      <c r="DB254">
        <f t="shared" si="388"/>
        <v>1.2812854169473702</v>
      </c>
      <c r="DC254">
        <f t="shared" si="389"/>
        <v>1.3340139842116001</v>
      </c>
      <c r="DD254">
        <f t="shared" si="404"/>
        <v>27.375709732137544</v>
      </c>
      <c r="DE254">
        <f t="shared" si="405"/>
        <v>26.542089535716325</v>
      </c>
      <c r="DF254">
        <f t="shared" si="406"/>
        <v>24.158376756220594</v>
      </c>
      <c r="DG254">
        <f t="shared" si="407"/>
        <v>17.668708311669377</v>
      </c>
      <c r="DH254">
        <f t="shared" si="408"/>
        <v>28.961876291371098</v>
      </c>
      <c r="DI254">
        <f t="shared" si="409"/>
        <v>28.202146422291268</v>
      </c>
      <c r="DJ254">
        <f t="shared" si="410"/>
        <v>26.070179169031878</v>
      </c>
      <c r="DK254">
        <f t="shared" si="411"/>
        <v>20.58063158156131</v>
      </c>
      <c r="DL254">
        <f t="shared" si="412"/>
        <v>30.212488250219312</v>
      </c>
      <c r="DM254">
        <f t="shared" si="413"/>
        <v>29.516860226796588</v>
      </c>
      <c r="DN254">
        <f t="shared" si="414"/>
        <v>27.58637989587719</v>
      </c>
      <c r="DO254">
        <f t="shared" si="415"/>
        <v>22.792486166611489</v>
      </c>
      <c r="DP254">
        <f t="shared" si="390"/>
        <v>0.43073123313200723</v>
      </c>
      <c r="DQ254">
        <f t="shared" si="391"/>
        <v>1.189225856686829</v>
      </c>
      <c r="DR254">
        <f t="shared" si="392"/>
        <v>3.0086655197777659</v>
      </c>
      <c r="DS254">
        <f t="shared" si="393"/>
        <v>8.4538317456497953</v>
      </c>
      <c r="DT254">
        <f t="shared" si="394"/>
        <v>0.39148427149499326</v>
      </c>
      <c r="DU254">
        <f t="shared" si="395"/>
        <v>1.0587494033829188</v>
      </c>
      <c r="DV254">
        <f t="shared" si="396"/>
        <v>2.5140762187326211</v>
      </c>
      <c r="DW254">
        <f t="shared" si="397"/>
        <v>15.780518733745136</v>
      </c>
      <c r="DX254">
        <f t="shared" si="398"/>
        <v>0.35887183159659442</v>
      </c>
      <c r="DY254">
        <f t="shared" si="399"/>
        <v>0.95467221849995254</v>
      </c>
      <c r="DZ254">
        <f t="shared" si="400"/>
        <v>2.1752371277000293</v>
      </c>
      <c r="EA254">
        <f t="shared" si="401"/>
        <v>24.047702871007704</v>
      </c>
      <c r="EB254">
        <f>IF($I$1=0,0,IF(AP254&lt;=0,0,('LED Curve'!$D$19*(AP254/$I$1)^3+'LED Curve'!$D$20*(AP254/$I$1)^2+'LED Curve'!$D$21*(AP254/$I$1)^1+'LED Curve'!$D$22)*$F$1*$I$1))</f>
        <v>0</v>
      </c>
      <c r="EC254">
        <f>IF($I$2=0,0,IF(AQ254&lt;=0,0,('LED Curve'!$D$19*(AQ254/$I$2)^3+'LED Curve'!$D$20*(AQ254/$I$2)^2+'LED Curve'!$D$21*(AQ254/$I$2)^1+'LED Curve'!$D$22)*$F$2*$I$2))</f>
        <v>0</v>
      </c>
      <c r="ED254">
        <f>IF($I$3=0,0,IF(AR254&lt;=0,0,('LED Curve'!$D$19*(AR254/$I$3)^3+'LED Curve'!$D$20*(AR254/$I$3)^2+'LED Curve'!$D$21*(AR254/$I$3)^1+'LED Curve'!$D$22)*$F$3*$I$3))</f>
        <v>0</v>
      </c>
      <c r="EE254">
        <f>IF($I$4=0,0,IF(AS254&lt;=0,0,('LED Curve'!$D$19*(AS254/$I$4)^3+'LED Curve'!$D$20*(AS254/$I$4)^2+'LED Curve'!$D$21*(AS254/$I$4)^1+'LED Curve'!$D$22)*$F$4*$I$4))</f>
        <v>0</v>
      </c>
      <c r="EF254">
        <f>IF($I$1=0,0,IF(AT254&lt;=0,0,('LED Curve'!$D$19*(AT254/$I$1)^3+'LED Curve'!$D$20*(AT254/$I$1)^2+'LED Curve'!$D$21*(AT254/$I$1)^1+'LED Curve'!$D$22)*$F$1*$I$1))</f>
        <v>0</v>
      </c>
      <c r="EG254">
        <f>IF($I$2=0,0,IF(AU254&lt;=0,0,('LED Curve'!$D$19*(AU254/$I$2)^3+'LED Curve'!$D$20*(AU254/$I$2)^2+'LED Curve'!$D$21*(AU254/$I$2)^1+'LED Curve'!$D$22)*$F$2*$I$2))</f>
        <v>0</v>
      </c>
      <c r="EH254">
        <f>IF($I$3=0,0,IF(AV254&lt;=0,0,('LED Curve'!$D$19*(AV254/$I$3)^3+'LED Curve'!$D$20*(AV254/$I$3)^2+'LED Curve'!$D$21*(AV254/$I$3)^1+'LED Curve'!$D$22)*$F$3*$I$3))</f>
        <v>0</v>
      </c>
      <c r="EI254">
        <f>IF($I$4=0,0,IF(AW254&lt;=0,0,('LED Curve'!$D$19*(AW254/$I$4)^3+'LED Curve'!$D$20*(AW254/$I$4)^2+'LED Curve'!$D$21*(AW254/$I$4)^1+'LED Curve'!$D$22)*$F$4*$I$4))</f>
        <v>0</v>
      </c>
      <c r="EJ254">
        <f>IF($I$1=0,0,IF(AX254&lt;=0,0,('LED Curve'!$D$19*(AX254/$I$1)^3+'LED Curve'!$D$20*(AX254/$I$1)^2+'LED Curve'!$D$21*(AX254/$I$1)^1+'LED Curve'!$D$22)*$F$1*$I$1))</f>
        <v>0</v>
      </c>
      <c r="EK254">
        <f>IF($I$2=0,0,IF(AY254&lt;=0,0,('LED Curve'!$D$19*(AY254/$I$2)^3+'LED Curve'!$D$20*(AY254/$I$2)^2+'LED Curve'!$D$21*(AY254/$I$2)^1+'LED Curve'!$D$22)*$F$2*$I$2))</f>
        <v>0</v>
      </c>
      <c r="EL254">
        <f>IF($I$3=0,0,IF(AZ254&lt;=0,0,('LED Curve'!$D$19*(AZ254/$I$3)^3+'LED Curve'!$D$20*(AZ254/$I$3)^2+'LED Curve'!$D$21*(AZ254/$I$3)^1+'LED Curve'!$D$22)*$F$3*$I$3))</f>
        <v>0</v>
      </c>
      <c r="EM254">
        <f>IF($I$4=0,0,IF(BA254&lt;=0,0,('LED Curve'!$D$19*(BA254/$I$4)^3+'LED Curve'!$D$20*(BA254/$I$4)^2+'LED Curve'!$D$21*(BA254/$I$4)^1+'LED Curve'!$D$22)*$F$4*$I$4))</f>
        <v>0</v>
      </c>
      <c r="EN254">
        <f t="shared" si="402"/>
        <v>0</v>
      </c>
      <c r="EO254">
        <f t="shared" si="322"/>
        <v>0</v>
      </c>
      <c r="EP254">
        <f t="shared" si="323"/>
        <v>0</v>
      </c>
      <c r="EQ254">
        <f t="shared" si="324"/>
        <v>0</v>
      </c>
      <c r="ER254">
        <f t="shared" si="403"/>
        <v>0</v>
      </c>
      <c r="ES254">
        <f t="shared" si="325"/>
        <v>0</v>
      </c>
    </row>
    <row r="255" spans="1:149" x14ac:dyDescent="0.3">
      <c r="A255">
        <v>246</v>
      </c>
      <c r="B255">
        <f t="shared" si="326"/>
        <v>9.6093749999999999E-3</v>
      </c>
      <c r="C255">
        <f t="shared" si="313"/>
        <v>17.642632075057762</v>
      </c>
      <c r="D255">
        <f t="shared" si="314"/>
        <v>19.373780445517557</v>
      </c>
      <c r="E255">
        <f t="shared" si="315"/>
        <v>21.104928815977352</v>
      </c>
      <c r="F255">
        <f>IF(C255&gt;Calculation!$D$72,IF((C255-Calculation!$D$72)/Calculation!$D$58&gt;Calculation!$D$28,Calculation!$D$28,(C255-Calculation!$D$72)/Calculation!$D$58),0)</f>
        <v>0</v>
      </c>
      <c r="G255">
        <f>IF(C255&gt;Calculation!$D$73,IF((C255-Calculation!$D$73)/Calculation!$D$59&gt;Calculation!$D$29,Calculation!$D$29,(C255-Calculation!$D$73)/Calculation!$D$59),0)</f>
        <v>0</v>
      </c>
      <c r="H255">
        <f>IF(C255&gt;Calculation!$D$74,IF((C255-Calculation!$D$74)/Calculation!$D$60&gt;Calculation!$D$30,Calculation!$D$30,(C255-Calculation!$D$74)/Calculation!$D$60),0)</f>
        <v>0</v>
      </c>
      <c r="I255">
        <f>IF(C255&gt;Calculation!$D$75,IF((C255-Calculation!$D$75)/Calculation!$D$61&gt;Calculation!$D$31,Calculation!$D$31,(C255-Calculation!$D$75)/Calculation!$D$61),0)</f>
        <v>0</v>
      </c>
      <c r="J255">
        <f>IF(D255&gt;Calculation!$D$72,IF((D255-Calculation!$D$72)/Calculation!$D$58&gt;Calculation!$D$28,Calculation!$D$28,(D255-Calculation!$D$72)/Calculation!$D$58),0)</f>
        <v>0</v>
      </c>
      <c r="K255">
        <f>IF(D255&gt;Calculation!$D$73,IF((D255-Calculation!$D$73)/Calculation!$D$59&gt;Calculation!$D$29,Calculation!$D$29,(D255-Calculation!$D$73)/Calculation!$D$59),0)</f>
        <v>0</v>
      </c>
      <c r="L255">
        <f>IF(D255&gt;Calculation!$D$74,IF((D255-Calculation!$D$74)/Calculation!$D$60&gt;Calculation!$D$30,Calculation!$D$30,(D255-Calculation!$D$74)/Calculation!$D$60),0)</f>
        <v>0</v>
      </c>
      <c r="M255">
        <f>IF(D255&gt;Calculation!$D$75,IF((D255-Calculation!$D$75)/Calculation!$D$61&gt;Calculation!$D$31,Calculation!$D$31,(D255-Calculation!$D$75)/Calculation!$D$61),0)</f>
        <v>0</v>
      </c>
      <c r="N255">
        <f>IF(E255&gt;Calculation!$D$72,IF((E255-Calculation!$D$72)/Calculation!$D$58&gt;Calculation!$D$28,Calculation!$D$28,(E255-Calculation!$D$72)/Calculation!$D$58),0)</f>
        <v>0</v>
      </c>
      <c r="O255">
        <f>IF(E255&gt;Calculation!$D$73,IF((E255-Calculation!$D$73)/Calculation!$D$59&gt;Calculation!$D$29,Calculation!$D$29,(E255-Calculation!$D$73)/Calculation!$D$59),0)</f>
        <v>0</v>
      </c>
      <c r="P255">
        <f>IF(E255&gt;Calculation!$D$74,IF((E255-Calculation!$D$74)/Calculation!$D$60&gt;Calculation!$D$30,Calculation!$D$30,(E255-Calculation!$D$74)/Calculation!$D$60),0)</f>
        <v>0</v>
      </c>
      <c r="Q255">
        <f>IF(E255&gt;Calculation!$D$75,IF((E255-Calculation!$D$75)/Calculation!$D$61&gt;Calculation!$D$31,Calculation!$D$31,(E255-Calculation!$D$75)/Calculation!$D$61),0)</f>
        <v>0</v>
      </c>
      <c r="R255">
        <f t="shared" si="327"/>
        <v>0</v>
      </c>
      <c r="S255">
        <f t="shared" si="328"/>
        <v>0</v>
      </c>
      <c r="T255">
        <f t="shared" si="329"/>
        <v>0</v>
      </c>
      <c r="U255">
        <f t="shared" si="330"/>
        <v>0</v>
      </c>
      <c r="V255">
        <f t="shared" si="331"/>
        <v>0</v>
      </c>
      <c r="W255">
        <f t="shared" si="332"/>
        <v>0</v>
      </c>
      <c r="X255">
        <f t="shared" si="333"/>
        <v>0</v>
      </c>
      <c r="Y255">
        <f t="shared" si="334"/>
        <v>0</v>
      </c>
      <c r="Z255">
        <f t="shared" si="335"/>
        <v>0</v>
      </c>
      <c r="AA255">
        <f t="shared" si="336"/>
        <v>0</v>
      </c>
      <c r="AB255">
        <f t="shared" si="337"/>
        <v>0</v>
      </c>
      <c r="AC255">
        <f t="shared" si="316"/>
        <v>0</v>
      </c>
      <c r="AD255">
        <f>IF(T255&gt;Calculation!$D$29,1,0)</f>
        <v>0</v>
      </c>
      <c r="AE255">
        <f>IF(X255&gt;Calculation!$D$29,1,0)</f>
        <v>0</v>
      </c>
      <c r="AF255">
        <f>IF(AB255&gt;Calculation!$D$29,1,0)</f>
        <v>0</v>
      </c>
      <c r="AG255">
        <f>IF(U255&gt;Calculation!$D$30,1,0)</f>
        <v>0</v>
      </c>
      <c r="AH255">
        <f>IF(Y255&gt;Calculation!$D$30,1,0)</f>
        <v>0</v>
      </c>
      <c r="AI255">
        <f>IF(AC255&gt;Calculation!$D$30,1,0)</f>
        <v>0</v>
      </c>
      <c r="AJ255">
        <f t="shared" si="317"/>
        <v>0</v>
      </c>
      <c r="AK255">
        <f t="shared" si="338"/>
        <v>0</v>
      </c>
      <c r="AL255">
        <f t="shared" si="339"/>
        <v>0</v>
      </c>
      <c r="AM255">
        <f t="shared" si="340"/>
        <v>0</v>
      </c>
      <c r="AN255">
        <f t="shared" si="341"/>
        <v>0</v>
      </c>
      <c r="AO255">
        <f t="shared" si="342"/>
        <v>0</v>
      </c>
      <c r="AP255">
        <f t="shared" si="318"/>
        <v>0</v>
      </c>
      <c r="AQ255">
        <f t="shared" si="319"/>
        <v>0</v>
      </c>
      <c r="AR255">
        <f t="shared" si="320"/>
        <v>0</v>
      </c>
      <c r="AS255">
        <f t="shared" si="321"/>
        <v>0</v>
      </c>
      <c r="AT255">
        <f t="shared" si="343"/>
        <v>0</v>
      </c>
      <c r="AU255">
        <f t="shared" si="344"/>
        <v>0</v>
      </c>
      <c r="AV255">
        <f t="shared" si="345"/>
        <v>0</v>
      </c>
      <c r="AW255">
        <f t="shared" si="346"/>
        <v>0</v>
      </c>
      <c r="AX255">
        <f t="shared" si="347"/>
        <v>0</v>
      </c>
      <c r="AY255">
        <f t="shared" si="348"/>
        <v>0</v>
      </c>
      <c r="AZ255">
        <f t="shared" si="349"/>
        <v>0</v>
      </c>
      <c r="BA255">
        <f t="shared" si="350"/>
        <v>0</v>
      </c>
      <c r="BB255">
        <f t="shared" si="351"/>
        <v>0</v>
      </c>
      <c r="BC255">
        <f t="shared" si="352"/>
        <v>0</v>
      </c>
      <c r="BD255">
        <f t="shared" si="353"/>
        <v>0</v>
      </c>
      <c r="BE255">
        <f t="shared" si="354"/>
        <v>0</v>
      </c>
      <c r="BF255">
        <f t="shared" si="355"/>
        <v>0</v>
      </c>
      <c r="BG255">
        <f t="shared" si="356"/>
        <v>0</v>
      </c>
      <c r="BH255">
        <f t="shared" si="357"/>
        <v>0</v>
      </c>
      <c r="BI255">
        <f t="shared" si="358"/>
        <v>0</v>
      </c>
      <c r="BJ255">
        <f t="shared" si="359"/>
        <v>0</v>
      </c>
      <c r="BK255">
        <f t="shared" si="360"/>
        <v>0</v>
      </c>
      <c r="BL255">
        <f t="shared" si="361"/>
        <v>0</v>
      </c>
      <c r="BM255">
        <f t="shared" si="362"/>
        <v>0</v>
      </c>
      <c r="BN255">
        <f t="shared" si="363"/>
        <v>0</v>
      </c>
      <c r="BO255">
        <f t="shared" si="364"/>
        <v>0</v>
      </c>
      <c r="BP255">
        <f t="shared" si="365"/>
        <v>0</v>
      </c>
      <c r="BQ255">
        <f t="shared" si="366"/>
        <v>0</v>
      </c>
      <c r="BR255">
        <f t="shared" si="367"/>
        <v>0</v>
      </c>
      <c r="BS255">
        <f t="shared" si="368"/>
        <v>0</v>
      </c>
      <c r="BT255">
        <f t="shared" si="369"/>
        <v>0</v>
      </c>
      <c r="BU255">
        <f t="shared" si="370"/>
        <v>0</v>
      </c>
      <c r="BV255">
        <f t="shared" si="371"/>
        <v>0</v>
      </c>
      <c r="BW255">
        <f t="shared" si="372"/>
        <v>0</v>
      </c>
      <c r="BX255">
        <f t="shared" si="373"/>
        <v>0</v>
      </c>
      <c r="BY255">
        <f t="shared" si="374"/>
        <v>0</v>
      </c>
      <c r="BZ255">
        <f>IF($I$1=0,0,IF(AP255=0,C255,('LED Curve'!$D$14*(AP255/$I$1)^3+'LED Curve'!$D$15*(AP255/$I$1)^2+'LED Curve'!$D$16*(AP255/$I$1)^1+'LED Curve'!$D$17)*$F$1))</f>
        <v>17.642632075057762</v>
      </c>
      <c r="CA255">
        <f>IF($I$2=0,0,IF(AQ255=0,C255-BZ255,('LED Curve'!$D$14*(AQ255/$I$2)^3+'LED Curve'!$D$15*(AQ255/$I$2)^2+'LED Curve'!$D$16*(AQ255/$I$2)^1+'LED Curve'!$D$17)*$F$2))</f>
        <v>0</v>
      </c>
      <c r="CB255">
        <f>IF($I$3=0,0,IF(AR255=0,C255-(BZ255+CA255),('LED Curve'!$D$14*(AR255/$I$3)^3+'LED Curve'!$D$15*(AR255/$I$3)^2+'LED Curve'!$D$16*(AR255/$I$3)^1+'LED Curve'!$D$17)*$F$3))</f>
        <v>0</v>
      </c>
      <c r="CC255">
        <f>IF($I$4=0,0,IF(AS255=0,C255-(BZ255+CA255+CB255),('LED Curve'!$D$14*(AS255/$I$4)^3+'LED Curve'!$D$15*(AS255/$I$4)^2+'LED Curve'!$D$16*(AS255/$I$4)^1+'LED Curve'!$D$17)*$F$4))</f>
        <v>0</v>
      </c>
      <c r="CD255">
        <f>IF($I$1=0,0,IF(AT255=0,D255,('LED Curve'!$D$14*(AT255/$I$1)^3+'LED Curve'!$D$15*(AT255/$I$1)^2+'LED Curve'!$D$16*(AT255/$I$1)^1+'LED Curve'!$D$17)*$F$1))</f>
        <v>19.373780445517557</v>
      </c>
      <c r="CE255">
        <f>IF($I$2=0,0,IF(AU255=0,D255-CD255,('LED Curve'!$D$14*(AU255/$I$2)^3+'LED Curve'!$D$15*(AU255/$I$2)^2+'LED Curve'!$D$16*(AU255/$I$2)^1+'LED Curve'!$D$17)*$F$2))</f>
        <v>0</v>
      </c>
      <c r="CF255">
        <f>IF($I$3=0,0,IF(AV255=0,D255-(CD255+CE255),('LED Curve'!$D$14*(AV255/$I$3)^3+'LED Curve'!$D$15*(AV255/$I$3)^2+'LED Curve'!$D$16*(AV255/$I$3)^1+'LED Curve'!$D$17)*$F$3))</f>
        <v>0</v>
      </c>
      <c r="CG255">
        <f>IF($I$4=0,0,IF(AW255=0,D255-(CD255+CE255+CF255),('LED Curve'!$D$14*(AW255/$I$4)^3+'LED Curve'!$D$15*(AW255/$I$4)^2+'LED Curve'!$D$16*(AW255/$I$4)^1+'LED Curve'!$D$17)*$F$4))</f>
        <v>0</v>
      </c>
      <c r="CH255">
        <f>IF($I$1=0,0,IF(AX255=0,E255,('LED Curve'!$D$14*(AX255/$I$1)^3+'LED Curve'!$D$15*(AX255/$I$1)^2+'LED Curve'!$D$16*(AX255/$I$1)^1+'LED Curve'!$D$17)*$F$1))</f>
        <v>21.104928815977352</v>
      </c>
      <c r="CI255">
        <f>IF($I$2=0,0,IF(AY255=0,E255-CH255,('LED Curve'!$D$14*(AY255/$I$2)^3+'LED Curve'!$D$15*(AY255/$I$2)^2+'LED Curve'!$D$16*(AY255/$I$2)^1+'LED Curve'!$D$17)*$F$2))</f>
        <v>0</v>
      </c>
      <c r="CJ255">
        <f>IF($I$3=0,0,IF(AZ255=0,E255-(CH255+CI255),('LED Curve'!$D$14*(AZ255/$I$3)^3+'LED Curve'!$D$15*(AZ255/$I$3)^2+'LED Curve'!$D$16*(AZ255/$I$3)^1+'LED Curve'!$D$17)*$F$3))</f>
        <v>0</v>
      </c>
      <c r="CK255">
        <f>IF($I$4=0,0,IF(BA255=0,E255-(CH255+CI255+CJ255),('LED Curve'!$D$14*(BA255/$I$4)^3+'LED Curve'!$D$15*(BA255/$I$4)^2+'LED Curve'!$D$16*(BA255/$I$4)^1+'LED Curve'!$D$17)*$F$4))</f>
        <v>0</v>
      </c>
      <c r="CL255">
        <f t="shared" si="375"/>
        <v>0</v>
      </c>
      <c r="CM255">
        <f t="shared" si="376"/>
        <v>0</v>
      </c>
      <c r="CN255">
        <f t="shared" si="377"/>
        <v>0</v>
      </c>
      <c r="CO255">
        <f>IF($C$6=Calculation!$I$5,0,$C255-(BZ255+CA255+CB255+CC255))</f>
        <v>0</v>
      </c>
      <c r="CP255">
        <f t="shared" si="378"/>
        <v>0</v>
      </c>
      <c r="CQ255">
        <f t="shared" si="379"/>
        <v>0</v>
      </c>
      <c r="CR255">
        <f t="shared" si="380"/>
        <v>0</v>
      </c>
      <c r="CS255">
        <f>IF($C$6=Calculation!$I$5,0,$D255-(CD255+CE255+CF255+CG255))</f>
        <v>0</v>
      </c>
      <c r="CT255">
        <f t="shared" si="381"/>
        <v>0</v>
      </c>
      <c r="CU255">
        <f t="shared" si="382"/>
        <v>0</v>
      </c>
      <c r="CV255">
        <f t="shared" si="383"/>
        <v>0</v>
      </c>
      <c r="CW255">
        <f>IF($C$6=Calculation!$I$5,0,$E255-(CH255+CI255+CJ255+CK255))</f>
        <v>0</v>
      </c>
      <c r="CX255">
        <f t="shared" si="384"/>
        <v>110.04187078945299</v>
      </c>
      <c r="CY255">
        <f t="shared" si="385"/>
        <v>124.8409475085587</v>
      </c>
      <c r="CZ255">
        <f t="shared" si="386"/>
        <v>138.97871257252069</v>
      </c>
      <c r="DA255">
        <f t="shared" si="387"/>
        <v>1.2145320984627226</v>
      </c>
      <c r="DB255">
        <f t="shared" si="388"/>
        <v>1.2812854169473702</v>
      </c>
      <c r="DC255">
        <f t="shared" si="389"/>
        <v>1.3340139842116001</v>
      </c>
      <c r="DD255">
        <f t="shared" si="404"/>
        <v>27.375709732137544</v>
      </c>
      <c r="DE255">
        <f t="shared" si="405"/>
        <v>26.542089535716325</v>
      </c>
      <c r="DF255">
        <f t="shared" si="406"/>
        <v>24.158376756220594</v>
      </c>
      <c r="DG255">
        <f t="shared" si="407"/>
        <v>17.668708311669377</v>
      </c>
      <c r="DH255">
        <f t="shared" si="408"/>
        <v>28.961876291371098</v>
      </c>
      <c r="DI255">
        <f t="shared" si="409"/>
        <v>28.202146422291268</v>
      </c>
      <c r="DJ255">
        <f t="shared" si="410"/>
        <v>26.070179169031878</v>
      </c>
      <c r="DK255">
        <f t="shared" si="411"/>
        <v>20.58063158156131</v>
      </c>
      <c r="DL255">
        <f t="shared" si="412"/>
        <v>30.212488250219312</v>
      </c>
      <c r="DM255">
        <f t="shared" si="413"/>
        <v>29.516860226796588</v>
      </c>
      <c r="DN255">
        <f t="shared" si="414"/>
        <v>27.58637989587719</v>
      </c>
      <c r="DO255">
        <f t="shared" si="415"/>
        <v>22.792486166611489</v>
      </c>
      <c r="DP255">
        <f t="shared" si="390"/>
        <v>0.43073123313200723</v>
      </c>
      <c r="DQ255">
        <f t="shared" si="391"/>
        <v>1.189225856686829</v>
      </c>
      <c r="DR255">
        <f t="shared" si="392"/>
        <v>3.0086655197777659</v>
      </c>
      <c r="DS255">
        <f t="shared" si="393"/>
        <v>8.4538317456497953</v>
      </c>
      <c r="DT255">
        <f t="shared" si="394"/>
        <v>0.39148427149499326</v>
      </c>
      <c r="DU255">
        <f t="shared" si="395"/>
        <v>1.0587494033829188</v>
      </c>
      <c r="DV255">
        <f t="shared" si="396"/>
        <v>2.5140762187326211</v>
      </c>
      <c r="DW255">
        <f t="shared" si="397"/>
        <v>15.780518733745136</v>
      </c>
      <c r="DX255">
        <f t="shared" si="398"/>
        <v>0.35887183159659442</v>
      </c>
      <c r="DY255">
        <f t="shared" si="399"/>
        <v>0.95467221849995254</v>
      </c>
      <c r="DZ255">
        <f t="shared" si="400"/>
        <v>2.1752371277000293</v>
      </c>
      <c r="EA255">
        <f t="shared" si="401"/>
        <v>24.047702871007704</v>
      </c>
      <c r="EB255">
        <f>IF($I$1=0,0,IF(AP255&lt;=0,0,('LED Curve'!$D$19*(AP255/$I$1)^3+'LED Curve'!$D$20*(AP255/$I$1)^2+'LED Curve'!$D$21*(AP255/$I$1)^1+'LED Curve'!$D$22)*$F$1*$I$1))</f>
        <v>0</v>
      </c>
      <c r="EC255">
        <f>IF($I$2=0,0,IF(AQ255&lt;=0,0,('LED Curve'!$D$19*(AQ255/$I$2)^3+'LED Curve'!$D$20*(AQ255/$I$2)^2+'LED Curve'!$D$21*(AQ255/$I$2)^1+'LED Curve'!$D$22)*$F$2*$I$2))</f>
        <v>0</v>
      </c>
      <c r="ED255">
        <f>IF($I$3=0,0,IF(AR255&lt;=0,0,('LED Curve'!$D$19*(AR255/$I$3)^3+'LED Curve'!$D$20*(AR255/$I$3)^2+'LED Curve'!$D$21*(AR255/$I$3)^1+'LED Curve'!$D$22)*$F$3*$I$3))</f>
        <v>0</v>
      </c>
      <c r="EE255">
        <f>IF($I$4=0,0,IF(AS255&lt;=0,0,('LED Curve'!$D$19*(AS255/$I$4)^3+'LED Curve'!$D$20*(AS255/$I$4)^2+'LED Curve'!$D$21*(AS255/$I$4)^1+'LED Curve'!$D$22)*$F$4*$I$4))</f>
        <v>0</v>
      </c>
      <c r="EF255">
        <f>IF($I$1=0,0,IF(AT255&lt;=0,0,('LED Curve'!$D$19*(AT255/$I$1)^3+'LED Curve'!$D$20*(AT255/$I$1)^2+'LED Curve'!$D$21*(AT255/$I$1)^1+'LED Curve'!$D$22)*$F$1*$I$1))</f>
        <v>0</v>
      </c>
      <c r="EG255">
        <f>IF($I$2=0,0,IF(AU255&lt;=0,0,('LED Curve'!$D$19*(AU255/$I$2)^3+'LED Curve'!$D$20*(AU255/$I$2)^2+'LED Curve'!$D$21*(AU255/$I$2)^1+'LED Curve'!$D$22)*$F$2*$I$2))</f>
        <v>0</v>
      </c>
      <c r="EH255">
        <f>IF($I$3=0,0,IF(AV255&lt;=0,0,('LED Curve'!$D$19*(AV255/$I$3)^3+'LED Curve'!$D$20*(AV255/$I$3)^2+'LED Curve'!$D$21*(AV255/$I$3)^1+'LED Curve'!$D$22)*$F$3*$I$3))</f>
        <v>0</v>
      </c>
      <c r="EI255">
        <f>IF($I$4=0,0,IF(AW255&lt;=0,0,('LED Curve'!$D$19*(AW255/$I$4)^3+'LED Curve'!$D$20*(AW255/$I$4)^2+'LED Curve'!$D$21*(AW255/$I$4)^1+'LED Curve'!$D$22)*$F$4*$I$4))</f>
        <v>0</v>
      </c>
      <c r="EJ255">
        <f>IF($I$1=0,0,IF(AX255&lt;=0,0,('LED Curve'!$D$19*(AX255/$I$1)^3+'LED Curve'!$D$20*(AX255/$I$1)^2+'LED Curve'!$D$21*(AX255/$I$1)^1+'LED Curve'!$D$22)*$F$1*$I$1))</f>
        <v>0</v>
      </c>
      <c r="EK255">
        <f>IF($I$2=0,0,IF(AY255&lt;=0,0,('LED Curve'!$D$19*(AY255/$I$2)^3+'LED Curve'!$D$20*(AY255/$I$2)^2+'LED Curve'!$D$21*(AY255/$I$2)^1+'LED Curve'!$D$22)*$F$2*$I$2))</f>
        <v>0</v>
      </c>
      <c r="EL255">
        <f>IF($I$3=0,0,IF(AZ255&lt;=0,0,('LED Curve'!$D$19*(AZ255/$I$3)^3+'LED Curve'!$D$20*(AZ255/$I$3)^2+'LED Curve'!$D$21*(AZ255/$I$3)^1+'LED Curve'!$D$22)*$F$3*$I$3))</f>
        <v>0</v>
      </c>
      <c r="EM255">
        <f>IF($I$4=0,0,IF(BA255&lt;=0,0,('LED Curve'!$D$19*(BA255/$I$4)^3+'LED Curve'!$D$20*(BA255/$I$4)^2+'LED Curve'!$D$21*(BA255/$I$4)^1+'LED Curve'!$D$22)*$F$4*$I$4))</f>
        <v>0</v>
      </c>
      <c r="EN255">
        <f t="shared" si="402"/>
        <v>0</v>
      </c>
      <c r="EO255">
        <f t="shared" si="322"/>
        <v>0</v>
      </c>
      <c r="EP255">
        <f t="shared" si="323"/>
        <v>0</v>
      </c>
      <c r="EQ255">
        <f t="shared" si="324"/>
        <v>0</v>
      </c>
      <c r="ER255">
        <f t="shared" si="403"/>
        <v>0</v>
      </c>
      <c r="ES255">
        <f t="shared" si="325"/>
        <v>0</v>
      </c>
    </row>
    <row r="256" spans="1:149" x14ac:dyDescent="0.3">
      <c r="A256">
        <v>247</v>
      </c>
      <c r="B256">
        <f t="shared" si="326"/>
        <v>9.6484375000000008E-3</v>
      </c>
      <c r="C256">
        <f t="shared" si="313"/>
        <v>15.746551447267853</v>
      </c>
      <c r="D256">
        <f t="shared" si="314"/>
        <v>17.305328851564934</v>
      </c>
      <c r="E256">
        <f t="shared" si="315"/>
        <v>18.864106255862009</v>
      </c>
      <c r="F256">
        <f>IF(C256&gt;Calculation!$D$72,IF((C256-Calculation!$D$72)/Calculation!$D$58&gt;Calculation!$D$28,Calculation!$D$28,(C256-Calculation!$D$72)/Calculation!$D$58),0)</f>
        <v>0</v>
      </c>
      <c r="G256">
        <f>IF(C256&gt;Calculation!$D$73,IF((C256-Calculation!$D$73)/Calculation!$D$59&gt;Calculation!$D$29,Calculation!$D$29,(C256-Calculation!$D$73)/Calculation!$D$59),0)</f>
        <v>0</v>
      </c>
      <c r="H256">
        <f>IF(C256&gt;Calculation!$D$74,IF((C256-Calculation!$D$74)/Calculation!$D$60&gt;Calculation!$D$30,Calculation!$D$30,(C256-Calculation!$D$74)/Calculation!$D$60),0)</f>
        <v>0</v>
      </c>
      <c r="I256">
        <f>IF(C256&gt;Calculation!$D$75,IF((C256-Calculation!$D$75)/Calculation!$D$61&gt;Calculation!$D$31,Calculation!$D$31,(C256-Calculation!$D$75)/Calculation!$D$61),0)</f>
        <v>0</v>
      </c>
      <c r="J256">
        <f>IF(D256&gt;Calculation!$D$72,IF((D256-Calculation!$D$72)/Calculation!$D$58&gt;Calculation!$D$28,Calculation!$D$28,(D256-Calculation!$D$72)/Calculation!$D$58),0)</f>
        <v>0</v>
      </c>
      <c r="K256">
        <f>IF(D256&gt;Calculation!$D$73,IF((D256-Calculation!$D$73)/Calculation!$D$59&gt;Calculation!$D$29,Calculation!$D$29,(D256-Calculation!$D$73)/Calculation!$D$59),0)</f>
        <v>0</v>
      </c>
      <c r="L256">
        <f>IF(D256&gt;Calculation!$D$74,IF((D256-Calculation!$D$74)/Calculation!$D$60&gt;Calculation!$D$30,Calculation!$D$30,(D256-Calculation!$D$74)/Calculation!$D$60),0)</f>
        <v>0</v>
      </c>
      <c r="M256">
        <f>IF(D256&gt;Calculation!$D$75,IF((D256-Calculation!$D$75)/Calculation!$D$61&gt;Calculation!$D$31,Calculation!$D$31,(D256-Calculation!$D$75)/Calculation!$D$61),0)</f>
        <v>0</v>
      </c>
      <c r="N256">
        <f>IF(E256&gt;Calculation!$D$72,IF((E256-Calculation!$D$72)/Calculation!$D$58&gt;Calculation!$D$28,Calculation!$D$28,(E256-Calculation!$D$72)/Calculation!$D$58),0)</f>
        <v>0</v>
      </c>
      <c r="O256">
        <f>IF(E256&gt;Calculation!$D$73,IF((E256-Calculation!$D$73)/Calculation!$D$59&gt;Calculation!$D$29,Calculation!$D$29,(E256-Calculation!$D$73)/Calculation!$D$59),0)</f>
        <v>0</v>
      </c>
      <c r="P256">
        <f>IF(E256&gt;Calculation!$D$74,IF((E256-Calculation!$D$74)/Calculation!$D$60&gt;Calculation!$D$30,Calculation!$D$30,(E256-Calculation!$D$74)/Calculation!$D$60),0)</f>
        <v>0</v>
      </c>
      <c r="Q256">
        <f>IF(E256&gt;Calculation!$D$75,IF((E256-Calculation!$D$75)/Calculation!$D$61&gt;Calculation!$D$31,Calculation!$D$31,(E256-Calculation!$D$75)/Calculation!$D$61),0)</f>
        <v>0</v>
      </c>
      <c r="R256">
        <f t="shared" si="327"/>
        <v>0</v>
      </c>
      <c r="S256">
        <f t="shared" si="328"/>
        <v>0</v>
      </c>
      <c r="T256">
        <f t="shared" si="329"/>
        <v>0</v>
      </c>
      <c r="U256">
        <f t="shared" si="330"/>
        <v>0</v>
      </c>
      <c r="V256">
        <f t="shared" si="331"/>
        <v>0</v>
      </c>
      <c r="W256">
        <f t="shared" si="332"/>
        <v>0</v>
      </c>
      <c r="X256">
        <f t="shared" si="333"/>
        <v>0</v>
      </c>
      <c r="Y256">
        <f t="shared" si="334"/>
        <v>0</v>
      </c>
      <c r="Z256">
        <f t="shared" si="335"/>
        <v>0</v>
      </c>
      <c r="AA256">
        <f t="shared" si="336"/>
        <v>0</v>
      </c>
      <c r="AB256">
        <f t="shared" si="337"/>
        <v>0</v>
      </c>
      <c r="AC256">
        <f t="shared" si="316"/>
        <v>0</v>
      </c>
      <c r="AD256">
        <f>IF(T256&gt;Calculation!$D$29,1,0)</f>
        <v>0</v>
      </c>
      <c r="AE256">
        <f>IF(X256&gt;Calculation!$D$29,1,0)</f>
        <v>0</v>
      </c>
      <c r="AF256">
        <f>IF(AB256&gt;Calculation!$D$29,1,0)</f>
        <v>0</v>
      </c>
      <c r="AG256">
        <f>IF(U256&gt;Calculation!$D$30,1,0)</f>
        <v>0</v>
      </c>
      <c r="AH256">
        <f>IF(Y256&gt;Calculation!$D$30,1,0)</f>
        <v>0</v>
      </c>
      <c r="AI256">
        <f>IF(AC256&gt;Calculation!$D$30,1,0)</f>
        <v>0</v>
      </c>
      <c r="AJ256">
        <f t="shared" si="317"/>
        <v>0</v>
      </c>
      <c r="AK256">
        <f t="shared" si="338"/>
        <v>0</v>
      </c>
      <c r="AL256">
        <f t="shared" si="339"/>
        <v>0</v>
      </c>
      <c r="AM256">
        <f t="shared" si="340"/>
        <v>0</v>
      </c>
      <c r="AN256">
        <f t="shared" si="341"/>
        <v>0</v>
      </c>
      <c r="AO256">
        <f t="shared" si="342"/>
        <v>0</v>
      </c>
      <c r="AP256">
        <f t="shared" si="318"/>
        <v>0</v>
      </c>
      <c r="AQ256">
        <f t="shared" si="319"/>
        <v>0</v>
      </c>
      <c r="AR256">
        <f t="shared" si="320"/>
        <v>0</v>
      </c>
      <c r="AS256">
        <f t="shared" si="321"/>
        <v>0</v>
      </c>
      <c r="AT256">
        <f t="shared" si="343"/>
        <v>0</v>
      </c>
      <c r="AU256">
        <f t="shared" si="344"/>
        <v>0</v>
      </c>
      <c r="AV256">
        <f t="shared" si="345"/>
        <v>0</v>
      </c>
      <c r="AW256">
        <f t="shared" si="346"/>
        <v>0</v>
      </c>
      <c r="AX256">
        <f t="shared" si="347"/>
        <v>0</v>
      </c>
      <c r="AY256">
        <f t="shared" si="348"/>
        <v>0</v>
      </c>
      <c r="AZ256">
        <f t="shared" si="349"/>
        <v>0</v>
      </c>
      <c r="BA256">
        <f t="shared" si="350"/>
        <v>0</v>
      </c>
      <c r="BB256">
        <f t="shared" si="351"/>
        <v>0</v>
      </c>
      <c r="BC256">
        <f t="shared" si="352"/>
        <v>0</v>
      </c>
      <c r="BD256">
        <f t="shared" si="353"/>
        <v>0</v>
      </c>
      <c r="BE256">
        <f t="shared" si="354"/>
        <v>0</v>
      </c>
      <c r="BF256">
        <f t="shared" si="355"/>
        <v>0</v>
      </c>
      <c r="BG256">
        <f t="shared" si="356"/>
        <v>0</v>
      </c>
      <c r="BH256">
        <f t="shared" si="357"/>
        <v>0</v>
      </c>
      <c r="BI256">
        <f t="shared" si="358"/>
        <v>0</v>
      </c>
      <c r="BJ256">
        <f t="shared" si="359"/>
        <v>0</v>
      </c>
      <c r="BK256">
        <f t="shared" si="360"/>
        <v>0</v>
      </c>
      <c r="BL256">
        <f t="shared" si="361"/>
        <v>0</v>
      </c>
      <c r="BM256">
        <f t="shared" si="362"/>
        <v>0</v>
      </c>
      <c r="BN256">
        <f t="shared" si="363"/>
        <v>0</v>
      </c>
      <c r="BO256">
        <f t="shared" si="364"/>
        <v>0</v>
      </c>
      <c r="BP256">
        <f t="shared" si="365"/>
        <v>0</v>
      </c>
      <c r="BQ256">
        <f t="shared" si="366"/>
        <v>0</v>
      </c>
      <c r="BR256">
        <f t="shared" si="367"/>
        <v>0</v>
      </c>
      <c r="BS256">
        <f t="shared" si="368"/>
        <v>0</v>
      </c>
      <c r="BT256">
        <f t="shared" si="369"/>
        <v>0</v>
      </c>
      <c r="BU256">
        <f t="shared" si="370"/>
        <v>0</v>
      </c>
      <c r="BV256">
        <f t="shared" si="371"/>
        <v>0</v>
      </c>
      <c r="BW256">
        <f t="shared" si="372"/>
        <v>0</v>
      </c>
      <c r="BX256">
        <f t="shared" si="373"/>
        <v>0</v>
      </c>
      <c r="BY256">
        <f t="shared" si="374"/>
        <v>0</v>
      </c>
      <c r="BZ256">
        <f>IF($I$1=0,0,IF(AP256=0,C256,('LED Curve'!$D$14*(AP256/$I$1)^3+'LED Curve'!$D$15*(AP256/$I$1)^2+'LED Curve'!$D$16*(AP256/$I$1)^1+'LED Curve'!$D$17)*$F$1))</f>
        <v>15.746551447267853</v>
      </c>
      <c r="CA256">
        <f>IF($I$2=0,0,IF(AQ256=0,C256-BZ256,('LED Curve'!$D$14*(AQ256/$I$2)^3+'LED Curve'!$D$15*(AQ256/$I$2)^2+'LED Curve'!$D$16*(AQ256/$I$2)^1+'LED Curve'!$D$17)*$F$2))</f>
        <v>0</v>
      </c>
      <c r="CB256">
        <f>IF($I$3=0,0,IF(AR256=0,C256-(BZ256+CA256),('LED Curve'!$D$14*(AR256/$I$3)^3+'LED Curve'!$D$15*(AR256/$I$3)^2+'LED Curve'!$D$16*(AR256/$I$3)^1+'LED Curve'!$D$17)*$F$3))</f>
        <v>0</v>
      </c>
      <c r="CC256">
        <f>IF($I$4=0,0,IF(AS256=0,C256-(BZ256+CA256+CB256),('LED Curve'!$D$14*(AS256/$I$4)^3+'LED Curve'!$D$15*(AS256/$I$4)^2+'LED Curve'!$D$16*(AS256/$I$4)^1+'LED Curve'!$D$17)*$F$4))</f>
        <v>0</v>
      </c>
      <c r="CD256">
        <f>IF($I$1=0,0,IF(AT256=0,D256,('LED Curve'!$D$14*(AT256/$I$1)^3+'LED Curve'!$D$15*(AT256/$I$1)^2+'LED Curve'!$D$16*(AT256/$I$1)^1+'LED Curve'!$D$17)*$F$1))</f>
        <v>17.305328851564934</v>
      </c>
      <c r="CE256">
        <f>IF($I$2=0,0,IF(AU256=0,D256-CD256,('LED Curve'!$D$14*(AU256/$I$2)^3+'LED Curve'!$D$15*(AU256/$I$2)^2+'LED Curve'!$D$16*(AU256/$I$2)^1+'LED Curve'!$D$17)*$F$2))</f>
        <v>0</v>
      </c>
      <c r="CF256">
        <f>IF($I$3=0,0,IF(AV256=0,D256-(CD256+CE256),('LED Curve'!$D$14*(AV256/$I$3)^3+'LED Curve'!$D$15*(AV256/$I$3)^2+'LED Curve'!$D$16*(AV256/$I$3)^1+'LED Curve'!$D$17)*$F$3))</f>
        <v>0</v>
      </c>
      <c r="CG256">
        <f>IF($I$4=0,0,IF(AW256=0,D256-(CD256+CE256+CF256),('LED Curve'!$D$14*(AW256/$I$4)^3+'LED Curve'!$D$15*(AW256/$I$4)^2+'LED Curve'!$D$16*(AW256/$I$4)^1+'LED Curve'!$D$17)*$F$4))</f>
        <v>0</v>
      </c>
      <c r="CH256">
        <f>IF($I$1=0,0,IF(AX256=0,E256,('LED Curve'!$D$14*(AX256/$I$1)^3+'LED Curve'!$D$15*(AX256/$I$1)^2+'LED Curve'!$D$16*(AX256/$I$1)^1+'LED Curve'!$D$17)*$F$1))</f>
        <v>18.864106255862009</v>
      </c>
      <c r="CI256">
        <f>IF($I$2=0,0,IF(AY256=0,E256-CH256,('LED Curve'!$D$14*(AY256/$I$2)^3+'LED Curve'!$D$15*(AY256/$I$2)^2+'LED Curve'!$D$16*(AY256/$I$2)^1+'LED Curve'!$D$17)*$F$2))</f>
        <v>0</v>
      </c>
      <c r="CJ256">
        <f>IF($I$3=0,0,IF(AZ256=0,E256-(CH256+CI256),('LED Curve'!$D$14*(AZ256/$I$3)^3+'LED Curve'!$D$15*(AZ256/$I$3)^2+'LED Curve'!$D$16*(AZ256/$I$3)^1+'LED Curve'!$D$17)*$F$3))</f>
        <v>0</v>
      </c>
      <c r="CK256">
        <f>IF($I$4=0,0,IF(BA256=0,E256-(CH256+CI256+CJ256),('LED Curve'!$D$14*(BA256/$I$4)^3+'LED Curve'!$D$15*(BA256/$I$4)^2+'LED Curve'!$D$16*(BA256/$I$4)^1+'LED Curve'!$D$17)*$F$4))</f>
        <v>0</v>
      </c>
      <c r="CL256">
        <f t="shared" si="375"/>
        <v>0</v>
      </c>
      <c r="CM256">
        <f t="shared" si="376"/>
        <v>0</v>
      </c>
      <c r="CN256">
        <f t="shared" si="377"/>
        <v>0</v>
      </c>
      <c r="CO256">
        <f>IF($C$6=Calculation!$I$5,0,$C256-(BZ256+CA256+CB256+CC256))</f>
        <v>0</v>
      </c>
      <c r="CP256">
        <f t="shared" si="378"/>
        <v>0</v>
      </c>
      <c r="CQ256">
        <f t="shared" si="379"/>
        <v>0</v>
      </c>
      <c r="CR256">
        <f t="shared" si="380"/>
        <v>0</v>
      </c>
      <c r="CS256">
        <f>IF($C$6=Calculation!$I$5,0,$D256-(CD256+CE256+CF256+CG256))</f>
        <v>0</v>
      </c>
      <c r="CT256">
        <f t="shared" si="381"/>
        <v>0</v>
      </c>
      <c r="CU256">
        <f t="shared" si="382"/>
        <v>0</v>
      </c>
      <c r="CV256">
        <f t="shared" si="383"/>
        <v>0</v>
      </c>
      <c r="CW256">
        <f>IF($C$6=Calculation!$I$5,0,$E256-(CH256+CI256+CJ256+CK256))</f>
        <v>0</v>
      </c>
      <c r="CX256">
        <f t="shared" si="384"/>
        <v>110.04187078945299</v>
      </c>
      <c r="CY256">
        <f t="shared" si="385"/>
        <v>124.8409475085587</v>
      </c>
      <c r="CZ256">
        <f t="shared" si="386"/>
        <v>138.97871257252069</v>
      </c>
      <c r="DA256">
        <f t="shared" si="387"/>
        <v>1.2145320984627226</v>
      </c>
      <c r="DB256">
        <f t="shared" si="388"/>
        <v>1.2812854169473702</v>
      </c>
      <c r="DC256">
        <f t="shared" si="389"/>
        <v>1.3340139842116001</v>
      </c>
      <c r="DD256">
        <f t="shared" si="404"/>
        <v>27.375709732137544</v>
      </c>
      <c r="DE256">
        <f t="shared" si="405"/>
        <v>26.542089535716325</v>
      </c>
      <c r="DF256">
        <f t="shared" si="406"/>
        <v>24.158376756220594</v>
      </c>
      <c r="DG256">
        <f t="shared" si="407"/>
        <v>17.668708311669377</v>
      </c>
      <c r="DH256">
        <f t="shared" si="408"/>
        <v>28.961876291371098</v>
      </c>
      <c r="DI256">
        <f t="shared" si="409"/>
        <v>28.202146422291268</v>
      </c>
      <c r="DJ256">
        <f t="shared" si="410"/>
        <v>26.070179169031878</v>
      </c>
      <c r="DK256">
        <f t="shared" si="411"/>
        <v>20.58063158156131</v>
      </c>
      <c r="DL256">
        <f t="shared" si="412"/>
        <v>30.212488250219312</v>
      </c>
      <c r="DM256">
        <f t="shared" si="413"/>
        <v>29.516860226796588</v>
      </c>
      <c r="DN256">
        <f t="shared" si="414"/>
        <v>27.58637989587719</v>
      </c>
      <c r="DO256">
        <f t="shared" si="415"/>
        <v>22.792486166611489</v>
      </c>
      <c r="DP256">
        <f t="shared" si="390"/>
        <v>0.43073123313200723</v>
      </c>
      <c r="DQ256">
        <f t="shared" si="391"/>
        <v>1.189225856686829</v>
      </c>
      <c r="DR256">
        <f t="shared" si="392"/>
        <v>3.0086655197777659</v>
      </c>
      <c r="DS256">
        <f t="shared" si="393"/>
        <v>8.4538317456497953</v>
      </c>
      <c r="DT256">
        <f t="shared" si="394"/>
        <v>0.39148427149499326</v>
      </c>
      <c r="DU256">
        <f t="shared" si="395"/>
        <v>1.0587494033829188</v>
      </c>
      <c r="DV256">
        <f t="shared" si="396"/>
        <v>2.5140762187326211</v>
      </c>
      <c r="DW256">
        <f t="shared" si="397"/>
        <v>15.780518733745136</v>
      </c>
      <c r="DX256">
        <f t="shared" si="398"/>
        <v>0.35887183159659442</v>
      </c>
      <c r="DY256">
        <f t="shared" si="399"/>
        <v>0.95467221849995254</v>
      </c>
      <c r="DZ256">
        <f t="shared" si="400"/>
        <v>2.1752371277000293</v>
      </c>
      <c r="EA256">
        <f t="shared" si="401"/>
        <v>24.047702871007704</v>
      </c>
      <c r="EB256">
        <f>IF($I$1=0,0,IF(AP256&lt;=0,0,('LED Curve'!$D$19*(AP256/$I$1)^3+'LED Curve'!$D$20*(AP256/$I$1)^2+'LED Curve'!$D$21*(AP256/$I$1)^1+'LED Curve'!$D$22)*$F$1*$I$1))</f>
        <v>0</v>
      </c>
      <c r="EC256">
        <f>IF($I$2=0,0,IF(AQ256&lt;=0,0,('LED Curve'!$D$19*(AQ256/$I$2)^3+'LED Curve'!$D$20*(AQ256/$I$2)^2+'LED Curve'!$D$21*(AQ256/$I$2)^1+'LED Curve'!$D$22)*$F$2*$I$2))</f>
        <v>0</v>
      </c>
      <c r="ED256">
        <f>IF($I$3=0,0,IF(AR256&lt;=0,0,('LED Curve'!$D$19*(AR256/$I$3)^3+'LED Curve'!$D$20*(AR256/$I$3)^2+'LED Curve'!$D$21*(AR256/$I$3)^1+'LED Curve'!$D$22)*$F$3*$I$3))</f>
        <v>0</v>
      </c>
      <c r="EE256">
        <f>IF($I$4=0,0,IF(AS256&lt;=0,0,('LED Curve'!$D$19*(AS256/$I$4)^3+'LED Curve'!$D$20*(AS256/$I$4)^2+'LED Curve'!$D$21*(AS256/$I$4)^1+'LED Curve'!$D$22)*$F$4*$I$4))</f>
        <v>0</v>
      </c>
      <c r="EF256">
        <f>IF($I$1=0,0,IF(AT256&lt;=0,0,('LED Curve'!$D$19*(AT256/$I$1)^3+'LED Curve'!$D$20*(AT256/$I$1)^2+'LED Curve'!$D$21*(AT256/$I$1)^1+'LED Curve'!$D$22)*$F$1*$I$1))</f>
        <v>0</v>
      </c>
      <c r="EG256">
        <f>IF($I$2=0,0,IF(AU256&lt;=0,0,('LED Curve'!$D$19*(AU256/$I$2)^3+'LED Curve'!$D$20*(AU256/$I$2)^2+'LED Curve'!$D$21*(AU256/$I$2)^1+'LED Curve'!$D$22)*$F$2*$I$2))</f>
        <v>0</v>
      </c>
      <c r="EH256">
        <f>IF($I$3=0,0,IF(AV256&lt;=0,0,('LED Curve'!$D$19*(AV256/$I$3)^3+'LED Curve'!$D$20*(AV256/$I$3)^2+'LED Curve'!$D$21*(AV256/$I$3)^1+'LED Curve'!$D$22)*$F$3*$I$3))</f>
        <v>0</v>
      </c>
      <c r="EI256">
        <f>IF($I$4=0,0,IF(AW256&lt;=0,0,('LED Curve'!$D$19*(AW256/$I$4)^3+'LED Curve'!$D$20*(AW256/$I$4)^2+'LED Curve'!$D$21*(AW256/$I$4)^1+'LED Curve'!$D$22)*$F$4*$I$4))</f>
        <v>0</v>
      </c>
      <c r="EJ256">
        <f>IF($I$1=0,0,IF(AX256&lt;=0,0,('LED Curve'!$D$19*(AX256/$I$1)^3+'LED Curve'!$D$20*(AX256/$I$1)^2+'LED Curve'!$D$21*(AX256/$I$1)^1+'LED Curve'!$D$22)*$F$1*$I$1))</f>
        <v>0</v>
      </c>
      <c r="EK256">
        <f>IF($I$2=0,0,IF(AY256&lt;=0,0,('LED Curve'!$D$19*(AY256/$I$2)^3+'LED Curve'!$D$20*(AY256/$I$2)^2+'LED Curve'!$D$21*(AY256/$I$2)^1+'LED Curve'!$D$22)*$F$2*$I$2))</f>
        <v>0</v>
      </c>
      <c r="EL256">
        <f>IF($I$3=0,0,IF(AZ256&lt;=0,0,('LED Curve'!$D$19*(AZ256/$I$3)^3+'LED Curve'!$D$20*(AZ256/$I$3)^2+'LED Curve'!$D$21*(AZ256/$I$3)^1+'LED Curve'!$D$22)*$F$3*$I$3))</f>
        <v>0</v>
      </c>
      <c r="EM256">
        <f>IF($I$4=0,0,IF(BA256&lt;=0,0,('LED Curve'!$D$19*(BA256/$I$4)^3+'LED Curve'!$D$20*(BA256/$I$4)^2+'LED Curve'!$D$21*(BA256/$I$4)^1+'LED Curve'!$D$22)*$F$4*$I$4))</f>
        <v>0</v>
      </c>
      <c r="EN256">
        <f t="shared" si="402"/>
        <v>0</v>
      </c>
      <c r="EO256">
        <f t="shared" si="322"/>
        <v>0</v>
      </c>
      <c r="EP256">
        <f t="shared" si="323"/>
        <v>0</v>
      </c>
      <c r="EQ256">
        <f t="shared" si="324"/>
        <v>0</v>
      </c>
      <c r="ER256">
        <f t="shared" si="403"/>
        <v>0</v>
      </c>
      <c r="ES256">
        <f t="shared" si="325"/>
        <v>0</v>
      </c>
    </row>
    <row r="257" spans="1:149" x14ac:dyDescent="0.3">
      <c r="A257">
        <v>248</v>
      </c>
      <c r="B257">
        <f t="shared" si="326"/>
        <v>9.6874999999999999E-3</v>
      </c>
      <c r="C257">
        <f t="shared" si="313"/>
        <v>13.847888611900029</v>
      </c>
      <c r="D257">
        <f t="shared" si="314"/>
        <v>15.23406030389094</v>
      </c>
      <c r="E257">
        <f t="shared" si="315"/>
        <v>16.620231995881856</v>
      </c>
      <c r="F257">
        <f>IF(C257&gt;Calculation!$D$72,IF((C257-Calculation!$D$72)/Calculation!$D$58&gt;Calculation!$D$28,Calculation!$D$28,(C257-Calculation!$D$72)/Calculation!$D$58),0)</f>
        <v>0</v>
      </c>
      <c r="G257">
        <f>IF(C257&gt;Calculation!$D$73,IF((C257-Calculation!$D$73)/Calculation!$D$59&gt;Calculation!$D$29,Calculation!$D$29,(C257-Calculation!$D$73)/Calculation!$D$59),0)</f>
        <v>0</v>
      </c>
      <c r="H257">
        <f>IF(C257&gt;Calculation!$D$74,IF((C257-Calculation!$D$74)/Calculation!$D$60&gt;Calculation!$D$30,Calculation!$D$30,(C257-Calculation!$D$74)/Calculation!$D$60),0)</f>
        <v>0</v>
      </c>
      <c r="I257">
        <f>IF(C257&gt;Calculation!$D$75,IF((C257-Calculation!$D$75)/Calculation!$D$61&gt;Calculation!$D$31,Calculation!$D$31,(C257-Calculation!$D$75)/Calculation!$D$61),0)</f>
        <v>0</v>
      </c>
      <c r="J257">
        <f>IF(D257&gt;Calculation!$D$72,IF((D257-Calculation!$D$72)/Calculation!$D$58&gt;Calculation!$D$28,Calculation!$D$28,(D257-Calculation!$D$72)/Calculation!$D$58),0)</f>
        <v>0</v>
      </c>
      <c r="K257">
        <f>IF(D257&gt;Calculation!$D$73,IF((D257-Calculation!$D$73)/Calculation!$D$59&gt;Calculation!$D$29,Calculation!$D$29,(D257-Calculation!$D$73)/Calculation!$D$59),0)</f>
        <v>0</v>
      </c>
      <c r="L257">
        <f>IF(D257&gt;Calculation!$D$74,IF((D257-Calculation!$D$74)/Calculation!$D$60&gt;Calculation!$D$30,Calculation!$D$30,(D257-Calculation!$D$74)/Calculation!$D$60),0)</f>
        <v>0</v>
      </c>
      <c r="M257">
        <f>IF(D257&gt;Calculation!$D$75,IF((D257-Calculation!$D$75)/Calculation!$D$61&gt;Calculation!$D$31,Calculation!$D$31,(D257-Calculation!$D$75)/Calculation!$D$61),0)</f>
        <v>0</v>
      </c>
      <c r="N257">
        <f>IF(E257&gt;Calculation!$D$72,IF((E257-Calculation!$D$72)/Calculation!$D$58&gt;Calculation!$D$28,Calculation!$D$28,(E257-Calculation!$D$72)/Calculation!$D$58),0)</f>
        <v>0</v>
      </c>
      <c r="O257">
        <f>IF(E257&gt;Calculation!$D$73,IF((E257-Calculation!$D$73)/Calculation!$D$59&gt;Calculation!$D$29,Calculation!$D$29,(E257-Calculation!$D$73)/Calculation!$D$59),0)</f>
        <v>0</v>
      </c>
      <c r="P257">
        <f>IF(E257&gt;Calculation!$D$74,IF((E257-Calculation!$D$74)/Calculation!$D$60&gt;Calculation!$D$30,Calculation!$D$30,(E257-Calculation!$D$74)/Calculation!$D$60),0)</f>
        <v>0</v>
      </c>
      <c r="Q257">
        <f>IF(E257&gt;Calculation!$D$75,IF((E257-Calculation!$D$75)/Calculation!$D$61&gt;Calculation!$D$31,Calculation!$D$31,(E257-Calculation!$D$75)/Calculation!$D$61),0)</f>
        <v>0</v>
      </c>
      <c r="R257">
        <f t="shared" si="327"/>
        <v>0</v>
      </c>
      <c r="S257">
        <f t="shared" si="328"/>
        <v>0</v>
      </c>
      <c r="T257">
        <f t="shared" si="329"/>
        <v>0</v>
      </c>
      <c r="U257">
        <f t="shared" si="330"/>
        <v>0</v>
      </c>
      <c r="V257">
        <f t="shared" si="331"/>
        <v>0</v>
      </c>
      <c r="W257">
        <f t="shared" si="332"/>
        <v>0</v>
      </c>
      <c r="X257">
        <f t="shared" si="333"/>
        <v>0</v>
      </c>
      <c r="Y257">
        <f t="shared" si="334"/>
        <v>0</v>
      </c>
      <c r="Z257">
        <f t="shared" si="335"/>
        <v>0</v>
      </c>
      <c r="AA257">
        <f t="shared" si="336"/>
        <v>0</v>
      </c>
      <c r="AB257">
        <f t="shared" si="337"/>
        <v>0</v>
      </c>
      <c r="AC257">
        <f t="shared" si="316"/>
        <v>0</v>
      </c>
      <c r="AD257">
        <f>IF(T257&gt;Calculation!$D$29,1,0)</f>
        <v>0</v>
      </c>
      <c r="AE257">
        <f>IF(X257&gt;Calculation!$D$29,1,0)</f>
        <v>0</v>
      </c>
      <c r="AF257">
        <f>IF(AB257&gt;Calculation!$D$29,1,0)</f>
        <v>0</v>
      </c>
      <c r="AG257">
        <f>IF(U257&gt;Calculation!$D$30,1,0)</f>
        <v>0</v>
      </c>
      <c r="AH257">
        <f>IF(Y257&gt;Calculation!$D$30,1,0)</f>
        <v>0</v>
      </c>
      <c r="AI257">
        <f>IF(AC257&gt;Calculation!$D$30,1,0)</f>
        <v>0</v>
      </c>
      <c r="AJ257">
        <f t="shared" si="317"/>
        <v>0</v>
      </c>
      <c r="AK257">
        <f t="shared" si="338"/>
        <v>0</v>
      </c>
      <c r="AL257">
        <f t="shared" si="339"/>
        <v>0</v>
      </c>
      <c r="AM257">
        <f t="shared" si="340"/>
        <v>0</v>
      </c>
      <c r="AN257">
        <f t="shared" si="341"/>
        <v>0</v>
      </c>
      <c r="AO257">
        <f t="shared" si="342"/>
        <v>0</v>
      </c>
      <c r="AP257">
        <f t="shared" si="318"/>
        <v>0</v>
      </c>
      <c r="AQ257">
        <f t="shared" si="319"/>
        <v>0</v>
      </c>
      <c r="AR257">
        <f t="shared" si="320"/>
        <v>0</v>
      </c>
      <c r="AS257">
        <f t="shared" si="321"/>
        <v>0</v>
      </c>
      <c r="AT257">
        <f t="shared" si="343"/>
        <v>0</v>
      </c>
      <c r="AU257">
        <f t="shared" si="344"/>
        <v>0</v>
      </c>
      <c r="AV257">
        <f t="shared" si="345"/>
        <v>0</v>
      </c>
      <c r="AW257">
        <f t="shared" si="346"/>
        <v>0</v>
      </c>
      <c r="AX257">
        <f t="shared" si="347"/>
        <v>0</v>
      </c>
      <c r="AY257">
        <f t="shared" si="348"/>
        <v>0</v>
      </c>
      <c r="AZ257">
        <f t="shared" si="349"/>
        <v>0</v>
      </c>
      <c r="BA257">
        <f t="shared" si="350"/>
        <v>0</v>
      </c>
      <c r="BB257">
        <f t="shared" si="351"/>
        <v>0</v>
      </c>
      <c r="BC257">
        <f t="shared" si="352"/>
        <v>0</v>
      </c>
      <c r="BD257">
        <f t="shared" si="353"/>
        <v>0</v>
      </c>
      <c r="BE257">
        <f t="shared" si="354"/>
        <v>0</v>
      </c>
      <c r="BF257">
        <f t="shared" si="355"/>
        <v>0</v>
      </c>
      <c r="BG257">
        <f t="shared" si="356"/>
        <v>0</v>
      </c>
      <c r="BH257">
        <f t="shared" si="357"/>
        <v>0</v>
      </c>
      <c r="BI257">
        <f t="shared" si="358"/>
        <v>0</v>
      </c>
      <c r="BJ257">
        <f t="shared" si="359"/>
        <v>0</v>
      </c>
      <c r="BK257">
        <f t="shared" si="360"/>
        <v>0</v>
      </c>
      <c r="BL257">
        <f t="shared" si="361"/>
        <v>0</v>
      </c>
      <c r="BM257">
        <f t="shared" si="362"/>
        <v>0</v>
      </c>
      <c r="BN257">
        <f t="shared" si="363"/>
        <v>0</v>
      </c>
      <c r="BO257">
        <f t="shared" si="364"/>
        <v>0</v>
      </c>
      <c r="BP257">
        <f t="shared" si="365"/>
        <v>0</v>
      </c>
      <c r="BQ257">
        <f t="shared" si="366"/>
        <v>0</v>
      </c>
      <c r="BR257">
        <f t="shared" si="367"/>
        <v>0</v>
      </c>
      <c r="BS257">
        <f t="shared" si="368"/>
        <v>0</v>
      </c>
      <c r="BT257">
        <f t="shared" si="369"/>
        <v>0</v>
      </c>
      <c r="BU257">
        <f t="shared" si="370"/>
        <v>0</v>
      </c>
      <c r="BV257">
        <f t="shared" si="371"/>
        <v>0</v>
      </c>
      <c r="BW257">
        <f t="shared" si="372"/>
        <v>0</v>
      </c>
      <c r="BX257">
        <f t="shared" si="373"/>
        <v>0</v>
      </c>
      <c r="BY257">
        <f t="shared" si="374"/>
        <v>0</v>
      </c>
      <c r="BZ257">
        <f>IF($I$1=0,0,IF(AP257=0,C257,('LED Curve'!$D$14*(AP257/$I$1)^3+'LED Curve'!$D$15*(AP257/$I$1)^2+'LED Curve'!$D$16*(AP257/$I$1)^1+'LED Curve'!$D$17)*$F$1))</f>
        <v>13.847888611900029</v>
      </c>
      <c r="CA257">
        <f>IF($I$2=0,0,IF(AQ257=0,C257-BZ257,('LED Curve'!$D$14*(AQ257/$I$2)^3+'LED Curve'!$D$15*(AQ257/$I$2)^2+'LED Curve'!$D$16*(AQ257/$I$2)^1+'LED Curve'!$D$17)*$F$2))</f>
        <v>0</v>
      </c>
      <c r="CB257">
        <f>IF($I$3=0,0,IF(AR257=0,C257-(BZ257+CA257),('LED Curve'!$D$14*(AR257/$I$3)^3+'LED Curve'!$D$15*(AR257/$I$3)^2+'LED Curve'!$D$16*(AR257/$I$3)^1+'LED Curve'!$D$17)*$F$3))</f>
        <v>0</v>
      </c>
      <c r="CC257">
        <f>IF($I$4=0,0,IF(AS257=0,C257-(BZ257+CA257+CB257),('LED Curve'!$D$14*(AS257/$I$4)^3+'LED Curve'!$D$15*(AS257/$I$4)^2+'LED Curve'!$D$16*(AS257/$I$4)^1+'LED Curve'!$D$17)*$F$4))</f>
        <v>0</v>
      </c>
      <c r="CD257">
        <f>IF($I$1=0,0,IF(AT257=0,D257,('LED Curve'!$D$14*(AT257/$I$1)^3+'LED Curve'!$D$15*(AT257/$I$1)^2+'LED Curve'!$D$16*(AT257/$I$1)^1+'LED Curve'!$D$17)*$F$1))</f>
        <v>15.23406030389094</v>
      </c>
      <c r="CE257">
        <f>IF($I$2=0,0,IF(AU257=0,D257-CD257,('LED Curve'!$D$14*(AU257/$I$2)^3+'LED Curve'!$D$15*(AU257/$I$2)^2+'LED Curve'!$D$16*(AU257/$I$2)^1+'LED Curve'!$D$17)*$F$2))</f>
        <v>0</v>
      </c>
      <c r="CF257">
        <f>IF($I$3=0,0,IF(AV257=0,D257-(CD257+CE257),('LED Curve'!$D$14*(AV257/$I$3)^3+'LED Curve'!$D$15*(AV257/$I$3)^2+'LED Curve'!$D$16*(AV257/$I$3)^1+'LED Curve'!$D$17)*$F$3))</f>
        <v>0</v>
      </c>
      <c r="CG257">
        <f>IF($I$4=0,0,IF(AW257=0,D257-(CD257+CE257+CF257),('LED Curve'!$D$14*(AW257/$I$4)^3+'LED Curve'!$D$15*(AW257/$I$4)^2+'LED Curve'!$D$16*(AW257/$I$4)^1+'LED Curve'!$D$17)*$F$4))</f>
        <v>0</v>
      </c>
      <c r="CH257">
        <f>IF($I$1=0,0,IF(AX257=0,E257,('LED Curve'!$D$14*(AX257/$I$1)^3+'LED Curve'!$D$15*(AX257/$I$1)^2+'LED Curve'!$D$16*(AX257/$I$1)^1+'LED Curve'!$D$17)*$F$1))</f>
        <v>16.620231995881856</v>
      </c>
      <c r="CI257">
        <f>IF($I$2=0,0,IF(AY257=0,E257-CH257,('LED Curve'!$D$14*(AY257/$I$2)^3+'LED Curve'!$D$15*(AY257/$I$2)^2+'LED Curve'!$D$16*(AY257/$I$2)^1+'LED Curve'!$D$17)*$F$2))</f>
        <v>0</v>
      </c>
      <c r="CJ257">
        <f>IF($I$3=0,0,IF(AZ257=0,E257-(CH257+CI257),('LED Curve'!$D$14*(AZ257/$I$3)^3+'LED Curve'!$D$15*(AZ257/$I$3)^2+'LED Curve'!$D$16*(AZ257/$I$3)^1+'LED Curve'!$D$17)*$F$3))</f>
        <v>0</v>
      </c>
      <c r="CK257">
        <f>IF($I$4=0,0,IF(BA257=0,E257-(CH257+CI257+CJ257),('LED Curve'!$D$14*(BA257/$I$4)^3+'LED Curve'!$D$15*(BA257/$I$4)^2+'LED Curve'!$D$16*(BA257/$I$4)^1+'LED Curve'!$D$17)*$F$4))</f>
        <v>0</v>
      </c>
      <c r="CL257">
        <f t="shared" si="375"/>
        <v>0</v>
      </c>
      <c r="CM257">
        <f t="shared" si="376"/>
        <v>0</v>
      </c>
      <c r="CN257">
        <f t="shared" si="377"/>
        <v>0</v>
      </c>
      <c r="CO257">
        <f>IF($C$6=Calculation!$I$5,0,$C257-(BZ257+CA257+CB257+CC257))</f>
        <v>0</v>
      </c>
      <c r="CP257">
        <f t="shared" si="378"/>
        <v>0</v>
      </c>
      <c r="CQ257">
        <f t="shared" si="379"/>
        <v>0</v>
      </c>
      <c r="CR257">
        <f t="shared" si="380"/>
        <v>0</v>
      </c>
      <c r="CS257">
        <f>IF($C$6=Calculation!$I$5,0,$D257-(CD257+CE257+CF257+CG257))</f>
        <v>0</v>
      </c>
      <c r="CT257">
        <f t="shared" si="381"/>
        <v>0</v>
      </c>
      <c r="CU257">
        <f t="shared" si="382"/>
        <v>0</v>
      </c>
      <c r="CV257">
        <f t="shared" si="383"/>
        <v>0</v>
      </c>
      <c r="CW257">
        <f>IF($C$6=Calculation!$I$5,0,$E257-(CH257+CI257+CJ257+CK257))</f>
        <v>0</v>
      </c>
      <c r="CX257">
        <f t="shared" si="384"/>
        <v>110.04187078945299</v>
      </c>
      <c r="CY257">
        <f t="shared" si="385"/>
        <v>124.8409475085587</v>
      </c>
      <c r="CZ257">
        <f t="shared" si="386"/>
        <v>138.97871257252069</v>
      </c>
      <c r="DA257">
        <f t="shared" si="387"/>
        <v>1.2145320984627226</v>
      </c>
      <c r="DB257">
        <f t="shared" si="388"/>
        <v>1.2812854169473702</v>
      </c>
      <c r="DC257">
        <f t="shared" si="389"/>
        <v>1.3340139842116001</v>
      </c>
      <c r="DD257">
        <f t="shared" si="404"/>
        <v>27.375709732137544</v>
      </c>
      <c r="DE257">
        <f t="shared" si="405"/>
        <v>26.542089535716325</v>
      </c>
      <c r="DF257">
        <f t="shared" si="406"/>
        <v>24.158376756220594</v>
      </c>
      <c r="DG257">
        <f t="shared" si="407"/>
        <v>17.668708311669377</v>
      </c>
      <c r="DH257">
        <f t="shared" si="408"/>
        <v>28.961876291371098</v>
      </c>
      <c r="DI257">
        <f t="shared" si="409"/>
        <v>28.202146422291268</v>
      </c>
      <c r="DJ257">
        <f t="shared" si="410"/>
        <v>26.070179169031878</v>
      </c>
      <c r="DK257">
        <f t="shared" si="411"/>
        <v>20.58063158156131</v>
      </c>
      <c r="DL257">
        <f t="shared" si="412"/>
        <v>30.212488250219312</v>
      </c>
      <c r="DM257">
        <f t="shared" si="413"/>
        <v>29.516860226796588</v>
      </c>
      <c r="DN257">
        <f t="shared" si="414"/>
        <v>27.58637989587719</v>
      </c>
      <c r="DO257">
        <f t="shared" si="415"/>
        <v>22.792486166611489</v>
      </c>
      <c r="DP257">
        <f t="shared" si="390"/>
        <v>0.43073123313200723</v>
      </c>
      <c r="DQ257">
        <f t="shared" si="391"/>
        <v>1.189225856686829</v>
      </c>
      <c r="DR257">
        <f t="shared" si="392"/>
        <v>3.0086655197777659</v>
      </c>
      <c r="DS257">
        <f t="shared" si="393"/>
        <v>8.4538317456497953</v>
      </c>
      <c r="DT257">
        <f t="shared" si="394"/>
        <v>0.39148427149499326</v>
      </c>
      <c r="DU257">
        <f t="shared" si="395"/>
        <v>1.0587494033829188</v>
      </c>
      <c r="DV257">
        <f t="shared" si="396"/>
        <v>2.5140762187326211</v>
      </c>
      <c r="DW257">
        <f t="shared" si="397"/>
        <v>15.780518733745136</v>
      </c>
      <c r="DX257">
        <f t="shared" si="398"/>
        <v>0.35887183159659442</v>
      </c>
      <c r="DY257">
        <f t="shared" si="399"/>
        <v>0.95467221849995254</v>
      </c>
      <c r="DZ257">
        <f t="shared" si="400"/>
        <v>2.1752371277000293</v>
      </c>
      <c r="EA257">
        <f t="shared" si="401"/>
        <v>24.047702871007704</v>
      </c>
      <c r="EB257">
        <f>IF($I$1=0,0,IF(AP257&lt;=0,0,('LED Curve'!$D$19*(AP257/$I$1)^3+'LED Curve'!$D$20*(AP257/$I$1)^2+'LED Curve'!$D$21*(AP257/$I$1)^1+'LED Curve'!$D$22)*$F$1*$I$1))</f>
        <v>0</v>
      </c>
      <c r="EC257">
        <f>IF($I$2=0,0,IF(AQ257&lt;=0,0,('LED Curve'!$D$19*(AQ257/$I$2)^3+'LED Curve'!$D$20*(AQ257/$I$2)^2+'LED Curve'!$D$21*(AQ257/$I$2)^1+'LED Curve'!$D$22)*$F$2*$I$2))</f>
        <v>0</v>
      </c>
      <c r="ED257">
        <f>IF($I$3=0,0,IF(AR257&lt;=0,0,('LED Curve'!$D$19*(AR257/$I$3)^3+'LED Curve'!$D$20*(AR257/$I$3)^2+'LED Curve'!$D$21*(AR257/$I$3)^1+'LED Curve'!$D$22)*$F$3*$I$3))</f>
        <v>0</v>
      </c>
      <c r="EE257">
        <f>IF($I$4=0,0,IF(AS257&lt;=0,0,('LED Curve'!$D$19*(AS257/$I$4)^3+'LED Curve'!$D$20*(AS257/$I$4)^2+'LED Curve'!$D$21*(AS257/$I$4)^1+'LED Curve'!$D$22)*$F$4*$I$4))</f>
        <v>0</v>
      </c>
      <c r="EF257">
        <f>IF($I$1=0,0,IF(AT257&lt;=0,0,('LED Curve'!$D$19*(AT257/$I$1)^3+'LED Curve'!$D$20*(AT257/$I$1)^2+'LED Curve'!$D$21*(AT257/$I$1)^1+'LED Curve'!$D$22)*$F$1*$I$1))</f>
        <v>0</v>
      </c>
      <c r="EG257">
        <f>IF($I$2=0,0,IF(AU257&lt;=0,0,('LED Curve'!$D$19*(AU257/$I$2)^3+'LED Curve'!$D$20*(AU257/$I$2)^2+'LED Curve'!$D$21*(AU257/$I$2)^1+'LED Curve'!$D$22)*$F$2*$I$2))</f>
        <v>0</v>
      </c>
      <c r="EH257">
        <f>IF($I$3=0,0,IF(AV257&lt;=0,0,('LED Curve'!$D$19*(AV257/$I$3)^3+'LED Curve'!$D$20*(AV257/$I$3)^2+'LED Curve'!$D$21*(AV257/$I$3)^1+'LED Curve'!$D$22)*$F$3*$I$3))</f>
        <v>0</v>
      </c>
      <c r="EI257">
        <f>IF($I$4=0,0,IF(AW257&lt;=0,0,('LED Curve'!$D$19*(AW257/$I$4)^3+'LED Curve'!$D$20*(AW257/$I$4)^2+'LED Curve'!$D$21*(AW257/$I$4)^1+'LED Curve'!$D$22)*$F$4*$I$4))</f>
        <v>0</v>
      </c>
      <c r="EJ257">
        <f>IF($I$1=0,0,IF(AX257&lt;=0,0,('LED Curve'!$D$19*(AX257/$I$1)^3+'LED Curve'!$D$20*(AX257/$I$1)^2+'LED Curve'!$D$21*(AX257/$I$1)^1+'LED Curve'!$D$22)*$F$1*$I$1))</f>
        <v>0</v>
      </c>
      <c r="EK257">
        <f>IF($I$2=0,0,IF(AY257&lt;=0,0,('LED Curve'!$D$19*(AY257/$I$2)^3+'LED Curve'!$D$20*(AY257/$I$2)^2+'LED Curve'!$D$21*(AY257/$I$2)^1+'LED Curve'!$D$22)*$F$2*$I$2))</f>
        <v>0</v>
      </c>
      <c r="EL257">
        <f>IF($I$3=0,0,IF(AZ257&lt;=0,0,('LED Curve'!$D$19*(AZ257/$I$3)^3+'LED Curve'!$D$20*(AZ257/$I$3)^2+'LED Curve'!$D$21*(AZ257/$I$3)^1+'LED Curve'!$D$22)*$F$3*$I$3))</f>
        <v>0</v>
      </c>
      <c r="EM257">
        <f>IF($I$4=0,0,IF(BA257&lt;=0,0,('LED Curve'!$D$19*(BA257/$I$4)^3+'LED Curve'!$D$20*(BA257/$I$4)^2+'LED Curve'!$D$21*(BA257/$I$4)^1+'LED Curve'!$D$22)*$F$4*$I$4))</f>
        <v>0</v>
      </c>
      <c r="EN257">
        <f t="shared" si="402"/>
        <v>0</v>
      </c>
      <c r="EO257">
        <f t="shared" si="322"/>
        <v>0</v>
      </c>
      <c r="EP257">
        <f t="shared" si="323"/>
        <v>0</v>
      </c>
      <c r="EQ257">
        <f t="shared" si="324"/>
        <v>0</v>
      </c>
      <c r="ER257">
        <f t="shared" si="403"/>
        <v>0</v>
      </c>
      <c r="ES257">
        <f t="shared" si="325"/>
        <v>0</v>
      </c>
    </row>
    <row r="258" spans="1:149" x14ac:dyDescent="0.3">
      <c r="A258">
        <v>249</v>
      </c>
      <c r="B258">
        <f t="shared" si="326"/>
        <v>9.7265625000000008E-3</v>
      </c>
      <c r="C258">
        <f t="shared" si="313"/>
        <v>11.946929500593393</v>
      </c>
      <c r="D258">
        <f t="shared" si="314"/>
        <v>13.160286727920065</v>
      </c>
      <c r="E258">
        <f t="shared" si="315"/>
        <v>14.373643955246738</v>
      </c>
      <c r="F258">
        <f>IF(C258&gt;Calculation!$D$72,IF((C258-Calculation!$D$72)/Calculation!$D$58&gt;Calculation!$D$28,Calculation!$D$28,(C258-Calculation!$D$72)/Calculation!$D$58),0)</f>
        <v>0</v>
      </c>
      <c r="G258">
        <f>IF(C258&gt;Calculation!$D$73,IF((C258-Calculation!$D$73)/Calculation!$D$59&gt;Calculation!$D$29,Calculation!$D$29,(C258-Calculation!$D$73)/Calculation!$D$59),0)</f>
        <v>0</v>
      </c>
      <c r="H258">
        <f>IF(C258&gt;Calculation!$D$74,IF((C258-Calculation!$D$74)/Calculation!$D$60&gt;Calculation!$D$30,Calculation!$D$30,(C258-Calculation!$D$74)/Calculation!$D$60),0)</f>
        <v>0</v>
      </c>
      <c r="I258">
        <f>IF(C258&gt;Calculation!$D$75,IF((C258-Calculation!$D$75)/Calculation!$D$61&gt;Calculation!$D$31,Calculation!$D$31,(C258-Calculation!$D$75)/Calculation!$D$61),0)</f>
        <v>0</v>
      </c>
      <c r="J258">
        <f>IF(D258&gt;Calculation!$D$72,IF((D258-Calculation!$D$72)/Calculation!$D$58&gt;Calculation!$D$28,Calculation!$D$28,(D258-Calculation!$D$72)/Calculation!$D$58),0)</f>
        <v>0</v>
      </c>
      <c r="K258">
        <f>IF(D258&gt;Calculation!$D$73,IF((D258-Calculation!$D$73)/Calculation!$D$59&gt;Calculation!$D$29,Calculation!$D$29,(D258-Calculation!$D$73)/Calculation!$D$59),0)</f>
        <v>0</v>
      </c>
      <c r="L258">
        <f>IF(D258&gt;Calculation!$D$74,IF((D258-Calculation!$D$74)/Calculation!$D$60&gt;Calculation!$D$30,Calculation!$D$30,(D258-Calculation!$D$74)/Calculation!$D$60),0)</f>
        <v>0</v>
      </c>
      <c r="M258">
        <f>IF(D258&gt;Calculation!$D$75,IF((D258-Calculation!$D$75)/Calculation!$D$61&gt;Calculation!$D$31,Calculation!$D$31,(D258-Calculation!$D$75)/Calculation!$D$61),0)</f>
        <v>0</v>
      </c>
      <c r="N258">
        <f>IF(E258&gt;Calculation!$D$72,IF((E258-Calculation!$D$72)/Calculation!$D$58&gt;Calculation!$D$28,Calculation!$D$28,(E258-Calculation!$D$72)/Calculation!$D$58),0)</f>
        <v>0</v>
      </c>
      <c r="O258">
        <f>IF(E258&gt;Calculation!$D$73,IF((E258-Calculation!$D$73)/Calculation!$D$59&gt;Calculation!$D$29,Calculation!$D$29,(E258-Calculation!$D$73)/Calculation!$D$59),0)</f>
        <v>0</v>
      </c>
      <c r="P258">
        <f>IF(E258&gt;Calculation!$D$74,IF((E258-Calculation!$D$74)/Calculation!$D$60&gt;Calculation!$D$30,Calculation!$D$30,(E258-Calculation!$D$74)/Calculation!$D$60),0)</f>
        <v>0</v>
      </c>
      <c r="Q258">
        <f>IF(E258&gt;Calculation!$D$75,IF((E258-Calculation!$D$75)/Calculation!$D$61&gt;Calculation!$D$31,Calculation!$D$31,(E258-Calculation!$D$75)/Calculation!$D$61),0)</f>
        <v>0</v>
      </c>
      <c r="R258">
        <f t="shared" si="327"/>
        <v>0</v>
      </c>
      <c r="S258">
        <f t="shared" si="328"/>
        <v>0</v>
      </c>
      <c r="T258">
        <f t="shared" si="329"/>
        <v>0</v>
      </c>
      <c r="U258">
        <f t="shared" si="330"/>
        <v>0</v>
      </c>
      <c r="V258">
        <f t="shared" si="331"/>
        <v>0</v>
      </c>
      <c r="W258">
        <f t="shared" si="332"/>
        <v>0</v>
      </c>
      <c r="X258">
        <f t="shared" si="333"/>
        <v>0</v>
      </c>
      <c r="Y258">
        <f t="shared" si="334"/>
        <v>0</v>
      </c>
      <c r="Z258">
        <f t="shared" si="335"/>
        <v>0</v>
      </c>
      <c r="AA258">
        <f t="shared" si="336"/>
        <v>0</v>
      </c>
      <c r="AB258">
        <f t="shared" si="337"/>
        <v>0</v>
      </c>
      <c r="AC258">
        <f t="shared" si="316"/>
        <v>0</v>
      </c>
      <c r="AD258">
        <f>IF(T258&gt;Calculation!$D$29,1,0)</f>
        <v>0</v>
      </c>
      <c r="AE258">
        <f>IF(X258&gt;Calculation!$D$29,1,0)</f>
        <v>0</v>
      </c>
      <c r="AF258">
        <f>IF(AB258&gt;Calculation!$D$29,1,0)</f>
        <v>0</v>
      </c>
      <c r="AG258">
        <f>IF(U258&gt;Calculation!$D$30,1,0)</f>
        <v>0</v>
      </c>
      <c r="AH258">
        <f>IF(Y258&gt;Calculation!$D$30,1,0)</f>
        <v>0</v>
      </c>
      <c r="AI258">
        <f>IF(AC258&gt;Calculation!$D$30,1,0)</f>
        <v>0</v>
      </c>
      <c r="AJ258">
        <f t="shared" si="317"/>
        <v>0</v>
      </c>
      <c r="AK258">
        <f t="shared" si="338"/>
        <v>0</v>
      </c>
      <c r="AL258">
        <f t="shared" si="339"/>
        <v>0</v>
      </c>
      <c r="AM258">
        <f t="shared" si="340"/>
        <v>0</v>
      </c>
      <c r="AN258">
        <f t="shared" si="341"/>
        <v>0</v>
      </c>
      <c r="AO258">
        <f t="shared" si="342"/>
        <v>0</v>
      </c>
      <c r="AP258">
        <f t="shared" si="318"/>
        <v>0</v>
      </c>
      <c r="AQ258">
        <f t="shared" si="319"/>
        <v>0</v>
      </c>
      <c r="AR258">
        <f t="shared" si="320"/>
        <v>0</v>
      </c>
      <c r="AS258">
        <f t="shared" si="321"/>
        <v>0</v>
      </c>
      <c r="AT258">
        <f t="shared" si="343"/>
        <v>0</v>
      </c>
      <c r="AU258">
        <f t="shared" si="344"/>
        <v>0</v>
      </c>
      <c r="AV258">
        <f t="shared" si="345"/>
        <v>0</v>
      </c>
      <c r="AW258">
        <f t="shared" si="346"/>
        <v>0</v>
      </c>
      <c r="AX258">
        <f t="shared" si="347"/>
        <v>0</v>
      </c>
      <c r="AY258">
        <f t="shared" si="348"/>
        <v>0</v>
      </c>
      <c r="AZ258">
        <f t="shared" si="349"/>
        <v>0</v>
      </c>
      <c r="BA258">
        <f t="shared" si="350"/>
        <v>0</v>
      </c>
      <c r="BB258">
        <f t="shared" si="351"/>
        <v>0</v>
      </c>
      <c r="BC258">
        <f t="shared" si="352"/>
        <v>0</v>
      </c>
      <c r="BD258">
        <f t="shared" si="353"/>
        <v>0</v>
      </c>
      <c r="BE258">
        <f t="shared" si="354"/>
        <v>0</v>
      </c>
      <c r="BF258">
        <f t="shared" si="355"/>
        <v>0</v>
      </c>
      <c r="BG258">
        <f t="shared" si="356"/>
        <v>0</v>
      </c>
      <c r="BH258">
        <f t="shared" si="357"/>
        <v>0</v>
      </c>
      <c r="BI258">
        <f t="shared" si="358"/>
        <v>0</v>
      </c>
      <c r="BJ258">
        <f t="shared" si="359"/>
        <v>0</v>
      </c>
      <c r="BK258">
        <f t="shared" si="360"/>
        <v>0</v>
      </c>
      <c r="BL258">
        <f t="shared" si="361"/>
        <v>0</v>
      </c>
      <c r="BM258">
        <f t="shared" si="362"/>
        <v>0</v>
      </c>
      <c r="BN258">
        <f t="shared" si="363"/>
        <v>0</v>
      </c>
      <c r="BO258">
        <f t="shared" si="364"/>
        <v>0</v>
      </c>
      <c r="BP258">
        <f t="shared" si="365"/>
        <v>0</v>
      </c>
      <c r="BQ258">
        <f t="shared" si="366"/>
        <v>0</v>
      </c>
      <c r="BR258">
        <f t="shared" si="367"/>
        <v>0</v>
      </c>
      <c r="BS258">
        <f t="shared" si="368"/>
        <v>0</v>
      </c>
      <c r="BT258">
        <f t="shared" si="369"/>
        <v>0</v>
      </c>
      <c r="BU258">
        <f t="shared" si="370"/>
        <v>0</v>
      </c>
      <c r="BV258">
        <f t="shared" si="371"/>
        <v>0</v>
      </c>
      <c r="BW258">
        <f t="shared" si="372"/>
        <v>0</v>
      </c>
      <c r="BX258">
        <f t="shared" si="373"/>
        <v>0</v>
      </c>
      <c r="BY258">
        <f t="shared" si="374"/>
        <v>0</v>
      </c>
      <c r="BZ258">
        <f>IF($I$1=0,0,IF(AP258=0,C258,('LED Curve'!$D$14*(AP258/$I$1)^3+'LED Curve'!$D$15*(AP258/$I$1)^2+'LED Curve'!$D$16*(AP258/$I$1)^1+'LED Curve'!$D$17)*$F$1))</f>
        <v>11.946929500593393</v>
      </c>
      <c r="CA258">
        <f>IF($I$2=0,0,IF(AQ258=0,C258-BZ258,('LED Curve'!$D$14*(AQ258/$I$2)^3+'LED Curve'!$D$15*(AQ258/$I$2)^2+'LED Curve'!$D$16*(AQ258/$I$2)^1+'LED Curve'!$D$17)*$F$2))</f>
        <v>0</v>
      </c>
      <c r="CB258">
        <f>IF($I$3=0,0,IF(AR258=0,C258-(BZ258+CA258),('LED Curve'!$D$14*(AR258/$I$3)^3+'LED Curve'!$D$15*(AR258/$I$3)^2+'LED Curve'!$D$16*(AR258/$I$3)^1+'LED Curve'!$D$17)*$F$3))</f>
        <v>0</v>
      </c>
      <c r="CC258">
        <f>IF($I$4=0,0,IF(AS258=0,C258-(BZ258+CA258+CB258),('LED Curve'!$D$14*(AS258/$I$4)^3+'LED Curve'!$D$15*(AS258/$I$4)^2+'LED Curve'!$D$16*(AS258/$I$4)^1+'LED Curve'!$D$17)*$F$4))</f>
        <v>0</v>
      </c>
      <c r="CD258">
        <f>IF($I$1=0,0,IF(AT258=0,D258,('LED Curve'!$D$14*(AT258/$I$1)^3+'LED Curve'!$D$15*(AT258/$I$1)^2+'LED Curve'!$D$16*(AT258/$I$1)^1+'LED Curve'!$D$17)*$F$1))</f>
        <v>13.160286727920065</v>
      </c>
      <c r="CE258">
        <f>IF($I$2=0,0,IF(AU258=0,D258-CD258,('LED Curve'!$D$14*(AU258/$I$2)^3+'LED Curve'!$D$15*(AU258/$I$2)^2+'LED Curve'!$D$16*(AU258/$I$2)^1+'LED Curve'!$D$17)*$F$2))</f>
        <v>0</v>
      </c>
      <c r="CF258">
        <f>IF($I$3=0,0,IF(AV258=0,D258-(CD258+CE258),('LED Curve'!$D$14*(AV258/$I$3)^3+'LED Curve'!$D$15*(AV258/$I$3)^2+'LED Curve'!$D$16*(AV258/$I$3)^1+'LED Curve'!$D$17)*$F$3))</f>
        <v>0</v>
      </c>
      <c r="CG258">
        <f>IF($I$4=0,0,IF(AW258=0,D258-(CD258+CE258+CF258),('LED Curve'!$D$14*(AW258/$I$4)^3+'LED Curve'!$D$15*(AW258/$I$4)^2+'LED Curve'!$D$16*(AW258/$I$4)^1+'LED Curve'!$D$17)*$F$4))</f>
        <v>0</v>
      </c>
      <c r="CH258">
        <f>IF($I$1=0,0,IF(AX258=0,E258,('LED Curve'!$D$14*(AX258/$I$1)^3+'LED Curve'!$D$15*(AX258/$I$1)^2+'LED Curve'!$D$16*(AX258/$I$1)^1+'LED Curve'!$D$17)*$F$1))</f>
        <v>14.373643955246738</v>
      </c>
      <c r="CI258">
        <f>IF($I$2=0,0,IF(AY258=0,E258-CH258,('LED Curve'!$D$14*(AY258/$I$2)^3+'LED Curve'!$D$15*(AY258/$I$2)^2+'LED Curve'!$D$16*(AY258/$I$2)^1+'LED Curve'!$D$17)*$F$2))</f>
        <v>0</v>
      </c>
      <c r="CJ258">
        <f>IF($I$3=0,0,IF(AZ258=0,E258-(CH258+CI258),('LED Curve'!$D$14*(AZ258/$I$3)^3+'LED Curve'!$D$15*(AZ258/$I$3)^2+'LED Curve'!$D$16*(AZ258/$I$3)^1+'LED Curve'!$D$17)*$F$3))</f>
        <v>0</v>
      </c>
      <c r="CK258">
        <f>IF($I$4=0,0,IF(BA258=0,E258-(CH258+CI258+CJ258),('LED Curve'!$D$14*(BA258/$I$4)^3+'LED Curve'!$D$15*(BA258/$I$4)^2+'LED Curve'!$D$16*(BA258/$I$4)^1+'LED Curve'!$D$17)*$F$4))</f>
        <v>0</v>
      </c>
      <c r="CL258">
        <f t="shared" si="375"/>
        <v>0</v>
      </c>
      <c r="CM258">
        <f t="shared" si="376"/>
        <v>0</v>
      </c>
      <c r="CN258">
        <f t="shared" si="377"/>
        <v>0</v>
      </c>
      <c r="CO258">
        <f>IF($C$6=Calculation!$I$5,0,$C258-(BZ258+CA258+CB258+CC258))</f>
        <v>0</v>
      </c>
      <c r="CP258">
        <f t="shared" si="378"/>
        <v>0</v>
      </c>
      <c r="CQ258">
        <f t="shared" si="379"/>
        <v>0</v>
      </c>
      <c r="CR258">
        <f t="shared" si="380"/>
        <v>0</v>
      </c>
      <c r="CS258">
        <f>IF($C$6=Calculation!$I$5,0,$D258-(CD258+CE258+CF258+CG258))</f>
        <v>0</v>
      </c>
      <c r="CT258">
        <f t="shared" si="381"/>
        <v>0</v>
      </c>
      <c r="CU258">
        <f t="shared" si="382"/>
        <v>0</v>
      </c>
      <c r="CV258">
        <f t="shared" si="383"/>
        <v>0</v>
      </c>
      <c r="CW258">
        <f>IF($C$6=Calculation!$I$5,0,$E258-(CH258+CI258+CJ258+CK258))</f>
        <v>0</v>
      </c>
      <c r="CX258">
        <f t="shared" si="384"/>
        <v>110.04187078945299</v>
      </c>
      <c r="CY258">
        <f t="shared" si="385"/>
        <v>124.8409475085587</v>
      </c>
      <c r="CZ258">
        <f t="shared" si="386"/>
        <v>138.97871257252069</v>
      </c>
      <c r="DA258">
        <f t="shared" si="387"/>
        <v>1.2145320984627226</v>
      </c>
      <c r="DB258">
        <f t="shared" si="388"/>
        <v>1.2812854169473702</v>
      </c>
      <c r="DC258">
        <f t="shared" si="389"/>
        <v>1.3340139842116001</v>
      </c>
      <c r="DD258">
        <f t="shared" si="404"/>
        <v>27.375709732137544</v>
      </c>
      <c r="DE258">
        <f t="shared" si="405"/>
        <v>26.542089535716325</v>
      </c>
      <c r="DF258">
        <f t="shared" si="406"/>
        <v>24.158376756220594</v>
      </c>
      <c r="DG258">
        <f t="shared" si="407"/>
        <v>17.668708311669377</v>
      </c>
      <c r="DH258">
        <f t="shared" si="408"/>
        <v>28.961876291371098</v>
      </c>
      <c r="DI258">
        <f t="shared" si="409"/>
        <v>28.202146422291268</v>
      </c>
      <c r="DJ258">
        <f t="shared" si="410"/>
        <v>26.070179169031878</v>
      </c>
      <c r="DK258">
        <f t="shared" si="411"/>
        <v>20.58063158156131</v>
      </c>
      <c r="DL258">
        <f t="shared" si="412"/>
        <v>30.212488250219312</v>
      </c>
      <c r="DM258">
        <f t="shared" si="413"/>
        <v>29.516860226796588</v>
      </c>
      <c r="DN258">
        <f t="shared" si="414"/>
        <v>27.58637989587719</v>
      </c>
      <c r="DO258">
        <f t="shared" si="415"/>
        <v>22.792486166611489</v>
      </c>
      <c r="DP258">
        <f t="shared" si="390"/>
        <v>0.43073123313200723</v>
      </c>
      <c r="DQ258">
        <f t="shared" si="391"/>
        <v>1.189225856686829</v>
      </c>
      <c r="DR258">
        <f t="shared" si="392"/>
        <v>3.0086655197777659</v>
      </c>
      <c r="DS258">
        <f t="shared" si="393"/>
        <v>8.4538317456497953</v>
      </c>
      <c r="DT258">
        <f t="shared" si="394"/>
        <v>0.39148427149499326</v>
      </c>
      <c r="DU258">
        <f t="shared" si="395"/>
        <v>1.0587494033829188</v>
      </c>
      <c r="DV258">
        <f t="shared" si="396"/>
        <v>2.5140762187326211</v>
      </c>
      <c r="DW258">
        <f t="shared" si="397"/>
        <v>15.780518733745136</v>
      </c>
      <c r="DX258">
        <f t="shared" si="398"/>
        <v>0.35887183159659442</v>
      </c>
      <c r="DY258">
        <f t="shared" si="399"/>
        <v>0.95467221849995254</v>
      </c>
      <c r="DZ258">
        <f t="shared" si="400"/>
        <v>2.1752371277000293</v>
      </c>
      <c r="EA258">
        <f t="shared" si="401"/>
        <v>24.047702871007704</v>
      </c>
      <c r="EB258">
        <f>IF($I$1=0,0,IF(AP258&lt;=0,0,('LED Curve'!$D$19*(AP258/$I$1)^3+'LED Curve'!$D$20*(AP258/$I$1)^2+'LED Curve'!$D$21*(AP258/$I$1)^1+'LED Curve'!$D$22)*$F$1*$I$1))</f>
        <v>0</v>
      </c>
      <c r="EC258">
        <f>IF($I$2=0,0,IF(AQ258&lt;=0,0,('LED Curve'!$D$19*(AQ258/$I$2)^3+'LED Curve'!$D$20*(AQ258/$I$2)^2+'LED Curve'!$D$21*(AQ258/$I$2)^1+'LED Curve'!$D$22)*$F$2*$I$2))</f>
        <v>0</v>
      </c>
      <c r="ED258">
        <f>IF($I$3=0,0,IF(AR258&lt;=0,0,('LED Curve'!$D$19*(AR258/$I$3)^3+'LED Curve'!$D$20*(AR258/$I$3)^2+'LED Curve'!$D$21*(AR258/$I$3)^1+'LED Curve'!$D$22)*$F$3*$I$3))</f>
        <v>0</v>
      </c>
      <c r="EE258">
        <f>IF($I$4=0,0,IF(AS258&lt;=0,0,('LED Curve'!$D$19*(AS258/$I$4)^3+'LED Curve'!$D$20*(AS258/$I$4)^2+'LED Curve'!$D$21*(AS258/$I$4)^1+'LED Curve'!$D$22)*$F$4*$I$4))</f>
        <v>0</v>
      </c>
      <c r="EF258">
        <f>IF($I$1=0,0,IF(AT258&lt;=0,0,('LED Curve'!$D$19*(AT258/$I$1)^3+'LED Curve'!$D$20*(AT258/$I$1)^2+'LED Curve'!$D$21*(AT258/$I$1)^1+'LED Curve'!$D$22)*$F$1*$I$1))</f>
        <v>0</v>
      </c>
      <c r="EG258">
        <f>IF($I$2=0,0,IF(AU258&lt;=0,0,('LED Curve'!$D$19*(AU258/$I$2)^3+'LED Curve'!$D$20*(AU258/$I$2)^2+'LED Curve'!$D$21*(AU258/$I$2)^1+'LED Curve'!$D$22)*$F$2*$I$2))</f>
        <v>0</v>
      </c>
      <c r="EH258">
        <f>IF($I$3=0,0,IF(AV258&lt;=0,0,('LED Curve'!$D$19*(AV258/$I$3)^3+'LED Curve'!$D$20*(AV258/$I$3)^2+'LED Curve'!$D$21*(AV258/$I$3)^1+'LED Curve'!$D$22)*$F$3*$I$3))</f>
        <v>0</v>
      </c>
      <c r="EI258">
        <f>IF($I$4=0,0,IF(AW258&lt;=0,0,('LED Curve'!$D$19*(AW258/$I$4)^3+'LED Curve'!$D$20*(AW258/$I$4)^2+'LED Curve'!$D$21*(AW258/$I$4)^1+'LED Curve'!$D$22)*$F$4*$I$4))</f>
        <v>0</v>
      </c>
      <c r="EJ258">
        <f>IF($I$1=0,0,IF(AX258&lt;=0,0,('LED Curve'!$D$19*(AX258/$I$1)^3+'LED Curve'!$D$20*(AX258/$I$1)^2+'LED Curve'!$D$21*(AX258/$I$1)^1+'LED Curve'!$D$22)*$F$1*$I$1))</f>
        <v>0</v>
      </c>
      <c r="EK258">
        <f>IF($I$2=0,0,IF(AY258&lt;=0,0,('LED Curve'!$D$19*(AY258/$I$2)^3+'LED Curve'!$D$20*(AY258/$I$2)^2+'LED Curve'!$D$21*(AY258/$I$2)^1+'LED Curve'!$D$22)*$F$2*$I$2))</f>
        <v>0</v>
      </c>
      <c r="EL258">
        <f>IF($I$3=0,0,IF(AZ258&lt;=0,0,('LED Curve'!$D$19*(AZ258/$I$3)^3+'LED Curve'!$D$20*(AZ258/$I$3)^2+'LED Curve'!$D$21*(AZ258/$I$3)^1+'LED Curve'!$D$22)*$F$3*$I$3))</f>
        <v>0</v>
      </c>
      <c r="EM258">
        <f>IF($I$4=0,0,IF(BA258&lt;=0,0,('LED Curve'!$D$19*(BA258/$I$4)^3+'LED Curve'!$D$20*(BA258/$I$4)^2+'LED Curve'!$D$21*(BA258/$I$4)^1+'LED Curve'!$D$22)*$F$4*$I$4))</f>
        <v>0</v>
      </c>
      <c r="EN258">
        <f t="shared" si="402"/>
        <v>0</v>
      </c>
      <c r="EO258">
        <f t="shared" si="322"/>
        <v>0</v>
      </c>
      <c r="EP258">
        <f t="shared" si="323"/>
        <v>0</v>
      </c>
      <c r="EQ258">
        <f t="shared" si="324"/>
        <v>0</v>
      </c>
      <c r="ER258">
        <f t="shared" si="403"/>
        <v>0</v>
      </c>
      <c r="ES258">
        <f t="shared" si="325"/>
        <v>0</v>
      </c>
    </row>
    <row r="259" spans="1:149" x14ac:dyDescent="0.3">
      <c r="A259">
        <v>250</v>
      </c>
      <c r="B259">
        <f t="shared" si="326"/>
        <v>9.765625E-3</v>
      </c>
      <c r="C259">
        <f t="shared" si="313"/>
        <v>10.043960390797835</v>
      </c>
      <c r="D259">
        <f t="shared" si="314"/>
        <v>11.084320426324911</v>
      </c>
      <c r="E259">
        <f t="shared" si="315"/>
        <v>12.124680461851987</v>
      </c>
      <c r="F259">
        <f>IF(C259&gt;Calculation!$D$72,IF((C259-Calculation!$D$72)/Calculation!$D$58&gt;Calculation!$D$28,Calculation!$D$28,(C259-Calculation!$D$72)/Calculation!$D$58),0)</f>
        <v>0</v>
      </c>
      <c r="G259">
        <f>IF(C259&gt;Calculation!$D$73,IF((C259-Calculation!$D$73)/Calculation!$D$59&gt;Calculation!$D$29,Calculation!$D$29,(C259-Calculation!$D$73)/Calculation!$D$59),0)</f>
        <v>0</v>
      </c>
      <c r="H259">
        <f>IF(C259&gt;Calculation!$D$74,IF((C259-Calculation!$D$74)/Calculation!$D$60&gt;Calculation!$D$30,Calculation!$D$30,(C259-Calculation!$D$74)/Calculation!$D$60),0)</f>
        <v>0</v>
      </c>
      <c r="I259">
        <f>IF(C259&gt;Calculation!$D$75,IF((C259-Calculation!$D$75)/Calculation!$D$61&gt;Calculation!$D$31,Calculation!$D$31,(C259-Calculation!$D$75)/Calculation!$D$61),0)</f>
        <v>0</v>
      </c>
      <c r="J259">
        <f>IF(D259&gt;Calculation!$D$72,IF((D259-Calculation!$D$72)/Calculation!$D$58&gt;Calculation!$D$28,Calculation!$D$28,(D259-Calculation!$D$72)/Calculation!$D$58),0)</f>
        <v>0</v>
      </c>
      <c r="K259">
        <f>IF(D259&gt;Calculation!$D$73,IF((D259-Calculation!$D$73)/Calculation!$D$59&gt;Calculation!$D$29,Calculation!$D$29,(D259-Calculation!$D$73)/Calculation!$D$59),0)</f>
        <v>0</v>
      </c>
      <c r="L259">
        <f>IF(D259&gt;Calculation!$D$74,IF((D259-Calculation!$D$74)/Calculation!$D$60&gt;Calculation!$D$30,Calculation!$D$30,(D259-Calculation!$D$74)/Calculation!$D$60),0)</f>
        <v>0</v>
      </c>
      <c r="M259">
        <f>IF(D259&gt;Calculation!$D$75,IF((D259-Calculation!$D$75)/Calculation!$D$61&gt;Calculation!$D$31,Calculation!$D$31,(D259-Calculation!$D$75)/Calculation!$D$61),0)</f>
        <v>0</v>
      </c>
      <c r="N259">
        <f>IF(E259&gt;Calculation!$D$72,IF((E259-Calculation!$D$72)/Calculation!$D$58&gt;Calculation!$D$28,Calculation!$D$28,(E259-Calculation!$D$72)/Calculation!$D$58),0)</f>
        <v>0</v>
      </c>
      <c r="O259">
        <f>IF(E259&gt;Calculation!$D$73,IF((E259-Calculation!$D$73)/Calculation!$D$59&gt;Calculation!$D$29,Calculation!$D$29,(E259-Calculation!$D$73)/Calculation!$D$59),0)</f>
        <v>0</v>
      </c>
      <c r="P259">
        <f>IF(E259&gt;Calculation!$D$74,IF((E259-Calculation!$D$74)/Calculation!$D$60&gt;Calculation!$D$30,Calculation!$D$30,(E259-Calculation!$D$74)/Calculation!$D$60),0)</f>
        <v>0</v>
      </c>
      <c r="Q259">
        <f>IF(E259&gt;Calculation!$D$75,IF((E259-Calculation!$D$75)/Calculation!$D$61&gt;Calculation!$D$31,Calculation!$D$31,(E259-Calculation!$D$75)/Calculation!$D$61),0)</f>
        <v>0</v>
      </c>
      <c r="R259">
        <f t="shared" si="327"/>
        <v>0</v>
      </c>
      <c r="S259">
        <f t="shared" si="328"/>
        <v>0</v>
      </c>
      <c r="T259">
        <f t="shared" si="329"/>
        <v>0</v>
      </c>
      <c r="U259">
        <f t="shared" si="330"/>
        <v>0</v>
      </c>
      <c r="V259">
        <f t="shared" si="331"/>
        <v>0</v>
      </c>
      <c r="W259">
        <f t="shared" si="332"/>
        <v>0</v>
      </c>
      <c r="X259">
        <f t="shared" si="333"/>
        <v>0</v>
      </c>
      <c r="Y259">
        <f t="shared" si="334"/>
        <v>0</v>
      </c>
      <c r="Z259">
        <f t="shared" si="335"/>
        <v>0</v>
      </c>
      <c r="AA259">
        <f t="shared" si="336"/>
        <v>0</v>
      </c>
      <c r="AB259">
        <f t="shared" si="337"/>
        <v>0</v>
      </c>
      <c r="AC259">
        <f t="shared" si="316"/>
        <v>0</v>
      </c>
      <c r="AD259">
        <f>IF(T259&gt;Calculation!$D$29,1,0)</f>
        <v>0</v>
      </c>
      <c r="AE259">
        <f>IF(X259&gt;Calculation!$D$29,1,0)</f>
        <v>0</v>
      </c>
      <c r="AF259">
        <f>IF(AB259&gt;Calculation!$D$29,1,0)</f>
        <v>0</v>
      </c>
      <c r="AG259">
        <f>IF(U259&gt;Calculation!$D$30,1,0)</f>
        <v>0</v>
      </c>
      <c r="AH259">
        <f>IF(Y259&gt;Calculation!$D$30,1,0)</f>
        <v>0</v>
      </c>
      <c r="AI259">
        <f>IF(AC259&gt;Calculation!$D$30,1,0)</f>
        <v>0</v>
      </c>
      <c r="AJ259">
        <f t="shared" si="317"/>
        <v>0</v>
      </c>
      <c r="AK259">
        <f t="shared" si="338"/>
        <v>0</v>
      </c>
      <c r="AL259">
        <f t="shared" si="339"/>
        <v>0</v>
      </c>
      <c r="AM259">
        <f t="shared" si="340"/>
        <v>0</v>
      </c>
      <c r="AN259">
        <f t="shared" si="341"/>
        <v>0</v>
      </c>
      <c r="AO259">
        <f t="shared" si="342"/>
        <v>0</v>
      </c>
      <c r="AP259">
        <f t="shared" si="318"/>
        <v>0</v>
      </c>
      <c r="AQ259">
        <f t="shared" si="319"/>
        <v>0</v>
      </c>
      <c r="AR259">
        <f t="shared" si="320"/>
        <v>0</v>
      </c>
      <c r="AS259">
        <f t="shared" si="321"/>
        <v>0</v>
      </c>
      <c r="AT259">
        <f t="shared" si="343"/>
        <v>0</v>
      </c>
      <c r="AU259">
        <f t="shared" si="344"/>
        <v>0</v>
      </c>
      <c r="AV259">
        <f t="shared" si="345"/>
        <v>0</v>
      </c>
      <c r="AW259">
        <f t="shared" si="346"/>
        <v>0</v>
      </c>
      <c r="AX259">
        <f t="shared" si="347"/>
        <v>0</v>
      </c>
      <c r="AY259">
        <f t="shared" si="348"/>
        <v>0</v>
      </c>
      <c r="AZ259">
        <f t="shared" si="349"/>
        <v>0</v>
      </c>
      <c r="BA259">
        <f t="shared" si="350"/>
        <v>0</v>
      </c>
      <c r="BB259">
        <f t="shared" si="351"/>
        <v>0</v>
      </c>
      <c r="BC259">
        <f t="shared" si="352"/>
        <v>0</v>
      </c>
      <c r="BD259">
        <f t="shared" si="353"/>
        <v>0</v>
      </c>
      <c r="BE259">
        <f t="shared" si="354"/>
        <v>0</v>
      </c>
      <c r="BF259">
        <f t="shared" si="355"/>
        <v>0</v>
      </c>
      <c r="BG259">
        <f t="shared" si="356"/>
        <v>0</v>
      </c>
      <c r="BH259">
        <f t="shared" si="357"/>
        <v>0</v>
      </c>
      <c r="BI259">
        <f t="shared" si="358"/>
        <v>0</v>
      </c>
      <c r="BJ259">
        <f t="shared" si="359"/>
        <v>0</v>
      </c>
      <c r="BK259">
        <f t="shared" si="360"/>
        <v>0</v>
      </c>
      <c r="BL259">
        <f t="shared" si="361"/>
        <v>0</v>
      </c>
      <c r="BM259">
        <f t="shared" si="362"/>
        <v>0</v>
      </c>
      <c r="BN259">
        <f t="shared" si="363"/>
        <v>0</v>
      </c>
      <c r="BO259">
        <f t="shared" si="364"/>
        <v>0</v>
      </c>
      <c r="BP259">
        <f t="shared" si="365"/>
        <v>0</v>
      </c>
      <c r="BQ259">
        <f t="shared" si="366"/>
        <v>0</v>
      </c>
      <c r="BR259">
        <f t="shared" si="367"/>
        <v>0</v>
      </c>
      <c r="BS259">
        <f t="shared" si="368"/>
        <v>0</v>
      </c>
      <c r="BT259">
        <f t="shared" si="369"/>
        <v>0</v>
      </c>
      <c r="BU259">
        <f t="shared" si="370"/>
        <v>0</v>
      </c>
      <c r="BV259">
        <f t="shared" si="371"/>
        <v>0</v>
      </c>
      <c r="BW259">
        <f t="shared" si="372"/>
        <v>0</v>
      </c>
      <c r="BX259">
        <f t="shared" si="373"/>
        <v>0</v>
      </c>
      <c r="BY259">
        <f t="shared" si="374"/>
        <v>0</v>
      </c>
      <c r="BZ259">
        <f>IF($I$1=0,0,IF(AP259=0,C259,('LED Curve'!$D$14*(AP259/$I$1)^3+'LED Curve'!$D$15*(AP259/$I$1)^2+'LED Curve'!$D$16*(AP259/$I$1)^1+'LED Curve'!$D$17)*$F$1))</f>
        <v>10.043960390797835</v>
      </c>
      <c r="CA259">
        <f>IF($I$2=0,0,IF(AQ259=0,C259-BZ259,('LED Curve'!$D$14*(AQ259/$I$2)^3+'LED Curve'!$D$15*(AQ259/$I$2)^2+'LED Curve'!$D$16*(AQ259/$I$2)^1+'LED Curve'!$D$17)*$F$2))</f>
        <v>0</v>
      </c>
      <c r="CB259">
        <f>IF($I$3=0,0,IF(AR259=0,C259-(BZ259+CA259),('LED Curve'!$D$14*(AR259/$I$3)^3+'LED Curve'!$D$15*(AR259/$I$3)^2+'LED Curve'!$D$16*(AR259/$I$3)^1+'LED Curve'!$D$17)*$F$3))</f>
        <v>0</v>
      </c>
      <c r="CC259">
        <f>IF($I$4=0,0,IF(AS259=0,C259-(BZ259+CA259+CB259),('LED Curve'!$D$14*(AS259/$I$4)^3+'LED Curve'!$D$15*(AS259/$I$4)^2+'LED Curve'!$D$16*(AS259/$I$4)^1+'LED Curve'!$D$17)*$F$4))</f>
        <v>0</v>
      </c>
      <c r="CD259">
        <f>IF($I$1=0,0,IF(AT259=0,D259,('LED Curve'!$D$14*(AT259/$I$1)^3+'LED Curve'!$D$15*(AT259/$I$1)^2+'LED Curve'!$D$16*(AT259/$I$1)^1+'LED Curve'!$D$17)*$F$1))</f>
        <v>11.084320426324911</v>
      </c>
      <c r="CE259">
        <f>IF($I$2=0,0,IF(AU259=0,D259-CD259,('LED Curve'!$D$14*(AU259/$I$2)^3+'LED Curve'!$D$15*(AU259/$I$2)^2+'LED Curve'!$D$16*(AU259/$I$2)^1+'LED Curve'!$D$17)*$F$2))</f>
        <v>0</v>
      </c>
      <c r="CF259">
        <f>IF($I$3=0,0,IF(AV259=0,D259-(CD259+CE259),('LED Curve'!$D$14*(AV259/$I$3)^3+'LED Curve'!$D$15*(AV259/$I$3)^2+'LED Curve'!$D$16*(AV259/$I$3)^1+'LED Curve'!$D$17)*$F$3))</f>
        <v>0</v>
      </c>
      <c r="CG259">
        <f>IF($I$4=0,0,IF(AW259=0,D259-(CD259+CE259+CF259),('LED Curve'!$D$14*(AW259/$I$4)^3+'LED Curve'!$D$15*(AW259/$I$4)^2+'LED Curve'!$D$16*(AW259/$I$4)^1+'LED Curve'!$D$17)*$F$4))</f>
        <v>0</v>
      </c>
      <c r="CH259">
        <f>IF($I$1=0,0,IF(AX259=0,E259,('LED Curve'!$D$14*(AX259/$I$1)^3+'LED Curve'!$D$15*(AX259/$I$1)^2+'LED Curve'!$D$16*(AX259/$I$1)^1+'LED Curve'!$D$17)*$F$1))</f>
        <v>12.124680461851987</v>
      </c>
      <c r="CI259">
        <f>IF($I$2=0,0,IF(AY259=0,E259-CH259,('LED Curve'!$D$14*(AY259/$I$2)^3+'LED Curve'!$D$15*(AY259/$I$2)^2+'LED Curve'!$D$16*(AY259/$I$2)^1+'LED Curve'!$D$17)*$F$2))</f>
        <v>0</v>
      </c>
      <c r="CJ259">
        <f>IF($I$3=0,0,IF(AZ259=0,E259-(CH259+CI259),('LED Curve'!$D$14*(AZ259/$I$3)^3+'LED Curve'!$D$15*(AZ259/$I$3)^2+'LED Curve'!$D$16*(AZ259/$I$3)^1+'LED Curve'!$D$17)*$F$3))</f>
        <v>0</v>
      </c>
      <c r="CK259">
        <f>IF($I$4=0,0,IF(BA259=0,E259-(CH259+CI259+CJ259),('LED Curve'!$D$14*(BA259/$I$4)^3+'LED Curve'!$D$15*(BA259/$I$4)^2+'LED Curve'!$D$16*(BA259/$I$4)^1+'LED Curve'!$D$17)*$F$4))</f>
        <v>0</v>
      </c>
      <c r="CL259">
        <f t="shared" si="375"/>
        <v>0</v>
      </c>
      <c r="CM259">
        <f t="shared" si="376"/>
        <v>0</v>
      </c>
      <c r="CN259">
        <f t="shared" si="377"/>
        <v>0</v>
      </c>
      <c r="CO259">
        <f>IF($C$6=Calculation!$I$5,0,$C259-(BZ259+CA259+CB259+CC259))</f>
        <v>0</v>
      </c>
      <c r="CP259">
        <f t="shared" si="378"/>
        <v>0</v>
      </c>
      <c r="CQ259">
        <f t="shared" si="379"/>
        <v>0</v>
      </c>
      <c r="CR259">
        <f t="shared" si="380"/>
        <v>0</v>
      </c>
      <c r="CS259">
        <f>IF($C$6=Calculation!$I$5,0,$D259-(CD259+CE259+CF259+CG259))</f>
        <v>0</v>
      </c>
      <c r="CT259">
        <f t="shared" si="381"/>
        <v>0</v>
      </c>
      <c r="CU259">
        <f t="shared" si="382"/>
        <v>0</v>
      </c>
      <c r="CV259">
        <f t="shared" si="383"/>
        <v>0</v>
      </c>
      <c r="CW259">
        <f>IF($C$6=Calculation!$I$5,0,$E259-(CH259+CI259+CJ259+CK259))</f>
        <v>0</v>
      </c>
      <c r="CX259">
        <f t="shared" si="384"/>
        <v>110.04187078945299</v>
      </c>
      <c r="CY259">
        <f t="shared" si="385"/>
        <v>124.8409475085587</v>
      </c>
      <c r="CZ259">
        <f t="shared" si="386"/>
        <v>138.97871257252069</v>
      </c>
      <c r="DA259">
        <f t="shared" si="387"/>
        <v>1.2145320984627226</v>
      </c>
      <c r="DB259">
        <f t="shared" si="388"/>
        <v>1.2812854169473702</v>
      </c>
      <c r="DC259">
        <f t="shared" si="389"/>
        <v>1.3340139842116001</v>
      </c>
      <c r="DD259">
        <f t="shared" si="404"/>
        <v>27.375709732137544</v>
      </c>
      <c r="DE259">
        <f t="shared" si="405"/>
        <v>26.542089535716325</v>
      </c>
      <c r="DF259">
        <f t="shared" si="406"/>
        <v>24.158376756220594</v>
      </c>
      <c r="DG259">
        <f t="shared" si="407"/>
        <v>17.668708311669377</v>
      </c>
      <c r="DH259">
        <f t="shared" si="408"/>
        <v>28.961876291371098</v>
      </c>
      <c r="DI259">
        <f t="shared" si="409"/>
        <v>28.202146422291268</v>
      </c>
      <c r="DJ259">
        <f t="shared" si="410"/>
        <v>26.070179169031878</v>
      </c>
      <c r="DK259">
        <f t="shared" si="411"/>
        <v>20.58063158156131</v>
      </c>
      <c r="DL259">
        <f t="shared" si="412"/>
        <v>30.212488250219312</v>
      </c>
      <c r="DM259">
        <f t="shared" si="413"/>
        <v>29.516860226796588</v>
      </c>
      <c r="DN259">
        <f t="shared" si="414"/>
        <v>27.58637989587719</v>
      </c>
      <c r="DO259">
        <f t="shared" si="415"/>
        <v>22.792486166611489</v>
      </c>
      <c r="DP259">
        <f t="shared" si="390"/>
        <v>0.43073123313200723</v>
      </c>
      <c r="DQ259">
        <f t="shared" si="391"/>
        <v>1.189225856686829</v>
      </c>
      <c r="DR259">
        <f t="shared" si="392"/>
        <v>3.0086655197777659</v>
      </c>
      <c r="DS259">
        <f t="shared" si="393"/>
        <v>8.4538317456497953</v>
      </c>
      <c r="DT259">
        <f t="shared" si="394"/>
        <v>0.39148427149499326</v>
      </c>
      <c r="DU259">
        <f t="shared" si="395"/>
        <v>1.0587494033829188</v>
      </c>
      <c r="DV259">
        <f t="shared" si="396"/>
        <v>2.5140762187326211</v>
      </c>
      <c r="DW259">
        <f t="shared" si="397"/>
        <v>15.780518733745136</v>
      </c>
      <c r="DX259">
        <f t="shared" si="398"/>
        <v>0.35887183159659442</v>
      </c>
      <c r="DY259">
        <f t="shared" si="399"/>
        <v>0.95467221849995254</v>
      </c>
      <c r="DZ259">
        <f t="shared" si="400"/>
        <v>2.1752371277000293</v>
      </c>
      <c r="EA259">
        <f t="shared" si="401"/>
        <v>24.047702871007704</v>
      </c>
      <c r="EB259">
        <f>IF($I$1=0,0,IF(AP259&lt;=0,0,('LED Curve'!$D$19*(AP259/$I$1)^3+'LED Curve'!$D$20*(AP259/$I$1)^2+'LED Curve'!$D$21*(AP259/$I$1)^1+'LED Curve'!$D$22)*$F$1*$I$1))</f>
        <v>0</v>
      </c>
      <c r="EC259">
        <f>IF($I$2=0,0,IF(AQ259&lt;=0,0,('LED Curve'!$D$19*(AQ259/$I$2)^3+'LED Curve'!$D$20*(AQ259/$I$2)^2+'LED Curve'!$D$21*(AQ259/$I$2)^1+'LED Curve'!$D$22)*$F$2*$I$2))</f>
        <v>0</v>
      </c>
      <c r="ED259">
        <f>IF($I$3=0,0,IF(AR259&lt;=0,0,('LED Curve'!$D$19*(AR259/$I$3)^3+'LED Curve'!$D$20*(AR259/$I$3)^2+'LED Curve'!$D$21*(AR259/$I$3)^1+'LED Curve'!$D$22)*$F$3*$I$3))</f>
        <v>0</v>
      </c>
      <c r="EE259">
        <f>IF($I$4=0,0,IF(AS259&lt;=0,0,('LED Curve'!$D$19*(AS259/$I$4)^3+'LED Curve'!$D$20*(AS259/$I$4)^2+'LED Curve'!$D$21*(AS259/$I$4)^1+'LED Curve'!$D$22)*$F$4*$I$4))</f>
        <v>0</v>
      </c>
      <c r="EF259">
        <f>IF($I$1=0,0,IF(AT259&lt;=0,0,('LED Curve'!$D$19*(AT259/$I$1)^3+'LED Curve'!$D$20*(AT259/$I$1)^2+'LED Curve'!$D$21*(AT259/$I$1)^1+'LED Curve'!$D$22)*$F$1*$I$1))</f>
        <v>0</v>
      </c>
      <c r="EG259">
        <f>IF($I$2=0,0,IF(AU259&lt;=0,0,('LED Curve'!$D$19*(AU259/$I$2)^3+'LED Curve'!$D$20*(AU259/$I$2)^2+'LED Curve'!$D$21*(AU259/$I$2)^1+'LED Curve'!$D$22)*$F$2*$I$2))</f>
        <v>0</v>
      </c>
      <c r="EH259">
        <f>IF($I$3=0,0,IF(AV259&lt;=0,0,('LED Curve'!$D$19*(AV259/$I$3)^3+'LED Curve'!$D$20*(AV259/$I$3)^2+'LED Curve'!$D$21*(AV259/$I$3)^1+'LED Curve'!$D$22)*$F$3*$I$3))</f>
        <v>0</v>
      </c>
      <c r="EI259">
        <f>IF($I$4=0,0,IF(AW259&lt;=0,0,('LED Curve'!$D$19*(AW259/$I$4)^3+'LED Curve'!$D$20*(AW259/$I$4)^2+'LED Curve'!$D$21*(AW259/$I$4)^1+'LED Curve'!$D$22)*$F$4*$I$4))</f>
        <v>0</v>
      </c>
      <c r="EJ259">
        <f>IF($I$1=0,0,IF(AX259&lt;=0,0,('LED Curve'!$D$19*(AX259/$I$1)^3+'LED Curve'!$D$20*(AX259/$I$1)^2+'LED Curve'!$D$21*(AX259/$I$1)^1+'LED Curve'!$D$22)*$F$1*$I$1))</f>
        <v>0</v>
      </c>
      <c r="EK259">
        <f>IF($I$2=0,0,IF(AY259&lt;=0,0,('LED Curve'!$D$19*(AY259/$I$2)^3+'LED Curve'!$D$20*(AY259/$I$2)^2+'LED Curve'!$D$21*(AY259/$I$2)^1+'LED Curve'!$D$22)*$F$2*$I$2))</f>
        <v>0</v>
      </c>
      <c r="EL259">
        <f>IF($I$3=0,0,IF(AZ259&lt;=0,0,('LED Curve'!$D$19*(AZ259/$I$3)^3+'LED Curve'!$D$20*(AZ259/$I$3)^2+'LED Curve'!$D$21*(AZ259/$I$3)^1+'LED Curve'!$D$22)*$F$3*$I$3))</f>
        <v>0</v>
      </c>
      <c r="EM259">
        <f>IF($I$4=0,0,IF(BA259&lt;=0,0,('LED Curve'!$D$19*(BA259/$I$4)^3+'LED Curve'!$D$20*(BA259/$I$4)^2+'LED Curve'!$D$21*(BA259/$I$4)^1+'LED Curve'!$D$22)*$F$4*$I$4))</f>
        <v>0</v>
      </c>
      <c r="EN259">
        <f t="shared" si="402"/>
        <v>0</v>
      </c>
      <c r="EO259">
        <f t="shared" si="322"/>
        <v>0</v>
      </c>
      <c r="EP259">
        <f t="shared" si="323"/>
        <v>0</v>
      </c>
      <c r="EQ259">
        <f t="shared" si="324"/>
        <v>0</v>
      </c>
      <c r="ER259">
        <f t="shared" si="403"/>
        <v>0</v>
      </c>
      <c r="ES259">
        <f t="shared" si="325"/>
        <v>0</v>
      </c>
    </row>
    <row r="260" spans="1:149" x14ac:dyDescent="0.3">
      <c r="A260">
        <v>251</v>
      </c>
      <c r="B260">
        <f t="shared" si="326"/>
        <v>9.8046874999999992E-3</v>
      </c>
      <c r="C260">
        <f t="shared" si="313"/>
        <v>8.1392678626616863</v>
      </c>
      <c r="D260">
        <f t="shared" si="314"/>
        <v>9.0064740319945678</v>
      </c>
      <c r="E260">
        <f t="shared" si="315"/>
        <v>9.8736802013274492</v>
      </c>
      <c r="F260">
        <f>IF(C260&gt;Calculation!$D$72,IF((C260-Calculation!$D$72)/Calculation!$D$58&gt;Calculation!$D$28,Calculation!$D$28,(C260-Calculation!$D$72)/Calculation!$D$58),0)</f>
        <v>0</v>
      </c>
      <c r="G260">
        <f>IF(C260&gt;Calculation!$D$73,IF((C260-Calculation!$D$73)/Calculation!$D$59&gt;Calculation!$D$29,Calculation!$D$29,(C260-Calculation!$D$73)/Calculation!$D$59),0)</f>
        <v>0</v>
      </c>
      <c r="H260">
        <f>IF(C260&gt;Calculation!$D$74,IF((C260-Calculation!$D$74)/Calculation!$D$60&gt;Calculation!$D$30,Calculation!$D$30,(C260-Calculation!$D$74)/Calculation!$D$60),0)</f>
        <v>0</v>
      </c>
      <c r="I260">
        <f>IF(C260&gt;Calculation!$D$75,IF((C260-Calculation!$D$75)/Calculation!$D$61&gt;Calculation!$D$31,Calculation!$D$31,(C260-Calculation!$D$75)/Calculation!$D$61),0)</f>
        <v>0</v>
      </c>
      <c r="J260">
        <f>IF(D260&gt;Calculation!$D$72,IF((D260-Calculation!$D$72)/Calculation!$D$58&gt;Calculation!$D$28,Calculation!$D$28,(D260-Calculation!$D$72)/Calculation!$D$58),0)</f>
        <v>0</v>
      </c>
      <c r="K260">
        <f>IF(D260&gt;Calculation!$D$73,IF((D260-Calculation!$D$73)/Calculation!$D$59&gt;Calculation!$D$29,Calculation!$D$29,(D260-Calculation!$D$73)/Calculation!$D$59),0)</f>
        <v>0</v>
      </c>
      <c r="L260">
        <f>IF(D260&gt;Calculation!$D$74,IF((D260-Calculation!$D$74)/Calculation!$D$60&gt;Calculation!$D$30,Calculation!$D$30,(D260-Calculation!$D$74)/Calculation!$D$60),0)</f>
        <v>0</v>
      </c>
      <c r="M260">
        <f>IF(D260&gt;Calculation!$D$75,IF((D260-Calculation!$D$75)/Calculation!$D$61&gt;Calculation!$D$31,Calculation!$D$31,(D260-Calculation!$D$75)/Calculation!$D$61),0)</f>
        <v>0</v>
      </c>
      <c r="N260">
        <f>IF(E260&gt;Calculation!$D$72,IF((E260-Calculation!$D$72)/Calculation!$D$58&gt;Calculation!$D$28,Calculation!$D$28,(E260-Calculation!$D$72)/Calculation!$D$58),0)</f>
        <v>0</v>
      </c>
      <c r="O260">
        <f>IF(E260&gt;Calculation!$D$73,IF((E260-Calculation!$D$73)/Calculation!$D$59&gt;Calculation!$D$29,Calculation!$D$29,(E260-Calculation!$D$73)/Calculation!$D$59),0)</f>
        <v>0</v>
      </c>
      <c r="P260">
        <f>IF(E260&gt;Calculation!$D$74,IF((E260-Calculation!$D$74)/Calculation!$D$60&gt;Calculation!$D$30,Calculation!$D$30,(E260-Calculation!$D$74)/Calculation!$D$60),0)</f>
        <v>0</v>
      </c>
      <c r="Q260">
        <f>IF(E260&gt;Calculation!$D$75,IF((E260-Calculation!$D$75)/Calculation!$D$61&gt;Calculation!$D$31,Calculation!$D$31,(E260-Calculation!$D$75)/Calculation!$D$61),0)</f>
        <v>0</v>
      </c>
      <c r="R260">
        <f t="shared" si="327"/>
        <v>0</v>
      </c>
      <c r="S260">
        <f t="shared" si="328"/>
        <v>0</v>
      </c>
      <c r="T260">
        <f t="shared" si="329"/>
        <v>0</v>
      </c>
      <c r="U260">
        <f t="shared" si="330"/>
        <v>0</v>
      </c>
      <c r="V260">
        <f t="shared" si="331"/>
        <v>0</v>
      </c>
      <c r="W260">
        <f t="shared" si="332"/>
        <v>0</v>
      </c>
      <c r="X260">
        <f t="shared" si="333"/>
        <v>0</v>
      </c>
      <c r="Y260">
        <f t="shared" si="334"/>
        <v>0</v>
      </c>
      <c r="Z260">
        <f t="shared" si="335"/>
        <v>0</v>
      </c>
      <c r="AA260">
        <f t="shared" si="336"/>
        <v>0</v>
      </c>
      <c r="AB260">
        <f t="shared" si="337"/>
        <v>0</v>
      </c>
      <c r="AC260">
        <f t="shared" si="316"/>
        <v>0</v>
      </c>
      <c r="AD260">
        <f>IF(T260&gt;Calculation!$D$29,1,0)</f>
        <v>0</v>
      </c>
      <c r="AE260">
        <f>IF(X260&gt;Calculation!$D$29,1,0)</f>
        <v>0</v>
      </c>
      <c r="AF260">
        <f>IF(AB260&gt;Calculation!$D$29,1,0)</f>
        <v>0</v>
      </c>
      <c r="AG260">
        <f>IF(U260&gt;Calculation!$D$30,1,0)</f>
        <v>0</v>
      </c>
      <c r="AH260">
        <f>IF(Y260&gt;Calculation!$D$30,1,0)</f>
        <v>0</v>
      </c>
      <c r="AI260">
        <f>IF(AC260&gt;Calculation!$D$30,1,0)</f>
        <v>0</v>
      </c>
      <c r="AJ260">
        <f t="shared" si="317"/>
        <v>0</v>
      </c>
      <c r="AK260">
        <f t="shared" si="338"/>
        <v>0</v>
      </c>
      <c r="AL260">
        <f t="shared" si="339"/>
        <v>0</v>
      </c>
      <c r="AM260">
        <f t="shared" si="340"/>
        <v>0</v>
      </c>
      <c r="AN260">
        <f t="shared" si="341"/>
        <v>0</v>
      </c>
      <c r="AO260">
        <f t="shared" si="342"/>
        <v>0</v>
      </c>
      <c r="AP260">
        <f t="shared" si="318"/>
        <v>0</v>
      </c>
      <c r="AQ260">
        <f t="shared" si="319"/>
        <v>0</v>
      </c>
      <c r="AR260">
        <f t="shared" si="320"/>
        <v>0</v>
      </c>
      <c r="AS260">
        <f t="shared" si="321"/>
        <v>0</v>
      </c>
      <c r="AT260">
        <f t="shared" si="343"/>
        <v>0</v>
      </c>
      <c r="AU260">
        <f t="shared" si="344"/>
        <v>0</v>
      </c>
      <c r="AV260">
        <f t="shared" si="345"/>
        <v>0</v>
      </c>
      <c r="AW260">
        <f t="shared" si="346"/>
        <v>0</v>
      </c>
      <c r="AX260">
        <f t="shared" si="347"/>
        <v>0</v>
      </c>
      <c r="AY260">
        <f t="shared" si="348"/>
        <v>0</v>
      </c>
      <c r="AZ260">
        <f t="shared" si="349"/>
        <v>0</v>
      </c>
      <c r="BA260">
        <f t="shared" si="350"/>
        <v>0</v>
      </c>
      <c r="BB260">
        <f t="shared" si="351"/>
        <v>0</v>
      </c>
      <c r="BC260">
        <f t="shared" si="352"/>
        <v>0</v>
      </c>
      <c r="BD260">
        <f t="shared" si="353"/>
        <v>0</v>
      </c>
      <c r="BE260">
        <f t="shared" si="354"/>
        <v>0</v>
      </c>
      <c r="BF260">
        <f t="shared" si="355"/>
        <v>0</v>
      </c>
      <c r="BG260">
        <f t="shared" si="356"/>
        <v>0</v>
      </c>
      <c r="BH260">
        <f t="shared" si="357"/>
        <v>0</v>
      </c>
      <c r="BI260">
        <f t="shared" si="358"/>
        <v>0</v>
      </c>
      <c r="BJ260">
        <f t="shared" si="359"/>
        <v>0</v>
      </c>
      <c r="BK260">
        <f t="shared" si="360"/>
        <v>0</v>
      </c>
      <c r="BL260">
        <f t="shared" si="361"/>
        <v>0</v>
      </c>
      <c r="BM260">
        <f t="shared" si="362"/>
        <v>0</v>
      </c>
      <c r="BN260">
        <f t="shared" si="363"/>
        <v>0</v>
      </c>
      <c r="BO260">
        <f t="shared" si="364"/>
        <v>0</v>
      </c>
      <c r="BP260">
        <f t="shared" si="365"/>
        <v>0</v>
      </c>
      <c r="BQ260">
        <f t="shared" si="366"/>
        <v>0</v>
      </c>
      <c r="BR260">
        <f t="shared" si="367"/>
        <v>0</v>
      </c>
      <c r="BS260">
        <f t="shared" si="368"/>
        <v>0</v>
      </c>
      <c r="BT260">
        <f t="shared" si="369"/>
        <v>0</v>
      </c>
      <c r="BU260">
        <f t="shared" si="370"/>
        <v>0</v>
      </c>
      <c r="BV260">
        <f t="shared" si="371"/>
        <v>0</v>
      </c>
      <c r="BW260">
        <f t="shared" si="372"/>
        <v>0</v>
      </c>
      <c r="BX260">
        <f t="shared" si="373"/>
        <v>0</v>
      </c>
      <c r="BY260">
        <f t="shared" si="374"/>
        <v>0</v>
      </c>
      <c r="BZ260">
        <f>IF($I$1=0,0,IF(AP260=0,C260,('LED Curve'!$D$14*(AP260/$I$1)^3+'LED Curve'!$D$15*(AP260/$I$1)^2+'LED Curve'!$D$16*(AP260/$I$1)^1+'LED Curve'!$D$17)*$F$1))</f>
        <v>8.1392678626616863</v>
      </c>
      <c r="CA260">
        <f>IF($I$2=0,0,IF(AQ260=0,C260-BZ260,('LED Curve'!$D$14*(AQ260/$I$2)^3+'LED Curve'!$D$15*(AQ260/$I$2)^2+'LED Curve'!$D$16*(AQ260/$I$2)^1+'LED Curve'!$D$17)*$F$2))</f>
        <v>0</v>
      </c>
      <c r="CB260">
        <f>IF($I$3=0,0,IF(AR260=0,C260-(BZ260+CA260),('LED Curve'!$D$14*(AR260/$I$3)^3+'LED Curve'!$D$15*(AR260/$I$3)^2+'LED Curve'!$D$16*(AR260/$I$3)^1+'LED Curve'!$D$17)*$F$3))</f>
        <v>0</v>
      </c>
      <c r="CC260">
        <f>IF($I$4=0,0,IF(AS260=0,C260-(BZ260+CA260+CB260),('LED Curve'!$D$14*(AS260/$I$4)^3+'LED Curve'!$D$15*(AS260/$I$4)^2+'LED Curve'!$D$16*(AS260/$I$4)^1+'LED Curve'!$D$17)*$F$4))</f>
        <v>0</v>
      </c>
      <c r="CD260">
        <f>IF($I$1=0,0,IF(AT260=0,D260,('LED Curve'!$D$14*(AT260/$I$1)^3+'LED Curve'!$D$15*(AT260/$I$1)^2+'LED Curve'!$D$16*(AT260/$I$1)^1+'LED Curve'!$D$17)*$F$1))</f>
        <v>9.0064740319945678</v>
      </c>
      <c r="CE260">
        <f>IF($I$2=0,0,IF(AU260=0,D260-CD260,('LED Curve'!$D$14*(AU260/$I$2)^3+'LED Curve'!$D$15*(AU260/$I$2)^2+'LED Curve'!$D$16*(AU260/$I$2)^1+'LED Curve'!$D$17)*$F$2))</f>
        <v>0</v>
      </c>
      <c r="CF260">
        <f>IF($I$3=0,0,IF(AV260=0,D260-(CD260+CE260),('LED Curve'!$D$14*(AV260/$I$3)^3+'LED Curve'!$D$15*(AV260/$I$3)^2+'LED Curve'!$D$16*(AV260/$I$3)^1+'LED Curve'!$D$17)*$F$3))</f>
        <v>0</v>
      </c>
      <c r="CG260">
        <f>IF($I$4=0,0,IF(AW260=0,D260-(CD260+CE260+CF260),('LED Curve'!$D$14*(AW260/$I$4)^3+'LED Curve'!$D$15*(AW260/$I$4)^2+'LED Curve'!$D$16*(AW260/$I$4)^1+'LED Curve'!$D$17)*$F$4))</f>
        <v>0</v>
      </c>
      <c r="CH260">
        <f>IF($I$1=0,0,IF(AX260=0,E260,('LED Curve'!$D$14*(AX260/$I$1)^3+'LED Curve'!$D$15*(AX260/$I$1)^2+'LED Curve'!$D$16*(AX260/$I$1)^1+'LED Curve'!$D$17)*$F$1))</f>
        <v>9.8736802013274492</v>
      </c>
      <c r="CI260">
        <f>IF($I$2=0,0,IF(AY260=0,E260-CH260,('LED Curve'!$D$14*(AY260/$I$2)^3+'LED Curve'!$D$15*(AY260/$I$2)^2+'LED Curve'!$D$16*(AY260/$I$2)^1+'LED Curve'!$D$17)*$F$2))</f>
        <v>0</v>
      </c>
      <c r="CJ260">
        <f>IF($I$3=0,0,IF(AZ260=0,E260-(CH260+CI260),('LED Curve'!$D$14*(AZ260/$I$3)^3+'LED Curve'!$D$15*(AZ260/$I$3)^2+'LED Curve'!$D$16*(AZ260/$I$3)^1+'LED Curve'!$D$17)*$F$3))</f>
        <v>0</v>
      </c>
      <c r="CK260">
        <f>IF($I$4=0,0,IF(BA260=0,E260-(CH260+CI260+CJ260),('LED Curve'!$D$14*(BA260/$I$4)^3+'LED Curve'!$D$15*(BA260/$I$4)^2+'LED Curve'!$D$16*(BA260/$I$4)^1+'LED Curve'!$D$17)*$F$4))</f>
        <v>0</v>
      </c>
      <c r="CL260">
        <f t="shared" si="375"/>
        <v>0</v>
      </c>
      <c r="CM260">
        <f t="shared" si="376"/>
        <v>0</v>
      </c>
      <c r="CN260">
        <f t="shared" si="377"/>
        <v>0</v>
      </c>
      <c r="CO260">
        <f>IF($C$6=Calculation!$I$5,0,$C260-(BZ260+CA260+CB260+CC260))</f>
        <v>0</v>
      </c>
      <c r="CP260">
        <f t="shared" si="378"/>
        <v>0</v>
      </c>
      <c r="CQ260">
        <f t="shared" si="379"/>
        <v>0</v>
      </c>
      <c r="CR260">
        <f t="shared" si="380"/>
        <v>0</v>
      </c>
      <c r="CS260">
        <f>IF($C$6=Calculation!$I$5,0,$D260-(CD260+CE260+CF260+CG260))</f>
        <v>0</v>
      </c>
      <c r="CT260">
        <f t="shared" si="381"/>
        <v>0</v>
      </c>
      <c r="CU260">
        <f t="shared" si="382"/>
        <v>0</v>
      </c>
      <c r="CV260">
        <f t="shared" si="383"/>
        <v>0</v>
      </c>
      <c r="CW260">
        <f>IF($C$6=Calculation!$I$5,0,$E260-(CH260+CI260+CJ260+CK260))</f>
        <v>0</v>
      </c>
      <c r="CX260">
        <f t="shared" si="384"/>
        <v>110.04187078945299</v>
      </c>
      <c r="CY260">
        <f t="shared" si="385"/>
        <v>124.8409475085587</v>
      </c>
      <c r="CZ260">
        <f t="shared" si="386"/>
        <v>138.97871257252069</v>
      </c>
      <c r="DA260">
        <f t="shared" si="387"/>
        <v>1.2145320984627226</v>
      </c>
      <c r="DB260">
        <f t="shared" si="388"/>
        <v>1.2812854169473702</v>
      </c>
      <c r="DC260">
        <f t="shared" si="389"/>
        <v>1.3340139842116001</v>
      </c>
      <c r="DD260">
        <f t="shared" si="404"/>
        <v>27.375709732137544</v>
      </c>
      <c r="DE260">
        <f t="shared" si="405"/>
        <v>26.542089535716325</v>
      </c>
      <c r="DF260">
        <f t="shared" si="406"/>
        <v>24.158376756220594</v>
      </c>
      <c r="DG260">
        <f t="shared" si="407"/>
        <v>17.668708311669377</v>
      </c>
      <c r="DH260">
        <f t="shared" si="408"/>
        <v>28.961876291371098</v>
      </c>
      <c r="DI260">
        <f t="shared" si="409"/>
        <v>28.202146422291268</v>
      </c>
      <c r="DJ260">
        <f t="shared" si="410"/>
        <v>26.070179169031878</v>
      </c>
      <c r="DK260">
        <f t="shared" si="411"/>
        <v>20.58063158156131</v>
      </c>
      <c r="DL260">
        <f t="shared" si="412"/>
        <v>30.212488250219312</v>
      </c>
      <c r="DM260">
        <f t="shared" si="413"/>
        <v>29.516860226796588</v>
      </c>
      <c r="DN260">
        <f t="shared" si="414"/>
        <v>27.58637989587719</v>
      </c>
      <c r="DO260">
        <f t="shared" si="415"/>
        <v>22.792486166611489</v>
      </c>
      <c r="DP260">
        <f t="shared" si="390"/>
        <v>0.43073123313200723</v>
      </c>
      <c r="DQ260">
        <f t="shared" si="391"/>
        <v>1.189225856686829</v>
      </c>
      <c r="DR260">
        <f t="shared" si="392"/>
        <v>3.0086655197777659</v>
      </c>
      <c r="DS260">
        <f t="shared" si="393"/>
        <v>8.4538317456497953</v>
      </c>
      <c r="DT260">
        <f t="shared" si="394"/>
        <v>0.39148427149499326</v>
      </c>
      <c r="DU260">
        <f t="shared" si="395"/>
        <v>1.0587494033829188</v>
      </c>
      <c r="DV260">
        <f t="shared" si="396"/>
        <v>2.5140762187326211</v>
      </c>
      <c r="DW260">
        <f t="shared" si="397"/>
        <v>15.780518733745136</v>
      </c>
      <c r="DX260">
        <f t="shared" si="398"/>
        <v>0.35887183159659442</v>
      </c>
      <c r="DY260">
        <f t="shared" si="399"/>
        <v>0.95467221849995254</v>
      </c>
      <c r="DZ260">
        <f t="shared" si="400"/>
        <v>2.1752371277000293</v>
      </c>
      <c r="EA260">
        <f t="shared" si="401"/>
        <v>24.047702871007704</v>
      </c>
      <c r="EB260">
        <f>IF($I$1=0,0,IF(AP260&lt;=0,0,('LED Curve'!$D$19*(AP260/$I$1)^3+'LED Curve'!$D$20*(AP260/$I$1)^2+'LED Curve'!$D$21*(AP260/$I$1)^1+'LED Curve'!$D$22)*$F$1*$I$1))</f>
        <v>0</v>
      </c>
      <c r="EC260">
        <f>IF($I$2=0,0,IF(AQ260&lt;=0,0,('LED Curve'!$D$19*(AQ260/$I$2)^3+'LED Curve'!$D$20*(AQ260/$I$2)^2+'LED Curve'!$D$21*(AQ260/$I$2)^1+'LED Curve'!$D$22)*$F$2*$I$2))</f>
        <v>0</v>
      </c>
      <c r="ED260">
        <f>IF($I$3=0,0,IF(AR260&lt;=0,0,('LED Curve'!$D$19*(AR260/$I$3)^3+'LED Curve'!$D$20*(AR260/$I$3)^2+'LED Curve'!$D$21*(AR260/$I$3)^1+'LED Curve'!$D$22)*$F$3*$I$3))</f>
        <v>0</v>
      </c>
      <c r="EE260">
        <f>IF($I$4=0,0,IF(AS260&lt;=0,0,('LED Curve'!$D$19*(AS260/$I$4)^3+'LED Curve'!$D$20*(AS260/$I$4)^2+'LED Curve'!$D$21*(AS260/$I$4)^1+'LED Curve'!$D$22)*$F$4*$I$4))</f>
        <v>0</v>
      </c>
      <c r="EF260">
        <f>IF($I$1=0,0,IF(AT260&lt;=0,0,('LED Curve'!$D$19*(AT260/$I$1)^3+'LED Curve'!$D$20*(AT260/$I$1)^2+'LED Curve'!$D$21*(AT260/$I$1)^1+'LED Curve'!$D$22)*$F$1*$I$1))</f>
        <v>0</v>
      </c>
      <c r="EG260">
        <f>IF($I$2=0,0,IF(AU260&lt;=0,0,('LED Curve'!$D$19*(AU260/$I$2)^3+'LED Curve'!$D$20*(AU260/$I$2)^2+'LED Curve'!$D$21*(AU260/$I$2)^1+'LED Curve'!$D$22)*$F$2*$I$2))</f>
        <v>0</v>
      </c>
      <c r="EH260">
        <f>IF($I$3=0,0,IF(AV260&lt;=0,0,('LED Curve'!$D$19*(AV260/$I$3)^3+'LED Curve'!$D$20*(AV260/$I$3)^2+'LED Curve'!$D$21*(AV260/$I$3)^1+'LED Curve'!$D$22)*$F$3*$I$3))</f>
        <v>0</v>
      </c>
      <c r="EI260">
        <f>IF($I$4=0,0,IF(AW260&lt;=0,0,('LED Curve'!$D$19*(AW260/$I$4)^3+'LED Curve'!$D$20*(AW260/$I$4)^2+'LED Curve'!$D$21*(AW260/$I$4)^1+'LED Curve'!$D$22)*$F$4*$I$4))</f>
        <v>0</v>
      </c>
      <c r="EJ260">
        <f>IF($I$1=0,0,IF(AX260&lt;=0,0,('LED Curve'!$D$19*(AX260/$I$1)^3+'LED Curve'!$D$20*(AX260/$I$1)^2+'LED Curve'!$D$21*(AX260/$I$1)^1+'LED Curve'!$D$22)*$F$1*$I$1))</f>
        <v>0</v>
      </c>
      <c r="EK260">
        <f>IF($I$2=0,0,IF(AY260&lt;=0,0,('LED Curve'!$D$19*(AY260/$I$2)^3+'LED Curve'!$D$20*(AY260/$I$2)^2+'LED Curve'!$D$21*(AY260/$I$2)^1+'LED Curve'!$D$22)*$F$2*$I$2))</f>
        <v>0</v>
      </c>
      <c r="EL260">
        <f>IF($I$3=0,0,IF(AZ260&lt;=0,0,('LED Curve'!$D$19*(AZ260/$I$3)^3+'LED Curve'!$D$20*(AZ260/$I$3)^2+'LED Curve'!$D$21*(AZ260/$I$3)^1+'LED Curve'!$D$22)*$F$3*$I$3))</f>
        <v>0</v>
      </c>
      <c r="EM260">
        <f>IF($I$4=0,0,IF(BA260&lt;=0,0,('LED Curve'!$D$19*(BA260/$I$4)^3+'LED Curve'!$D$20*(BA260/$I$4)^2+'LED Curve'!$D$21*(BA260/$I$4)^1+'LED Curve'!$D$22)*$F$4*$I$4))</f>
        <v>0</v>
      </c>
      <c r="EN260">
        <f t="shared" si="402"/>
        <v>0</v>
      </c>
      <c r="EO260">
        <f t="shared" si="322"/>
        <v>0</v>
      </c>
      <c r="EP260">
        <f t="shared" si="323"/>
        <v>0</v>
      </c>
      <c r="EQ260">
        <f t="shared" si="324"/>
        <v>0</v>
      </c>
      <c r="ER260">
        <f t="shared" si="403"/>
        <v>0</v>
      </c>
      <c r="ES260">
        <f t="shared" si="325"/>
        <v>0</v>
      </c>
    </row>
    <row r="261" spans="1:149" x14ac:dyDescent="0.3">
      <c r="A261">
        <v>252</v>
      </c>
      <c r="B261">
        <f t="shared" si="326"/>
        <v>9.8437500000000001E-3</v>
      </c>
      <c r="C261">
        <f t="shared" si="313"/>
        <v>6.233138755873469</v>
      </c>
      <c r="D261">
        <f t="shared" si="314"/>
        <v>6.927060460952875</v>
      </c>
      <c r="E261">
        <f t="shared" si="315"/>
        <v>7.620982166032281</v>
      </c>
      <c r="F261">
        <f>IF(C261&gt;Calculation!$D$72,IF((C261-Calculation!$D$72)/Calculation!$D$58&gt;Calculation!$D$28,Calculation!$D$28,(C261-Calculation!$D$72)/Calculation!$D$58),0)</f>
        <v>0</v>
      </c>
      <c r="G261">
        <f>IF(C261&gt;Calculation!$D$73,IF((C261-Calculation!$D$73)/Calculation!$D$59&gt;Calculation!$D$29,Calculation!$D$29,(C261-Calculation!$D$73)/Calculation!$D$59),0)</f>
        <v>0</v>
      </c>
      <c r="H261">
        <f>IF(C261&gt;Calculation!$D$74,IF((C261-Calculation!$D$74)/Calculation!$D$60&gt;Calculation!$D$30,Calculation!$D$30,(C261-Calculation!$D$74)/Calculation!$D$60),0)</f>
        <v>0</v>
      </c>
      <c r="I261">
        <f>IF(C261&gt;Calculation!$D$75,IF((C261-Calculation!$D$75)/Calculation!$D$61&gt;Calculation!$D$31,Calculation!$D$31,(C261-Calculation!$D$75)/Calculation!$D$61),0)</f>
        <v>0</v>
      </c>
      <c r="J261">
        <f>IF(D261&gt;Calculation!$D$72,IF((D261-Calculation!$D$72)/Calculation!$D$58&gt;Calculation!$D$28,Calculation!$D$28,(D261-Calculation!$D$72)/Calculation!$D$58),0)</f>
        <v>0</v>
      </c>
      <c r="K261">
        <f>IF(D261&gt;Calculation!$D$73,IF((D261-Calculation!$D$73)/Calculation!$D$59&gt;Calculation!$D$29,Calculation!$D$29,(D261-Calculation!$D$73)/Calculation!$D$59),0)</f>
        <v>0</v>
      </c>
      <c r="L261">
        <f>IF(D261&gt;Calculation!$D$74,IF((D261-Calculation!$D$74)/Calculation!$D$60&gt;Calculation!$D$30,Calculation!$D$30,(D261-Calculation!$D$74)/Calculation!$D$60),0)</f>
        <v>0</v>
      </c>
      <c r="M261">
        <f>IF(D261&gt;Calculation!$D$75,IF((D261-Calculation!$D$75)/Calculation!$D$61&gt;Calculation!$D$31,Calculation!$D$31,(D261-Calculation!$D$75)/Calculation!$D$61),0)</f>
        <v>0</v>
      </c>
      <c r="N261">
        <f>IF(E261&gt;Calculation!$D$72,IF((E261-Calculation!$D$72)/Calculation!$D$58&gt;Calculation!$D$28,Calculation!$D$28,(E261-Calculation!$D$72)/Calculation!$D$58),0)</f>
        <v>0</v>
      </c>
      <c r="O261">
        <f>IF(E261&gt;Calculation!$D$73,IF((E261-Calculation!$D$73)/Calculation!$D$59&gt;Calculation!$D$29,Calculation!$D$29,(E261-Calculation!$D$73)/Calculation!$D$59),0)</f>
        <v>0</v>
      </c>
      <c r="P261">
        <f>IF(E261&gt;Calculation!$D$74,IF((E261-Calculation!$D$74)/Calculation!$D$60&gt;Calculation!$D$30,Calculation!$D$30,(E261-Calculation!$D$74)/Calculation!$D$60),0)</f>
        <v>0</v>
      </c>
      <c r="Q261">
        <f>IF(E261&gt;Calculation!$D$75,IF((E261-Calculation!$D$75)/Calculation!$D$61&gt;Calculation!$D$31,Calculation!$D$31,(E261-Calculation!$D$75)/Calculation!$D$61),0)</f>
        <v>0</v>
      </c>
      <c r="R261">
        <f t="shared" si="327"/>
        <v>0</v>
      </c>
      <c r="S261">
        <f t="shared" si="328"/>
        <v>0</v>
      </c>
      <c r="T261">
        <f t="shared" si="329"/>
        <v>0</v>
      </c>
      <c r="U261">
        <f t="shared" si="330"/>
        <v>0</v>
      </c>
      <c r="V261">
        <f t="shared" si="331"/>
        <v>0</v>
      </c>
      <c r="W261">
        <f t="shared" si="332"/>
        <v>0</v>
      </c>
      <c r="X261">
        <f t="shared" si="333"/>
        <v>0</v>
      </c>
      <c r="Y261">
        <f t="shared" si="334"/>
        <v>0</v>
      </c>
      <c r="Z261">
        <f t="shared" si="335"/>
        <v>0</v>
      </c>
      <c r="AA261">
        <f t="shared" si="336"/>
        <v>0</v>
      </c>
      <c r="AB261">
        <f t="shared" si="337"/>
        <v>0</v>
      </c>
      <c r="AC261">
        <f t="shared" si="316"/>
        <v>0</v>
      </c>
      <c r="AD261">
        <f>IF(T261&gt;Calculation!$D$29,1,0)</f>
        <v>0</v>
      </c>
      <c r="AE261">
        <f>IF(X261&gt;Calculation!$D$29,1,0)</f>
        <v>0</v>
      </c>
      <c r="AF261">
        <f>IF(AB261&gt;Calculation!$D$29,1,0)</f>
        <v>0</v>
      </c>
      <c r="AG261">
        <f>IF(U261&gt;Calculation!$D$30,1,0)</f>
        <v>0</v>
      </c>
      <c r="AH261">
        <f>IF(Y261&gt;Calculation!$D$30,1,0)</f>
        <v>0</v>
      </c>
      <c r="AI261">
        <f>IF(AC261&gt;Calculation!$D$30,1,0)</f>
        <v>0</v>
      </c>
      <c r="AJ261">
        <f t="shared" si="317"/>
        <v>0</v>
      </c>
      <c r="AK261">
        <f t="shared" si="338"/>
        <v>0</v>
      </c>
      <c r="AL261">
        <f t="shared" si="339"/>
        <v>0</v>
      </c>
      <c r="AM261">
        <f t="shared" si="340"/>
        <v>0</v>
      </c>
      <c r="AN261">
        <f t="shared" si="341"/>
        <v>0</v>
      </c>
      <c r="AO261">
        <f t="shared" si="342"/>
        <v>0</v>
      </c>
      <c r="AP261">
        <f t="shared" si="318"/>
        <v>0</v>
      </c>
      <c r="AQ261">
        <f t="shared" si="319"/>
        <v>0</v>
      </c>
      <c r="AR261">
        <f t="shared" si="320"/>
        <v>0</v>
      </c>
      <c r="AS261">
        <f t="shared" si="321"/>
        <v>0</v>
      </c>
      <c r="AT261">
        <f t="shared" si="343"/>
        <v>0</v>
      </c>
      <c r="AU261">
        <f t="shared" si="344"/>
        <v>0</v>
      </c>
      <c r="AV261">
        <f t="shared" si="345"/>
        <v>0</v>
      </c>
      <c r="AW261">
        <f t="shared" si="346"/>
        <v>0</v>
      </c>
      <c r="AX261">
        <f t="shared" si="347"/>
        <v>0</v>
      </c>
      <c r="AY261">
        <f t="shared" si="348"/>
        <v>0</v>
      </c>
      <c r="AZ261">
        <f t="shared" si="349"/>
        <v>0</v>
      </c>
      <c r="BA261">
        <f t="shared" si="350"/>
        <v>0</v>
      </c>
      <c r="BB261">
        <f t="shared" si="351"/>
        <v>0</v>
      </c>
      <c r="BC261">
        <f t="shared" si="352"/>
        <v>0</v>
      </c>
      <c r="BD261">
        <f t="shared" si="353"/>
        <v>0</v>
      </c>
      <c r="BE261">
        <f t="shared" si="354"/>
        <v>0</v>
      </c>
      <c r="BF261">
        <f t="shared" si="355"/>
        <v>0</v>
      </c>
      <c r="BG261">
        <f t="shared" si="356"/>
        <v>0</v>
      </c>
      <c r="BH261">
        <f t="shared" si="357"/>
        <v>0</v>
      </c>
      <c r="BI261">
        <f t="shared" si="358"/>
        <v>0</v>
      </c>
      <c r="BJ261">
        <f t="shared" si="359"/>
        <v>0</v>
      </c>
      <c r="BK261">
        <f t="shared" si="360"/>
        <v>0</v>
      </c>
      <c r="BL261">
        <f t="shared" si="361"/>
        <v>0</v>
      </c>
      <c r="BM261">
        <f t="shared" si="362"/>
        <v>0</v>
      </c>
      <c r="BN261">
        <f t="shared" si="363"/>
        <v>0</v>
      </c>
      <c r="BO261">
        <f t="shared" si="364"/>
        <v>0</v>
      </c>
      <c r="BP261">
        <f t="shared" si="365"/>
        <v>0</v>
      </c>
      <c r="BQ261">
        <f t="shared" si="366"/>
        <v>0</v>
      </c>
      <c r="BR261">
        <f t="shared" si="367"/>
        <v>0</v>
      </c>
      <c r="BS261">
        <f t="shared" si="368"/>
        <v>0</v>
      </c>
      <c r="BT261">
        <f t="shared" si="369"/>
        <v>0</v>
      </c>
      <c r="BU261">
        <f t="shared" si="370"/>
        <v>0</v>
      </c>
      <c r="BV261">
        <f t="shared" si="371"/>
        <v>0</v>
      </c>
      <c r="BW261">
        <f t="shared" si="372"/>
        <v>0</v>
      </c>
      <c r="BX261">
        <f t="shared" si="373"/>
        <v>0</v>
      </c>
      <c r="BY261">
        <f t="shared" si="374"/>
        <v>0</v>
      </c>
      <c r="BZ261">
        <f>IF($I$1=0,0,IF(AP261=0,C261,('LED Curve'!$D$14*(AP261/$I$1)^3+'LED Curve'!$D$15*(AP261/$I$1)^2+'LED Curve'!$D$16*(AP261/$I$1)^1+'LED Curve'!$D$17)*$F$1))</f>
        <v>6.233138755873469</v>
      </c>
      <c r="CA261">
        <f>IF($I$2=0,0,IF(AQ261=0,C261-BZ261,('LED Curve'!$D$14*(AQ261/$I$2)^3+'LED Curve'!$D$15*(AQ261/$I$2)^2+'LED Curve'!$D$16*(AQ261/$I$2)^1+'LED Curve'!$D$17)*$F$2))</f>
        <v>0</v>
      </c>
      <c r="CB261">
        <f>IF($I$3=0,0,IF(AR261=0,C261-(BZ261+CA261),('LED Curve'!$D$14*(AR261/$I$3)^3+'LED Curve'!$D$15*(AR261/$I$3)^2+'LED Curve'!$D$16*(AR261/$I$3)^1+'LED Curve'!$D$17)*$F$3))</f>
        <v>0</v>
      </c>
      <c r="CC261">
        <f>IF($I$4=0,0,IF(AS261=0,C261-(BZ261+CA261+CB261),('LED Curve'!$D$14*(AS261/$I$4)^3+'LED Curve'!$D$15*(AS261/$I$4)^2+'LED Curve'!$D$16*(AS261/$I$4)^1+'LED Curve'!$D$17)*$F$4))</f>
        <v>0</v>
      </c>
      <c r="CD261">
        <f>IF($I$1=0,0,IF(AT261=0,D261,('LED Curve'!$D$14*(AT261/$I$1)^3+'LED Curve'!$D$15*(AT261/$I$1)^2+'LED Curve'!$D$16*(AT261/$I$1)^1+'LED Curve'!$D$17)*$F$1))</f>
        <v>6.927060460952875</v>
      </c>
      <c r="CE261">
        <f>IF($I$2=0,0,IF(AU261=0,D261-CD261,('LED Curve'!$D$14*(AU261/$I$2)^3+'LED Curve'!$D$15*(AU261/$I$2)^2+'LED Curve'!$D$16*(AU261/$I$2)^1+'LED Curve'!$D$17)*$F$2))</f>
        <v>0</v>
      </c>
      <c r="CF261">
        <f>IF($I$3=0,0,IF(AV261=0,D261-(CD261+CE261),('LED Curve'!$D$14*(AV261/$I$3)^3+'LED Curve'!$D$15*(AV261/$I$3)^2+'LED Curve'!$D$16*(AV261/$I$3)^1+'LED Curve'!$D$17)*$F$3))</f>
        <v>0</v>
      </c>
      <c r="CG261">
        <f>IF($I$4=0,0,IF(AW261=0,D261-(CD261+CE261+CF261),('LED Curve'!$D$14*(AW261/$I$4)^3+'LED Curve'!$D$15*(AW261/$I$4)^2+'LED Curve'!$D$16*(AW261/$I$4)^1+'LED Curve'!$D$17)*$F$4))</f>
        <v>0</v>
      </c>
      <c r="CH261">
        <f>IF($I$1=0,0,IF(AX261=0,E261,('LED Curve'!$D$14*(AX261/$I$1)^3+'LED Curve'!$D$15*(AX261/$I$1)^2+'LED Curve'!$D$16*(AX261/$I$1)^1+'LED Curve'!$D$17)*$F$1))</f>
        <v>7.620982166032281</v>
      </c>
      <c r="CI261">
        <f>IF($I$2=0,0,IF(AY261=0,E261-CH261,('LED Curve'!$D$14*(AY261/$I$2)^3+'LED Curve'!$D$15*(AY261/$I$2)^2+'LED Curve'!$D$16*(AY261/$I$2)^1+'LED Curve'!$D$17)*$F$2))</f>
        <v>0</v>
      </c>
      <c r="CJ261">
        <f>IF($I$3=0,0,IF(AZ261=0,E261-(CH261+CI261),('LED Curve'!$D$14*(AZ261/$I$3)^3+'LED Curve'!$D$15*(AZ261/$I$3)^2+'LED Curve'!$D$16*(AZ261/$I$3)^1+'LED Curve'!$D$17)*$F$3))</f>
        <v>0</v>
      </c>
      <c r="CK261">
        <f>IF($I$4=0,0,IF(BA261=0,E261-(CH261+CI261+CJ261),('LED Curve'!$D$14*(BA261/$I$4)^3+'LED Curve'!$D$15*(BA261/$I$4)^2+'LED Curve'!$D$16*(BA261/$I$4)^1+'LED Curve'!$D$17)*$F$4))</f>
        <v>0</v>
      </c>
      <c r="CL261">
        <f t="shared" si="375"/>
        <v>0</v>
      </c>
      <c r="CM261">
        <f t="shared" si="376"/>
        <v>0</v>
      </c>
      <c r="CN261">
        <f t="shared" si="377"/>
        <v>0</v>
      </c>
      <c r="CO261">
        <f>IF($C$6=Calculation!$I$5,0,$C261-(BZ261+CA261+CB261+CC261))</f>
        <v>0</v>
      </c>
      <c r="CP261">
        <f t="shared" si="378"/>
        <v>0</v>
      </c>
      <c r="CQ261">
        <f t="shared" si="379"/>
        <v>0</v>
      </c>
      <c r="CR261">
        <f t="shared" si="380"/>
        <v>0</v>
      </c>
      <c r="CS261">
        <f>IF($C$6=Calculation!$I$5,0,$D261-(CD261+CE261+CF261+CG261))</f>
        <v>0</v>
      </c>
      <c r="CT261">
        <f t="shared" si="381"/>
        <v>0</v>
      </c>
      <c r="CU261">
        <f t="shared" si="382"/>
        <v>0</v>
      </c>
      <c r="CV261">
        <f t="shared" si="383"/>
        <v>0</v>
      </c>
      <c r="CW261">
        <f>IF($C$6=Calculation!$I$5,0,$E261-(CH261+CI261+CJ261+CK261))</f>
        <v>0</v>
      </c>
      <c r="CX261">
        <f t="shared" si="384"/>
        <v>110.04187078945299</v>
      </c>
      <c r="CY261">
        <f t="shared" si="385"/>
        <v>124.8409475085587</v>
      </c>
      <c r="CZ261">
        <f t="shared" si="386"/>
        <v>138.97871257252069</v>
      </c>
      <c r="DA261">
        <f t="shared" si="387"/>
        <v>1.2145320984627226</v>
      </c>
      <c r="DB261">
        <f t="shared" si="388"/>
        <v>1.2812854169473702</v>
      </c>
      <c r="DC261">
        <f t="shared" si="389"/>
        <v>1.3340139842116001</v>
      </c>
      <c r="DD261">
        <f t="shared" si="404"/>
        <v>27.375709732137544</v>
      </c>
      <c r="DE261">
        <f t="shared" si="405"/>
        <v>26.542089535716325</v>
      </c>
      <c r="DF261">
        <f t="shared" si="406"/>
        <v>24.158376756220594</v>
      </c>
      <c r="DG261">
        <f t="shared" si="407"/>
        <v>17.668708311669377</v>
      </c>
      <c r="DH261">
        <f t="shared" si="408"/>
        <v>28.961876291371098</v>
      </c>
      <c r="DI261">
        <f t="shared" si="409"/>
        <v>28.202146422291268</v>
      </c>
      <c r="DJ261">
        <f t="shared" si="410"/>
        <v>26.070179169031878</v>
      </c>
      <c r="DK261">
        <f t="shared" si="411"/>
        <v>20.58063158156131</v>
      </c>
      <c r="DL261">
        <f t="shared" si="412"/>
        <v>30.212488250219312</v>
      </c>
      <c r="DM261">
        <f t="shared" si="413"/>
        <v>29.516860226796588</v>
      </c>
      <c r="DN261">
        <f t="shared" si="414"/>
        <v>27.58637989587719</v>
      </c>
      <c r="DO261">
        <f t="shared" si="415"/>
        <v>22.792486166611489</v>
      </c>
      <c r="DP261">
        <f t="shared" si="390"/>
        <v>0.43073123313200723</v>
      </c>
      <c r="DQ261">
        <f t="shared" si="391"/>
        <v>1.189225856686829</v>
      </c>
      <c r="DR261">
        <f t="shared" si="392"/>
        <v>3.0086655197777659</v>
      </c>
      <c r="DS261">
        <f t="shared" si="393"/>
        <v>8.4538317456497953</v>
      </c>
      <c r="DT261">
        <f t="shared" si="394"/>
        <v>0.39148427149499326</v>
      </c>
      <c r="DU261">
        <f t="shared" si="395"/>
        <v>1.0587494033829188</v>
      </c>
      <c r="DV261">
        <f t="shared" si="396"/>
        <v>2.5140762187326211</v>
      </c>
      <c r="DW261">
        <f t="shared" si="397"/>
        <v>15.780518733745136</v>
      </c>
      <c r="DX261">
        <f t="shared" si="398"/>
        <v>0.35887183159659442</v>
      </c>
      <c r="DY261">
        <f t="shared" si="399"/>
        <v>0.95467221849995254</v>
      </c>
      <c r="DZ261">
        <f t="shared" si="400"/>
        <v>2.1752371277000293</v>
      </c>
      <c r="EA261">
        <f t="shared" si="401"/>
        <v>24.047702871007704</v>
      </c>
      <c r="EB261">
        <f>IF($I$1=0,0,IF(AP261&lt;=0,0,('LED Curve'!$D$19*(AP261/$I$1)^3+'LED Curve'!$D$20*(AP261/$I$1)^2+'LED Curve'!$D$21*(AP261/$I$1)^1+'LED Curve'!$D$22)*$F$1*$I$1))</f>
        <v>0</v>
      </c>
      <c r="EC261">
        <f>IF($I$2=0,0,IF(AQ261&lt;=0,0,('LED Curve'!$D$19*(AQ261/$I$2)^3+'LED Curve'!$D$20*(AQ261/$I$2)^2+'LED Curve'!$D$21*(AQ261/$I$2)^1+'LED Curve'!$D$22)*$F$2*$I$2))</f>
        <v>0</v>
      </c>
      <c r="ED261">
        <f>IF($I$3=0,0,IF(AR261&lt;=0,0,('LED Curve'!$D$19*(AR261/$I$3)^3+'LED Curve'!$D$20*(AR261/$I$3)^2+'LED Curve'!$D$21*(AR261/$I$3)^1+'LED Curve'!$D$22)*$F$3*$I$3))</f>
        <v>0</v>
      </c>
      <c r="EE261">
        <f>IF($I$4=0,0,IF(AS261&lt;=0,0,('LED Curve'!$D$19*(AS261/$I$4)^3+'LED Curve'!$D$20*(AS261/$I$4)^2+'LED Curve'!$D$21*(AS261/$I$4)^1+'LED Curve'!$D$22)*$F$4*$I$4))</f>
        <v>0</v>
      </c>
      <c r="EF261">
        <f>IF($I$1=0,0,IF(AT261&lt;=0,0,('LED Curve'!$D$19*(AT261/$I$1)^3+'LED Curve'!$D$20*(AT261/$I$1)^2+'LED Curve'!$D$21*(AT261/$I$1)^1+'LED Curve'!$D$22)*$F$1*$I$1))</f>
        <v>0</v>
      </c>
      <c r="EG261">
        <f>IF($I$2=0,0,IF(AU261&lt;=0,0,('LED Curve'!$D$19*(AU261/$I$2)^3+'LED Curve'!$D$20*(AU261/$I$2)^2+'LED Curve'!$D$21*(AU261/$I$2)^1+'LED Curve'!$D$22)*$F$2*$I$2))</f>
        <v>0</v>
      </c>
      <c r="EH261">
        <f>IF($I$3=0,0,IF(AV261&lt;=0,0,('LED Curve'!$D$19*(AV261/$I$3)^3+'LED Curve'!$D$20*(AV261/$I$3)^2+'LED Curve'!$D$21*(AV261/$I$3)^1+'LED Curve'!$D$22)*$F$3*$I$3))</f>
        <v>0</v>
      </c>
      <c r="EI261">
        <f>IF($I$4=0,0,IF(AW261&lt;=0,0,('LED Curve'!$D$19*(AW261/$I$4)^3+'LED Curve'!$D$20*(AW261/$I$4)^2+'LED Curve'!$D$21*(AW261/$I$4)^1+'LED Curve'!$D$22)*$F$4*$I$4))</f>
        <v>0</v>
      </c>
      <c r="EJ261">
        <f>IF($I$1=0,0,IF(AX261&lt;=0,0,('LED Curve'!$D$19*(AX261/$I$1)^3+'LED Curve'!$D$20*(AX261/$I$1)^2+'LED Curve'!$D$21*(AX261/$I$1)^1+'LED Curve'!$D$22)*$F$1*$I$1))</f>
        <v>0</v>
      </c>
      <c r="EK261">
        <f>IF($I$2=0,0,IF(AY261&lt;=0,0,('LED Curve'!$D$19*(AY261/$I$2)^3+'LED Curve'!$D$20*(AY261/$I$2)^2+'LED Curve'!$D$21*(AY261/$I$2)^1+'LED Curve'!$D$22)*$F$2*$I$2))</f>
        <v>0</v>
      </c>
      <c r="EL261">
        <f>IF($I$3=0,0,IF(AZ261&lt;=0,0,('LED Curve'!$D$19*(AZ261/$I$3)^3+'LED Curve'!$D$20*(AZ261/$I$3)^2+'LED Curve'!$D$21*(AZ261/$I$3)^1+'LED Curve'!$D$22)*$F$3*$I$3))</f>
        <v>0</v>
      </c>
      <c r="EM261">
        <f>IF($I$4=0,0,IF(BA261&lt;=0,0,('LED Curve'!$D$19*(BA261/$I$4)^3+'LED Curve'!$D$20*(BA261/$I$4)^2+'LED Curve'!$D$21*(BA261/$I$4)^1+'LED Curve'!$D$22)*$F$4*$I$4))</f>
        <v>0</v>
      </c>
      <c r="EN261">
        <f t="shared" si="402"/>
        <v>0</v>
      </c>
      <c r="EO261">
        <f t="shared" si="322"/>
        <v>0</v>
      </c>
      <c r="EP261">
        <f t="shared" si="323"/>
        <v>0</v>
      </c>
      <c r="EQ261">
        <f t="shared" si="324"/>
        <v>0</v>
      </c>
      <c r="ER261">
        <f t="shared" si="403"/>
        <v>0</v>
      </c>
      <c r="ES261">
        <f t="shared" si="325"/>
        <v>0</v>
      </c>
    </row>
    <row r="262" spans="1:149" x14ac:dyDescent="0.3">
      <c r="A262">
        <v>253</v>
      </c>
      <c r="B262">
        <f t="shared" si="326"/>
        <v>9.8828124999999992E-3</v>
      </c>
      <c r="C262">
        <f t="shared" si="313"/>
        <v>4.3258601264656438</v>
      </c>
      <c r="D262">
        <f t="shared" si="314"/>
        <v>4.8463928652352486</v>
      </c>
      <c r="E262">
        <f t="shared" si="315"/>
        <v>5.3669256040048516</v>
      </c>
      <c r="F262">
        <f>IF(C262&gt;Calculation!$D$72,IF((C262-Calculation!$D$72)/Calculation!$D$58&gt;Calculation!$D$28,Calculation!$D$28,(C262-Calculation!$D$72)/Calculation!$D$58),0)</f>
        <v>0</v>
      </c>
      <c r="G262">
        <f>IF(C262&gt;Calculation!$D$73,IF((C262-Calculation!$D$73)/Calculation!$D$59&gt;Calculation!$D$29,Calculation!$D$29,(C262-Calculation!$D$73)/Calculation!$D$59),0)</f>
        <v>0</v>
      </c>
      <c r="H262">
        <f>IF(C262&gt;Calculation!$D$74,IF((C262-Calculation!$D$74)/Calculation!$D$60&gt;Calculation!$D$30,Calculation!$D$30,(C262-Calculation!$D$74)/Calculation!$D$60),0)</f>
        <v>0</v>
      </c>
      <c r="I262">
        <f>IF(C262&gt;Calculation!$D$75,IF((C262-Calculation!$D$75)/Calculation!$D$61&gt;Calculation!$D$31,Calculation!$D$31,(C262-Calculation!$D$75)/Calculation!$D$61),0)</f>
        <v>0</v>
      </c>
      <c r="J262">
        <f>IF(D262&gt;Calculation!$D$72,IF((D262-Calculation!$D$72)/Calculation!$D$58&gt;Calculation!$D$28,Calculation!$D$28,(D262-Calculation!$D$72)/Calculation!$D$58),0)</f>
        <v>0</v>
      </c>
      <c r="K262">
        <f>IF(D262&gt;Calculation!$D$73,IF((D262-Calculation!$D$73)/Calculation!$D$59&gt;Calculation!$D$29,Calculation!$D$29,(D262-Calculation!$D$73)/Calculation!$D$59),0)</f>
        <v>0</v>
      </c>
      <c r="L262">
        <f>IF(D262&gt;Calculation!$D$74,IF((D262-Calculation!$D$74)/Calculation!$D$60&gt;Calculation!$D$30,Calculation!$D$30,(D262-Calculation!$D$74)/Calculation!$D$60),0)</f>
        <v>0</v>
      </c>
      <c r="M262">
        <f>IF(D262&gt;Calculation!$D$75,IF((D262-Calculation!$D$75)/Calculation!$D$61&gt;Calculation!$D$31,Calculation!$D$31,(D262-Calculation!$D$75)/Calculation!$D$61),0)</f>
        <v>0</v>
      </c>
      <c r="N262">
        <f>IF(E262&gt;Calculation!$D$72,IF((E262-Calculation!$D$72)/Calculation!$D$58&gt;Calculation!$D$28,Calculation!$D$28,(E262-Calculation!$D$72)/Calculation!$D$58),0)</f>
        <v>0</v>
      </c>
      <c r="O262">
        <f>IF(E262&gt;Calculation!$D$73,IF((E262-Calculation!$D$73)/Calculation!$D$59&gt;Calculation!$D$29,Calculation!$D$29,(E262-Calculation!$D$73)/Calculation!$D$59),0)</f>
        <v>0</v>
      </c>
      <c r="P262">
        <f>IF(E262&gt;Calculation!$D$74,IF((E262-Calculation!$D$74)/Calculation!$D$60&gt;Calculation!$D$30,Calculation!$D$30,(E262-Calculation!$D$74)/Calculation!$D$60),0)</f>
        <v>0</v>
      </c>
      <c r="Q262">
        <f>IF(E262&gt;Calculation!$D$75,IF((E262-Calculation!$D$75)/Calculation!$D$61&gt;Calculation!$D$31,Calculation!$D$31,(E262-Calculation!$D$75)/Calculation!$D$61),0)</f>
        <v>0</v>
      </c>
      <c r="R262">
        <f t="shared" si="327"/>
        <v>0</v>
      </c>
      <c r="S262">
        <f t="shared" si="328"/>
        <v>0</v>
      </c>
      <c r="T262">
        <f t="shared" si="329"/>
        <v>0</v>
      </c>
      <c r="U262">
        <f t="shared" si="330"/>
        <v>0</v>
      </c>
      <c r="V262">
        <f t="shared" si="331"/>
        <v>0</v>
      </c>
      <c r="W262">
        <f t="shared" si="332"/>
        <v>0</v>
      </c>
      <c r="X262">
        <f t="shared" si="333"/>
        <v>0</v>
      </c>
      <c r="Y262">
        <f t="shared" si="334"/>
        <v>0</v>
      </c>
      <c r="Z262">
        <f t="shared" si="335"/>
        <v>0</v>
      </c>
      <c r="AA262">
        <f t="shared" si="336"/>
        <v>0</v>
      </c>
      <c r="AB262">
        <f t="shared" si="337"/>
        <v>0</v>
      </c>
      <c r="AC262">
        <f t="shared" si="316"/>
        <v>0</v>
      </c>
      <c r="AD262">
        <f>IF(T262&gt;Calculation!$D$29,1,0)</f>
        <v>0</v>
      </c>
      <c r="AE262">
        <f>IF(X262&gt;Calculation!$D$29,1,0)</f>
        <v>0</v>
      </c>
      <c r="AF262">
        <f>IF(AB262&gt;Calculation!$D$29,1,0)</f>
        <v>0</v>
      </c>
      <c r="AG262">
        <f>IF(U262&gt;Calculation!$D$30,1,0)</f>
        <v>0</v>
      </c>
      <c r="AH262">
        <f>IF(Y262&gt;Calculation!$D$30,1,0)</f>
        <v>0</v>
      </c>
      <c r="AI262">
        <f>IF(AC262&gt;Calculation!$D$30,1,0)</f>
        <v>0</v>
      </c>
      <c r="AJ262">
        <f t="shared" si="317"/>
        <v>0</v>
      </c>
      <c r="AK262">
        <f t="shared" si="338"/>
        <v>0</v>
      </c>
      <c r="AL262">
        <f t="shared" si="339"/>
        <v>0</v>
      </c>
      <c r="AM262">
        <f t="shared" si="340"/>
        <v>0</v>
      </c>
      <c r="AN262">
        <f t="shared" si="341"/>
        <v>0</v>
      </c>
      <c r="AO262">
        <f t="shared" si="342"/>
        <v>0</v>
      </c>
      <c r="AP262">
        <f t="shared" si="318"/>
        <v>0</v>
      </c>
      <c r="AQ262">
        <f t="shared" si="319"/>
        <v>0</v>
      </c>
      <c r="AR262">
        <f t="shared" si="320"/>
        <v>0</v>
      </c>
      <c r="AS262">
        <f t="shared" si="321"/>
        <v>0</v>
      </c>
      <c r="AT262">
        <f t="shared" si="343"/>
        <v>0</v>
      </c>
      <c r="AU262">
        <f t="shared" si="344"/>
        <v>0</v>
      </c>
      <c r="AV262">
        <f t="shared" si="345"/>
        <v>0</v>
      </c>
      <c r="AW262">
        <f t="shared" si="346"/>
        <v>0</v>
      </c>
      <c r="AX262">
        <f t="shared" si="347"/>
        <v>0</v>
      </c>
      <c r="AY262">
        <f t="shared" si="348"/>
        <v>0</v>
      </c>
      <c r="AZ262">
        <f t="shared" si="349"/>
        <v>0</v>
      </c>
      <c r="BA262">
        <f t="shared" si="350"/>
        <v>0</v>
      </c>
      <c r="BB262">
        <f t="shared" si="351"/>
        <v>0</v>
      </c>
      <c r="BC262">
        <f t="shared" si="352"/>
        <v>0</v>
      </c>
      <c r="BD262">
        <f t="shared" si="353"/>
        <v>0</v>
      </c>
      <c r="BE262">
        <f t="shared" si="354"/>
        <v>0</v>
      </c>
      <c r="BF262">
        <f t="shared" si="355"/>
        <v>0</v>
      </c>
      <c r="BG262">
        <f t="shared" si="356"/>
        <v>0</v>
      </c>
      <c r="BH262">
        <f t="shared" si="357"/>
        <v>0</v>
      </c>
      <c r="BI262">
        <f t="shared" si="358"/>
        <v>0</v>
      </c>
      <c r="BJ262">
        <f t="shared" si="359"/>
        <v>0</v>
      </c>
      <c r="BK262">
        <f t="shared" si="360"/>
        <v>0</v>
      </c>
      <c r="BL262">
        <f t="shared" si="361"/>
        <v>0</v>
      </c>
      <c r="BM262">
        <f t="shared" si="362"/>
        <v>0</v>
      </c>
      <c r="BN262">
        <f t="shared" si="363"/>
        <v>0</v>
      </c>
      <c r="BO262">
        <f t="shared" si="364"/>
        <v>0</v>
      </c>
      <c r="BP262">
        <f t="shared" si="365"/>
        <v>0</v>
      </c>
      <c r="BQ262">
        <f t="shared" si="366"/>
        <v>0</v>
      </c>
      <c r="BR262">
        <f t="shared" si="367"/>
        <v>0</v>
      </c>
      <c r="BS262">
        <f t="shared" si="368"/>
        <v>0</v>
      </c>
      <c r="BT262">
        <f t="shared" si="369"/>
        <v>0</v>
      </c>
      <c r="BU262">
        <f t="shared" si="370"/>
        <v>0</v>
      </c>
      <c r="BV262">
        <f t="shared" si="371"/>
        <v>0</v>
      </c>
      <c r="BW262">
        <f t="shared" si="372"/>
        <v>0</v>
      </c>
      <c r="BX262">
        <f t="shared" si="373"/>
        <v>0</v>
      </c>
      <c r="BY262">
        <f t="shared" si="374"/>
        <v>0</v>
      </c>
      <c r="BZ262">
        <f>IF($I$1=0,0,IF(AP262=0,C262,('LED Curve'!$D$14*(AP262/$I$1)^3+'LED Curve'!$D$15*(AP262/$I$1)^2+'LED Curve'!$D$16*(AP262/$I$1)^1+'LED Curve'!$D$17)*$F$1))</f>
        <v>4.3258601264656438</v>
      </c>
      <c r="CA262">
        <f>IF($I$2=0,0,IF(AQ262=0,C262-BZ262,('LED Curve'!$D$14*(AQ262/$I$2)^3+'LED Curve'!$D$15*(AQ262/$I$2)^2+'LED Curve'!$D$16*(AQ262/$I$2)^1+'LED Curve'!$D$17)*$F$2))</f>
        <v>0</v>
      </c>
      <c r="CB262">
        <f>IF($I$3=0,0,IF(AR262=0,C262-(BZ262+CA262),('LED Curve'!$D$14*(AR262/$I$3)^3+'LED Curve'!$D$15*(AR262/$I$3)^2+'LED Curve'!$D$16*(AR262/$I$3)^1+'LED Curve'!$D$17)*$F$3))</f>
        <v>0</v>
      </c>
      <c r="CC262">
        <f>IF($I$4=0,0,IF(AS262=0,C262-(BZ262+CA262+CB262),('LED Curve'!$D$14*(AS262/$I$4)^3+'LED Curve'!$D$15*(AS262/$I$4)^2+'LED Curve'!$D$16*(AS262/$I$4)^1+'LED Curve'!$D$17)*$F$4))</f>
        <v>0</v>
      </c>
      <c r="CD262">
        <f>IF($I$1=0,0,IF(AT262=0,D262,('LED Curve'!$D$14*(AT262/$I$1)^3+'LED Curve'!$D$15*(AT262/$I$1)^2+'LED Curve'!$D$16*(AT262/$I$1)^1+'LED Curve'!$D$17)*$F$1))</f>
        <v>4.8463928652352486</v>
      </c>
      <c r="CE262">
        <f>IF($I$2=0,0,IF(AU262=0,D262-CD262,('LED Curve'!$D$14*(AU262/$I$2)^3+'LED Curve'!$D$15*(AU262/$I$2)^2+'LED Curve'!$D$16*(AU262/$I$2)^1+'LED Curve'!$D$17)*$F$2))</f>
        <v>0</v>
      </c>
      <c r="CF262">
        <f>IF($I$3=0,0,IF(AV262=0,D262-(CD262+CE262),('LED Curve'!$D$14*(AV262/$I$3)^3+'LED Curve'!$D$15*(AV262/$I$3)^2+'LED Curve'!$D$16*(AV262/$I$3)^1+'LED Curve'!$D$17)*$F$3))</f>
        <v>0</v>
      </c>
      <c r="CG262">
        <f>IF($I$4=0,0,IF(AW262=0,D262-(CD262+CE262+CF262),('LED Curve'!$D$14*(AW262/$I$4)^3+'LED Curve'!$D$15*(AW262/$I$4)^2+'LED Curve'!$D$16*(AW262/$I$4)^1+'LED Curve'!$D$17)*$F$4))</f>
        <v>0</v>
      </c>
      <c r="CH262">
        <f>IF($I$1=0,0,IF(AX262=0,E262,('LED Curve'!$D$14*(AX262/$I$1)^3+'LED Curve'!$D$15*(AX262/$I$1)^2+'LED Curve'!$D$16*(AX262/$I$1)^1+'LED Curve'!$D$17)*$F$1))</f>
        <v>5.3669256040048516</v>
      </c>
      <c r="CI262">
        <f>IF($I$2=0,0,IF(AY262=0,E262-CH262,('LED Curve'!$D$14*(AY262/$I$2)^3+'LED Curve'!$D$15*(AY262/$I$2)^2+'LED Curve'!$D$16*(AY262/$I$2)^1+'LED Curve'!$D$17)*$F$2))</f>
        <v>0</v>
      </c>
      <c r="CJ262">
        <f>IF($I$3=0,0,IF(AZ262=0,E262-(CH262+CI262),('LED Curve'!$D$14*(AZ262/$I$3)^3+'LED Curve'!$D$15*(AZ262/$I$3)^2+'LED Curve'!$D$16*(AZ262/$I$3)^1+'LED Curve'!$D$17)*$F$3))</f>
        <v>0</v>
      </c>
      <c r="CK262">
        <f>IF($I$4=0,0,IF(BA262=0,E262-(CH262+CI262+CJ262),('LED Curve'!$D$14*(BA262/$I$4)^3+'LED Curve'!$D$15*(BA262/$I$4)^2+'LED Curve'!$D$16*(BA262/$I$4)^1+'LED Curve'!$D$17)*$F$4))</f>
        <v>0</v>
      </c>
      <c r="CL262">
        <f t="shared" si="375"/>
        <v>0</v>
      </c>
      <c r="CM262">
        <f t="shared" si="376"/>
        <v>0</v>
      </c>
      <c r="CN262">
        <f t="shared" si="377"/>
        <v>0</v>
      </c>
      <c r="CO262">
        <f>IF($C$6=Calculation!$I$5,0,$C262-(BZ262+CA262+CB262+CC262))</f>
        <v>0</v>
      </c>
      <c r="CP262">
        <f t="shared" si="378"/>
        <v>0</v>
      </c>
      <c r="CQ262">
        <f t="shared" si="379"/>
        <v>0</v>
      </c>
      <c r="CR262">
        <f t="shared" si="380"/>
        <v>0</v>
      </c>
      <c r="CS262">
        <f>IF($C$6=Calculation!$I$5,0,$D262-(CD262+CE262+CF262+CG262))</f>
        <v>0</v>
      </c>
      <c r="CT262">
        <f t="shared" si="381"/>
        <v>0</v>
      </c>
      <c r="CU262">
        <f t="shared" si="382"/>
        <v>0</v>
      </c>
      <c r="CV262">
        <f t="shared" si="383"/>
        <v>0</v>
      </c>
      <c r="CW262">
        <f>IF($C$6=Calculation!$I$5,0,$E262-(CH262+CI262+CJ262+CK262))</f>
        <v>0</v>
      </c>
      <c r="CX262">
        <f t="shared" si="384"/>
        <v>110.04187078945299</v>
      </c>
      <c r="CY262">
        <f t="shared" si="385"/>
        <v>124.8409475085587</v>
      </c>
      <c r="CZ262">
        <f t="shared" si="386"/>
        <v>138.97871257252069</v>
      </c>
      <c r="DA262">
        <f t="shared" si="387"/>
        <v>1.2145320984627226</v>
      </c>
      <c r="DB262">
        <f t="shared" si="388"/>
        <v>1.2812854169473702</v>
      </c>
      <c r="DC262">
        <f t="shared" si="389"/>
        <v>1.3340139842116001</v>
      </c>
      <c r="DD262">
        <f t="shared" si="404"/>
        <v>27.375709732137544</v>
      </c>
      <c r="DE262">
        <f t="shared" si="405"/>
        <v>26.542089535716325</v>
      </c>
      <c r="DF262">
        <f t="shared" si="406"/>
        <v>24.158376756220594</v>
      </c>
      <c r="DG262">
        <f t="shared" si="407"/>
        <v>17.668708311669377</v>
      </c>
      <c r="DH262">
        <f t="shared" si="408"/>
        <v>28.961876291371098</v>
      </c>
      <c r="DI262">
        <f t="shared" si="409"/>
        <v>28.202146422291268</v>
      </c>
      <c r="DJ262">
        <f t="shared" si="410"/>
        <v>26.070179169031878</v>
      </c>
      <c r="DK262">
        <f t="shared" si="411"/>
        <v>20.58063158156131</v>
      </c>
      <c r="DL262">
        <f t="shared" si="412"/>
        <v>30.212488250219312</v>
      </c>
      <c r="DM262">
        <f t="shared" si="413"/>
        <v>29.516860226796588</v>
      </c>
      <c r="DN262">
        <f t="shared" si="414"/>
        <v>27.58637989587719</v>
      </c>
      <c r="DO262">
        <f t="shared" si="415"/>
        <v>22.792486166611489</v>
      </c>
      <c r="DP262">
        <f t="shared" si="390"/>
        <v>0.43073123313200723</v>
      </c>
      <c r="DQ262">
        <f t="shared" si="391"/>
        <v>1.189225856686829</v>
      </c>
      <c r="DR262">
        <f t="shared" si="392"/>
        <v>3.0086655197777659</v>
      </c>
      <c r="DS262">
        <f t="shared" si="393"/>
        <v>8.4538317456497953</v>
      </c>
      <c r="DT262">
        <f t="shared" si="394"/>
        <v>0.39148427149499326</v>
      </c>
      <c r="DU262">
        <f t="shared" si="395"/>
        <v>1.0587494033829188</v>
      </c>
      <c r="DV262">
        <f t="shared" si="396"/>
        <v>2.5140762187326211</v>
      </c>
      <c r="DW262">
        <f t="shared" si="397"/>
        <v>15.780518733745136</v>
      </c>
      <c r="DX262">
        <f t="shared" si="398"/>
        <v>0.35887183159659442</v>
      </c>
      <c r="DY262">
        <f t="shared" si="399"/>
        <v>0.95467221849995254</v>
      </c>
      <c r="DZ262">
        <f t="shared" si="400"/>
        <v>2.1752371277000293</v>
      </c>
      <c r="EA262">
        <f t="shared" si="401"/>
        <v>24.047702871007704</v>
      </c>
      <c r="EB262">
        <f>IF($I$1=0,0,IF(AP262&lt;=0,0,('LED Curve'!$D$19*(AP262/$I$1)^3+'LED Curve'!$D$20*(AP262/$I$1)^2+'LED Curve'!$D$21*(AP262/$I$1)^1+'LED Curve'!$D$22)*$F$1*$I$1))</f>
        <v>0</v>
      </c>
      <c r="EC262">
        <f>IF($I$2=0,0,IF(AQ262&lt;=0,0,('LED Curve'!$D$19*(AQ262/$I$2)^3+'LED Curve'!$D$20*(AQ262/$I$2)^2+'LED Curve'!$D$21*(AQ262/$I$2)^1+'LED Curve'!$D$22)*$F$2*$I$2))</f>
        <v>0</v>
      </c>
      <c r="ED262">
        <f>IF($I$3=0,0,IF(AR262&lt;=0,0,('LED Curve'!$D$19*(AR262/$I$3)^3+'LED Curve'!$D$20*(AR262/$I$3)^2+'LED Curve'!$D$21*(AR262/$I$3)^1+'LED Curve'!$D$22)*$F$3*$I$3))</f>
        <v>0</v>
      </c>
      <c r="EE262">
        <f>IF($I$4=0,0,IF(AS262&lt;=0,0,('LED Curve'!$D$19*(AS262/$I$4)^3+'LED Curve'!$D$20*(AS262/$I$4)^2+'LED Curve'!$D$21*(AS262/$I$4)^1+'LED Curve'!$D$22)*$F$4*$I$4))</f>
        <v>0</v>
      </c>
      <c r="EF262">
        <f>IF($I$1=0,0,IF(AT262&lt;=0,0,('LED Curve'!$D$19*(AT262/$I$1)^3+'LED Curve'!$D$20*(AT262/$I$1)^2+'LED Curve'!$D$21*(AT262/$I$1)^1+'LED Curve'!$D$22)*$F$1*$I$1))</f>
        <v>0</v>
      </c>
      <c r="EG262">
        <f>IF($I$2=0,0,IF(AU262&lt;=0,0,('LED Curve'!$D$19*(AU262/$I$2)^3+'LED Curve'!$D$20*(AU262/$I$2)^2+'LED Curve'!$D$21*(AU262/$I$2)^1+'LED Curve'!$D$22)*$F$2*$I$2))</f>
        <v>0</v>
      </c>
      <c r="EH262">
        <f>IF($I$3=0,0,IF(AV262&lt;=0,0,('LED Curve'!$D$19*(AV262/$I$3)^3+'LED Curve'!$D$20*(AV262/$I$3)^2+'LED Curve'!$D$21*(AV262/$I$3)^1+'LED Curve'!$D$22)*$F$3*$I$3))</f>
        <v>0</v>
      </c>
      <c r="EI262">
        <f>IF($I$4=0,0,IF(AW262&lt;=0,0,('LED Curve'!$D$19*(AW262/$I$4)^3+'LED Curve'!$D$20*(AW262/$I$4)^2+'LED Curve'!$D$21*(AW262/$I$4)^1+'LED Curve'!$D$22)*$F$4*$I$4))</f>
        <v>0</v>
      </c>
      <c r="EJ262">
        <f>IF($I$1=0,0,IF(AX262&lt;=0,0,('LED Curve'!$D$19*(AX262/$I$1)^3+'LED Curve'!$D$20*(AX262/$I$1)^2+'LED Curve'!$D$21*(AX262/$I$1)^1+'LED Curve'!$D$22)*$F$1*$I$1))</f>
        <v>0</v>
      </c>
      <c r="EK262">
        <f>IF($I$2=0,0,IF(AY262&lt;=0,0,('LED Curve'!$D$19*(AY262/$I$2)^3+'LED Curve'!$D$20*(AY262/$I$2)^2+'LED Curve'!$D$21*(AY262/$I$2)^1+'LED Curve'!$D$22)*$F$2*$I$2))</f>
        <v>0</v>
      </c>
      <c r="EL262">
        <f>IF($I$3=0,0,IF(AZ262&lt;=0,0,('LED Curve'!$D$19*(AZ262/$I$3)^3+'LED Curve'!$D$20*(AZ262/$I$3)^2+'LED Curve'!$D$21*(AZ262/$I$3)^1+'LED Curve'!$D$22)*$F$3*$I$3))</f>
        <v>0</v>
      </c>
      <c r="EM262">
        <f>IF($I$4=0,0,IF(BA262&lt;=0,0,('LED Curve'!$D$19*(BA262/$I$4)^3+'LED Curve'!$D$20*(BA262/$I$4)^2+'LED Curve'!$D$21*(BA262/$I$4)^1+'LED Curve'!$D$22)*$F$4*$I$4))</f>
        <v>0</v>
      </c>
      <c r="EN262">
        <f t="shared" si="402"/>
        <v>0</v>
      </c>
      <c r="EO262">
        <f t="shared" si="322"/>
        <v>0</v>
      </c>
      <c r="EP262">
        <f t="shared" si="323"/>
        <v>0</v>
      </c>
      <c r="EQ262">
        <f t="shared" si="324"/>
        <v>0</v>
      </c>
      <c r="ER262">
        <f t="shared" si="403"/>
        <v>0</v>
      </c>
      <c r="ES262">
        <f t="shared" si="325"/>
        <v>0</v>
      </c>
    </row>
    <row r="263" spans="1:149" x14ac:dyDescent="0.3">
      <c r="A263">
        <v>254</v>
      </c>
      <c r="B263">
        <f t="shared" si="326"/>
        <v>9.9218750000000001E-3</v>
      </c>
      <c r="C263">
        <f t="shared" si="313"/>
        <v>2.4177192035840056</v>
      </c>
      <c r="D263">
        <f t="shared" si="314"/>
        <v>2.7647845857280067</v>
      </c>
      <c r="E263">
        <f t="shared" si="315"/>
        <v>3.1118499678720064</v>
      </c>
      <c r="F263">
        <f>IF(C263&gt;Calculation!$D$72,IF((C263-Calculation!$D$72)/Calculation!$D$58&gt;Calculation!$D$28,Calculation!$D$28,(C263-Calculation!$D$72)/Calculation!$D$58),0)</f>
        <v>0</v>
      </c>
      <c r="G263">
        <f>IF(C263&gt;Calculation!$D$73,IF((C263-Calculation!$D$73)/Calculation!$D$59&gt;Calculation!$D$29,Calculation!$D$29,(C263-Calculation!$D$73)/Calculation!$D$59),0)</f>
        <v>0</v>
      </c>
      <c r="H263">
        <f>IF(C263&gt;Calculation!$D$74,IF((C263-Calculation!$D$74)/Calculation!$D$60&gt;Calculation!$D$30,Calculation!$D$30,(C263-Calculation!$D$74)/Calculation!$D$60),0)</f>
        <v>0</v>
      </c>
      <c r="I263">
        <f>IF(C263&gt;Calculation!$D$75,IF((C263-Calculation!$D$75)/Calculation!$D$61&gt;Calculation!$D$31,Calculation!$D$31,(C263-Calculation!$D$75)/Calculation!$D$61),0)</f>
        <v>0</v>
      </c>
      <c r="J263">
        <f>IF(D263&gt;Calculation!$D$72,IF((D263-Calculation!$D$72)/Calculation!$D$58&gt;Calculation!$D$28,Calculation!$D$28,(D263-Calculation!$D$72)/Calculation!$D$58),0)</f>
        <v>0</v>
      </c>
      <c r="K263">
        <f>IF(D263&gt;Calculation!$D$73,IF((D263-Calculation!$D$73)/Calculation!$D$59&gt;Calculation!$D$29,Calculation!$D$29,(D263-Calculation!$D$73)/Calculation!$D$59),0)</f>
        <v>0</v>
      </c>
      <c r="L263">
        <f>IF(D263&gt;Calculation!$D$74,IF((D263-Calculation!$D$74)/Calculation!$D$60&gt;Calculation!$D$30,Calculation!$D$30,(D263-Calculation!$D$74)/Calculation!$D$60),0)</f>
        <v>0</v>
      </c>
      <c r="M263">
        <f>IF(D263&gt;Calculation!$D$75,IF((D263-Calculation!$D$75)/Calculation!$D$61&gt;Calculation!$D$31,Calculation!$D$31,(D263-Calculation!$D$75)/Calculation!$D$61),0)</f>
        <v>0</v>
      </c>
      <c r="N263">
        <f>IF(E263&gt;Calculation!$D$72,IF((E263-Calculation!$D$72)/Calculation!$D$58&gt;Calculation!$D$28,Calculation!$D$28,(E263-Calculation!$D$72)/Calculation!$D$58),0)</f>
        <v>0</v>
      </c>
      <c r="O263">
        <f>IF(E263&gt;Calculation!$D$73,IF((E263-Calculation!$D$73)/Calculation!$D$59&gt;Calculation!$D$29,Calculation!$D$29,(E263-Calculation!$D$73)/Calculation!$D$59),0)</f>
        <v>0</v>
      </c>
      <c r="P263">
        <f>IF(E263&gt;Calculation!$D$74,IF((E263-Calculation!$D$74)/Calculation!$D$60&gt;Calculation!$D$30,Calculation!$D$30,(E263-Calculation!$D$74)/Calculation!$D$60),0)</f>
        <v>0</v>
      </c>
      <c r="Q263">
        <f>IF(E263&gt;Calculation!$D$75,IF((E263-Calculation!$D$75)/Calculation!$D$61&gt;Calculation!$D$31,Calculation!$D$31,(E263-Calculation!$D$75)/Calculation!$D$61),0)</f>
        <v>0</v>
      </c>
      <c r="R263">
        <f t="shared" si="327"/>
        <v>0</v>
      </c>
      <c r="S263">
        <f t="shared" si="328"/>
        <v>0</v>
      </c>
      <c r="T263">
        <f t="shared" si="329"/>
        <v>0</v>
      </c>
      <c r="U263">
        <f t="shared" si="330"/>
        <v>0</v>
      </c>
      <c r="V263">
        <f t="shared" si="331"/>
        <v>0</v>
      </c>
      <c r="W263">
        <f t="shared" si="332"/>
        <v>0</v>
      </c>
      <c r="X263">
        <f t="shared" si="333"/>
        <v>0</v>
      </c>
      <c r="Y263">
        <f t="shared" si="334"/>
        <v>0</v>
      </c>
      <c r="Z263">
        <f t="shared" si="335"/>
        <v>0</v>
      </c>
      <c r="AA263">
        <f t="shared" si="336"/>
        <v>0</v>
      </c>
      <c r="AB263">
        <f t="shared" si="337"/>
        <v>0</v>
      </c>
      <c r="AC263">
        <f t="shared" si="316"/>
        <v>0</v>
      </c>
      <c r="AD263">
        <f>IF(T263&gt;Calculation!$D$29,1,0)</f>
        <v>0</v>
      </c>
      <c r="AE263">
        <f>IF(X263&gt;Calculation!$D$29,1,0)</f>
        <v>0</v>
      </c>
      <c r="AF263">
        <f>IF(AB263&gt;Calculation!$D$29,1,0)</f>
        <v>0</v>
      </c>
      <c r="AG263">
        <f>IF(U263&gt;Calculation!$D$30,1,0)</f>
        <v>0</v>
      </c>
      <c r="AH263">
        <f>IF(Y263&gt;Calculation!$D$30,1,0)</f>
        <v>0</v>
      </c>
      <c r="AI263">
        <f>IF(AC263&gt;Calculation!$D$30,1,0)</f>
        <v>0</v>
      </c>
      <c r="AJ263">
        <f t="shared" si="317"/>
        <v>0</v>
      </c>
      <c r="AK263">
        <f t="shared" si="338"/>
        <v>0</v>
      </c>
      <c r="AL263">
        <f t="shared" si="339"/>
        <v>0</v>
      </c>
      <c r="AM263">
        <f t="shared" si="340"/>
        <v>0</v>
      </c>
      <c r="AN263">
        <f t="shared" si="341"/>
        <v>0</v>
      </c>
      <c r="AO263">
        <f t="shared" si="342"/>
        <v>0</v>
      </c>
      <c r="AP263">
        <f t="shared" si="318"/>
        <v>0</v>
      </c>
      <c r="AQ263">
        <f t="shared" si="319"/>
        <v>0</v>
      </c>
      <c r="AR263">
        <f t="shared" si="320"/>
        <v>0</v>
      </c>
      <c r="AS263">
        <f t="shared" si="321"/>
        <v>0</v>
      </c>
      <c r="AT263">
        <f t="shared" si="343"/>
        <v>0</v>
      </c>
      <c r="AU263">
        <f t="shared" si="344"/>
        <v>0</v>
      </c>
      <c r="AV263">
        <f t="shared" si="345"/>
        <v>0</v>
      </c>
      <c r="AW263">
        <f t="shared" si="346"/>
        <v>0</v>
      </c>
      <c r="AX263">
        <f t="shared" si="347"/>
        <v>0</v>
      </c>
      <c r="AY263">
        <f t="shared" si="348"/>
        <v>0</v>
      </c>
      <c r="AZ263">
        <f t="shared" si="349"/>
        <v>0</v>
      </c>
      <c r="BA263">
        <f t="shared" si="350"/>
        <v>0</v>
      </c>
      <c r="BB263">
        <f t="shared" si="351"/>
        <v>0</v>
      </c>
      <c r="BC263">
        <f t="shared" si="352"/>
        <v>0</v>
      </c>
      <c r="BD263">
        <f t="shared" si="353"/>
        <v>0</v>
      </c>
      <c r="BE263">
        <f t="shared" si="354"/>
        <v>0</v>
      </c>
      <c r="BF263">
        <f t="shared" si="355"/>
        <v>0</v>
      </c>
      <c r="BG263">
        <f t="shared" si="356"/>
        <v>0</v>
      </c>
      <c r="BH263">
        <f t="shared" si="357"/>
        <v>0</v>
      </c>
      <c r="BI263">
        <f t="shared" si="358"/>
        <v>0</v>
      </c>
      <c r="BJ263">
        <f t="shared" si="359"/>
        <v>0</v>
      </c>
      <c r="BK263">
        <f t="shared" si="360"/>
        <v>0</v>
      </c>
      <c r="BL263">
        <f t="shared" si="361"/>
        <v>0</v>
      </c>
      <c r="BM263">
        <f t="shared" si="362"/>
        <v>0</v>
      </c>
      <c r="BN263">
        <f t="shared" si="363"/>
        <v>0</v>
      </c>
      <c r="BO263">
        <f t="shared" si="364"/>
        <v>0</v>
      </c>
      <c r="BP263">
        <f t="shared" si="365"/>
        <v>0</v>
      </c>
      <c r="BQ263">
        <f t="shared" si="366"/>
        <v>0</v>
      </c>
      <c r="BR263">
        <f t="shared" si="367"/>
        <v>0</v>
      </c>
      <c r="BS263">
        <f t="shared" si="368"/>
        <v>0</v>
      </c>
      <c r="BT263">
        <f t="shared" si="369"/>
        <v>0</v>
      </c>
      <c r="BU263">
        <f t="shared" si="370"/>
        <v>0</v>
      </c>
      <c r="BV263">
        <f t="shared" si="371"/>
        <v>0</v>
      </c>
      <c r="BW263">
        <f t="shared" si="372"/>
        <v>0</v>
      </c>
      <c r="BX263">
        <f t="shared" si="373"/>
        <v>0</v>
      </c>
      <c r="BY263">
        <f t="shared" si="374"/>
        <v>0</v>
      </c>
      <c r="BZ263">
        <f>IF($I$1=0,0,IF(AP263=0,C263,('LED Curve'!$D$14*(AP263/$I$1)^3+'LED Curve'!$D$15*(AP263/$I$1)^2+'LED Curve'!$D$16*(AP263/$I$1)^1+'LED Curve'!$D$17)*$F$1))</f>
        <v>2.4177192035840056</v>
      </c>
      <c r="CA263">
        <f>IF($I$2=0,0,IF(AQ263=0,C263-BZ263,('LED Curve'!$D$14*(AQ263/$I$2)^3+'LED Curve'!$D$15*(AQ263/$I$2)^2+'LED Curve'!$D$16*(AQ263/$I$2)^1+'LED Curve'!$D$17)*$F$2))</f>
        <v>0</v>
      </c>
      <c r="CB263">
        <f>IF($I$3=0,0,IF(AR263=0,C263-(BZ263+CA263),('LED Curve'!$D$14*(AR263/$I$3)^3+'LED Curve'!$D$15*(AR263/$I$3)^2+'LED Curve'!$D$16*(AR263/$I$3)^1+'LED Curve'!$D$17)*$F$3))</f>
        <v>0</v>
      </c>
      <c r="CC263">
        <f>IF($I$4=0,0,IF(AS263=0,C263-(BZ263+CA263+CB263),('LED Curve'!$D$14*(AS263/$I$4)^3+'LED Curve'!$D$15*(AS263/$I$4)^2+'LED Curve'!$D$16*(AS263/$I$4)^1+'LED Curve'!$D$17)*$F$4))</f>
        <v>0</v>
      </c>
      <c r="CD263">
        <f>IF($I$1=0,0,IF(AT263=0,D263,('LED Curve'!$D$14*(AT263/$I$1)^3+'LED Curve'!$D$15*(AT263/$I$1)^2+'LED Curve'!$D$16*(AT263/$I$1)^1+'LED Curve'!$D$17)*$F$1))</f>
        <v>2.7647845857280067</v>
      </c>
      <c r="CE263">
        <f>IF($I$2=0,0,IF(AU263=0,D263-CD263,('LED Curve'!$D$14*(AU263/$I$2)^3+'LED Curve'!$D$15*(AU263/$I$2)^2+'LED Curve'!$D$16*(AU263/$I$2)^1+'LED Curve'!$D$17)*$F$2))</f>
        <v>0</v>
      </c>
      <c r="CF263">
        <f>IF($I$3=0,0,IF(AV263=0,D263-(CD263+CE263),('LED Curve'!$D$14*(AV263/$I$3)^3+'LED Curve'!$D$15*(AV263/$I$3)^2+'LED Curve'!$D$16*(AV263/$I$3)^1+'LED Curve'!$D$17)*$F$3))</f>
        <v>0</v>
      </c>
      <c r="CG263">
        <f>IF($I$4=0,0,IF(AW263=0,D263-(CD263+CE263+CF263),('LED Curve'!$D$14*(AW263/$I$4)^3+'LED Curve'!$D$15*(AW263/$I$4)^2+'LED Curve'!$D$16*(AW263/$I$4)^1+'LED Curve'!$D$17)*$F$4))</f>
        <v>0</v>
      </c>
      <c r="CH263">
        <f>IF($I$1=0,0,IF(AX263=0,E263,('LED Curve'!$D$14*(AX263/$I$1)^3+'LED Curve'!$D$15*(AX263/$I$1)^2+'LED Curve'!$D$16*(AX263/$I$1)^1+'LED Curve'!$D$17)*$F$1))</f>
        <v>3.1118499678720064</v>
      </c>
      <c r="CI263">
        <f>IF($I$2=0,0,IF(AY263=0,E263-CH263,('LED Curve'!$D$14*(AY263/$I$2)^3+'LED Curve'!$D$15*(AY263/$I$2)^2+'LED Curve'!$D$16*(AY263/$I$2)^1+'LED Curve'!$D$17)*$F$2))</f>
        <v>0</v>
      </c>
      <c r="CJ263">
        <f>IF($I$3=0,0,IF(AZ263=0,E263-(CH263+CI263),('LED Curve'!$D$14*(AZ263/$I$3)^3+'LED Curve'!$D$15*(AZ263/$I$3)^2+'LED Curve'!$D$16*(AZ263/$I$3)^1+'LED Curve'!$D$17)*$F$3))</f>
        <v>0</v>
      </c>
      <c r="CK263">
        <f>IF($I$4=0,0,IF(BA263=0,E263-(CH263+CI263+CJ263),('LED Curve'!$D$14*(BA263/$I$4)^3+'LED Curve'!$D$15*(BA263/$I$4)^2+'LED Curve'!$D$16*(BA263/$I$4)^1+'LED Curve'!$D$17)*$F$4))</f>
        <v>0</v>
      </c>
      <c r="CL263">
        <f t="shared" si="375"/>
        <v>0</v>
      </c>
      <c r="CM263">
        <f t="shared" si="376"/>
        <v>0</v>
      </c>
      <c r="CN263">
        <f t="shared" si="377"/>
        <v>0</v>
      </c>
      <c r="CO263">
        <f>IF($C$6=Calculation!$I$5,0,$C263-(BZ263+CA263+CB263+CC263))</f>
        <v>0</v>
      </c>
      <c r="CP263">
        <f t="shared" si="378"/>
        <v>0</v>
      </c>
      <c r="CQ263">
        <f t="shared" si="379"/>
        <v>0</v>
      </c>
      <c r="CR263">
        <f t="shared" si="380"/>
        <v>0</v>
      </c>
      <c r="CS263">
        <f>IF($C$6=Calculation!$I$5,0,$D263-(CD263+CE263+CF263+CG263))</f>
        <v>0</v>
      </c>
      <c r="CT263">
        <f t="shared" si="381"/>
        <v>0</v>
      </c>
      <c r="CU263">
        <f t="shared" si="382"/>
        <v>0</v>
      </c>
      <c r="CV263">
        <f t="shared" si="383"/>
        <v>0</v>
      </c>
      <c r="CW263">
        <f>IF($C$6=Calculation!$I$5,0,$E263-(CH263+CI263+CJ263+CK263))</f>
        <v>0</v>
      </c>
      <c r="CX263">
        <f t="shared" si="384"/>
        <v>110.04187078945299</v>
      </c>
      <c r="CY263">
        <f t="shared" si="385"/>
        <v>124.8409475085587</v>
      </c>
      <c r="CZ263">
        <f t="shared" si="386"/>
        <v>138.97871257252069</v>
      </c>
      <c r="DA263">
        <f t="shared" si="387"/>
        <v>1.2145320984627226</v>
      </c>
      <c r="DB263">
        <f t="shared" si="388"/>
        <v>1.2812854169473702</v>
      </c>
      <c r="DC263">
        <f t="shared" si="389"/>
        <v>1.3340139842116001</v>
      </c>
      <c r="DD263">
        <f t="shared" si="404"/>
        <v>27.375709732137544</v>
      </c>
      <c r="DE263">
        <f t="shared" si="405"/>
        <v>26.542089535716325</v>
      </c>
      <c r="DF263">
        <f t="shared" si="406"/>
        <v>24.158376756220594</v>
      </c>
      <c r="DG263">
        <f t="shared" si="407"/>
        <v>17.668708311669377</v>
      </c>
      <c r="DH263">
        <f t="shared" si="408"/>
        <v>28.961876291371098</v>
      </c>
      <c r="DI263">
        <f t="shared" si="409"/>
        <v>28.202146422291268</v>
      </c>
      <c r="DJ263">
        <f t="shared" si="410"/>
        <v>26.070179169031878</v>
      </c>
      <c r="DK263">
        <f t="shared" si="411"/>
        <v>20.58063158156131</v>
      </c>
      <c r="DL263">
        <f t="shared" si="412"/>
        <v>30.212488250219312</v>
      </c>
      <c r="DM263">
        <f t="shared" si="413"/>
        <v>29.516860226796588</v>
      </c>
      <c r="DN263">
        <f t="shared" si="414"/>
        <v>27.58637989587719</v>
      </c>
      <c r="DO263">
        <f t="shared" si="415"/>
        <v>22.792486166611489</v>
      </c>
      <c r="DP263">
        <f t="shared" si="390"/>
        <v>0.43073123313200723</v>
      </c>
      <c r="DQ263">
        <f t="shared" si="391"/>
        <v>1.189225856686829</v>
      </c>
      <c r="DR263">
        <f t="shared" si="392"/>
        <v>3.0086655197777659</v>
      </c>
      <c r="DS263">
        <f t="shared" si="393"/>
        <v>8.4538317456497953</v>
      </c>
      <c r="DT263">
        <f t="shared" si="394"/>
        <v>0.39148427149499326</v>
      </c>
      <c r="DU263">
        <f t="shared" si="395"/>
        <v>1.0587494033829188</v>
      </c>
      <c r="DV263">
        <f t="shared" si="396"/>
        <v>2.5140762187326211</v>
      </c>
      <c r="DW263">
        <f t="shared" si="397"/>
        <v>15.780518733745136</v>
      </c>
      <c r="DX263">
        <f t="shared" si="398"/>
        <v>0.35887183159659442</v>
      </c>
      <c r="DY263">
        <f t="shared" si="399"/>
        <v>0.95467221849995254</v>
      </c>
      <c r="DZ263">
        <f t="shared" si="400"/>
        <v>2.1752371277000293</v>
      </c>
      <c r="EA263">
        <f t="shared" si="401"/>
        <v>24.047702871007704</v>
      </c>
      <c r="EB263">
        <f>IF($I$1=0,0,IF(AP263&lt;=0,0,('LED Curve'!$D$19*(AP263/$I$1)^3+'LED Curve'!$D$20*(AP263/$I$1)^2+'LED Curve'!$D$21*(AP263/$I$1)^1+'LED Curve'!$D$22)*$F$1*$I$1))</f>
        <v>0</v>
      </c>
      <c r="EC263">
        <f>IF($I$2=0,0,IF(AQ263&lt;=0,0,('LED Curve'!$D$19*(AQ263/$I$2)^3+'LED Curve'!$D$20*(AQ263/$I$2)^2+'LED Curve'!$D$21*(AQ263/$I$2)^1+'LED Curve'!$D$22)*$F$2*$I$2))</f>
        <v>0</v>
      </c>
      <c r="ED263">
        <f>IF($I$3=0,0,IF(AR263&lt;=0,0,('LED Curve'!$D$19*(AR263/$I$3)^3+'LED Curve'!$D$20*(AR263/$I$3)^2+'LED Curve'!$D$21*(AR263/$I$3)^1+'LED Curve'!$D$22)*$F$3*$I$3))</f>
        <v>0</v>
      </c>
      <c r="EE263">
        <f>IF($I$4=0,0,IF(AS263&lt;=0,0,('LED Curve'!$D$19*(AS263/$I$4)^3+'LED Curve'!$D$20*(AS263/$I$4)^2+'LED Curve'!$D$21*(AS263/$I$4)^1+'LED Curve'!$D$22)*$F$4*$I$4))</f>
        <v>0</v>
      </c>
      <c r="EF263">
        <f>IF($I$1=0,0,IF(AT263&lt;=0,0,('LED Curve'!$D$19*(AT263/$I$1)^3+'LED Curve'!$D$20*(AT263/$I$1)^2+'LED Curve'!$D$21*(AT263/$I$1)^1+'LED Curve'!$D$22)*$F$1*$I$1))</f>
        <v>0</v>
      </c>
      <c r="EG263">
        <f>IF($I$2=0,0,IF(AU263&lt;=0,0,('LED Curve'!$D$19*(AU263/$I$2)^3+'LED Curve'!$D$20*(AU263/$I$2)^2+'LED Curve'!$D$21*(AU263/$I$2)^1+'LED Curve'!$D$22)*$F$2*$I$2))</f>
        <v>0</v>
      </c>
      <c r="EH263">
        <f>IF($I$3=0,0,IF(AV263&lt;=0,0,('LED Curve'!$D$19*(AV263/$I$3)^3+'LED Curve'!$D$20*(AV263/$I$3)^2+'LED Curve'!$D$21*(AV263/$I$3)^1+'LED Curve'!$D$22)*$F$3*$I$3))</f>
        <v>0</v>
      </c>
      <c r="EI263">
        <f>IF($I$4=0,0,IF(AW263&lt;=0,0,('LED Curve'!$D$19*(AW263/$I$4)^3+'LED Curve'!$D$20*(AW263/$I$4)^2+'LED Curve'!$D$21*(AW263/$I$4)^1+'LED Curve'!$D$22)*$F$4*$I$4))</f>
        <v>0</v>
      </c>
      <c r="EJ263">
        <f>IF($I$1=0,0,IF(AX263&lt;=0,0,('LED Curve'!$D$19*(AX263/$I$1)^3+'LED Curve'!$D$20*(AX263/$I$1)^2+'LED Curve'!$D$21*(AX263/$I$1)^1+'LED Curve'!$D$22)*$F$1*$I$1))</f>
        <v>0</v>
      </c>
      <c r="EK263">
        <f>IF($I$2=0,0,IF(AY263&lt;=0,0,('LED Curve'!$D$19*(AY263/$I$2)^3+'LED Curve'!$D$20*(AY263/$I$2)^2+'LED Curve'!$D$21*(AY263/$I$2)^1+'LED Curve'!$D$22)*$F$2*$I$2))</f>
        <v>0</v>
      </c>
      <c r="EL263">
        <f>IF($I$3=0,0,IF(AZ263&lt;=0,0,('LED Curve'!$D$19*(AZ263/$I$3)^3+'LED Curve'!$D$20*(AZ263/$I$3)^2+'LED Curve'!$D$21*(AZ263/$I$3)^1+'LED Curve'!$D$22)*$F$3*$I$3))</f>
        <v>0</v>
      </c>
      <c r="EM263">
        <f>IF($I$4=0,0,IF(BA263&lt;=0,0,('LED Curve'!$D$19*(BA263/$I$4)^3+'LED Curve'!$D$20*(BA263/$I$4)^2+'LED Curve'!$D$21*(BA263/$I$4)^1+'LED Curve'!$D$22)*$F$4*$I$4))</f>
        <v>0</v>
      </c>
      <c r="EN263">
        <f t="shared" si="402"/>
        <v>0</v>
      </c>
      <c r="EO263">
        <f t="shared" si="322"/>
        <v>0</v>
      </c>
      <c r="EP263">
        <f t="shared" si="323"/>
        <v>0</v>
      </c>
      <c r="EQ263">
        <f t="shared" si="324"/>
        <v>0</v>
      </c>
      <c r="ER263">
        <f t="shared" si="403"/>
        <v>0</v>
      </c>
      <c r="ES263">
        <f t="shared" si="325"/>
        <v>0</v>
      </c>
    </row>
    <row r="264" spans="1:149" x14ac:dyDescent="0.3">
      <c r="A264">
        <v>255</v>
      </c>
      <c r="B264">
        <f t="shared" si="326"/>
        <v>9.9609374999999993E-3</v>
      </c>
      <c r="C264">
        <f t="shared" si="313"/>
        <v>0.50900334623305077</v>
      </c>
      <c r="D264">
        <f t="shared" si="314"/>
        <v>0.68254910498151</v>
      </c>
      <c r="E264">
        <f t="shared" si="315"/>
        <v>0.85609486372996901</v>
      </c>
      <c r="F264">
        <f>IF(C264&gt;Calculation!$D$72,IF((C264-Calculation!$D$72)/Calculation!$D$58&gt;Calculation!$D$28,Calculation!$D$28,(C264-Calculation!$D$72)/Calculation!$D$58),0)</f>
        <v>0</v>
      </c>
      <c r="G264">
        <f>IF(C264&gt;Calculation!$D$73,IF((C264-Calculation!$D$73)/Calculation!$D$59&gt;Calculation!$D$29,Calculation!$D$29,(C264-Calculation!$D$73)/Calculation!$D$59),0)</f>
        <v>0</v>
      </c>
      <c r="H264">
        <f>IF(C264&gt;Calculation!$D$74,IF((C264-Calculation!$D$74)/Calculation!$D$60&gt;Calculation!$D$30,Calculation!$D$30,(C264-Calculation!$D$74)/Calculation!$D$60),0)</f>
        <v>0</v>
      </c>
      <c r="I264">
        <f>IF(C264&gt;Calculation!$D$75,IF((C264-Calculation!$D$75)/Calculation!$D$61&gt;Calculation!$D$31,Calculation!$D$31,(C264-Calculation!$D$75)/Calculation!$D$61),0)</f>
        <v>0</v>
      </c>
      <c r="J264">
        <f>IF(D264&gt;Calculation!$D$72,IF((D264-Calculation!$D$72)/Calculation!$D$58&gt;Calculation!$D$28,Calculation!$D$28,(D264-Calculation!$D$72)/Calculation!$D$58),0)</f>
        <v>0</v>
      </c>
      <c r="K264">
        <f>IF(D264&gt;Calculation!$D$73,IF((D264-Calculation!$D$73)/Calculation!$D$59&gt;Calculation!$D$29,Calculation!$D$29,(D264-Calculation!$D$73)/Calculation!$D$59),0)</f>
        <v>0</v>
      </c>
      <c r="L264">
        <f>IF(D264&gt;Calculation!$D$74,IF((D264-Calculation!$D$74)/Calculation!$D$60&gt;Calculation!$D$30,Calculation!$D$30,(D264-Calculation!$D$74)/Calculation!$D$60),0)</f>
        <v>0</v>
      </c>
      <c r="M264">
        <f>IF(D264&gt;Calculation!$D$75,IF((D264-Calculation!$D$75)/Calculation!$D$61&gt;Calculation!$D$31,Calculation!$D$31,(D264-Calculation!$D$75)/Calculation!$D$61),0)</f>
        <v>0</v>
      </c>
      <c r="N264">
        <f>IF(E264&gt;Calculation!$D$72,IF((E264-Calculation!$D$72)/Calculation!$D$58&gt;Calculation!$D$28,Calculation!$D$28,(E264-Calculation!$D$72)/Calculation!$D$58),0)</f>
        <v>0</v>
      </c>
      <c r="O264">
        <f>IF(E264&gt;Calculation!$D$73,IF((E264-Calculation!$D$73)/Calculation!$D$59&gt;Calculation!$D$29,Calculation!$D$29,(E264-Calculation!$D$73)/Calculation!$D$59),0)</f>
        <v>0</v>
      </c>
      <c r="P264">
        <f>IF(E264&gt;Calculation!$D$74,IF((E264-Calculation!$D$74)/Calculation!$D$60&gt;Calculation!$D$30,Calculation!$D$30,(E264-Calculation!$D$74)/Calculation!$D$60),0)</f>
        <v>0</v>
      </c>
      <c r="Q264">
        <f>IF(E264&gt;Calculation!$D$75,IF((E264-Calculation!$D$75)/Calculation!$D$61&gt;Calculation!$D$31,Calculation!$D$31,(E264-Calculation!$D$75)/Calculation!$D$61),0)</f>
        <v>0</v>
      </c>
      <c r="R264">
        <f t="shared" si="327"/>
        <v>0</v>
      </c>
      <c r="S264">
        <f t="shared" si="328"/>
        <v>0</v>
      </c>
      <c r="T264">
        <f t="shared" si="329"/>
        <v>0</v>
      </c>
      <c r="U264">
        <f t="shared" si="330"/>
        <v>0</v>
      </c>
      <c r="V264">
        <f t="shared" si="331"/>
        <v>0</v>
      </c>
      <c r="W264">
        <f t="shared" si="332"/>
        <v>0</v>
      </c>
      <c r="X264">
        <f t="shared" si="333"/>
        <v>0</v>
      </c>
      <c r="Y264">
        <f t="shared" si="334"/>
        <v>0</v>
      </c>
      <c r="Z264">
        <f t="shared" si="335"/>
        <v>0</v>
      </c>
      <c r="AA264">
        <f t="shared" si="336"/>
        <v>0</v>
      </c>
      <c r="AB264">
        <f t="shared" si="337"/>
        <v>0</v>
      </c>
      <c r="AC264">
        <f t="shared" si="316"/>
        <v>0</v>
      </c>
      <c r="AD264">
        <f>IF(T264&gt;Calculation!$D$29,1,0)</f>
        <v>0</v>
      </c>
      <c r="AE264">
        <f>IF(X264&gt;Calculation!$D$29,1,0)</f>
        <v>0</v>
      </c>
      <c r="AF264">
        <f>IF(AB264&gt;Calculation!$D$29,1,0)</f>
        <v>0</v>
      </c>
      <c r="AG264">
        <f>IF(U264&gt;Calculation!$D$30,1,0)</f>
        <v>0</v>
      </c>
      <c r="AH264">
        <f>IF(Y264&gt;Calculation!$D$30,1,0)</f>
        <v>0</v>
      </c>
      <c r="AI264">
        <f>IF(AC264&gt;Calculation!$D$30,1,0)</f>
        <v>0</v>
      </c>
      <c r="AJ264">
        <f t="shared" si="317"/>
        <v>0</v>
      </c>
      <c r="AK264">
        <f t="shared" si="338"/>
        <v>0</v>
      </c>
      <c r="AL264">
        <f t="shared" si="339"/>
        <v>0</v>
      </c>
      <c r="AM264">
        <f t="shared" si="340"/>
        <v>0</v>
      </c>
      <c r="AN264">
        <f t="shared" si="341"/>
        <v>0</v>
      </c>
      <c r="AO264">
        <f t="shared" si="342"/>
        <v>0</v>
      </c>
      <c r="AP264">
        <f t="shared" si="318"/>
        <v>0</v>
      </c>
      <c r="AQ264">
        <f t="shared" si="319"/>
        <v>0</v>
      </c>
      <c r="AR264">
        <f t="shared" si="320"/>
        <v>0</v>
      </c>
      <c r="AS264">
        <f t="shared" si="321"/>
        <v>0</v>
      </c>
      <c r="AT264">
        <f t="shared" si="343"/>
        <v>0</v>
      </c>
      <c r="AU264">
        <f t="shared" si="344"/>
        <v>0</v>
      </c>
      <c r="AV264">
        <f t="shared" si="345"/>
        <v>0</v>
      </c>
      <c r="AW264">
        <f t="shared" si="346"/>
        <v>0</v>
      </c>
      <c r="AX264">
        <f t="shared" si="347"/>
        <v>0</v>
      </c>
      <c r="AY264">
        <f t="shared" si="348"/>
        <v>0</v>
      </c>
      <c r="AZ264">
        <f t="shared" si="349"/>
        <v>0</v>
      </c>
      <c r="BA264">
        <f t="shared" si="350"/>
        <v>0</v>
      </c>
      <c r="BB264">
        <f t="shared" si="351"/>
        <v>0</v>
      </c>
      <c r="BC264">
        <f t="shared" si="352"/>
        <v>0</v>
      </c>
      <c r="BD264">
        <f t="shared" si="353"/>
        <v>0</v>
      </c>
      <c r="BE264">
        <f t="shared" si="354"/>
        <v>0</v>
      </c>
      <c r="BF264">
        <f t="shared" si="355"/>
        <v>0</v>
      </c>
      <c r="BG264">
        <f t="shared" si="356"/>
        <v>0</v>
      </c>
      <c r="BH264">
        <f t="shared" si="357"/>
        <v>0</v>
      </c>
      <c r="BI264">
        <f t="shared" si="358"/>
        <v>0</v>
      </c>
      <c r="BJ264">
        <f t="shared" si="359"/>
        <v>0</v>
      </c>
      <c r="BK264">
        <f t="shared" si="360"/>
        <v>0</v>
      </c>
      <c r="BL264">
        <f t="shared" si="361"/>
        <v>0</v>
      </c>
      <c r="BM264">
        <f t="shared" si="362"/>
        <v>0</v>
      </c>
      <c r="BN264">
        <f t="shared" si="363"/>
        <v>0</v>
      </c>
      <c r="BO264">
        <f t="shared" si="364"/>
        <v>0</v>
      </c>
      <c r="BP264">
        <f t="shared" si="365"/>
        <v>0</v>
      </c>
      <c r="BQ264">
        <f t="shared" si="366"/>
        <v>0</v>
      </c>
      <c r="BR264">
        <f t="shared" si="367"/>
        <v>0</v>
      </c>
      <c r="BS264">
        <f t="shared" si="368"/>
        <v>0</v>
      </c>
      <c r="BT264">
        <f t="shared" si="369"/>
        <v>0</v>
      </c>
      <c r="BU264">
        <f t="shared" si="370"/>
        <v>0</v>
      </c>
      <c r="BV264">
        <f t="shared" si="371"/>
        <v>0</v>
      </c>
      <c r="BW264">
        <f t="shared" si="372"/>
        <v>0</v>
      </c>
      <c r="BX264">
        <f t="shared" si="373"/>
        <v>0</v>
      </c>
      <c r="BY264">
        <f t="shared" si="374"/>
        <v>0</v>
      </c>
      <c r="BZ264">
        <f>IF($I$1=0,0,IF(AP264=0,C264,('LED Curve'!$D$14*(AP264/$I$1)^3+'LED Curve'!$D$15*(AP264/$I$1)^2+'LED Curve'!$D$16*(AP264/$I$1)^1+'LED Curve'!$D$17)*$F$1))</f>
        <v>0.50900334623305077</v>
      </c>
      <c r="CA264">
        <f>IF($I$2=0,0,IF(AQ264=0,C264-BZ264,('LED Curve'!$D$14*(AQ264/$I$2)^3+'LED Curve'!$D$15*(AQ264/$I$2)^2+'LED Curve'!$D$16*(AQ264/$I$2)^1+'LED Curve'!$D$17)*$F$2))</f>
        <v>0</v>
      </c>
      <c r="CB264">
        <f>IF($I$3=0,0,IF(AR264=0,C264-(BZ264+CA264),('LED Curve'!$D$14*(AR264/$I$3)^3+'LED Curve'!$D$15*(AR264/$I$3)^2+'LED Curve'!$D$16*(AR264/$I$3)^1+'LED Curve'!$D$17)*$F$3))</f>
        <v>0</v>
      </c>
      <c r="CC264">
        <f>IF($I$4=0,0,IF(AS264=0,C264-(BZ264+CA264+CB264),('LED Curve'!$D$14*(AS264/$I$4)^3+'LED Curve'!$D$15*(AS264/$I$4)^2+'LED Curve'!$D$16*(AS264/$I$4)^1+'LED Curve'!$D$17)*$F$4))</f>
        <v>0</v>
      </c>
      <c r="CD264">
        <f>IF($I$1=0,0,IF(AT264=0,D264,('LED Curve'!$D$14*(AT264/$I$1)^3+'LED Curve'!$D$15*(AT264/$I$1)^2+'LED Curve'!$D$16*(AT264/$I$1)^1+'LED Curve'!$D$17)*$F$1))</f>
        <v>0.68254910498151</v>
      </c>
      <c r="CE264">
        <f>IF($I$2=0,0,IF(AU264=0,D264-CD264,('LED Curve'!$D$14*(AU264/$I$2)^3+'LED Curve'!$D$15*(AU264/$I$2)^2+'LED Curve'!$D$16*(AU264/$I$2)^1+'LED Curve'!$D$17)*$F$2))</f>
        <v>0</v>
      </c>
      <c r="CF264">
        <f>IF($I$3=0,0,IF(AV264=0,D264-(CD264+CE264),('LED Curve'!$D$14*(AV264/$I$3)^3+'LED Curve'!$D$15*(AV264/$I$3)^2+'LED Curve'!$D$16*(AV264/$I$3)^1+'LED Curve'!$D$17)*$F$3))</f>
        <v>0</v>
      </c>
      <c r="CG264">
        <f>IF($I$4=0,0,IF(AW264=0,D264-(CD264+CE264+CF264),('LED Curve'!$D$14*(AW264/$I$4)^3+'LED Curve'!$D$15*(AW264/$I$4)^2+'LED Curve'!$D$16*(AW264/$I$4)^1+'LED Curve'!$D$17)*$F$4))</f>
        <v>0</v>
      </c>
      <c r="CH264">
        <f>IF($I$1=0,0,IF(AX264=0,E264,('LED Curve'!$D$14*(AX264/$I$1)^3+'LED Curve'!$D$15*(AX264/$I$1)^2+'LED Curve'!$D$16*(AX264/$I$1)^1+'LED Curve'!$D$17)*$F$1))</f>
        <v>0.85609486372996901</v>
      </c>
      <c r="CI264">
        <f>IF($I$2=0,0,IF(AY264=0,E264-CH264,('LED Curve'!$D$14*(AY264/$I$2)^3+'LED Curve'!$D$15*(AY264/$I$2)^2+'LED Curve'!$D$16*(AY264/$I$2)^1+'LED Curve'!$D$17)*$F$2))</f>
        <v>0</v>
      </c>
      <c r="CJ264">
        <f>IF($I$3=0,0,IF(AZ264=0,E264-(CH264+CI264),('LED Curve'!$D$14*(AZ264/$I$3)^3+'LED Curve'!$D$15*(AZ264/$I$3)^2+'LED Curve'!$D$16*(AZ264/$I$3)^1+'LED Curve'!$D$17)*$F$3))</f>
        <v>0</v>
      </c>
      <c r="CK264">
        <f>IF($I$4=0,0,IF(BA264=0,E264-(CH264+CI264+CJ264),('LED Curve'!$D$14*(BA264/$I$4)^3+'LED Curve'!$D$15*(BA264/$I$4)^2+'LED Curve'!$D$16*(BA264/$I$4)^1+'LED Curve'!$D$17)*$F$4))</f>
        <v>0</v>
      </c>
      <c r="CL264">
        <f t="shared" si="375"/>
        <v>0</v>
      </c>
      <c r="CM264">
        <f t="shared" si="376"/>
        <v>0</v>
      </c>
      <c r="CN264">
        <f t="shared" si="377"/>
        <v>0</v>
      </c>
      <c r="CO264">
        <f>IF($C$6=Calculation!$I$5,0,$C264-(BZ264+CA264+CB264+CC264))</f>
        <v>0</v>
      </c>
      <c r="CP264">
        <f t="shared" si="378"/>
        <v>0</v>
      </c>
      <c r="CQ264">
        <f t="shared" si="379"/>
        <v>0</v>
      </c>
      <c r="CR264">
        <f t="shared" si="380"/>
        <v>0</v>
      </c>
      <c r="CS264">
        <f>IF($C$6=Calculation!$I$5,0,$D264-(CD264+CE264+CF264+CG264))</f>
        <v>0</v>
      </c>
      <c r="CT264">
        <f t="shared" si="381"/>
        <v>0</v>
      </c>
      <c r="CU264">
        <f t="shared" si="382"/>
        <v>0</v>
      </c>
      <c r="CV264">
        <f t="shared" si="383"/>
        <v>0</v>
      </c>
      <c r="CW264">
        <f>IF($C$6=Calculation!$I$5,0,$E264-(CH264+CI264+CJ264+CK264))</f>
        <v>0</v>
      </c>
      <c r="CX264">
        <f t="shared" si="384"/>
        <v>110.04187078945299</v>
      </c>
      <c r="CY264">
        <f t="shared" si="385"/>
        <v>124.8409475085587</v>
      </c>
      <c r="CZ264">
        <f t="shared" si="386"/>
        <v>138.97871257252069</v>
      </c>
      <c r="DA264">
        <f t="shared" si="387"/>
        <v>1.2145320984627226</v>
      </c>
      <c r="DB264">
        <f t="shared" si="388"/>
        <v>1.2812854169473702</v>
      </c>
      <c r="DC264">
        <f t="shared" si="389"/>
        <v>1.3340139842116001</v>
      </c>
      <c r="DD264">
        <f t="shared" si="404"/>
        <v>27.375709732137544</v>
      </c>
      <c r="DE264">
        <f t="shared" si="405"/>
        <v>26.542089535716325</v>
      </c>
      <c r="DF264">
        <f t="shared" si="406"/>
        <v>24.158376756220594</v>
      </c>
      <c r="DG264">
        <f t="shared" si="407"/>
        <v>17.668708311669377</v>
      </c>
      <c r="DH264">
        <f t="shared" si="408"/>
        <v>28.961876291371098</v>
      </c>
      <c r="DI264">
        <f t="shared" si="409"/>
        <v>28.202146422291268</v>
      </c>
      <c r="DJ264">
        <f t="shared" si="410"/>
        <v>26.070179169031878</v>
      </c>
      <c r="DK264">
        <f t="shared" si="411"/>
        <v>20.58063158156131</v>
      </c>
      <c r="DL264">
        <f t="shared" si="412"/>
        <v>30.212488250219312</v>
      </c>
      <c r="DM264">
        <f t="shared" si="413"/>
        <v>29.516860226796588</v>
      </c>
      <c r="DN264">
        <f t="shared" si="414"/>
        <v>27.58637989587719</v>
      </c>
      <c r="DO264">
        <f t="shared" si="415"/>
        <v>22.792486166611489</v>
      </c>
      <c r="DP264">
        <f t="shared" si="390"/>
        <v>0.43073123313200723</v>
      </c>
      <c r="DQ264">
        <f t="shared" si="391"/>
        <v>1.189225856686829</v>
      </c>
      <c r="DR264">
        <f t="shared" si="392"/>
        <v>3.0086655197777659</v>
      </c>
      <c r="DS264">
        <f t="shared" si="393"/>
        <v>8.4538317456497953</v>
      </c>
      <c r="DT264">
        <f t="shared" si="394"/>
        <v>0.39148427149499326</v>
      </c>
      <c r="DU264">
        <f t="shared" si="395"/>
        <v>1.0587494033829188</v>
      </c>
      <c r="DV264">
        <f t="shared" si="396"/>
        <v>2.5140762187326211</v>
      </c>
      <c r="DW264">
        <f t="shared" si="397"/>
        <v>15.780518733745136</v>
      </c>
      <c r="DX264">
        <f t="shared" si="398"/>
        <v>0.35887183159659442</v>
      </c>
      <c r="DY264">
        <f t="shared" si="399"/>
        <v>0.95467221849995254</v>
      </c>
      <c r="DZ264">
        <f t="shared" si="400"/>
        <v>2.1752371277000293</v>
      </c>
      <c r="EA264">
        <f t="shared" si="401"/>
        <v>24.047702871007704</v>
      </c>
      <c r="EB264">
        <f>IF($I$1=0,0,IF(AP264&lt;=0,0,('LED Curve'!$D$19*(AP264/$I$1)^3+'LED Curve'!$D$20*(AP264/$I$1)^2+'LED Curve'!$D$21*(AP264/$I$1)^1+'LED Curve'!$D$22)*$F$1*$I$1))</f>
        <v>0</v>
      </c>
      <c r="EC264">
        <f>IF($I$2=0,0,IF(AQ264&lt;=0,0,('LED Curve'!$D$19*(AQ264/$I$2)^3+'LED Curve'!$D$20*(AQ264/$I$2)^2+'LED Curve'!$D$21*(AQ264/$I$2)^1+'LED Curve'!$D$22)*$F$2*$I$2))</f>
        <v>0</v>
      </c>
      <c r="ED264">
        <f>IF($I$3=0,0,IF(AR264&lt;=0,0,('LED Curve'!$D$19*(AR264/$I$3)^3+'LED Curve'!$D$20*(AR264/$I$3)^2+'LED Curve'!$D$21*(AR264/$I$3)^1+'LED Curve'!$D$22)*$F$3*$I$3))</f>
        <v>0</v>
      </c>
      <c r="EE264">
        <f>IF($I$4=0,0,IF(AS264&lt;=0,0,('LED Curve'!$D$19*(AS264/$I$4)^3+'LED Curve'!$D$20*(AS264/$I$4)^2+'LED Curve'!$D$21*(AS264/$I$4)^1+'LED Curve'!$D$22)*$F$4*$I$4))</f>
        <v>0</v>
      </c>
      <c r="EF264">
        <f>IF($I$1=0,0,IF(AT264&lt;=0,0,('LED Curve'!$D$19*(AT264/$I$1)^3+'LED Curve'!$D$20*(AT264/$I$1)^2+'LED Curve'!$D$21*(AT264/$I$1)^1+'LED Curve'!$D$22)*$F$1*$I$1))</f>
        <v>0</v>
      </c>
      <c r="EG264">
        <f>IF($I$2=0,0,IF(AU264&lt;=0,0,('LED Curve'!$D$19*(AU264/$I$2)^3+'LED Curve'!$D$20*(AU264/$I$2)^2+'LED Curve'!$D$21*(AU264/$I$2)^1+'LED Curve'!$D$22)*$F$2*$I$2))</f>
        <v>0</v>
      </c>
      <c r="EH264">
        <f>IF($I$3=0,0,IF(AV264&lt;=0,0,('LED Curve'!$D$19*(AV264/$I$3)^3+'LED Curve'!$D$20*(AV264/$I$3)^2+'LED Curve'!$D$21*(AV264/$I$3)^1+'LED Curve'!$D$22)*$F$3*$I$3))</f>
        <v>0</v>
      </c>
      <c r="EI264">
        <f>IF($I$4=0,0,IF(AW264&lt;=0,0,('LED Curve'!$D$19*(AW264/$I$4)^3+'LED Curve'!$D$20*(AW264/$I$4)^2+'LED Curve'!$D$21*(AW264/$I$4)^1+'LED Curve'!$D$22)*$F$4*$I$4))</f>
        <v>0</v>
      </c>
      <c r="EJ264">
        <f>IF($I$1=0,0,IF(AX264&lt;=0,0,('LED Curve'!$D$19*(AX264/$I$1)^3+'LED Curve'!$D$20*(AX264/$I$1)^2+'LED Curve'!$D$21*(AX264/$I$1)^1+'LED Curve'!$D$22)*$F$1*$I$1))</f>
        <v>0</v>
      </c>
      <c r="EK264">
        <f>IF($I$2=0,0,IF(AY264&lt;=0,0,('LED Curve'!$D$19*(AY264/$I$2)^3+'LED Curve'!$D$20*(AY264/$I$2)^2+'LED Curve'!$D$21*(AY264/$I$2)^1+'LED Curve'!$D$22)*$F$2*$I$2))</f>
        <v>0</v>
      </c>
      <c r="EL264">
        <f>IF($I$3=0,0,IF(AZ264&lt;=0,0,('LED Curve'!$D$19*(AZ264/$I$3)^3+'LED Curve'!$D$20*(AZ264/$I$3)^2+'LED Curve'!$D$21*(AZ264/$I$3)^1+'LED Curve'!$D$22)*$F$3*$I$3))</f>
        <v>0</v>
      </c>
      <c r="EM264">
        <f>IF($I$4=0,0,IF(BA264&lt;=0,0,('LED Curve'!$D$19*(BA264/$I$4)^3+'LED Curve'!$D$20*(BA264/$I$4)^2+'LED Curve'!$D$21*(BA264/$I$4)^1+'LED Curve'!$D$22)*$F$4*$I$4))</f>
        <v>0</v>
      </c>
      <c r="EN264">
        <f t="shared" si="402"/>
        <v>0</v>
      </c>
      <c r="EO264">
        <f t="shared" si="322"/>
        <v>0</v>
      </c>
      <c r="EP264">
        <f t="shared" si="323"/>
        <v>0</v>
      </c>
      <c r="EQ264">
        <f t="shared" si="324"/>
        <v>0</v>
      </c>
      <c r="ER264">
        <f t="shared" si="403"/>
        <v>0</v>
      </c>
      <c r="ES264">
        <f t="shared" si="325"/>
        <v>0</v>
      </c>
    </row>
    <row r="265" spans="1:149" x14ac:dyDescent="0.3">
      <c r="A265" s="9">
        <v>256</v>
      </c>
      <c r="B265" s="9">
        <f t="shared" si="326"/>
        <v>0.01</v>
      </c>
      <c r="C265" s="9">
        <f t="shared" ref="C265" si="416">IF(($C$2*SQRT(2)*SIN(2*PI()*$C$1*B265)-$C$5)&gt;0,($C$2*SQRT(2)*SIN(2*PI()*$C$1*B265)-$C$5),0)</f>
        <v>0</v>
      </c>
      <c r="D265" s="9">
        <f t="shared" si="314"/>
        <v>0</v>
      </c>
      <c r="E265" s="9">
        <f t="shared" si="315"/>
        <v>0</v>
      </c>
      <c r="F265" s="9">
        <f>IF(C265&gt;Calculation!$D$72,IF((C265-Calculation!$D$72)/Calculation!$D$58&gt;Calculation!$D$28,Calculation!$D$28,(C265-Calculation!$D$72)/Calculation!$D$58),0)</f>
        <v>0</v>
      </c>
      <c r="G265" s="9">
        <f>IF(C265&gt;Calculation!$D$73,IF((C265-Calculation!$D$73)/Calculation!$D$59&gt;Calculation!$D$29,Calculation!$D$29,(C265-Calculation!$D$73)/Calculation!$D$59),0)</f>
        <v>0</v>
      </c>
      <c r="H265" s="9">
        <f>IF(C265&gt;Calculation!$D$74,IF((C265-Calculation!$D$74)/Calculation!$D$60&gt;Calculation!$D$30,Calculation!$D$30,(C265-Calculation!$D$74)/Calculation!$D$60),0)</f>
        <v>0</v>
      </c>
      <c r="I265" s="9">
        <f>IF(C265&gt;Calculation!$D$75,IF((C265-Calculation!$D$75)/Calculation!$D$61&gt;Calculation!$D$31,Calculation!$D$31,(C265-Calculation!$D$75)/Calculation!$D$61),0)</f>
        <v>0</v>
      </c>
      <c r="J265" s="9">
        <f>IF(D265&gt;Calculation!$D$72,IF((D265-Calculation!$D$72)/Calculation!$D$58&gt;Calculation!$D$28,Calculation!$D$28,(D265-Calculation!$D$72)/Calculation!$D$58),0)</f>
        <v>0</v>
      </c>
      <c r="K265" s="9">
        <f>IF(D265&gt;Calculation!$D$73,IF((D265-Calculation!$D$73)/Calculation!$D$59&gt;Calculation!$D$29,Calculation!$D$29,(D265-Calculation!$D$73)/Calculation!$D$59),0)</f>
        <v>0</v>
      </c>
      <c r="L265" s="9">
        <f>IF(D265&gt;Calculation!$D$74,IF((D265-Calculation!$D$74)/Calculation!$D$60&gt;Calculation!$D$30,Calculation!$D$30,(D265-Calculation!$D$74)/Calculation!$D$60),0)</f>
        <v>0</v>
      </c>
      <c r="M265" s="9">
        <f>IF(D265&gt;Calculation!$D$75,IF((D265-Calculation!$D$75)/Calculation!$D$61&gt;Calculation!$D$31,Calculation!$D$31,(D265-Calculation!$D$75)/Calculation!$D$61),0)</f>
        <v>0</v>
      </c>
      <c r="N265" s="9">
        <f>IF(E265&gt;Calculation!$D$72,IF((E265-Calculation!$D$72)/Calculation!$D$58&gt;Calculation!$D$28,Calculation!$D$28,(E265-Calculation!$D$72)/Calculation!$D$58),0)</f>
        <v>0</v>
      </c>
      <c r="O265" s="9">
        <f>IF(E265&gt;Calculation!$D$73,IF((E265-Calculation!$D$73)/Calculation!$D$59&gt;Calculation!$D$29,Calculation!$D$29,(E265-Calculation!$D$73)/Calculation!$D$59),0)</f>
        <v>0</v>
      </c>
      <c r="P265" s="9">
        <f>IF(E265&gt;Calculation!$D$74,IF((E265-Calculation!$D$74)/Calculation!$D$60&gt;Calculation!$D$30,Calculation!$D$30,(E265-Calculation!$D$74)/Calculation!$D$60),0)</f>
        <v>0</v>
      </c>
      <c r="Q265" s="9">
        <f>IF(E265&gt;Calculation!$D$75,IF((E265-Calculation!$D$75)/Calculation!$D$61&gt;Calculation!$D$31,Calculation!$D$31,(E265-Calculation!$D$75)/Calculation!$D$61),0)</f>
        <v>0</v>
      </c>
      <c r="R265" s="9">
        <f t="shared" si="327"/>
        <v>0</v>
      </c>
      <c r="S265" s="9">
        <f t="shared" si="328"/>
        <v>0</v>
      </c>
      <c r="T265" s="9">
        <f t="shared" si="329"/>
        <v>0</v>
      </c>
      <c r="U265" s="9">
        <f t="shared" si="330"/>
        <v>0</v>
      </c>
      <c r="V265" s="9">
        <f t="shared" si="331"/>
        <v>0</v>
      </c>
      <c r="W265" s="9">
        <f t="shared" si="332"/>
        <v>0</v>
      </c>
      <c r="X265" s="9">
        <f t="shared" si="333"/>
        <v>0</v>
      </c>
      <c r="Y265" s="9">
        <f t="shared" si="334"/>
        <v>0</v>
      </c>
      <c r="Z265" s="9">
        <f t="shared" si="335"/>
        <v>0</v>
      </c>
      <c r="AA265" s="9">
        <f t="shared" si="336"/>
        <v>0</v>
      </c>
      <c r="AB265" s="9">
        <f t="shared" si="337"/>
        <v>0</v>
      </c>
      <c r="AC265" s="9">
        <f t="shared" si="316"/>
        <v>0</v>
      </c>
      <c r="AD265" s="9">
        <f>IF(T265&gt;Calculation!$D$29,1,0)</f>
        <v>0</v>
      </c>
      <c r="AE265" s="9">
        <f>IF(X265&gt;Calculation!$D$29,1,0)</f>
        <v>0</v>
      </c>
      <c r="AF265" s="9">
        <f>IF(AB265&gt;Calculation!$D$29,1,0)</f>
        <v>0</v>
      </c>
      <c r="AG265" s="9">
        <f>IF(U265&gt;Calculation!$D$30,1,0)</f>
        <v>0</v>
      </c>
      <c r="AH265" s="9">
        <f>IF(Y265&gt;Calculation!$D$30,1,0)</f>
        <v>0</v>
      </c>
      <c r="AI265" s="9">
        <f>IF(AC265&gt;Calculation!$D$30,1,0)</f>
        <v>0</v>
      </c>
      <c r="AJ265" s="9">
        <f t="shared" si="317"/>
        <v>0</v>
      </c>
      <c r="AK265" s="9">
        <f t="shared" si="338"/>
        <v>0</v>
      </c>
      <c r="AL265" s="9">
        <f t="shared" si="339"/>
        <v>0</v>
      </c>
      <c r="AM265" s="9">
        <f t="shared" si="340"/>
        <v>0</v>
      </c>
      <c r="AN265" s="9">
        <f t="shared" si="341"/>
        <v>0</v>
      </c>
      <c r="AO265" s="9">
        <f t="shared" si="342"/>
        <v>0</v>
      </c>
      <c r="AP265" s="9">
        <f t="shared" si="318"/>
        <v>0</v>
      </c>
      <c r="AQ265" s="9">
        <f t="shared" si="319"/>
        <v>0</v>
      </c>
      <c r="AR265" s="9">
        <f t="shared" si="320"/>
        <v>0</v>
      </c>
      <c r="AS265" s="9">
        <f t="shared" si="321"/>
        <v>0</v>
      </c>
      <c r="AT265" s="9">
        <f t="shared" si="343"/>
        <v>0</v>
      </c>
      <c r="AU265" s="9">
        <f t="shared" si="344"/>
        <v>0</v>
      </c>
      <c r="AV265" s="9">
        <f t="shared" si="345"/>
        <v>0</v>
      </c>
      <c r="AW265" s="9">
        <f t="shared" si="346"/>
        <v>0</v>
      </c>
      <c r="AX265" s="9">
        <f t="shared" si="347"/>
        <v>0</v>
      </c>
      <c r="AY265" s="9">
        <f t="shared" si="348"/>
        <v>0</v>
      </c>
      <c r="AZ265" s="9">
        <f t="shared" si="349"/>
        <v>0</v>
      </c>
      <c r="BA265" s="9">
        <f t="shared" si="350"/>
        <v>0</v>
      </c>
      <c r="BB265" s="9">
        <f t="shared" si="351"/>
        <v>0</v>
      </c>
      <c r="BC265" s="9">
        <f t="shared" si="352"/>
        <v>0</v>
      </c>
      <c r="BD265" s="9">
        <f t="shared" si="353"/>
        <v>0</v>
      </c>
      <c r="BE265" s="9">
        <f t="shared" si="354"/>
        <v>0</v>
      </c>
      <c r="BF265" s="9">
        <f t="shared" si="355"/>
        <v>0</v>
      </c>
      <c r="BG265" s="9">
        <f t="shared" si="356"/>
        <v>0</v>
      </c>
      <c r="BH265" s="9">
        <f t="shared" si="357"/>
        <v>0</v>
      </c>
      <c r="BI265" s="9">
        <f t="shared" si="358"/>
        <v>0</v>
      </c>
      <c r="BJ265" s="9">
        <f t="shared" si="359"/>
        <v>0</v>
      </c>
      <c r="BK265" s="9">
        <f t="shared" si="360"/>
        <v>0</v>
      </c>
      <c r="BL265" s="9">
        <f t="shared" si="361"/>
        <v>0</v>
      </c>
      <c r="BM265" s="9">
        <f t="shared" si="362"/>
        <v>0</v>
      </c>
      <c r="BN265" s="9">
        <f t="shared" si="363"/>
        <v>0</v>
      </c>
      <c r="BO265" s="9">
        <f t="shared" si="364"/>
        <v>0</v>
      </c>
      <c r="BP265" s="9">
        <f t="shared" si="365"/>
        <v>0</v>
      </c>
      <c r="BQ265" s="9">
        <f t="shared" si="366"/>
        <v>0</v>
      </c>
      <c r="BR265" s="9">
        <f t="shared" si="367"/>
        <v>0</v>
      </c>
      <c r="BS265" s="9">
        <f t="shared" si="368"/>
        <v>0</v>
      </c>
      <c r="BT265" s="9">
        <f t="shared" si="369"/>
        <v>0</v>
      </c>
      <c r="BU265" s="9">
        <f t="shared" si="370"/>
        <v>0</v>
      </c>
      <c r="BV265" s="9">
        <f t="shared" si="371"/>
        <v>0</v>
      </c>
      <c r="BW265" s="9">
        <f t="shared" si="372"/>
        <v>0</v>
      </c>
      <c r="BX265" s="9">
        <f t="shared" si="373"/>
        <v>0</v>
      </c>
      <c r="BY265" s="9">
        <f t="shared" si="374"/>
        <v>0</v>
      </c>
      <c r="BZ265" s="9">
        <f>IF($I$1=0,0,IF(AP265=0,C265,('LED Curve'!$D$14*(AP265/$I$1)^3+'LED Curve'!$D$15*(AP265/$I$1)^2+'LED Curve'!$D$16*(AP265/$I$1)^1+'LED Curve'!$D$17)*$F$1))</f>
        <v>0</v>
      </c>
      <c r="CA265" s="9">
        <f>IF($I$2=0,0,IF(AQ265=0,C265-BZ265,('LED Curve'!$D$14*(AQ265/$I$2)^3+'LED Curve'!$D$15*(AQ265/$I$2)^2+'LED Curve'!$D$16*(AQ265/$I$2)^1+'LED Curve'!$D$17)*$F$2))</f>
        <v>0</v>
      </c>
      <c r="CB265" s="9">
        <f>IF($I$3=0,0,IF(AR265=0,C265-(BZ265+CA265),('LED Curve'!$D$14*(AR265/$I$3)^3+'LED Curve'!$D$15*(AR265/$I$3)^2+'LED Curve'!$D$16*(AR265/$I$3)^1+'LED Curve'!$D$17)*$F$3))</f>
        <v>0</v>
      </c>
      <c r="CC265" s="9">
        <f>IF($I$4=0,0,IF(AS265=0,C265-(BZ265+CA265+CB265),('LED Curve'!$D$14*(AS265/$I$4)^3+'LED Curve'!$D$15*(AS265/$I$4)^2+'LED Curve'!$D$16*(AS265/$I$4)^1+'LED Curve'!$D$17)*$F$4))</f>
        <v>0</v>
      </c>
      <c r="CD265" s="9">
        <f>IF($I$1=0,0,IF(AT265=0,D265,('LED Curve'!$D$14*(AT265/$I$1)^3+'LED Curve'!$D$15*(AT265/$I$1)^2+'LED Curve'!$D$16*(AT265/$I$1)^1+'LED Curve'!$D$17)*$F$1))</f>
        <v>0</v>
      </c>
      <c r="CE265" s="9">
        <f>IF($I$2=0,0,IF(AU265=0,D265-CD265,('LED Curve'!$D$14*(AU265/$I$2)^3+'LED Curve'!$D$15*(AU265/$I$2)^2+'LED Curve'!$D$16*(AU265/$I$2)^1+'LED Curve'!$D$17)*$F$2))</f>
        <v>0</v>
      </c>
      <c r="CF265" s="9">
        <f>IF($I$3=0,0,IF(AV265=0,D265-(CD265+CE265),('LED Curve'!$D$14*(AV265/$I$3)^3+'LED Curve'!$D$15*(AV265/$I$3)^2+'LED Curve'!$D$16*(AV265/$I$3)^1+'LED Curve'!$D$17)*$F$3))</f>
        <v>0</v>
      </c>
      <c r="CG265" s="9">
        <f>IF($I$4=0,0,IF(AW265=0,D265-(CD265+CE265+CF265),('LED Curve'!$D$14*(AW265/$I$4)^3+'LED Curve'!$D$15*(AW265/$I$4)^2+'LED Curve'!$D$16*(AW265/$I$4)^1+'LED Curve'!$D$17)*$F$4))</f>
        <v>0</v>
      </c>
      <c r="CH265" s="9">
        <f>IF($I$1=0,0,IF(AX265=0,E265,('LED Curve'!$D$14*(AX265/$I$1)^3+'LED Curve'!$D$15*(AX265/$I$1)^2+'LED Curve'!$D$16*(AX265/$I$1)^1+'LED Curve'!$D$17)*$F$1))</f>
        <v>0</v>
      </c>
      <c r="CI265" s="9">
        <f>IF($I$2=0,0,IF(AY265=0,E265-CH265,('LED Curve'!$D$14*(AY265/$I$2)^3+'LED Curve'!$D$15*(AY265/$I$2)^2+'LED Curve'!$D$16*(AY265/$I$2)^1+'LED Curve'!$D$17)*$F$2))</f>
        <v>0</v>
      </c>
      <c r="CJ265" s="9">
        <f>IF($I$3=0,0,IF(AZ265=0,E265-(CH265+CI265),('LED Curve'!$D$14*(AZ265/$I$3)^3+'LED Curve'!$D$15*(AZ265/$I$3)^2+'LED Curve'!$D$16*(AZ265/$I$3)^1+'LED Curve'!$D$17)*$F$3))</f>
        <v>0</v>
      </c>
      <c r="CK265" s="9">
        <f>IF($I$4=0,0,IF(BA265=0,E265-(CH265+CI265+CJ265),('LED Curve'!$D$14*(BA265/$I$4)^3+'LED Curve'!$D$15*(BA265/$I$4)^2+'LED Curve'!$D$16*(BA265/$I$4)^1+'LED Curve'!$D$17)*$F$4))</f>
        <v>0</v>
      </c>
      <c r="CL265" s="9">
        <f t="shared" si="375"/>
        <v>0</v>
      </c>
      <c r="CM265" s="9">
        <f t="shared" si="376"/>
        <v>0</v>
      </c>
      <c r="CN265" s="9">
        <f t="shared" si="377"/>
        <v>0</v>
      </c>
      <c r="CO265" s="9">
        <f>IF($C$6=Calculation!$I$5,0,$C265-(BZ265+CA265+CB265+CC265))</f>
        <v>0</v>
      </c>
      <c r="CP265" s="9">
        <f t="shared" si="378"/>
        <v>0</v>
      </c>
      <c r="CQ265" s="9">
        <f t="shared" si="379"/>
        <v>0</v>
      </c>
      <c r="CR265" s="9">
        <f t="shared" si="380"/>
        <v>0</v>
      </c>
      <c r="CS265" s="9">
        <f>IF($C$6=Calculation!$I$5,0,$D265-(CD265+CE265+CF265+CG265))</f>
        <v>0</v>
      </c>
      <c r="CT265" s="9">
        <f t="shared" si="381"/>
        <v>0</v>
      </c>
      <c r="CU265" s="9">
        <f t="shared" si="382"/>
        <v>0</v>
      </c>
      <c r="CV265" s="9">
        <f t="shared" si="383"/>
        <v>0</v>
      </c>
      <c r="CW265" s="9">
        <f>IF($C$6=Calculation!$I$5,0,$E265-(CH265+CI265+CJ265+CK265))</f>
        <v>0</v>
      </c>
      <c r="CX265" s="9">
        <f t="shared" si="384"/>
        <v>110.04187078945299</v>
      </c>
      <c r="CY265" s="9">
        <f t="shared" si="385"/>
        <v>124.8409475085587</v>
      </c>
      <c r="CZ265" s="9">
        <f t="shared" si="386"/>
        <v>138.97871257252069</v>
      </c>
      <c r="DA265" s="9">
        <f t="shared" si="387"/>
        <v>1.2145320984627226</v>
      </c>
      <c r="DB265" s="9">
        <f t="shared" si="388"/>
        <v>1.2812854169473702</v>
      </c>
      <c r="DC265" s="9">
        <f t="shared" si="389"/>
        <v>1.3340139842116001</v>
      </c>
      <c r="DD265" s="9">
        <f t="shared" si="404"/>
        <v>27.375709732137544</v>
      </c>
      <c r="DE265" s="9">
        <f t="shared" si="405"/>
        <v>26.542089535716325</v>
      </c>
      <c r="DF265" s="9">
        <f t="shared" si="406"/>
        <v>24.158376756220594</v>
      </c>
      <c r="DG265" s="9">
        <f t="shared" si="407"/>
        <v>17.668708311669377</v>
      </c>
      <c r="DH265" s="9">
        <f t="shared" si="408"/>
        <v>28.961876291371098</v>
      </c>
      <c r="DI265" s="9">
        <f t="shared" si="409"/>
        <v>28.202146422291268</v>
      </c>
      <c r="DJ265" s="9">
        <f t="shared" si="410"/>
        <v>26.070179169031878</v>
      </c>
      <c r="DK265" s="9">
        <f t="shared" si="411"/>
        <v>20.58063158156131</v>
      </c>
      <c r="DL265" s="9">
        <f t="shared" si="412"/>
        <v>30.212488250219312</v>
      </c>
      <c r="DM265" s="9">
        <f t="shared" si="413"/>
        <v>29.516860226796588</v>
      </c>
      <c r="DN265" s="9">
        <f t="shared" si="414"/>
        <v>27.58637989587719</v>
      </c>
      <c r="DO265" s="9">
        <f t="shared" si="415"/>
        <v>22.792486166611489</v>
      </c>
      <c r="DP265" s="9">
        <f t="shared" si="390"/>
        <v>0.43073123313200723</v>
      </c>
      <c r="DQ265" s="9">
        <f t="shared" si="391"/>
        <v>1.189225856686829</v>
      </c>
      <c r="DR265" s="9">
        <f t="shared" si="392"/>
        <v>3.0086655197777659</v>
      </c>
      <c r="DS265" s="9">
        <f t="shared" si="393"/>
        <v>8.4538317456497953</v>
      </c>
      <c r="DT265" s="9">
        <f t="shared" si="394"/>
        <v>0.39148427149499326</v>
      </c>
      <c r="DU265" s="9">
        <f t="shared" si="395"/>
        <v>1.0587494033829188</v>
      </c>
      <c r="DV265" s="9">
        <f t="shared" si="396"/>
        <v>2.5140762187326211</v>
      </c>
      <c r="DW265" s="9">
        <f t="shared" si="397"/>
        <v>15.780518733745136</v>
      </c>
      <c r="DX265" s="9">
        <f t="shared" si="398"/>
        <v>0.35887183159659442</v>
      </c>
      <c r="DY265" s="9">
        <f t="shared" si="399"/>
        <v>0.95467221849995254</v>
      </c>
      <c r="DZ265" s="9">
        <f t="shared" si="400"/>
        <v>2.1752371277000293</v>
      </c>
      <c r="EA265" s="9">
        <f t="shared" si="401"/>
        <v>24.047702871007704</v>
      </c>
      <c r="EB265" s="9">
        <f>IF($I$1=0,0,IF(AP265&lt;=0,0,('LED Curve'!$D$19*(AP265/$I$1)^3+'LED Curve'!$D$20*(AP265/$I$1)^2+'LED Curve'!$D$21*(AP265/$I$1)^1+'LED Curve'!$D$22)*$F$1*$I$1))</f>
        <v>0</v>
      </c>
      <c r="EC265" s="9">
        <f>IF($I$2=0,0,IF(AQ265&lt;=0,0,('LED Curve'!$D$19*(AQ265/$I$2)^3+'LED Curve'!$D$20*(AQ265/$I$2)^2+'LED Curve'!$D$21*(AQ265/$I$2)^1+'LED Curve'!$D$22)*$F$2*$I$2))</f>
        <v>0</v>
      </c>
      <c r="ED265" s="9">
        <f>IF($I$3=0,0,IF(AR265&lt;=0,0,('LED Curve'!$D$19*(AR265/$I$3)^3+'LED Curve'!$D$20*(AR265/$I$3)^2+'LED Curve'!$D$21*(AR265/$I$3)^1+'LED Curve'!$D$22)*$F$3*$I$3))</f>
        <v>0</v>
      </c>
      <c r="EE265" s="9">
        <f>IF($I$4=0,0,IF(AS265&lt;=0,0,('LED Curve'!$D$19*(AS265/$I$4)^3+'LED Curve'!$D$20*(AS265/$I$4)^2+'LED Curve'!$D$21*(AS265/$I$4)^1+'LED Curve'!$D$22)*$F$4*$I$4))</f>
        <v>0</v>
      </c>
      <c r="EF265" s="9">
        <f>IF($I$1=0,0,IF(AT265&lt;=0,0,('LED Curve'!$D$19*(AT265/$I$1)^3+'LED Curve'!$D$20*(AT265/$I$1)^2+'LED Curve'!$D$21*(AT265/$I$1)^1+'LED Curve'!$D$22)*$F$1*$I$1))</f>
        <v>0</v>
      </c>
      <c r="EG265" s="9">
        <f>IF($I$2=0,0,IF(AU265&lt;=0,0,('LED Curve'!$D$19*(AU265/$I$2)^3+'LED Curve'!$D$20*(AU265/$I$2)^2+'LED Curve'!$D$21*(AU265/$I$2)^1+'LED Curve'!$D$22)*$F$2*$I$2))</f>
        <v>0</v>
      </c>
      <c r="EH265" s="9">
        <f>IF($I$3=0,0,IF(AV265&lt;=0,0,('LED Curve'!$D$19*(AV265/$I$3)^3+'LED Curve'!$D$20*(AV265/$I$3)^2+'LED Curve'!$D$21*(AV265/$I$3)^1+'LED Curve'!$D$22)*$F$3*$I$3))</f>
        <v>0</v>
      </c>
      <c r="EI265" s="9">
        <f>IF($I$4=0,0,IF(AW265&lt;=0,0,('LED Curve'!$D$19*(AW265/$I$4)^3+'LED Curve'!$D$20*(AW265/$I$4)^2+'LED Curve'!$D$21*(AW265/$I$4)^1+'LED Curve'!$D$22)*$F$4*$I$4))</f>
        <v>0</v>
      </c>
      <c r="EJ265" s="9">
        <f>IF($I$1=0,0,IF(AX265&lt;=0,0,('LED Curve'!$D$19*(AX265/$I$1)^3+'LED Curve'!$D$20*(AX265/$I$1)^2+'LED Curve'!$D$21*(AX265/$I$1)^1+'LED Curve'!$D$22)*$F$1*$I$1))</f>
        <v>0</v>
      </c>
      <c r="EK265" s="9">
        <f>IF($I$2=0,0,IF(AY265&lt;=0,0,('LED Curve'!$D$19*(AY265/$I$2)^3+'LED Curve'!$D$20*(AY265/$I$2)^2+'LED Curve'!$D$21*(AY265/$I$2)^1+'LED Curve'!$D$22)*$F$2*$I$2))</f>
        <v>0</v>
      </c>
      <c r="EL265" s="9">
        <f>IF($I$3=0,0,IF(AZ265&lt;=0,0,('LED Curve'!$D$19*(AZ265/$I$3)^3+'LED Curve'!$D$20*(AZ265/$I$3)^2+'LED Curve'!$D$21*(AZ265/$I$3)^1+'LED Curve'!$D$22)*$F$3*$I$3))</f>
        <v>0</v>
      </c>
      <c r="EM265" s="9">
        <f>IF($I$4=0,0,IF(BA265&lt;=0,0,('LED Curve'!$D$19*(BA265/$I$4)^3+'LED Curve'!$D$20*(BA265/$I$4)^2+'LED Curve'!$D$21*(BA265/$I$4)^1+'LED Curve'!$D$22)*$F$4*$I$4))</f>
        <v>0</v>
      </c>
      <c r="EN265" s="9">
        <f t="shared" si="402"/>
        <v>0</v>
      </c>
      <c r="EO265" s="9">
        <f t="shared" ref="EO265" si="417">IF(EN265&lt;$EO$2,0,EN265-$EO$2)</f>
        <v>0</v>
      </c>
      <c r="EP265" s="9">
        <f t="shared" si="323"/>
        <v>0</v>
      </c>
      <c r="EQ265" s="9">
        <f t="shared" ref="EQ265" si="418">IF(EP265&lt;$EP$2,0,EP265-$EP$2)</f>
        <v>0</v>
      </c>
      <c r="ER265" s="9">
        <f t="shared" si="403"/>
        <v>0</v>
      </c>
      <c r="ES265" s="9">
        <f t="shared" ref="ES265" si="419">IF(ER265&lt;$EQ$2,0,ER265-$EQ$2)</f>
        <v>0</v>
      </c>
    </row>
    <row r="266" spans="1:149" x14ac:dyDescent="0.3">
      <c r="Z266">
        <f t="shared" ref="Z266" si="420">IF(SUM(O266:Q266)&gt;N266,0,N266-SUM(O266:Q266))</f>
        <v>0</v>
      </c>
      <c r="AA266">
        <f t="shared" ref="AA266" si="421">IF(SUM(P266:Q266)&gt;O266,0,O266-SUM(P266:Q266))</f>
        <v>0</v>
      </c>
      <c r="AB266">
        <f t="shared" ref="AB266" si="422">IF(Q266&gt;P266,0,P266-Q266)</f>
        <v>0</v>
      </c>
    </row>
  </sheetData>
  <sheetProtection password="C99B" sheet="1" objects="1" scenarios="1" selectLockedCells="1"/>
  <mergeCells count="50">
    <mergeCell ref="EJ7:EM7"/>
    <mergeCell ref="DX7:EA7"/>
    <mergeCell ref="BZ7:CC7"/>
    <mergeCell ref="CH7:CK7"/>
    <mergeCell ref="BB7:BE7"/>
    <mergeCell ref="BF7:BI7"/>
    <mergeCell ref="BJ7:BM7"/>
    <mergeCell ref="EB7:EE7"/>
    <mergeCell ref="EF7:EI7"/>
    <mergeCell ref="BN7:BQ7"/>
    <mergeCell ref="DH7:DK7"/>
    <mergeCell ref="DT7:DW7"/>
    <mergeCell ref="CD7:CG7"/>
    <mergeCell ref="CP7:CS7"/>
    <mergeCell ref="CL7:CO7"/>
    <mergeCell ref="CT7:CW7"/>
    <mergeCell ref="F7:I7"/>
    <mergeCell ref="R7:U7"/>
    <mergeCell ref="V7:Y7"/>
    <mergeCell ref="Z7:AC7"/>
    <mergeCell ref="J7:M7"/>
    <mergeCell ref="N7:Q7"/>
    <mergeCell ref="DD7:DG7"/>
    <mergeCell ref="DL7:DO7"/>
    <mergeCell ref="DP7:DS7"/>
    <mergeCell ref="AP7:AS7"/>
    <mergeCell ref="AX7:BA7"/>
    <mergeCell ref="AT7:AW7"/>
    <mergeCell ref="R6:AC6"/>
    <mergeCell ref="AD6:AI6"/>
    <mergeCell ref="AM6:AO6"/>
    <mergeCell ref="CX7:CZ7"/>
    <mergeCell ref="DA7:DC7"/>
    <mergeCell ref="AM7:AO7"/>
    <mergeCell ref="C7:E7"/>
    <mergeCell ref="AJ7:AL7"/>
    <mergeCell ref="EN6:ES6"/>
    <mergeCell ref="DD6:DO6"/>
    <mergeCell ref="AP6:BA6"/>
    <mergeCell ref="BB6:BM6"/>
    <mergeCell ref="DP6:EA6"/>
    <mergeCell ref="EB6:EM6"/>
    <mergeCell ref="BN6:BY6"/>
    <mergeCell ref="CL6:CW6"/>
    <mergeCell ref="BZ6:CK6"/>
    <mergeCell ref="CX6:CZ6"/>
    <mergeCell ref="DA6:DC6"/>
    <mergeCell ref="BR7:BU7"/>
    <mergeCell ref="BV7:BY7"/>
    <mergeCell ref="F6:Q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519"/>
  <sheetViews>
    <sheetView topLeftCell="A2" zoomScale="70" zoomScaleNormal="70" workbookViewId="0">
      <selection activeCell="H55" sqref="H55"/>
    </sheetView>
  </sheetViews>
  <sheetFormatPr defaultRowHeight="16.5" x14ac:dyDescent="0.3"/>
  <cols>
    <col min="9" max="11" width="11.875" bestFit="1" customWidth="1"/>
    <col min="12" max="14" width="12.375" bestFit="1" customWidth="1"/>
    <col min="18" max="20" width="11.875" bestFit="1" customWidth="1"/>
  </cols>
  <sheetData>
    <row r="1" spans="1:24" x14ac:dyDescent="0.3">
      <c r="H1" s="67"/>
      <c r="I1" s="67" t="s">
        <v>198</v>
      </c>
      <c r="J1" s="67" t="s">
        <v>199</v>
      </c>
      <c r="K1" s="67" t="s">
        <v>200</v>
      </c>
      <c r="L1" s="67"/>
      <c r="M1" s="67" t="s">
        <v>198</v>
      </c>
      <c r="N1" s="67" t="s">
        <v>199</v>
      </c>
      <c r="O1" s="67" t="s">
        <v>200</v>
      </c>
      <c r="P1" s="67"/>
      <c r="Q1" s="67" t="s">
        <v>198</v>
      </c>
      <c r="R1" s="67" t="s">
        <v>199</v>
      </c>
      <c r="S1" s="67" t="s">
        <v>200</v>
      </c>
    </row>
    <row r="2" spans="1:24" x14ac:dyDescent="0.3">
      <c r="H2" s="69" t="s">
        <v>62</v>
      </c>
      <c r="I2" s="67">
        <f>2*'Time-domain'!$C$1*F519</f>
        <v>4.0440741033709315E-15</v>
      </c>
      <c r="J2" s="67">
        <f>2*'Time-domain'!$C$1*G519</f>
        <v>-4.9780549826608858E-15</v>
      </c>
      <c r="K2" s="67">
        <f>2*'Time-domain'!$C$1*H519</f>
        <v>-5.0306980803327406E-15</v>
      </c>
      <c r="L2" s="69" t="s">
        <v>148</v>
      </c>
      <c r="M2" s="67">
        <f>SQRT('Time-domain'!$C$1*O519)</f>
        <v>101.03597877247635</v>
      </c>
      <c r="N2" s="67">
        <f>SQRT('Time-domain'!$C$1*P519)</f>
        <v>105.02261699103762</v>
      </c>
      <c r="O2" s="67">
        <f>SQRT('Time-domain'!$C$1*Q519)</f>
        <v>108.01605985541207</v>
      </c>
      <c r="P2" s="69" t="s">
        <v>153</v>
      </c>
      <c r="Q2" s="67">
        <f>M3/M2</f>
        <v>0.99012317759918667</v>
      </c>
      <c r="R2" s="67">
        <f>N3/N2</f>
        <v>0.99058779817567288</v>
      </c>
      <c r="S2" s="67">
        <f>O3/O2</f>
        <v>0.98972969502835917</v>
      </c>
    </row>
    <row r="3" spans="1:24" x14ac:dyDescent="0.3">
      <c r="H3" s="69" t="s">
        <v>65</v>
      </c>
      <c r="I3" s="67">
        <f>2*'Time-domain'!$C$1*I519</f>
        <v>141.47785064360406</v>
      </c>
      <c r="J3" s="67">
        <f>2*'Time-domain'!$C$1*J519</f>
        <v>147.1292372547386</v>
      </c>
      <c r="K3" s="67">
        <f>2*'Time-domain'!$C$1*K519</f>
        <v>151.19175398912702</v>
      </c>
      <c r="L3" s="69" t="s">
        <v>152</v>
      </c>
      <c r="M3" s="67">
        <f>SQRT('Time-domain'!$C$1*R519)</f>
        <v>100.03806435404826</v>
      </c>
      <c r="N3" s="67">
        <f>SQRT('Time-domain'!$C$1*S519)</f>
        <v>104.03412292379898</v>
      </c>
      <c r="O3" s="67">
        <f>SQRT('Time-domain'!$C$1*T519)</f>
        <v>106.90670197886197</v>
      </c>
      <c r="P3" s="69" t="s">
        <v>155</v>
      </c>
      <c r="Q3" s="67">
        <f>SQRT(M2^2-M3^2)/M3*100</f>
        <v>14.159873522063027</v>
      </c>
      <c r="R3" s="67">
        <f>SQRT(N2^2-N3^2)/N3*100</f>
        <v>13.817940243575727</v>
      </c>
      <c r="S3" s="67">
        <f>SQRT(O2^2-O3^2)/O3*100</f>
        <v>14.443488834706752</v>
      </c>
    </row>
    <row r="5" spans="1:24" x14ac:dyDescent="0.3">
      <c r="C5" s="184" t="s">
        <v>213</v>
      </c>
      <c r="D5" s="184"/>
      <c r="E5" s="184"/>
      <c r="F5" s="207" t="s">
        <v>146</v>
      </c>
      <c r="G5" s="207"/>
      <c r="H5" s="207"/>
      <c r="I5" s="194" t="s">
        <v>147</v>
      </c>
      <c r="J5" s="194"/>
      <c r="K5" s="194"/>
      <c r="L5" s="193" t="s">
        <v>149</v>
      </c>
      <c r="M5" s="193"/>
      <c r="N5" s="193"/>
      <c r="O5" s="203" t="s">
        <v>151</v>
      </c>
      <c r="P5" s="203"/>
      <c r="Q5" s="203"/>
      <c r="R5" s="196" t="s">
        <v>150</v>
      </c>
      <c r="S5" s="196"/>
      <c r="T5" s="196"/>
      <c r="X5" s="1"/>
    </row>
    <row r="6" spans="1:24" x14ac:dyDescent="0.3">
      <c r="A6" t="s">
        <v>81</v>
      </c>
      <c r="B6" t="s">
        <v>92</v>
      </c>
      <c r="C6" t="s">
        <v>198</v>
      </c>
      <c r="D6" t="s">
        <v>199</v>
      </c>
      <c r="E6" t="s">
        <v>200</v>
      </c>
      <c r="F6" t="s">
        <v>198</v>
      </c>
      <c r="G6" t="s">
        <v>199</v>
      </c>
      <c r="H6" t="s">
        <v>200</v>
      </c>
      <c r="I6" t="s">
        <v>198</v>
      </c>
      <c r="J6" t="s">
        <v>199</v>
      </c>
      <c r="K6" t="s">
        <v>200</v>
      </c>
      <c r="L6" t="s">
        <v>198</v>
      </c>
      <c r="M6" t="s">
        <v>199</v>
      </c>
      <c r="N6" t="s">
        <v>200</v>
      </c>
      <c r="O6" t="s">
        <v>198</v>
      </c>
      <c r="P6" t="s">
        <v>199</v>
      </c>
      <c r="Q6" t="s">
        <v>200</v>
      </c>
      <c r="R6" t="s">
        <v>198</v>
      </c>
      <c r="S6" t="s">
        <v>199</v>
      </c>
      <c r="T6" t="s">
        <v>200</v>
      </c>
    </row>
    <row r="7" spans="1:24" x14ac:dyDescent="0.3">
      <c r="A7">
        <v>-256</v>
      </c>
      <c r="B7">
        <f>A7/256/(2*'Time-domain'!$C$1)</f>
        <v>-0.01</v>
      </c>
      <c r="C7">
        <f>-1*'Time-domain'!AJ9</f>
        <v>0</v>
      </c>
      <c r="D7">
        <f>-1*'Time-domain'!AK9</f>
        <v>0</v>
      </c>
      <c r="E7">
        <f>-1*'Time-domain'!AL9</f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f>$I$2*COS(2*PI()*'Time-domain'!$C$1*$B7)+$I$3*SIN(2*PI()*'Time-domain'!$C$1*$B7)</f>
        <v>-2.1377211115351334E-14</v>
      </c>
      <c r="M7">
        <f>$J$2*COS(2*PI()*'Time-domain'!$C$1*$B7)+$J$3*SIN(2*PI()*'Time-domain'!$C$1*$B7)</f>
        <v>-1.3047460786791791E-14</v>
      </c>
      <c r="N7">
        <f>$K$2*COS(2*PI()*'Time-domain'!$C$1*$B7)+$K$3*SIN(2*PI()*'Time-domain'!$C$1*$B7)</f>
        <v>-1.3492536299137575E-14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4" x14ac:dyDescent="0.3">
      <c r="A8">
        <v>-255</v>
      </c>
      <c r="B8">
        <f>A8/256/(2*'Time-domain'!$C$1)</f>
        <v>-9.9609374999999993E-3</v>
      </c>
      <c r="C8">
        <f>-1*'Time-domain'!AJ10</f>
        <v>0</v>
      </c>
      <c r="D8">
        <f>-1*'Time-domain'!AK10</f>
        <v>0</v>
      </c>
      <c r="E8">
        <f>-1*'Time-domain'!AL10</f>
        <v>0</v>
      </c>
      <c r="F8">
        <f>F7+(C8+C7)/2*COS(2*PI()*'Time-domain'!$C$1*($B8+$B7)/2)*($B8-$B7)</f>
        <v>0</v>
      </c>
      <c r="G8">
        <f>G7+(D8+D7)/2*COS(2*PI()*'Time-domain'!$C$1*($B8+$B7)/2)*($B8-$B7)</f>
        <v>0</v>
      </c>
      <c r="H8">
        <f>H7+(E8+E7)/2*COS(2*PI()*'Time-domain'!$C$1*($B8+$B7)/2)*($B8-$B7)</f>
        <v>0</v>
      </c>
      <c r="I8">
        <f>I7+(C8+C7)/2*SIN(2*PI()*'Time-domain'!$C$1*($B8+$B7)/2)*($B8-$B7)</f>
        <v>0</v>
      </c>
      <c r="J8">
        <f>J7+(D8+D7)/2*SIN(2*PI()*'Time-domain'!$C$1*($B8+$B7)/2)*($B8-$B7)</f>
        <v>0</v>
      </c>
      <c r="K8">
        <f>K7+(E8+E7)/2*SIN(2*PI()*'Time-domain'!$C$1*($B8+$B7)/2)*($B8-$B7)</f>
        <v>0</v>
      </c>
      <c r="L8">
        <f>$I$2*COS(2*PI()*'Time-domain'!$C$1*$B8)+$I$3*SIN(2*PI()*'Time-domain'!$C$1*$B8)</f>
        <v>-1.7361508607543681</v>
      </c>
      <c r="M8">
        <f>$J$2*COS(2*PI()*'Time-domain'!$C$1*$B8)+$J$3*SIN(2*PI()*'Time-domain'!$C$1*$B8)</f>
        <v>-1.8055020679203022</v>
      </c>
      <c r="N8">
        <f>$K$2*COS(2*PI()*'Time-domain'!$C$1*$B8)+$K$3*SIN(2*PI()*'Time-domain'!$C$1*$B8)</f>
        <v>-1.8553553975627277</v>
      </c>
      <c r="O8">
        <f>O7+((C8+C7)/2)^2*($B8-$B7)</f>
        <v>0</v>
      </c>
      <c r="P8">
        <f>P7+((D8+D7)/2)^2*($B8-$B7)</f>
        <v>0</v>
      </c>
      <c r="Q8">
        <f>Q7+((E8+E7)/2)^2*($B8-$B7)</f>
        <v>0</v>
      </c>
      <c r="R8">
        <f>R7+((L7+L8)/2)^2*($B8-$B7)</f>
        <v>2.9435740344709734E-5</v>
      </c>
      <c r="S8">
        <f>S7+((M7+M8)/2)^2*($B8-$B7)</f>
        <v>3.1834352707662211E-5</v>
      </c>
      <c r="T8">
        <f>T7+((N7+N8)/2)^2*($B8-$B7)</f>
        <v>3.361663721938747E-5</v>
      </c>
    </row>
    <row r="9" spans="1:24" x14ac:dyDescent="0.3">
      <c r="A9">
        <v>-254</v>
      </c>
      <c r="B9">
        <f>A9/256/(2*'Time-domain'!$C$1)</f>
        <v>-9.9218750000000001E-3</v>
      </c>
      <c r="C9">
        <f>-1*'Time-domain'!AJ11</f>
        <v>0</v>
      </c>
      <c r="D9">
        <f>-1*'Time-domain'!AK11</f>
        <v>0</v>
      </c>
      <c r="E9">
        <f>-1*'Time-domain'!AL11</f>
        <v>0</v>
      </c>
      <c r="F9">
        <f>F8+(C9+C8)/2*COS(2*PI()*'Time-domain'!$C$1*($B9+$B8)/2)*($B9-$B8)</f>
        <v>0</v>
      </c>
      <c r="G9">
        <f>G8+(D9+D8)/2*COS(2*PI()*'Time-domain'!$C$1*($B9+$B8)/2)*($B9-$B8)</f>
        <v>0</v>
      </c>
      <c r="H9">
        <f>H8+(E9+E8)/2*COS(2*PI()*'Time-domain'!$C$1*($B9+$B8)/2)*($B9-$B8)</f>
        <v>0</v>
      </c>
      <c r="I9">
        <f>I8+(C9+C8)/2*SIN(2*PI()*'Time-domain'!$C$1*($B9+$B8)/2)*($B9-$B8)</f>
        <v>0</v>
      </c>
      <c r="J9">
        <f>J8+(D9+D8)/2*SIN(2*PI()*'Time-domain'!$C$1*($B9+$B8)/2)*($B9-$B8)</f>
        <v>0</v>
      </c>
      <c r="K9">
        <f>K8+(E9+E8)/2*SIN(2*PI()*'Time-domain'!$C$1*($B9+$B8)/2)*($B9-$B8)</f>
        <v>0</v>
      </c>
      <c r="L9">
        <f>$I$2*COS(2*PI()*'Time-domain'!$C$1*$B9)+$I$3*SIN(2*PI()*'Time-domain'!$C$1*$B9)</f>
        <v>-3.4720402635751499</v>
      </c>
      <c r="M9">
        <f>$J$2*COS(2*PI()*'Time-domain'!$C$1*$B9)+$J$3*SIN(2*PI()*'Time-domain'!$C$1*$B9)</f>
        <v>-3.6107322338703209</v>
      </c>
      <c r="N9">
        <f>$K$2*COS(2*PI()*'Time-domain'!$C$1*$B9)+$K$3*SIN(2*PI()*'Time-domain'!$C$1*$B9)</f>
        <v>-3.7104313854271025</v>
      </c>
      <c r="O9">
        <f t="shared" ref="O9:O72" si="0">O8+((C9+C8)/2)^2*($B9-$B8)</f>
        <v>0</v>
      </c>
      <c r="P9">
        <f t="shared" ref="P9:Q72" si="1">P8+((D9+D8)/2)^2*($B9-$B8)</f>
        <v>0</v>
      </c>
      <c r="Q9">
        <f t="shared" si="1"/>
        <v>0</v>
      </c>
      <c r="R9">
        <f t="shared" ref="R9:R72" si="2">R8+((L8+L9)/2)^2*($B9-$B8)</f>
        <v>2.9433080662932099E-4</v>
      </c>
      <c r="S9">
        <f t="shared" ref="S9:S72" si="3">S8+((M8+M9)/2)^2*($B9-$B8)</f>
        <v>3.1831476298005217E-4</v>
      </c>
      <c r="T9">
        <f t="shared" ref="T9:T72" si="4">T8+((N8+N9)/2)^2*($B9-$B8)</f>
        <v>3.3613599770477448E-4</v>
      </c>
    </row>
    <row r="10" spans="1:24" x14ac:dyDescent="0.3">
      <c r="A10">
        <v>-253</v>
      </c>
      <c r="B10">
        <f>A10/256/(2*'Time-domain'!$C$1)</f>
        <v>-9.8828124999999992E-3</v>
      </c>
      <c r="C10">
        <f>-1*'Time-domain'!AJ12</f>
        <v>0</v>
      </c>
      <c r="D10">
        <f>-1*'Time-domain'!AK12</f>
        <v>0</v>
      </c>
      <c r="E10">
        <f>-1*'Time-domain'!AL12</f>
        <v>0</v>
      </c>
      <c r="F10">
        <f>F9+(C10+C9)/2*COS(2*PI()*'Time-domain'!$C$1*($B10+$B9)/2)*($B10-$B9)</f>
        <v>0</v>
      </c>
      <c r="G10">
        <f>G9+(D10+D9)/2*COS(2*PI()*'Time-domain'!$C$1*($B10+$B9)/2)*($B10-$B9)</f>
        <v>0</v>
      </c>
      <c r="H10">
        <f>H9+(E10+E9)/2*COS(2*PI()*'Time-domain'!$C$1*($B10+$B9)/2)*($B10-$B9)</f>
        <v>0</v>
      </c>
      <c r="I10">
        <f>I9+(C10+C9)/2*SIN(2*PI()*'Time-domain'!$C$1*($B10+$B9)/2)*($B10-$B9)</f>
        <v>0</v>
      </c>
      <c r="J10">
        <f>J9+(D10+D9)/2*SIN(2*PI()*'Time-domain'!$C$1*($B10+$B9)/2)*($B10-$B9)</f>
        <v>0</v>
      </c>
      <c r="K10">
        <f>K9+(E10+E9)/2*SIN(2*PI()*'Time-domain'!$C$1*($B10+$B9)/2)*($B10-$B9)</f>
        <v>0</v>
      </c>
      <c r="L10">
        <f>$I$2*COS(2*PI()*'Time-domain'!$C$1*$B10)+$I$3*SIN(2*PI()*'Time-domain'!$C$1*$B10)</f>
        <v>-5.2074067899034677</v>
      </c>
      <c r="M10">
        <f>$J$2*COS(2*PI()*'Time-domain'!$C$1*$B10)+$J$3*SIN(2*PI()*'Time-domain'!$C$1*$B10)</f>
        <v>-5.4154186368273001</v>
      </c>
      <c r="N10">
        <f>$K$2*COS(2*PI()*'Time-domain'!$C$1*$B10)+$K$3*SIN(2*PI()*'Time-domain'!$C$1*$B10)</f>
        <v>-5.5649485959729379</v>
      </c>
      <c r="O10">
        <f t="shared" si="0"/>
        <v>0</v>
      </c>
      <c r="P10">
        <f t="shared" si="1"/>
        <v>0</v>
      </c>
      <c r="Q10">
        <f t="shared" si="1"/>
        <v>0</v>
      </c>
      <c r="R10">
        <f t="shared" si="2"/>
        <v>1.0300026929002234E-3</v>
      </c>
      <c r="S10">
        <f t="shared" si="3"/>
        <v>1.1139338991186976E-3</v>
      </c>
      <c r="T10">
        <f t="shared" si="4"/>
        <v>1.1762988277766355E-3</v>
      </c>
    </row>
    <row r="11" spans="1:24" x14ac:dyDescent="0.3">
      <c r="A11">
        <v>-252</v>
      </c>
      <c r="B11">
        <f>A11/256/(2*'Time-domain'!$C$1)</f>
        <v>-9.8437500000000001E-3</v>
      </c>
      <c r="C11">
        <f>-1*'Time-domain'!AJ13</f>
        <v>0</v>
      </c>
      <c r="D11">
        <f>-1*'Time-domain'!AK13</f>
        <v>0</v>
      </c>
      <c r="E11">
        <f>-1*'Time-domain'!AL13</f>
        <v>0</v>
      </c>
      <c r="F11">
        <f>F10+(C11+C10)/2*COS(2*PI()*'Time-domain'!$C$1*($B11+$B10)/2)*($B11-$B10)</f>
        <v>0</v>
      </c>
      <c r="G11">
        <f>G10+(D11+D10)/2*COS(2*PI()*'Time-domain'!$C$1*($B11+$B10)/2)*($B11-$B10)</f>
        <v>0</v>
      </c>
      <c r="H11">
        <f>H10+(E11+E10)/2*COS(2*PI()*'Time-domain'!$C$1*($B11+$B10)/2)*($B11-$B10)</f>
        <v>0</v>
      </c>
      <c r="I11">
        <f>I10+(C11+C10)/2*SIN(2*PI()*'Time-domain'!$C$1*($B11+$B10)/2)*($B11-$B10)</f>
        <v>0</v>
      </c>
      <c r="J11">
        <f>J10+(D11+D10)/2*SIN(2*PI()*'Time-domain'!$C$1*($B11+$B10)/2)*($B11-$B10)</f>
        <v>0</v>
      </c>
      <c r="K11">
        <f>K10+(E11+E10)/2*SIN(2*PI()*'Time-domain'!$C$1*($B11+$B10)/2)*($B11-$B10)</f>
        <v>0</v>
      </c>
      <c r="L11">
        <f>$I$2*COS(2*PI()*'Time-domain'!$C$1*$B11)+$I$3*SIN(2*PI()*'Time-domain'!$C$1*$B11)</f>
        <v>-6.9419890999234486</v>
      </c>
      <c r="M11">
        <f>$J$2*COS(2*PI()*'Time-domain'!$C$1*$B11)+$J$3*SIN(2*PI()*'Time-domain'!$C$1*$B11)</f>
        <v>-7.2192894976569191</v>
      </c>
      <c r="N11">
        <f>$K$2*COS(2*PI()*'Time-domain'!$C$1*$B11)+$K$3*SIN(2*PI()*'Time-domain'!$C$1*$B11)</f>
        <v>-7.4186277457295757</v>
      </c>
      <c r="O11">
        <f t="shared" si="0"/>
        <v>0</v>
      </c>
      <c r="P11">
        <f t="shared" si="1"/>
        <v>0</v>
      </c>
      <c r="Q11">
        <f t="shared" si="1"/>
        <v>0</v>
      </c>
      <c r="R11">
        <f t="shared" si="2"/>
        <v>2.4714853148508093E-3</v>
      </c>
      <c r="S11">
        <f t="shared" si="3"/>
        <v>2.6728777432944622E-3</v>
      </c>
      <c r="T11">
        <f t="shared" si="4"/>
        <v>2.8225220174330186E-3</v>
      </c>
    </row>
    <row r="12" spans="1:24" x14ac:dyDescent="0.3">
      <c r="A12">
        <v>-251</v>
      </c>
      <c r="B12">
        <f>A12/256/(2*'Time-domain'!$C$1)</f>
        <v>-9.8046874999999992E-3</v>
      </c>
      <c r="C12">
        <f>-1*'Time-domain'!AJ14</f>
        <v>0</v>
      </c>
      <c r="D12">
        <f>-1*'Time-domain'!AK14</f>
        <v>0</v>
      </c>
      <c r="E12">
        <f>-1*'Time-domain'!AL14</f>
        <v>0</v>
      </c>
      <c r="F12">
        <f>F11+(C12+C11)/2*COS(2*PI()*'Time-domain'!$C$1*($B12+$B11)/2)*($B12-$B11)</f>
        <v>0</v>
      </c>
      <c r="G12">
        <f>G11+(D12+D11)/2*COS(2*PI()*'Time-domain'!$C$1*($B12+$B11)/2)*($B12-$B11)</f>
        <v>0</v>
      </c>
      <c r="H12">
        <f>H11+(E12+E11)/2*COS(2*PI()*'Time-domain'!$C$1*($B12+$B11)/2)*($B12-$B11)</f>
        <v>0</v>
      </c>
      <c r="I12">
        <f>I11+(C12+C11)/2*SIN(2*PI()*'Time-domain'!$C$1*($B12+$B11)/2)*($B12-$B11)</f>
        <v>0</v>
      </c>
      <c r="J12">
        <f>J11+(D12+D11)/2*SIN(2*PI()*'Time-domain'!$C$1*($B12+$B11)/2)*($B12-$B11)</f>
        <v>0</v>
      </c>
      <c r="K12">
        <f>K11+(E12+E11)/2*SIN(2*PI()*'Time-domain'!$C$1*($B12+$B11)/2)*($B12-$B11)</f>
        <v>0</v>
      </c>
      <c r="L12">
        <f>$I$2*COS(2*PI()*'Time-domain'!$C$1*$B12)+$I$3*SIN(2*PI()*'Time-domain'!$C$1*$B12)</f>
        <v>-8.6755259719197486</v>
      </c>
      <c r="M12">
        <f>$J$2*COS(2*PI()*'Time-domain'!$C$1*$B12)+$J$3*SIN(2*PI()*'Time-domain'!$C$1*$B12)</f>
        <v>-9.0220731600429538</v>
      </c>
      <c r="N12">
        <f>$K$2*COS(2*PI()*'Time-domain'!$C$1*$B12)+$K$3*SIN(2*PI()*'Time-domain'!$C$1*$B12)</f>
        <v>-9.2711896774356983</v>
      </c>
      <c r="O12">
        <f t="shared" si="0"/>
        <v>0</v>
      </c>
      <c r="P12">
        <f t="shared" si="1"/>
        <v>0</v>
      </c>
      <c r="Q12">
        <f t="shared" si="1"/>
        <v>0</v>
      </c>
      <c r="R12">
        <f t="shared" si="2"/>
        <v>4.8533874341794726E-3</v>
      </c>
      <c r="S12">
        <f t="shared" si="3"/>
        <v>5.2488724794168646E-3</v>
      </c>
      <c r="T12">
        <f t="shared" si="4"/>
        <v>5.5427369160521347E-3</v>
      </c>
    </row>
    <row r="13" spans="1:24" x14ac:dyDescent="0.3">
      <c r="A13">
        <v>-250</v>
      </c>
      <c r="B13">
        <f>A13/256/(2*'Time-domain'!$C$1)</f>
        <v>-9.765625E-3</v>
      </c>
      <c r="C13">
        <f>-1*'Time-domain'!AJ15</f>
        <v>0</v>
      </c>
      <c r="D13">
        <f>-1*'Time-domain'!AK15</f>
        <v>0</v>
      </c>
      <c r="E13">
        <f>-1*'Time-domain'!AL15</f>
        <v>0</v>
      </c>
      <c r="F13">
        <f>F12+(C13+C12)/2*COS(2*PI()*'Time-domain'!$C$1*($B13+$B12)/2)*($B13-$B12)</f>
        <v>0</v>
      </c>
      <c r="G13">
        <f>G12+(D13+D12)/2*COS(2*PI()*'Time-domain'!$C$1*($B13+$B12)/2)*($B13-$B12)</f>
        <v>0</v>
      </c>
      <c r="H13">
        <f>H12+(E13+E12)/2*COS(2*PI()*'Time-domain'!$C$1*($B13+$B12)/2)*($B13-$B12)</f>
        <v>0</v>
      </c>
      <c r="I13">
        <f>I12+(C13+C12)/2*SIN(2*PI()*'Time-domain'!$C$1*($B13+$B12)/2)*($B13-$B12)</f>
        <v>0</v>
      </c>
      <c r="J13">
        <f>J12+(D13+D12)/2*SIN(2*PI()*'Time-domain'!$C$1*($B13+$B12)/2)*($B13-$B12)</f>
        <v>0</v>
      </c>
      <c r="K13">
        <f>K12+(E13+E12)/2*SIN(2*PI()*'Time-domain'!$C$1*($B13+$B12)/2)*($B13-$B12)</f>
        <v>0</v>
      </c>
      <c r="L13">
        <f>$I$2*COS(2*PI()*'Time-domain'!$C$1*$B13)+$I$3*SIN(2*PI()*'Time-domain'!$C$1*$B13)</f>
        <v>-10.407756341615643</v>
      </c>
      <c r="M13">
        <f>$J$2*COS(2*PI()*'Time-domain'!$C$1*$B13)+$J$3*SIN(2*PI()*'Time-domain'!$C$1*$B13)</f>
        <v>-10.82349813139675</v>
      </c>
      <c r="N13">
        <f>$K$2*COS(2*PI()*'Time-domain'!$C$1*$B13)+$K$3*SIN(2*PI()*'Time-domain'!$C$1*$B13)</f>
        <v>-11.12235540207838</v>
      </c>
      <c r="O13">
        <f t="shared" si="0"/>
        <v>0</v>
      </c>
      <c r="P13">
        <f t="shared" si="1"/>
        <v>0</v>
      </c>
      <c r="Q13">
        <f t="shared" si="1"/>
        <v>0</v>
      </c>
      <c r="R13">
        <f t="shared" si="2"/>
        <v>8.4097513390435832E-3</v>
      </c>
      <c r="S13">
        <f t="shared" si="3"/>
        <v>9.0950316579677185E-3</v>
      </c>
      <c r="T13">
        <f t="shared" si="4"/>
        <v>9.6042279405654553E-3</v>
      </c>
    </row>
    <row r="14" spans="1:24" x14ac:dyDescent="0.3">
      <c r="A14">
        <v>-249</v>
      </c>
      <c r="B14">
        <f>A14/256/(2*'Time-domain'!$C$1)</f>
        <v>-9.7265625000000008E-3</v>
      </c>
      <c r="C14">
        <f>-1*'Time-domain'!AJ16</f>
        <v>0</v>
      </c>
      <c r="D14">
        <f>-1*'Time-domain'!AK16</f>
        <v>0</v>
      </c>
      <c r="E14">
        <f>-1*'Time-domain'!AL16</f>
        <v>0</v>
      </c>
      <c r="F14">
        <f>F13+(C14+C13)/2*COS(2*PI()*'Time-domain'!$C$1*($B14+$B13)/2)*($B14-$B13)</f>
        <v>0</v>
      </c>
      <c r="G14">
        <f>G13+(D14+D13)/2*COS(2*PI()*'Time-domain'!$C$1*($B14+$B13)/2)*($B14-$B13)</f>
        <v>0</v>
      </c>
      <c r="H14">
        <f>H13+(E14+E13)/2*COS(2*PI()*'Time-domain'!$C$1*($B14+$B13)/2)*($B14-$B13)</f>
        <v>0</v>
      </c>
      <c r="I14">
        <f>I13+(C14+C13)/2*SIN(2*PI()*'Time-domain'!$C$1*($B14+$B13)/2)*($B14-$B13)</f>
        <v>0</v>
      </c>
      <c r="J14">
        <f>J13+(D14+D13)/2*SIN(2*PI()*'Time-domain'!$C$1*($B14+$B13)/2)*($B14-$B13)</f>
        <v>0</v>
      </c>
      <c r="K14">
        <f>K13+(E14+E13)/2*SIN(2*PI()*'Time-domain'!$C$1*($B14+$B13)/2)*($B14-$B13)</f>
        <v>0</v>
      </c>
      <c r="L14">
        <f>$I$2*COS(2*PI()*'Time-domain'!$C$1*$B14)+$I$3*SIN(2*PI()*'Time-domain'!$C$1*$B14)</f>
        <v>-12.138419341489293</v>
      </c>
      <c r="M14">
        <f>$J$2*COS(2*PI()*'Time-domain'!$C$1*$B14)+$J$3*SIN(2*PI()*'Time-domain'!$C$1*$B14)</f>
        <v>-12.623293123743977</v>
      </c>
      <c r="N14">
        <f>$K$2*COS(2*PI()*'Time-domain'!$C$1*$B14)+$K$3*SIN(2*PI()*'Time-domain'!$C$1*$B14)</f>
        <v>-12.971846140908815</v>
      </c>
      <c r="O14">
        <f t="shared" si="0"/>
        <v>0</v>
      </c>
      <c r="P14">
        <f t="shared" si="1"/>
        <v>0</v>
      </c>
      <c r="Q14">
        <f t="shared" si="1"/>
        <v>0</v>
      </c>
      <c r="R14">
        <f t="shared" si="2"/>
        <v>1.3373911865737151E-2</v>
      </c>
      <c r="S14">
        <f t="shared" si="3"/>
        <v>1.4463703729863539E-2</v>
      </c>
      <c r="T14">
        <f t="shared" si="4"/>
        <v>1.5273471573320084E-2</v>
      </c>
    </row>
    <row r="15" spans="1:24" x14ac:dyDescent="0.3">
      <c r="A15">
        <v>-248</v>
      </c>
      <c r="B15">
        <f>A15/256/(2*'Time-domain'!$C$1)</f>
        <v>-9.6874999999999999E-3</v>
      </c>
      <c r="C15">
        <f>-1*'Time-domain'!AJ17</f>
        <v>0</v>
      </c>
      <c r="D15">
        <f>-1*'Time-domain'!AK17</f>
        <v>0</v>
      </c>
      <c r="E15">
        <f>-1*'Time-domain'!AL17</f>
        <v>0</v>
      </c>
      <c r="F15">
        <f>F14+(C15+C14)/2*COS(2*PI()*'Time-domain'!$C$1*($B15+$B14)/2)*($B15-$B14)</f>
        <v>0</v>
      </c>
      <c r="G15">
        <f>G14+(D15+D14)/2*COS(2*PI()*'Time-domain'!$C$1*($B15+$B14)/2)*($B15-$B14)</f>
        <v>0</v>
      </c>
      <c r="H15">
        <f>H14+(E15+E14)/2*COS(2*PI()*'Time-domain'!$C$1*($B15+$B14)/2)*($B15-$B14)</f>
        <v>0</v>
      </c>
      <c r="I15">
        <f>I14+(C15+C14)/2*SIN(2*PI()*'Time-domain'!$C$1*($B15+$B14)/2)*($B15-$B14)</f>
        <v>0</v>
      </c>
      <c r="J15">
        <f>J14+(D15+D14)/2*SIN(2*PI()*'Time-domain'!$C$1*($B15+$B14)/2)*($B15-$B14)</f>
        <v>0</v>
      </c>
      <c r="K15">
        <f>K14+(E15+E14)/2*SIN(2*PI()*'Time-domain'!$C$1*($B15+$B14)/2)*($B15-$B14)</f>
        <v>0</v>
      </c>
      <c r="L15">
        <f>$I$2*COS(2*PI()*'Time-domain'!$C$1*$B15)+$I$3*SIN(2*PI()*'Time-domain'!$C$1*$B15)</f>
        <v>-13.867254340058729</v>
      </c>
      <c r="M15">
        <f>$J$2*COS(2*PI()*'Time-domain'!$C$1*$B15)+$J$3*SIN(2*PI()*'Time-domain'!$C$1*$B15)</f>
        <v>-14.421187094578894</v>
      </c>
      <c r="N15">
        <f>$K$2*COS(2*PI()*'Time-domain'!$C$1*$B15)+$K$3*SIN(2*PI()*'Time-domain'!$C$1*$B15)</f>
        <v>-14.819383367424631</v>
      </c>
      <c r="O15">
        <f t="shared" si="0"/>
        <v>0</v>
      </c>
      <c r="P15">
        <f t="shared" si="1"/>
        <v>0</v>
      </c>
      <c r="Q15">
        <f t="shared" si="1"/>
        <v>0</v>
      </c>
      <c r="R15">
        <f t="shared" si="2"/>
        <v>1.9978355846510344E-2</v>
      </c>
      <c r="S15">
        <f t="shared" si="3"/>
        <v>2.1606320041184575E-2</v>
      </c>
      <c r="T15">
        <f t="shared" si="4"/>
        <v>2.2815975846609941E-2</v>
      </c>
    </row>
    <row r="16" spans="1:24" x14ac:dyDescent="0.3">
      <c r="A16">
        <v>-247</v>
      </c>
      <c r="B16">
        <f>A16/256/(2*'Time-domain'!$C$1)</f>
        <v>-9.6484375000000008E-3</v>
      </c>
      <c r="C16">
        <f>-1*'Time-domain'!AJ18</f>
        <v>0</v>
      </c>
      <c r="D16">
        <f>-1*'Time-domain'!AK18</f>
        <v>0</v>
      </c>
      <c r="E16">
        <f>-1*'Time-domain'!AL18</f>
        <v>0</v>
      </c>
      <c r="F16">
        <f>F15+(C16+C15)/2*COS(2*PI()*'Time-domain'!$C$1*($B16+$B15)/2)*($B16-$B15)</f>
        <v>0</v>
      </c>
      <c r="G16">
        <f>G15+(D16+D15)/2*COS(2*PI()*'Time-domain'!$C$1*($B16+$B15)/2)*($B16-$B15)</f>
        <v>0</v>
      </c>
      <c r="H16">
        <f>H15+(E16+E15)/2*COS(2*PI()*'Time-domain'!$C$1*($B16+$B15)/2)*($B16-$B15)</f>
        <v>0</v>
      </c>
      <c r="I16">
        <f>I15+(C16+C15)/2*SIN(2*PI()*'Time-domain'!$C$1*($B16+$B15)/2)*($B16-$B15)</f>
        <v>0</v>
      </c>
      <c r="J16">
        <f>J15+(D16+D15)/2*SIN(2*PI()*'Time-domain'!$C$1*($B16+$B15)/2)*($B16-$B15)</f>
        <v>0</v>
      </c>
      <c r="K16">
        <f>K15+(E16+E15)/2*SIN(2*PI()*'Time-domain'!$C$1*($B16+$B15)/2)*($B16-$B15)</f>
        <v>0</v>
      </c>
      <c r="L16">
        <f>$I$2*COS(2*PI()*'Time-domain'!$C$1*$B16)+$I$3*SIN(2*PI()*'Time-domain'!$C$1*$B16)</f>
        <v>-15.594000981132321</v>
      </c>
      <c r="M16">
        <f>$J$2*COS(2*PI()*'Time-domain'!$C$1*$B16)+$J$3*SIN(2*PI()*'Time-domain'!$C$1*$B16)</f>
        <v>-16.216909287682661</v>
      </c>
      <c r="N16">
        <f>$K$2*COS(2*PI()*'Time-domain'!$C$1*$B16)+$K$3*SIN(2*PI()*'Time-domain'!$C$1*$B16)</f>
        <v>-16.66468884931529</v>
      </c>
      <c r="O16">
        <f t="shared" si="0"/>
        <v>0</v>
      </c>
      <c r="P16">
        <f t="shared" si="1"/>
        <v>0</v>
      </c>
      <c r="Q16">
        <f t="shared" si="1"/>
        <v>0</v>
      </c>
      <c r="R16">
        <f t="shared" si="2"/>
        <v>2.8454582068193835E-2</v>
      </c>
      <c r="S16">
        <f t="shared" si="3"/>
        <v>3.0773243380332313E-2</v>
      </c>
      <c r="T16">
        <f t="shared" si="4"/>
        <v>3.2496120410563781E-2</v>
      </c>
    </row>
    <row r="17" spans="1:20" x14ac:dyDescent="0.3">
      <c r="A17">
        <v>-246</v>
      </c>
      <c r="B17">
        <f>A17/256/(2*'Time-domain'!$C$1)</f>
        <v>-9.6093749999999999E-3</v>
      </c>
      <c r="C17">
        <f>-1*'Time-domain'!AJ19</f>
        <v>0</v>
      </c>
      <c r="D17">
        <f>-1*'Time-domain'!AK19</f>
        <v>0</v>
      </c>
      <c r="E17">
        <f>-1*'Time-domain'!AL19</f>
        <v>0</v>
      </c>
      <c r="F17">
        <f>F16+(C17+C16)/2*COS(2*PI()*'Time-domain'!$C$1*($B17+$B16)/2)*($B17-$B16)</f>
        <v>0</v>
      </c>
      <c r="G17">
        <f>G16+(D17+D16)/2*COS(2*PI()*'Time-domain'!$C$1*($B17+$B16)/2)*($B17-$B16)</f>
        <v>0</v>
      </c>
      <c r="H17">
        <f>H16+(E17+E16)/2*COS(2*PI()*'Time-domain'!$C$1*($B17+$B16)/2)*($B17-$B16)</f>
        <v>0</v>
      </c>
      <c r="I17">
        <f>I16+(C17+C16)/2*SIN(2*PI()*'Time-domain'!$C$1*($B17+$B16)/2)*($B17-$B16)</f>
        <v>0</v>
      </c>
      <c r="J17">
        <f>J16+(D17+D16)/2*SIN(2*PI()*'Time-domain'!$C$1*($B17+$B16)/2)*($B17-$B16)</f>
        <v>0</v>
      </c>
      <c r="K17">
        <f>K16+(E17+E16)/2*SIN(2*PI()*'Time-domain'!$C$1*($B17+$B16)/2)*($B17-$B16)</f>
        <v>0</v>
      </c>
      <c r="L17">
        <f>$I$2*COS(2*PI()*'Time-domain'!$C$1*$B17)+$I$3*SIN(2*PI()*'Time-domain'!$C$1*$B17)</f>
        <v>-17.318399223017462</v>
      </c>
      <c r="M17">
        <f>$J$2*COS(2*PI()*'Time-domain'!$C$1*$B17)+$J$3*SIN(2*PI()*'Time-domain'!$C$1*$B17)</f>
        <v>-18.010189273898245</v>
      </c>
      <c r="N17">
        <f>$K$2*COS(2*PI()*'Time-domain'!$C$1*$B17)+$K$3*SIN(2*PI()*'Time-domain'!$C$1*$B17)</f>
        <v>-18.507484690362848</v>
      </c>
      <c r="O17">
        <f t="shared" si="0"/>
        <v>0</v>
      </c>
      <c r="P17">
        <f t="shared" si="1"/>
        <v>0</v>
      </c>
      <c r="Q17">
        <f t="shared" si="1"/>
        <v>0</v>
      </c>
      <c r="R17">
        <f t="shared" si="2"/>
        <v>3.9032961825988206E-2</v>
      </c>
      <c r="S17">
        <f t="shared" si="3"/>
        <v>4.2213617168849894E-2</v>
      </c>
      <c r="T17">
        <f t="shared" si="4"/>
        <v>4.4576997280732375E-2</v>
      </c>
    </row>
    <row r="18" spans="1:20" x14ac:dyDescent="0.3">
      <c r="A18">
        <v>-245</v>
      </c>
      <c r="B18">
        <f>A18/256/(2*'Time-domain'!$C$1)</f>
        <v>-9.5703125000000007E-3</v>
      </c>
      <c r="C18">
        <f>-1*'Time-domain'!AJ20</f>
        <v>0</v>
      </c>
      <c r="D18">
        <f>-1*'Time-domain'!AK20</f>
        <v>0</v>
      </c>
      <c r="E18">
        <f>-1*'Time-domain'!AL20</f>
        <v>0</v>
      </c>
      <c r="F18">
        <f>F17+(C18+C17)/2*COS(2*PI()*'Time-domain'!$C$1*($B18+$B17)/2)*($B18-$B17)</f>
        <v>0</v>
      </c>
      <c r="G18">
        <f>G17+(D18+D17)/2*COS(2*PI()*'Time-domain'!$C$1*($B18+$B17)/2)*($B18-$B17)</f>
        <v>0</v>
      </c>
      <c r="H18">
        <f>H17+(E18+E17)/2*COS(2*PI()*'Time-domain'!$C$1*($B18+$B17)/2)*($B18-$B17)</f>
        <v>0</v>
      </c>
      <c r="I18">
        <f>I17+(C18+C17)/2*SIN(2*PI()*'Time-domain'!$C$1*($B18+$B17)/2)*($B18-$B17)</f>
        <v>0</v>
      </c>
      <c r="J18">
        <f>J17+(D18+D17)/2*SIN(2*PI()*'Time-domain'!$C$1*($B18+$B17)/2)*($B18-$B17)</f>
        <v>0</v>
      </c>
      <c r="K18">
        <f>K17+(E18+E17)/2*SIN(2*PI()*'Time-domain'!$C$1*($B18+$B17)/2)*($B18-$B17)</f>
        <v>0</v>
      </c>
      <c r="L18">
        <f>$I$2*COS(2*PI()*'Time-domain'!$C$1*$B18)+$I$3*SIN(2*PI()*'Time-domain'!$C$1*$B18)</f>
        <v>-19.040189377681571</v>
      </c>
      <c r="M18">
        <f>$J$2*COS(2*PI()*'Time-domain'!$C$1*$B18)+$J$3*SIN(2*PI()*'Time-domain'!$C$1*$B18)</f>
        <v>-19.800756991855735</v>
      </c>
      <c r="N18">
        <f>$K$2*COS(2*PI()*'Time-domain'!$C$1*$B18)+$K$3*SIN(2*PI()*'Time-domain'!$C$1*$B18)</f>
        <v>-20.347493372291783</v>
      </c>
      <c r="O18">
        <f t="shared" si="0"/>
        <v>0</v>
      </c>
      <c r="P18">
        <f t="shared" si="1"/>
        <v>0</v>
      </c>
      <c r="Q18">
        <f t="shared" si="1"/>
        <v>0</v>
      </c>
      <c r="R18">
        <f t="shared" si="2"/>
        <v>5.1942600156406699E-2</v>
      </c>
      <c r="S18">
        <f t="shared" si="3"/>
        <v>5.6175215386737636E-2</v>
      </c>
      <c r="T18">
        <f t="shared" si="4"/>
        <v>5.932025236129234E-2</v>
      </c>
    </row>
    <row r="19" spans="1:20" x14ac:dyDescent="0.3">
      <c r="A19">
        <v>-244</v>
      </c>
      <c r="B19">
        <f>A19/256/(2*'Time-domain'!$C$1)</f>
        <v>-9.5312499999999998E-3</v>
      </c>
      <c r="C19">
        <f>-1*'Time-domain'!AJ21</f>
        <v>0</v>
      </c>
      <c r="D19">
        <f>-1*'Time-domain'!AK21</f>
        <v>0</v>
      </c>
      <c r="E19">
        <f>-1*'Time-domain'!AL21</f>
        <v>-0.21379157573894242</v>
      </c>
      <c r="F19">
        <f>F18+(C19+C18)/2*COS(2*PI()*'Time-domain'!$C$1*($B19+$B18)/2)*($B19-$B18)</f>
        <v>0</v>
      </c>
      <c r="G19">
        <f>G18+(D19+D18)/2*COS(2*PI()*'Time-domain'!$C$1*($B19+$B18)/2)*($B19-$B18)</f>
        <v>0</v>
      </c>
      <c r="H19">
        <f>H18+(E19+E18)/2*COS(2*PI()*'Time-domain'!$C$1*($B19+$B18)/2)*($B19-$B18)</f>
        <v>4.1341036102589567E-6</v>
      </c>
      <c r="I19">
        <f>I18+(C19+C18)/2*SIN(2*PI()*'Time-domain'!$C$1*($B19+$B18)/2)*($B19-$B18)</f>
        <v>0</v>
      </c>
      <c r="J19">
        <f>J18+(D19+D18)/2*SIN(2*PI()*'Time-domain'!$C$1*($B19+$B18)/2)*($B19-$B18)</f>
        <v>0</v>
      </c>
      <c r="K19">
        <f>K18+(E19+E18)/2*SIN(2*PI()*'Time-domain'!$C$1*($B19+$B18)/2)*($B19-$B18)</f>
        <v>5.8733489507100976E-7</v>
      </c>
      <c r="L19">
        <f>$I$2*COS(2*PI()*'Time-domain'!$C$1*$B19)+$I$3*SIN(2*PI()*'Time-domain'!$C$1*$B19)</f>
        <v>-20.75911214986084</v>
      </c>
      <c r="M19">
        <f>$J$2*COS(2*PI()*'Time-domain'!$C$1*$B19)+$J$3*SIN(2*PI()*'Time-domain'!$C$1*$B19)</f>
        <v>-21.588342788643285</v>
      </c>
      <c r="N19">
        <f>$K$2*COS(2*PI()*'Time-domain'!$C$1*$B19)+$K$3*SIN(2*PI()*'Time-domain'!$C$1*$B19)</f>
        <v>-22.184437796562946</v>
      </c>
      <c r="O19">
        <f t="shared" si="0"/>
        <v>0</v>
      </c>
      <c r="P19">
        <f t="shared" si="1"/>
        <v>0</v>
      </c>
      <c r="Q19">
        <f t="shared" si="1"/>
        <v>4.4635583844668952E-7</v>
      </c>
      <c r="R19">
        <f t="shared" si="2"/>
        <v>6.7411197832971892E-2</v>
      </c>
      <c r="S19">
        <f t="shared" si="3"/>
        <v>7.2904293322676533E-2</v>
      </c>
      <c r="T19">
        <f t="shared" si="4"/>
        <v>7.6985927839341536E-2</v>
      </c>
    </row>
    <row r="20" spans="1:20" x14ac:dyDescent="0.3">
      <c r="A20">
        <v>-243</v>
      </c>
      <c r="B20">
        <f>A20/256/(2*'Time-domain'!$C$1)</f>
        <v>-9.4921875000000006E-3</v>
      </c>
      <c r="C20">
        <f>-1*'Time-domain'!AJ22</f>
        <v>0</v>
      </c>
      <c r="D20">
        <f>-1*'Time-domain'!AK22</f>
        <v>-0.14098825559809325</v>
      </c>
      <c r="E20">
        <f>-1*'Time-domain'!AL22</f>
        <v>-9.7913035818934482</v>
      </c>
      <c r="F20">
        <f>F19+(C20+C19)/2*COS(2*PI()*'Time-domain'!$C$1*($B20+$B19)/2)*($B20-$B19)</f>
        <v>0</v>
      </c>
      <c r="G20">
        <f>G19+(D20+D19)/2*COS(2*PI()*'Time-domain'!$C$1*($B20+$B19)/2)*($B20-$B19)</f>
        <v>2.7213420030462866E-6</v>
      </c>
      <c r="H20">
        <f>H19+(E20+E19)/2*COS(2*PI()*'Time-domain'!$C$1*($B20+$B19)/2)*($B20-$B19)</f>
        <v>1.9725150605940495E-4</v>
      </c>
      <c r="I20">
        <f>I19+(C20+C19)/2*SIN(2*PI()*'Time-domain'!$C$1*($B20+$B19)/2)*($B20-$B19)</f>
        <v>0</v>
      </c>
      <c r="J20">
        <f>J19+(D20+D19)/2*SIN(2*PI()*'Time-domain'!$C$1*($B20+$B19)/2)*($B20-$B19)</f>
        <v>4.2075407441183871E-7</v>
      </c>
      <c r="K20">
        <f>K19+(E20+E19)/2*SIN(2*PI()*'Time-domain'!$C$1*($B20+$B19)/2)*($B20-$B19)</f>
        <v>3.0445740721810803E-5</v>
      </c>
      <c r="L20">
        <f>$I$2*COS(2*PI()*'Time-domain'!$C$1*$B20)+$I$3*SIN(2*PI()*'Time-domain'!$C$1*$B20)</f>
        <v>-22.474908676108239</v>
      </c>
      <c r="M20">
        <f>$J$2*COS(2*PI()*'Time-domain'!$C$1*$B20)+$J$3*SIN(2*PI()*'Time-domain'!$C$1*$B20)</f>
        <v>-23.372677460414906</v>
      </c>
      <c r="N20">
        <f>$K$2*COS(2*PI()*'Time-domain'!$C$1*$B20)+$K$3*SIN(2*PI()*'Time-domain'!$C$1*$B20)</f>
        <v>-24.01804132610259</v>
      </c>
      <c r="O20">
        <f t="shared" si="0"/>
        <v>0</v>
      </c>
      <c r="P20">
        <f t="shared" si="1"/>
        <v>1.9411804899016453E-7</v>
      </c>
      <c r="Q20">
        <f t="shared" si="1"/>
        <v>9.7800425733529238E-4</v>
      </c>
      <c r="R20">
        <f t="shared" si="2"/>
        <v>8.56649142077794E-2</v>
      </c>
      <c r="S20">
        <f t="shared" si="3"/>
        <v>9.264543923904546E-2</v>
      </c>
      <c r="T20">
        <f t="shared" si="4"/>
        <v>9.7832305545203835E-2</v>
      </c>
    </row>
    <row r="21" spans="1:20" x14ac:dyDescent="0.3">
      <c r="A21">
        <v>-242</v>
      </c>
      <c r="B21">
        <f>A21/256/(2*'Time-domain'!$C$1)</f>
        <v>-9.4531249999999997E-3</v>
      </c>
      <c r="C21">
        <f>-1*'Time-domain'!AJ23</f>
        <v>0</v>
      </c>
      <c r="D21">
        <f>-1*'Time-domain'!AK23</f>
        <v>-8.9643289450735963</v>
      </c>
      <c r="E21">
        <f>-1*'Time-domain'!AL23</f>
        <v>-19.34992266215858</v>
      </c>
      <c r="F21">
        <f>F20+(C21+C20)/2*COS(2*PI()*'Time-domain'!$C$1*($B21+$B20)/2)*($B21-$B20)</f>
        <v>0</v>
      </c>
      <c r="G21">
        <f>G20+(D21+D20)/2*COS(2*PI()*'Time-domain'!$C$1*($B21+$B20)/2)*($B21-$B20)</f>
        <v>1.7812462487420285E-4</v>
      </c>
      <c r="H21">
        <f>H20+(E21+E20)/2*COS(2*PI()*'Time-domain'!$C$1*($B21+$B20)/2)*($B21-$B20)</f>
        <v>7.5862313512475605E-4</v>
      </c>
      <c r="I21">
        <f>I20+(C21+C20)/2*SIN(2*PI()*'Time-domain'!$C$1*($B21+$B20)/2)*($B21-$B20)</f>
        <v>0</v>
      </c>
      <c r="J21">
        <f>J20+(D21+D20)/2*SIN(2*PI()*'Time-domain'!$C$1*($B21+$B20)/2)*($B21-$B20)</f>
        <v>2.9748610961400175E-5</v>
      </c>
      <c r="K21">
        <f>K20+(E21+E20)/2*SIN(2*PI()*'Time-domain'!$C$1*($B21+$B20)/2)*($B21-$B20)</f>
        <v>1.2430844687046202E-4</v>
      </c>
      <c r="L21">
        <f>$I$2*COS(2*PI()*'Time-domain'!$C$1*$B21)+$I$3*SIN(2*PI()*'Time-domain'!$C$1*$B21)</f>
        <v>-24.18732056377835</v>
      </c>
      <c r="M21">
        <f>$J$2*COS(2*PI()*'Time-domain'!$C$1*$B21)+$J$3*SIN(2*PI()*'Time-domain'!$C$1*$B21)</f>
        <v>-25.153492292932583</v>
      </c>
      <c r="N21">
        <f>$K$2*COS(2*PI()*'Time-domain'!$C$1*$B21)+$K$3*SIN(2*PI()*'Time-domain'!$C$1*$B21)</f>
        <v>-25.848027826963957</v>
      </c>
      <c r="O21">
        <f t="shared" si="0"/>
        <v>0</v>
      </c>
      <c r="P21">
        <f t="shared" si="1"/>
        <v>8.0983084973697522E-4</v>
      </c>
      <c r="Q21">
        <f t="shared" si="1"/>
        <v>9.2710810835759799E-3</v>
      </c>
      <c r="R21">
        <f t="shared" si="2"/>
        <v>0.10692823098156629</v>
      </c>
      <c r="S21">
        <f t="shared" si="3"/>
        <v>0.11564142704110357</v>
      </c>
      <c r="T21">
        <f t="shared" si="4"/>
        <v>0.1221157513731186</v>
      </c>
    </row>
    <row r="22" spans="1:20" x14ac:dyDescent="0.3">
      <c r="A22">
        <v>-241</v>
      </c>
      <c r="B22">
        <f>A22/256/(2*'Time-domain'!$C$1)</f>
        <v>-9.4140625000000006E-3</v>
      </c>
      <c r="C22">
        <f>-1*'Time-domain'!AJ24</f>
        <v>-6.6495931723361368</v>
      </c>
      <c r="D22">
        <f>-1*'Time-domain'!AK24</f>
        <v>-17.768901247998169</v>
      </c>
      <c r="E22">
        <f>-1*'Time-domain'!AL24</f>
        <v>-26.470588235294116</v>
      </c>
      <c r="F22">
        <f>F21+(C22+C21)/2*COS(2*PI()*'Time-domain'!$C$1*($B22+$B21)/2)*($B22-$B21)</f>
        <v>1.2782415450156843E-4</v>
      </c>
      <c r="G22">
        <f>G21+(D22+D21)/2*COS(2*PI()*'Time-domain'!$C$1*($B22+$B21)/2)*($B22-$B21)</f>
        <v>6.9201358890005535E-4</v>
      </c>
      <c r="H22">
        <f>H21+(E22+E21)/2*COS(2*PI()*'Time-domain'!$C$1*($B22+$B21)/2)*($B22-$B21)</f>
        <v>1.6394240973043898E-3</v>
      </c>
      <c r="I22">
        <f>I21+(C22+C21)/2*SIN(2*PI()*'Time-domain'!$C$1*($B22+$B21)/2)*($B22-$B21)</f>
        <v>2.2988399522017155E-5</v>
      </c>
      <c r="J22">
        <f>J21+(D22+D21)/2*SIN(2*PI()*'Time-domain'!$C$1*($B22+$B21)/2)*($B22-$B21)</f>
        <v>1.2216842677044464E-4</v>
      </c>
      <c r="K22">
        <f>K21+(E22+E21)/2*SIN(2*PI()*'Time-domain'!$C$1*($B22+$B21)/2)*($B22-$B21)</f>
        <v>2.8271516191518461E-4</v>
      </c>
      <c r="L22">
        <f>$I$2*COS(2*PI()*'Time-domain'!$C$1*$B22)+$I$3*SIN(2*PI()*'Time-domain'!$C$1*$B22)</f>
        <v>-25.89608992993945</v>
      </c>
      <c r="M22">
        <f>$J$2*COS(2*PI()*'Time-domain'!$C$1*$B22)+$J$3*SIN(2*PI()*'Time-domain'!$C$1*$B22)</f>
        <v>-26.93051910203269</v>
      </c>
      <c r="N22">
        <f>$K$2*COS(2*PI()*'Time-domain'!$C$1*$B22)+$K$3*SIN(2*PI()*'Time-domain'!$C$1*$B22)</f>
        <v>-27.674121709911034</v>
      </c>
      <c r="O22">
        <f t="shared" si="0"/>
        <v>4.3180751325760182E-4</v>
      </c>
      <c r="P22">
        <f t="shared" si="1"/>
        <v>7.7889870661017081E-3</v>
      </c>
      <c r="Q22">
        <f t="shared" si="1"/>
        <v>2.9774198455680828E-2</v>
      </c>
      <c r="R22">
        <f t="shared" si="2"/>
        <v>0.13142381698432204</v>
      </c>
      <c r="S22">
        <f t="shared" si="3"/>
        <v>0.14213307003906075</v>
      </c>
      <c r="T22">
        <f t="shared" si="4"/>
        <v>0.15009056085600481</v>
      </c>
    </row>
    <row r="23" spans="1:20" x14ac:dyDescent="0.3">
      <c r="A23">
        <v>-240</v>
      </c>
      <c r="B23">
        <f>A23/256/(2*'Time-domain'!$C$1)</f>
        <v>-9.3749999999999997E-3</v>
      </c>
      <c r="C23">
        <f>-1*'Time-domain'!AJ25</f>
        <v>-14.702031320825824</v>
      </c>
      <c r="D23">
        <f>-1*'Time-domain'!AK25</f>
        <v>-26.470588235294116</v>
      </c>
      <c r="E23">
        <f>-1*'Time-domain'!AL25</f>
        <v>-26.470588235294116</v>
      </c>
      <c r="F23">
        <f>F22+(C23+C22)/2*COS(2*PI()*'Time-domain'!$C$1*($B23+$B22)/2)*($B23-$B22)</f>
        <v>5.3732657245235264E-4</v>
      </c>
      <c r="G23">
        <f>G22+(D23+D22)/2*COS(2*PI()*'Time-domain'!$C$1*($B23+$B22)/2)*($B23-$B22)</f>
        <v>1.5404819533618949E-3</v>
      </c>
      <c r="H23">
        <f>H22+(E23+E22)/2*COS(2*PI()*'Time-domain'!$C$1*($B23+$B22)/2)*($B23-$B22)</f>
        <v>2.6547819582862604E-3</v>
      </c>
      <c r="I23">
        <f>I22+(C23+C22)/2*SIN(2*PI()*'Time-domain'!$C$1*($B23+$B22)/2)*($B23-$B22)</f>
        <v>1.0183455421636289E-4</v>
      </c>
      <c r="J23">
        <f>J22+(D23+D22)/2*SIN(2*PI()*'Time-domain'!$C$1*($B23+$B22)/2)*($B23-$B22)</f>
        <v>2.8553368417817227E-4</v>
      </c>
      <c r="K23">
        <f>K22+(E23+E22)/2*SIN(2*PI()*'Time-domain'!$C$1*($B23+$B22)/2)*($B23-$B22)</f>
        <v>4.7821355085685423E-4</v>
      </c>
      <c r="L23">
        <f>$I$2*COS(2*PI()*'Time-domain'!$C$1*$B23)+$I$3*SIN(2*PI()*'Time-domain'!$C$1*$B23)</f>
        <v>-27.600959440210403</v>
      </c>
      <c r="M23">
        <f>$J$2*COS(2*PI()*'Time-domain'!$C$1*$B23)+$J$3*SIN(2*PI()*'Time-domain'!$C$1*$B23)</f>
        <v>-28.703490274014271</v>
      </c>
      <c r="N23">
        <f>$K$2*COS(2*PI()*'Time-domain'!$C$1*$B23)+$K$3*SIN(2*PI()*'Time-domain'!$C$1*$B23)</f>
        <v>-29.496047971922017</v>
      </c>
      <c r="O23">
        <f t="shared" si="0"/>
        <v>4.8838765415486589E-3</v>
      </c>
      <c r="P23">
        <f t="shared" si="1"/>
        <v>2.6901608450304582E-2</v>
      </c>
      <c r="Q23">
        <f t="shared" si="1"/>
        <v>5.7144981327653777E-2</v>
      </c>
      <c r="R23">
        <f t="shared" si="2"/>
        <v>0.15937239404791889</v>
      </c>
      <c r="S23">
        <f t="shared" si="3"/>
        <v>0.1723590758911521</v>
      </c>
      <c r="T23">
        <f t="shared" si="4"/>
        <v>0.18200880598734914</v>
      </c>
    </row>
    <row r="24" spans="1:20" x14ac:dyDescent="0.3">
      <c r="A24">
        <v>-239</v>
      </c>
      <c r="B24">
        <f>A24/256/(2*'Time-domain'!$C$1)</f>
        <v>-9.3359375000000005E-3</v>
      </c>
      <c r="C24">
        <f>-1*'Time-domain'!AJ26</f>
        <v>-22.734837005891759</v>
      </c>
      <c r="D24">
        <f>-1*'Time-domain'!AK26</f>
        <v>-26.470588235294116</v>
      </c>
      <c r="E24">
        <f>-1*'Time-domain'!AL26</f>
        <v>-26.470588235294116</v>
      </c>
      <c r="F24">
        <f>F23+(C24+C23)/2*COS(2*PI()*'Time-domain'!$C$1*($B24+$B23)/2)*($B24-$B23)</f>
        <v>1.253577047741389E-3</v>
      </c>
      <c r="G24">
        <f>G23+(D24+D23)/2*COS(2*PI()*'Time-domain'!$C$1*($B24+$B23)/2)*($B24-$B23)</f>
        <v>2.5533642937994841E-3</v>
      </c>
      <c r="H24">
        <f>H23+(E24+E23)/2*COS(2*PI()*'Time-domain'!$C$1*($B24+$B23)/2)*($B24-$B23)</f>
        <v>3.6676642987238496E-3</v>
      </c>
      <c r="I24">
        <f>I23+(C24+C23)/2*SIN(2*PI()*'Time-domain'!$C$1*($B24+$B23)/2)*($B24-$B23)</f>
        <v>2.4888001778034451E-4</v>
      </c>
      <c r="J24">
        <f>J23+(D24+D23)/2*SIN(2*PI()*'Time-domain'!$C$1*($B24+$B23)/2)*($B24-$B23)</f>
        <v>4.9347735531544133E-4</v>
      </c>
      <c r="K24">
        <f>K23+(E24+E23)/2*SIN(2*PI()*'Time-domain'!$C$1*($B24+$B23)/2)*($B24-$B23)</f>
        <v>6.8615722199412324E-4</v>
      </c>
      <c r="L24">
        <f>$I$2*COS(2*PI()*'Time-domain'!$C$1*$B24)+$I$3*SIN(2*PI()*'Time-domain'!$C$1*$B24)</f>
        <v>-29.301672347513971</v>
      </c>
      <c r="M24">
        <f>$J$2*COS(2*PI()*'Time-domain'!$C$1*$B24)+$J$3*SIN(2*PI()*'Time-domain'!$C$1*$B24)</f>
        <v>-30.472138805940315</v>
      </c>
      <c r="N24">
        <f>$K$2*COS(2*PI()*'Time-domain'!$C$1*$B24)+$K$3*SIN(2*PI()*'Time-domain'!$C$1*$B24)</f>
        <v>-31.313532237603418</v>
      </c>
      <c r="O24">
        <f t="shared" si="0"/>
        <v>1.8570586601235773E-2</v>
      </c>
      <c r="P24">
        <f t="shared" si="1"/>
        <v>5.427239132227632E-2</v>
      </c>
      <c r="Q24">
        <f t="shared" si="1"/>
        <v>8.4515764199625504E-2</v>
      </c>
      <c r="R24">
        <f t="shared" si="2"/>
        <v>0.19099260405152507</v>
      </c>
      <c r="S24">
        <f t="shared" si="3"/>
        <v>0.2065559028150612</v>
      </c>
      <c r="T24">
        <f t="shared" si="4"/>
        <v>0.21812018338245293</v>
      </c>
    </row>
    <row r="25" spans="1:20" x14ac:dyDescent="0.3">
      <c r="A25">
        <v>-238</v>
      </c>
      <c r="B25">
        <f>A25/256/(2*'Time-domain'!$C$1)</f>
        <v>-9.2968749999999996E-3</v>
      </c>
      <c r="C25">
        <f>-1*'Time-domain'!AJ27</f>
        <v>-26.470588235294116</v>
      </c>
      <c r="D25">
        <f>-1*'Time-domain'!AK27</f>
        <v>-26.470588235294116</v>
      </c>
      <c r="E25">
        <f>-1*'Time-domain'!AL27</f>
        <v>-26.470588235294116</v>
      </c>
      <c r="F25">
        <f>F24+(C25+C24)/2*COS(2*PI()*'Time-domain'!$C$1*($B25+$B24)/2)*($B25-$B24)</f>
        <v>2.1925435561804892E-3</v>
      </c>
      <c r="G25">
        <f>G24+(D25+D24)/2*COS(2*PI()*'Time-domain'!$C$1*($B25+$B24)/2)*($B25-$B24)</f>
        <v>3.5636185773380864E-3</v>
      </c>
      <c r="H25">
        <f>H24+(E25+E24)/2*COS(2*PI()*'Time-domain'!$C$1*($B25+$B24)/2)*($B25-$B24)</f>
        <v>4.6779185822624515E-3</v>
      </c>
      <c r="I25">
        <f>I24+(C25+C24)/2*SIN(2*PI()*'Time-domain'!$C$1*($B25+$B24)/2)*($B25-$B24)</f>
        <v>4.5368829736543598E-4</v>
      </c>
      <c r="J25">
        <f>J24+(D25+D24)/2*SIN(2*PI()*'Time-domain'!$C$1*($B25+$B24)/2)*($B25-$B24)</f>
        <v>7.138349930963314E-4</v>
      </c>
      <c r="K25">
        <f>K24+(E25+E24)/2*SIN(2*PI()*'Time-domain'!$C$1*($B25+$B24)/2)*($B25-$B24)</f>
        <v>9.0651485977501331E-4</v>
      </c>
      <c r="L25">
        <f>$I$2*COS(2*PI()*'Time-domain'!$C$1*$B25)+$I$3*SIN(2*PI()*'Time-domain'!$C$1*$B25)</f>
        <v>-30.997972530742089</v>
      </c>
      <c r="M25">
        <f>$J$2*COS(2*PI()*'Time-domain'!$C$1*$B25)+$J$3*SIN(2*PI()*'Time-domain'!$C$1*$B25)</f>
        <v>-32.236198345847583</v>
      </c>
      <c r="N25">
        <f>$K$2*COS(2*PI()*'Time-domain'!$C$1*$B25)+$K$3*SIN(2*PI()*'Time-domain'!$C$1*$B25)</f>
        <v>-33.12630080051013</v>
      </c>
      <c r="O25">
        <f t="shared" si="0"/>
        <v>4.2214862706372383E-2</v>
      </c>
      <c r="P25">
        <f t="shared" si="1"/>
        <v>8.1643174194249268E-2</v>
      </c>
      <c r="Q25">
        <f t="shared" si="1"/>
        <v>0.11188654707159845</v>
      </c>
      <c r="R25">
        <f t="shared" si="2"/>
        <v>0.22650087721992229</v>
      </c>
      <c r="S25">
        <f t="shared" si="3"/>
        <v>0.24495761715434239</v>
      </c>
      <c r="T25">
        <f t="shared" si="4"/>
        <v>0.25867186387053931</v>
      </c>
    </row>
    <row r="26" spans="1:20" x14ac:dyDescent="0.3">
      <c r="A26">
        <v>-237</v>
      </c>
      <c r="B26">
        <f>A26/256/(2*'Time-domain'!$C$1)</f>
        <v>-9.2578125000000004E-3</v>
      </c>
      <c r="C26">
        <f>-1*'Time-domain'!AJ28</f>
        <v>-26.470588235294116</v>
      </c>
      <c r="D26">
        <f>-1*'Time-domain'!AK28</f>
        <v>-26.470588235294116</v>
      </c>
      <c r="E26">
        <f>-1*'Time-domain'!AL28</f>
        <v>-26.470588235294116</v>
      </c>
      <c r="F26">
        <f>F25+(C26+C25)/2*COS(2*PI()*'Time-domain'!$C$1*($B26+$B25)/2)*($B26-$B25)</f>
        <v>3.2000176422409205E-3</v>
      </c>
      <c r="G26">
        <f>G25+(D26+D25)/2*COS(2*PI()*'Time-domain'!$C$1*($B26+$B25)/2)*($B26-$B25)</f>
        <v>4.5710926633985181E-3</v>
      </c>
      <c r="H26">
        <f>H25+(E26+E25)/2*COS(2*PI()*'Time-domain'!$C$1*($B26+$B25)/2)*($B26-$B25)</f>
        <v>5.6853926683228832E-3</v>
      </c>
      <c r="I26">
        <f>I25+(C26+C25)/2*SIN(2*PI()*'Time-domain'!$C$1*($B26+$B25)/2)*($B26-$B25)</f>
        <v>6.8642671674021684E-4</v>
      </c>
      <c r="J26">
        <f>J25+(D26+D25)/2*SIN(2*PI()*'Time-domain'!$C$1*($B26+$B25)/2)*($B26-$B25)</f>
        <v>9.465734124711122E-4</v>
      </c>
      <c r="K26">
        <f>K25+(E26+E25)/2*SIN(2*PI()*'Time-domain'!$C$1*($B26+$B25)/2)*($B26-$B25)</f>
        <v>1.1392532791497942E-3</v>
      </c>
      <c r="L26">
        <f>$I$2*COS(2*PI()*'Time-domain'!$C$1*$B26)+$I$3*SIN(2*PI()*'Time-domain'!$C$1*$B26)</f>
        <v>-32.68960453332646</v>
      </c>
      <c r="M26">
        <f>$J$2*COS(2*PI()*'Time-domain'!$C$1*$B26)+$J$3*SIN(2*PI()*'Time-domain'!$C$1*$B26)</f>
        <v>-33.995403232857903</v>
      </c>
      <c r="N26">
        <f>$K$2*COS(2*PI()*'Time-domain'!$C$1*$B26)+$K$3*SIN(2*PI()*'Time-domain'!$C$1*$B26)</f>
        <v>-34.934080664364259</v>
      </c>
      <c r="O26">
        <f t="shared" si="0"/>
        <v>6.9585645578344124E-2</v>
      </c>
      <c r="P26">
        <f t="shared" si="1"/>
        <v>0.109013957066221</v>
      </c>
      <c r="Q26">
        <f t="shared" si="1"/>
        <v>0.13925732994357018</v>
      </c>
      <c r="R26">
        <f t="shared" si="2"/>
        <v>0.26611130175401976</v>
      </c>
      <c r="S26">
        <f t="shared" si="3"/>
        <v>0.28779575238559524</v>
      </c>
      <c r="T26">
        <f t="shared" si="4"/>
        <v>0.30390834360827484</v>
      </c>
    </row>
    <row r="27" spans="1:20" x14ac:dyDescent="0.3">
      <c r="A27">
        <v>-236</v>
      </c>
      <c r="B27">
        <f>A27/256/(2*'Time-domain'!$C$1)</f>
        <v>-9.2187499999999995E-3</v>
      </c>
      <c r="C27">
        <f>-1*'Time-domain'!AJ29</f>
        <v>-26.470588235294116</v>
      </c>
      <c r="D27">
        <f>-1*'Time-domain'!AK29</f>
        <v>-26.470588235294116</v>
      </c>
      <c r="E27">
        <f>-1*'Time-domain'!AL29</f>
        <v>-26.470588235294116</v>
      </c>
      <c r="F27">
        <f>F26+(C27+C26)/2*COS(2*PI()*'Time-domain'!$C$1*($B27+$B26)/2)*($B27-$B26)</f>
        <v>4.2045598089316908E-3</v>
      </c>
      <c r="G27">
        <f>G26+(D27+D26)/2*COS(2*PI()*'Time-domain'!$C$1*($B27+$B26)/2)*($B27-$B26)</f>
        <v>5.5756348300892884E-3</v>
      </c>
      <c r="H27">
        <f>H26+(E27+E26)/2*COS(2*PI()*'Time-domain'!$C$1*($B27+$B26)/2)*($B27-$B26)</f>
        <v>6.6899348350136535E-3</v>
      </c>
      <c r="I27">
        <f>I26+(C27+C26)/2*SIN(2*PI()*'Time-domain'!$C$1*($B27+$B26)/2)*($B27-$B26)</f>
        <v>9.3151086815902999E-4</v>
      </c>
      <c r="J27">
        <f>J26+(D27+D26)/2*SIN(2*PI()*'Time-domain'!$C$1*($B27+$B26)/2)*($B27-$B26)</f>
        <v>1.1916575638899253E-3</v>
      </c>
      <c r="K27">
        <f>K26+(E27+E26)/2*SIN(2*PI()*'Time-domain'!$C$1*($B27+$B26)/2)*($B27-$B26)</f>
        <v>1.3843374305686075E-3</v>
      </c>
      <c r="L27">
        <f>$I$2*COS(2*PI()*'Time-domain'!$C$1*$B27)+$I$3*SIN(2*PI()*'Time-domain'!$C$1*$B27)</f>
        <v>-34.376313601710045</v>
      </c>
      <c r="M27">
        <f>$J$2*COS(2*PI()*'Time-domain'!$C$1*$B27)+$J$3*SIN(2*PI()*'Time-domain'!$C$1*$B27)</f>
        <v>-35.749488537186402</v>
      </c>
      <c r="N27">
        <f>$K$2*COS(2*PI()*'Time-domain'!$C$1*$B27)+$K$3*SIN(2*PI()*'Time-domain'!$C$1*$B27)</f>
        <v>-36.736599584168118</v>
      </c>
      <c r="O27">
        <f t="shared" si="0"/>
        <v>9.6956428450317073E-2</v>
      </c>
      <c r="P27">
        <f t="shared" si="1"/>
        <v>0.13638473993819394</v>
      </c>
      <c r="Q27">
        <f t="shared" si="1"/>
        <v>0.16662811281554313</v>
      </c>
      <c r="R27">
        <f t="shared" si="2"/>
        <v>0.3100354948721401</v>
      </c>
      <c r="S27">
        <f t="shared" si="3"/>
        <v>0.33529916965136969</v>
      </c>
      <c r="T27">
        <f t="shared" si="4"/>
        <v>0.35407129680444172</v>
      </c>
    </row>
    <row r="28" spans="1:20" x14ac:dyDescent="0.3">
      <c r="A28">
        <v>-235</v>
      </c>
      <c r="B28">
        <f>A28/256/(2*'Time-domain'!$C$1)</f>
        <v>-9.1796875000000003E-3</v>
      </c>
      <c r="C28">
        <f>-1*'Time-domain'!AJ30</f>
        <v>-26.470588235294116</v>
      </c>
      <c r="D28">
        <f>-1*'Time-domain'!AK30</f>
        <v>-26.470588235294116</v>
      </c>
      <c r="E28">
        <f>-1*'Time-domain'!AL30</f>
        <v>-26.470588235294116</v>
      </c>
      <c r="F28">
        <f>F27+(C28+C27)/2*COS(2*PI()*'Time-domain'!$C$1*($B28+$B27)/2)*($B28-$B27)</f>
        <v>5.2060187758974042E-3</v>
      </c>
      <c r="G28">
        <f>G27+(D28+D27)/2*COS(2*PI()*'Time-domain'!$C$1*($B28+$B27)/2)*($B28-$B27)</f>
        <v>6.5770937970550019E-3</v>
      </c>
      <c r="H28">
        <f>H27+(E28+E27)/2*COS(2*PI()*'Time-domain'!$C$1*($B28+$B27)/2)*($B28-$B27)</f>
        <v>7.691393801979367E-3</v>
      </c>
      <c r="I28">
        <f>I27+(C28+C27)/2*SIN(2*PI()*'Time-domain'!$C$1*($B28+$B27)/2)*($B28-$B27)</f>
        <v>1.1889038428501413E-3</v>
      </c>
      <c r="J28">
        <f>J27+(D28+D27)/2*SIN(2*PI()*'Time-domain'!$C$1*($B28+$B27)/2)*($B28-$B27)</f>
        <v>1.4490505385810364E-3</v>
      </c>
      <c r="K28">
        <f>K27+(E28+E27)/2*SIN(2*PI()*'Time-domain'!$C$1*($B28+$B27)/2)*($B28-$B27)</f>
        <v>1.6417304052597187E-3</v>
      </c>
      <c r="L28">
        <f>$I$2*COS(2*PI()*'Time-domain'!$C$1*$B28)+$I$3*SIN(2*PI()*'Time-domain'!$C$1*$B28)</f>
        <v>-36.057845723711104</v>
      </c>
      <c r="M28">
        <f>$J$2*COS(2*PI()*'Time-domain'!$C$1*$B28)+$J$3*SIN(2*PI()*'Time-domain'!$C$1*$B28)</f>
        <v>-37.498190100038016</v>
      </c>
      <c r="N28">
        <f>$K$2*COS(2*PI()*'Time-domain'!$C$1*$B28)+$K$3*SIN(2*PI()*'Time-domain'!$C$1*$B28)</f>
        <v>-38.533586107202296</v>
      </c>
      <c r="O28">
        <f t="shared" si="0"/>
        <v>0.1243272113222888</v>
      </c>
      <c r="P28">
        <f t="shared" si="1"/>
        <v>0.16375552281016567</v>
      </c>
      <c r="Q28">
        <f t="shared" si="1"/>
        <v>0.19399889568751486</v>
      </c>
      <c r="R28">
        <f t="shared" si="2"/>
        <v>0.35848247533970556</v>
      </c>
      <c r="S28">
        <f t="shared" si="3"/>
        <v>0.38769391990275631</v>
      </c>
      <c r="T28">
        <f t="shared" si="4"/>
        <v>0.40939943014441499</v>
      </c>
    </row>
    <row r="29" spans="1:20" x14ac:dyDescent="0.3">
      <c r="A29">
        <v>-234</v>
      </c>
      <c r="B29">
        <f>A29/256/(2*'Time-domain'!$C$1)</f>
        <v>-9.1406249999999994E-3</v>
      </c>
      <c r="C29">
        <f>-1*'Time-domain'!AJ31</f>
        <v>-26.470588235294116</v>
      </c>
      <c r="D29">
        <f>-1*'Time-domain'!AK31</f>
        <v>-26.470588235294116</v>
      </c>
      <c r="E29">
        <f>-1*'Time-domain'!AL31</f>
        <v>-26.470588235294116</v>
      </c>
      <c r="F29">
        <f>F28+(C29+C28)/2*COS(2*PI()*'Time-domain'!$C$1*($B29+$B28)/2)*($B29-$B28)</f>
        <v>6.2042437271013799E-3</v>
      </c>
      <c r="G29">
        <f>G28+(D29+D28)/2*COS(2*PI()*'Time-domain'!$C$1*($B29+$B28)/2)*($B29-$B28)</f>
        <v>7.5753187482589775E-3</v>
      </c>
      <c r="H29">
        <f>H28+(E29+E28)/2*COS(2*PI()*'Time-domain'!$C$1*($B29+$B28)/2)*($B29-$B28)</f>
        <v>8.6896187531833417E-3</v>
      </c>
      <c r="I29">
        <f>I28+(C29+C28)/2*SIN(2*PI()*'Time-domain'!$C$1*($B29+$B28)/2)*($B29-$B28)</f>
        <v>1.4585668783783511E-3</v>
      </c>
      <c r="J29">
        <f>J28+(D29+D28)/2*SIN(2*PI()*'Time-domain'!$C$1*($B29+$B28)/2)*($B29-$B28)</f>
        <v>1.718713574109246E-3</v>
      </c>
      <c r="K29">
        <f>K28+(E29+E28)/2*SIN(2*PI()*'Time-domain'!$C$1*($B29+$B28)/2)*($B29-$B28)</f>
        <v>1.9113934407879282E-3</v>
      </c>
      <c r="L29">
        <f>$I$2*COS(2*PI()*'Time-domain'!$C$1*$B29)+$I$3*SIN(2*PI()*'Time-domain'!$C$1*$B29)</f>
        <v>-37.733947666777489</v>
      </c>
      <c r="M29">
        <f>$J$2*COS(2*PI()*'Time-domain'!$C$1*$B29)+$J$3*SIN(2*PI()*'Time-domain'!$C$1*$B29)</f>
        <v>-39.241244573389885</v>
      </c>
      <c r="N29">
        <f>$K$2*COS(2*PI()*'Time-domain'!$C$1*$B29)+$K$3*SIN(2*PI()*'Time-domain'!$C$1*$B29)</f>
        <v>-40.32476961390654</v>
      </c>
      <c r="O29">
        <f t="shared" si="0"/>
        <v>0.15169799419426175</v>
      </c>
      <c r="P29">
        <f t="shared" si="1"/>
        <v>0.19112630568213862</v>
      </c>
      <c r="Q29">
        <f t="shared" si="1"/>
        <v>0.2213696785594878</v>
      </c>
      <c r="R29">
        <f t="shared" si="2"/>
        <v>0.41165853756416537</v>
      </c>
      <c r="S29">
        <f t="shared" si="3"/>
        <v>0.44520310773476257</v>
      </c>
      <c r="T29">
        <f t="shared" si="4"/>
        <v>0.47012833900219897</v>
      </c>
    </row>
    <row r="30" spans="1:20" x14ac:dyDescent="0.3">
      <c r="A30">
        <v>-233</v>
      </c>
      <c r="B30">
        <f>A30/256/(2*'Time-domain'!$C$1)</f>
        <v>-9.1015625000000003E-3</v>
      </c>
      <c r="C30">
        <f>-1*'Time-domain'!AJ32</f>
        <v>-26.470588235294116</v>
      </c>
      <c r="D30">
        <f>-1*'Time-domain'!AK32</f>
        <v>-26.470588235294116</v>
      </c>
      <c r="E30">
        <f>-1*'Time-domain'!AL32</f>
        <v>-26.470588235294116</v>
      </c>
      <c r="F30">
        <f>F29+(C30+C29)/2*COS(2*PI()*'Time-domain'!$C$1*($B30+$B29)/2)*($B30-$B29)</f>
        <v>7.1990843335376382E-3</v>
      </c>
      <c r="G30">
        <f>G29+(D30+D29)/2*COS(2*PI()*'Time-domain'!$C$1*($B30+$B29)/2)*($B30-$B29)</f>
        <v>8.5701593546952358E-3</v>
      </c>
      <c r="H30">
        <f>H29+(E30+E29)/2*COS(2*PI()*'Time-domain'!$C$1*($B30+$B29)/2)*($B30-$B29)</f>
        <v>9.6844593596195992E-3</v>
      </c>
      <c r="I30">
        <f>I29+(C30+C29)/2*SIN(2*PI()*'Time-domain'!$C$1*($B30+$B29)/2)*($B30-$B29)</f>
        <v>1.7404593644823822E-3</v>
      </c>
      <c r="J30">
        <f>J29+(D30+D29)/2*SIN(2*PI()*'Time-domain'!$C$1*($B30+$B29)/2)*($B30-$B29)</f>
        <v>2.0006060602132773E-3</v>
      </c>
      <c r="K30">
        <f>K29+(E30+E29)/2*SIN(2*PI()*'Time-domain'!$C$1*($B30+$B29)/2)*($B30-$B29)</f>
        <v>2.1932859268919596E-3</v>
      </c>
      <c r="L30">
        <f>$I$2*COS(2*PI()*'Time-domain'!$C$1*$B30)+$I$3*SIN(2*PI()*'Time-domain'!$C$1*$B30)</f>
        <v>-39.404367016121554</v>
      </c>
      <c r="M30">
        <f>$J$2*COS(2*PI()*'Time-domain'!$C$1*$B30)+$J$3*SIN(2*PI()*'Time-domain'!$C$1*$B30)</f>
        <v>-40.978389459649577</v>
      </c>
      <c r="N30">
        <f>$K$2*COS(2*PI()*'Time-domain'!$C$1*$B30)+$K$3*SIN(2*PI()*'Time-domain'!$C$1*$B30)</f>
        <v>-42.109880358633028</v>
      </c>
      <c r="O30">
        <f t="shared" si="0"/>
        <v>0.17906877706623348</v>
      </c>
      <c r="P30">
        <f t="shared" si="1"/>
        <v>0.21849708855411035</v>
      </c>
      <c r="Q30">
        <f t="shared" si="1"/>
        <v>0.24874046143145953</v>
      </c>
      <c r="R30">
        <f t="shared" si="2"/>
        <v>0.46976712733094106</v>
      </c>
      <c r="S30">
        <f t="shared" si="3"/>
        <v>0.50804675699642898</v>
      </c>
      <c r="T30">
        <f t="shared" si="4"/>
        <v>0.53649036552656393</v>
      </c>
    </row>
    <row r="31" spans="1:20" x14ac:dyDescent="0.3">
      <c r="A31">
        <v>-232</v>
      </c>
      <c r="B31">
        <f>A31/256/(2*'Time-domain'!$C$1)</f>
        <v>-9.0624999999999994E-3</v>
      </c>
      <c r="C31">
        <f>-1*'Time-domain'!AJ33</f>
        <v>-26.470588235294116</v>
      </c>
      <c r="D31">
        <f>-1*'Time-domain'!AK33</f>
        <v>-26.470588235294116</v>
      </c>
      <c r="E31">
        <f>-1*'Time-domain'!AL33</f>
        <v>-26.470588235294116</v>
      </c>
      <c r="F31">
        <f>F30+(C31+C30)/2*COS(2*PI()*'Time-domain'!$C$1*($B31+$B30)/2)*($B31-$B30)</f>
        <v>8.1903907758702488E-3</v>
      </c>
      <c r="G31">
        <f>G30+(D31+D30)/2*COS(2*PI()*'Time-domain'!$C$1*($B31+$B30)/2)*($B31-$B30)</f>
        <v>9.5614657970278464E-3</v>
      </c>
      <c r="H31">
        <f>H30+(E31+E30)/2*COS(2*PI()*'Time-domain'!$C$1*($B31+$B30)/2)*($B31-$B30)</f>
        <v>1.067576580195221E-2</v>
      </c>
      <c r="I31">
        <f>I30+(C31+C30)/2*SIN(2*PI()*'Time-domain'!$C$1*($B31+$B30)/2)*($B31-$B30)</f>
        <v>2.0345388491907349E-3</v>
      </c>
      <c r="J31">
        <f>J30+(D31+D30)/2*SIN(2*PI()*'Time-domain'!$C$1*($B31+$B30)/2)*($B31-$B30)</f>
        <v>2.2946855449216303E-3</v>
      </c>
      <c r="K31">
        <f>K30+(E31+E30)/2*SIN(2*PI()*'Time-domain'!$C$1*($B31+$B30)/2)*($B31-$B30)</f>
        <v>2.4873654116003125E-3</v>
      </c>
      <c r="L31">
        <f>$I$2*COS(2*PI()*'Time-domain'!$C$1*$B31)+$I$3*SIN(2*PI()*'Time-domain'!$C$1*$B31)</f>
        <v>-41.068852212733646</v>
      </c>
      <c r="M31">
        <f>$J$2*COS(2*PI()*'Time-domain'!$C$1*$B31)+$J$3*SIN(2*PI()*'Time-domain'!$C$1*$B31)</f>
        <v>-42.709363151187013</v>
      </c>
      <c r="N31">
        <f>$K$2*COS(2*PI()*'Time-domain'!$C$1*$B31)+$K$3*SIN(2*PI()*'Time-domain'!$C$1*$B31)</f>
        <v>-43.888649510269808</v>
      </c>
      <c r="O31">
        <f t="shared" si="0"/>
        <v>0.20643955993820642</v>
      </c>
      <c r="P31">
        <f t="shared" si="1"/>
        <v>0.2458678714260833</v>
      </c>
      <c r="Q31">
        <f t="shared" si="1"/>
        <v>0.27611124430343248</v>
      </c>
      <c r="R31">
        <f t="shared" si="2"/>
        <v>0.53300871925531157</v>
      </c>
      <c r="S31">
        <f t="shared" si="3"/>
        <v>0.57644167825670967</v>
      </c>
      <c r="T31">
        <f t="shared" si="4"/>
        <v>0.6087144586868446</v>
      </c>
    </row>
    <row r="32" spans="1:20" x14ac:dyDescent="0.3">
      <c r="A32">
        <v>-231</v>
      </c>
      <c r="B32">
        <f>A32/256/(2*'Time-domain'!$C$1)</f>
        <v>-9.0234375000000002E-3</v>
      </c>
      <c r="C32">
        <f>-1*'Time-domain'!AJ34</f>
        <v>-26.470588235294116</v>
      </c>
      <c r="D32">
        <f>-1*'Time-domain'!AK34</f>
        <v>-26.470588235294116</v>
      </c>
      <c r="E32">
        <f>-1*'Time-domain'!AL34</f>
        <v>-26.470588235294116</v>
      </c>
      <c r="F32">
        <f>F31+(C32+C31)/2*COS(2*PI()*'Time-domain'!$C$1*($B32+$B31)/2)*($B32-$B31)</f>
        <v>9.1780137669952196E-3</v>
      </c>
      <c r="G32">
        <f>G31+(D32+D31)/2*COS(2*PI()*'Time-domain'!$C$1*($B32+$B31)/2)*($B32-$B31)</f>
        <v>1.0549088788152817E-2</v>
      </c>
      <c r="H32">
        <f>H31+(E32+E31)/2*COS(2*PI()*'Time-domain'!$C$1*($B32+$B31)/2)*($B32-$B31)</f>
        <v>1.1663388793077181E-2</v>
      </c>
      <c r="I32">
        <f>I31+(C32+C31)/2*SIN(2*PI()*'Time-domain'!$C$1*($B32+$B31)/2)*($B32-$B31)</f>
        <v>2.3407610452146959E-3</v>
      </c>
      <c r="J32">
        <f>J31+(D32+D31)/2*SIN(2*PI()*'Time-domain'!$C$1*($B32+$B31)/2)*($B32-$B31)</f>
        <v>2.6009077409455917E-3</v>
      </c>
      <c r="K32">
        <f>K31+(E32+E31)/2*SIN(2*PI()*'Time-domain'!$C$1*($B32+$B31)/2)*($B32-$B31)</f>
        <v>2.793587607624274E-3</v>
      </c>
      <c r="L32">
        <f>$I$2*COS(2*PI()*'Time-domain'!$C$1*$B32)+$I$3*SIN(2*PI()*'Time-domain'!$C$1*$B32)</f>
        <v>-42.727152591265607</v>
      </c>
      <c r="M32">
        <f>$J$2*COS(2*PI()*'Time-domain'!$C$1*$B32)+$J$3*SIN(2*PI()*'Time-domain'!$C$1*$B32)</f>
        <v>-44.433904969731252</v>
      </c>
      <c r="N32">
        <f>$K$2*COS(2*PI()*'Time-domain'!$C$1*$B32)+$K$3*SIN(2*PI()*'Time-domain'!$C$1*$B32)</f>
        <v>-45.66080919272548</v>
      </c>
      <c r="O32">
        <f t="shared" si="0"/>
        <v>0.23381034281017815</v>
      </c>
      <c r="P32">
        <f t="shared" si="1"/>
        <v>0.27323865429805505</v>
      </c>
      <c r="Q32">
        <f t="shared" si="1"/>
        <v>0.30348202717540423</v>
      </c>
      <c r="R32">
        <f t="shared" si="2"/>
        <v>0.60158069602398068</v>
      </c>
      <c r="S32">
        <f t="shared" si="3"/>
        <v>0.65060133820587063</v>
      </c>
      <c r="T32">
        <f t="shared" si="4"/>
        <v>0.68702603636261883</v>
      </c>
    </row>
    <row r="33" spans="1:20" x14ac:dyDescent="0.3">
      <c r="A33">
        <v>-230</v>
      </c>
      <c r="B33">
        <f>A33/256/(2*'Time-domain'!$C$1)</f>
        <v>-8.9843749999999993E-3</v>
      </c>
      <c r="C33">
        <f>-1*'Time-domain'!AJ35</f>
        <v>-26.470588235294116</v>
      </c>
      <c r="D33">
        <f>-1*'Time-domain'!AK35</f>
        <v>-26.470588235294116</v>
      </c>
      <c r="E33">
        <f>-1*'Time-domain'!AL35</f>
        <v>-26.470588235294116</v>
      </c>
      <c r="F33">
        <f>F32+(C33+C32)/2*COS(2*PI()*'Time-domain'!$C$1*($B33+$B32)/2)*($B33-$B32)</f>
        <v>1.016180457452294E-2</v>
      </c>
      <c r="G33">
        <f>G32+(D33+D32)/2*COS(2*PI()*'Time-domain'!$C$1*($B33+$B32)/2)*($B33-$B32)</f>
        <v>1.1532879595680537E-2</v>
      </c>
      <c r="H33">
        <f>H32+(E33+E32)/2*COS(2*PI()*'Time-domain'!$C$1*($B33+$B32)/2)*($B33-$B32)</f>
        <v>1.2647179600604901E-2</v>
      </c>
      <c r="I33">
        <f>I32+(C33+C32)/2*SIN(2*PI()*'Time-domain'!$C$1*($B33+$B32)/2)*($B33-$B32)</f>
        <v>2.659079836617945E-3</v>
      </c>
      <c r="J33">
        <f>J32+(D33+D32)/2*SIN(2*PI()*'Time-domain'!$C$1*($B33+$B32)/2)*($B33-$B32)</f>
        <v>2.9192265323488408E-3</v>
      </c>
      <c r="K33">
        <f>K32+(E33+E32)/2*SIN(2*PI()*'Time-domain'!$C$1*($B33+$B32)/2)*($B33-$B32)</f>
        <v>3.111906399027523E-3</v>
      </c>
      <c r="L33">
        <f>$I$2*COS(2*PI()*'Time-domain'!$C$1*$B33)+$I$3*SIN(2*PI()*'Time-domain'!$C$1*$B33)</f>
        <v>-44.379018417780202</v>
      </c>
      <c r="M33">
        <f>$J$2*COS(2*PI()*'Time-domain'!$C$1*$B33)+$J$3*SIN(2*PI()*'Time-domain'!$C$1*$B33)</f>
        <v>-46.151755205627865</v>
      </c>
      <c r="N33">
        <f>$K$2*COS(2*PI()*'Time-domain'!$C$1*$B33)+$K$3*SIN(2*PI()*'Time-domain'!$C$1*$B33)</f>
        <v>-47.426092525270448</v>
      </c>
      <c r="O33">
        <f t="shared" si="0"/>
        <v>0.26118112568215113</v>
      </c>
      <c r="P33">
        <f t="shared" si="1"/>
        <v>0.30060943717002797</v>
      </c>
      <c r="Q33">
        <f t="shared" si="1"/>
        <v>0.33085281004737721</v>
      </c>
      <c r="R33">
        <f t="shared" si="2"/>
        <v>0.67567722949914966</v>
      </c>
      <c r="S33">
        <f t="shared" si="3"/>
        <v>0.73073573107116196</v>
      </c>
      <c r="T33">
        <f t="shared" si="4"/>
        <v>0.77164684956043161</v>
      </c>
    </row>
    <row r="34" spans="1:20" x14ac:dyDescent="0.3">
      <c r="A34">
        <v>-229</v>
      </c>
      <c r="B34">
        <f>A34/256/(2*'Time-domain'!$C$1)</f>
        <v>-8.9453125000000001E-3</v>
      </c>
      <c r="C34">
        <f>-1*'Time-domain'!AJ36</f>
        <v>-26.470588235294116</v>
      </c>
      <c r="D34">
        <f>-1*'Time-domain'!AK36</f>
        <v>-26.470588235294116</v>
      </c>
      <c r="E34">
        <f>-1*'Time-domain'!AL36</f>
        <v>-35.328937961554878</v>
      </c>
      <c r="F34">
        <f>F33+(C34+C33)/2*COS(2*PI()*'Time-domain'!$C$1*($B34+$B33)/2)*($B34-$B33)</f>
        <v>1.1141615043176373E-2</v>
      </c>
      <c r="G34">
        <f>G33+(D34+D33)/2*COS(2*PI()*'Time-domain'!$C$1*($B34+$B33)/2)*($B34-$B33)</f>
        <v>1.251269006433397E-2</v>
      </c>
      <c r="H34">
        <f>H33+(E34+E33)/2*COS(2*PI()*'Time-domain'!$C$1*($B34+$B33)/2)*($B34-$B33)</f>
        <v>1.3790936252086468E-2</v>
      </c>
      <c r="I34">
        <f>I33+(C34+C33)/2*SIN(2*PI()*'Time-domain'!$C$1*($B34+$B33)/2)*($B34-$B33)</f>
        <v>2.9894472857613366E-3</v>
      </c>
      <c r="J34">
        <f>J33+(D34+D33)/2*SIN(2*PI()*'Time-domain'!$C$1*($B34+$B33)/2)*($B34-$B33)</f>
        <v>3.2495939814922324E-3</v>
      </c>
      <c r="K34">
        <f>K33+(E34+E33)/2*SIN(2*PI()*'Time-domain'!$C$1*($B34+$B33)/2)*($B34-$B33)</f>
        <v>3.4975523779994058E-3</v>
      </c>
      <c r="L34">
        <f>$I$2*COS(2*PI()*'Time-domain'!$C$1*$B34)+$I$3*SIN(2*PI()*'Time-domain'!$C$1*$B34)</f>
        <v>-46.024200927359828</v>
      </c>
      <c r="M34">
        <f>$J$2*COS(2*PI()*'Time-domain'!$C$1*$B34)+$J$3*SIN(2*PI()*'Time-domain'!$C$1*$B34)</f>
        <v>-47.862655156949891</v>
      </c>
      <c r="N34">
        <f>$K$2*COS(2*PI()*'Time-domain'!$C$1*$B34)+$K$3*SIN(2*PI()*'Time-domain'!$C$1*$B34)</f>
        <v>-49.18423366272787</v>
      </c>
      <c r="O34">
        <f t="shared" si="0"/>
        <v>0.28855190855412288</v>
      </c>
      <c r="P34">
        <f t="shared" si="1"/>
        <v>0.32798022004199973</v>
      </c>
      <c r="Q34">
        <f t="shared" si="1"/>
        <v>0.36814950377935907</v>
      </c>
      <c r="R34">
        <f t="shared" si="2"/>
        <v>0.75548916375662356</v>
      </c>
      <c r="S34">
        <f t="shared" si="3"/>
        <v>0.81705125212412077</v>
      </c>
      <c r="T34">
        <f t="shared" si="4"/>
        <v>0.86279484883925228</v>
      </c>
    </row>
    <row r="35" spans="1:20" x14ac:dyDescent="0.3">
      <c r="A35">
        <v>-228</v>
      </c>
      <c r="B35">
        <f>A35/256/(2*'Time-domain'!$C$1)</f>
        <v>-8.9062499999999992E-3</v>
      </c>
      <c r="C35">
        <f>-1*'Time-domain'!AJ37</f>
        <v>-26.470588235294116</v>
      </c>
      <c r="D35">
        <f>-1*'Time-domain'!AK37</f>
        <v>-26.470588235294116</v>
      </c>
      <c r="E35">
        <f>-1*'Time-domain'!AL37</f>
        <v>-50.031123250957862</v>
      </c>
      <c r="F35">
        <f>F34+(C35+C34)/2*COS(2*PI()*'Time-domain'!$C$1*($B35+$B34)/2)*($B35-$B34)</f>
        <v>1.2117297617103055E-2</v>
      </c>
      <c r="G35">
        <f>G34+(D35+D34)/2*COS(2*PI()*'Time-domain'!$C$1*($B35+$B34)/2)*($B35-$B34)</f>
        <v>1.3488372638260653E-2</v>
      </c>
      <c r="H35">
        <f>H34+(E35+E34)/2*COS(2*PI()*'Time-domain'!$C$1*($B35+$B34)/2)*($B35-$B34)</f>
        <v>1.5364084598735558E-2</v>
      </c>
      <c r="I35">
        <f>I34+(C35+C34)/2*SIN(2*PI()*'Time-domain'!$C$1*($B35+$B34)/2)*($B35-$B34)</f>
        <v>3.3318136405222458E-3</v>
      </c>
      <c r="J35">
        <f>J34+(D35+D34)/2*SIN(2*PI()*'Time-domain'!$C$1*($B35+$B34)/2)*($B35-$B34)</f>
        <v>3.5919603362531416E-3</v>
      </c>
      <c r="K35">
        <f>K34+(E35+E34)/2*SIN(2*PI()*'Time-domain'!$C$1*($B35+$B34)/2)*($B35-$B34)</f>
        <v>4.0495690679898865E-3</v>
      </c>
      <c r="L35">
        <f>$I$2*COS(2*PI()*'Time-domain'!$C$1*$B35)+$I$3*SIN(2*PI()*'Time-domain'!$C$1*$B35)</f>
        <v>-47.662452361570224</v>
      </c>
      <c r="M35">
        <f>$J$2*COS(2*PI()*'Time-domain'!$C$1*$B35)+$J$3*SIN(2*PI()*'Time-domain'!$C$1*$B35)</f>
        <v>-49.56634716845808</v>
      </c>
      <c r="N35">
        <f>$K$2*COS(2*PI()*'Time-domain'!$C$1*$B35)+$K$3*SIN(2*PI()*'Time-domain'!$C$1*$B35)</f>
        <v>-50.934967835509639</v>
      </c>
      <c r="O35">
        <f t="shared" si="0"/>
        <v>0.31592269142609586</v>
      </c>
      <c r="P35">
        <f t="shared" si="1"/>
        <v>0.3553510029139727</v>
      </c>
      <c r="Q35">
        <f t="shared" si="1"/>
        <v>0.4393051683321334</v>
      </c>
      <c r="R35">
        <f t="shared" si="2"/>
        <v>0.84120390012850232</v>
      </c>
      <c r="S35">
        <f t="shared" si="3"/>
        <v>0.909750573355806</v>
      </c>
      <c r="T35">
        <f t="shared" si="4"/>
        <v>0.96068405302523785</v>
      </c>
    </row>
    <row r="36" spans="1:20" x14ac:dyDescent="0.3">
      <c r="A36">
        <v>-227</v>
      </c>
      <c r="B36">
        <f>A36/256/(2*'Time-domain'!$C$1)</f>
        <v>-8.8671875000000001E-3</v>
      </c>
      <c r="C36">
        <f>-1*'Time-domain'!AJ38</f>
        <v>-26.470588235294116</v>
      </c>
      <c r="D36">
        <f>-1*'Time-domain'!AK38</f>
        <v>-30.639996172472053</v>
      </c>
      <c r="E36">
        <f>-1*'Time-domain'!AL38</f>
        <v>-54.411764705882355</v>
      </c>
      <c r="F36">
        <f>F35+(C36+C35)/2*COS(2*PI()*'Time-domain'!$C$1*($B36+$B35)/2)*($B36-$B35)</f>
        <v>1.3088705362096107E-2</v>
      </c>
      <c r="G36">
        <f>G35+(D36+D35)/2*COS(2*PI()*'Time-domain'!$C$1*($B36+$B35)/2)*($B36-$B35)</f>
        <v>1.4536284069651009E-2</v>
      </c>
      <c r="H36">
        <f>H35+(E36+E35)/2*COS(2*PI()*'Time-domain'!$C$1*($B36+$B35)/2)*($B36-$B35)</f>
        <v>1.7280487614960198E-2</v>
      </c>
      <c r="I36">
        <f>I35+(C36+C35)/2*SIN(2*PI()*'Time-domain'!$C$1*($B36+$B35)/2)*($B36-$B35)</f>
        <v>3.6861273417869381E-3</v>
      </c>
      <c r="J36">
        <f>J35+(D36+D35)/2*SIN(2*PI()*'Time-domain'!$C$1*($B36+$B35)/2)*($B36-$B35)</f>
        <v>3.9741781842857968E-3</v>
      </c>
      <c r="K36">
        <f>K35+(E36+E35)/2*SIN(2*PI()*'Time-domain'!$C$1*($B36+$B35)/2)*($B36-$B35)</f>
        <v>4.7485627184864956E-3</v>
      </c>
      <c r="L36">
        <f>$I$2*COS(2*PI()*'Time-domain'!$C$1*$B36)+$I$3*SIN(2*PI()*'Time-domain'!$C$1*$B36)</f>
        <v>-49.293526005771128</v>
      </c>
      <c r="M36">
        <f>$J$2*COS(2*PI()*'Time-domain'!$C$1*$B36)+$J$3*SIN(2*PI()*'Time-domain'!$C$1*$B36)</f>
        <v>-51.262574670401932</v>
      </c>
      <c r="N36">
        <f>$K$2*COS(2*PI()*'Time-domain'!$C$1*$B36)+$K$3*SIN(2*PI()*'Time-domain'!$C$1*$B36)</f>
        <v>-52.678031389488787</v>
      </c>
      <c r="O36">
        <f t="shared" si="0"/>
        <v>0.34329347429806761</v>
      </c>
      <c r="P36">
        <f t="shared" si="1"/>
        <v>0.38720274950964179</v>
      </c>
      <c r="Q36">
        <f t="shared" si="1"/>
        <v>0.54583170001929016</v>
      </c>
      <c r="R36">
        <f t="shared" si="2"/>
        <v>0.93300528431959762</v>
      </c>
      <c r="S36">
        <f t="shared" si="3"/>
        <v>1.0090325213947389</v>
      </c>
      <c r="T36">
        <f t="shared" si="4"/>
        <v>1.0655244202947622</v>
      </c>
    </row>
    <row r="37" spans="1:20" x14ac:dyDescent="0.3">
      <c r="A37">
        <v>-226</v>
      </c>
      <c r="B37">
        <f>A37/256/(2*'Time-domain'!$C$1)</f>
        <v>-8.8281249999999992E-3</v>
      </c>
      <c r="C37">
        <f>-1*'Time-domain'!AJ39</f>
        <v>-26.470588235294116</v>
      </c>
      <c r="D37">
        <f>-1*'Time-domain'!AK39</f>
        <v>-44.090287917490492</v>
      </c>
      <c r="E37">
        <f>-1*'Time-domain'!AL39</f>
        <v>-54.411764705882355</v>
      </c>
      <c r="F37">
        <f>F36+(C37+C36)/2*COS(2*PI()*'Time-domain'!$C$1*($B37+$B36)/2)*($B37-$B36)</f>
        <v>1.4055691987722338E-2</v>
      </c>
      <c r="G37">
        <f>G36+(D37+D36)/2*COS(2*PI()*'Time-domain'!$C$1*($B37+$B36)/2)*($B37-$B36)</f>
        <v>1.59012553464867E-2</v>
      </c>
      <c r="H37">
        <f>H36+(E37+E36)/2*COS(2*PI()*'Time-domain'!$C$1*($B37+$B36)/2)*($B37-$B36)</f>
        <v>1.9268182345414119E-2</v>
      </c>
      <c r="I37">
        <f>I36+(C37+C36)/2*SIN(2*PI()*'Time-domain'!$C$1*($B37+$B36)/2)*($B37-$B36)</f>
        <v>4.0523350312153036E-3</v>
      </c>
      <c r="J37">
        <f>J36+(D37+D36)/2*SIN(2*PI()*'Time-domain'!$C$1*($B37+$B36)/2)*($B37-$B36)</f>
        <v>4.4911067168829956E-3</v>
      </c>
      <c r="K37">
        <f>K36+(E37+E36)/2*SIN(2*PI()*'Time-domain'!$C$1*($B37+$B36)/2)*($B37-$B36)</f>
        <v>5.501322968978135E-3</v>
      </c>
      <c r="L37">
        <f>$I$2*COS(2*PI()*'Time-domain'!$C$1*$B37)+$I$3*SIN(2*PI()*'Time-domain'!$C$1*$B37)</f>
        <v>-50.917176226271515</v>
      </c>
      <c r="M37">
        <f>$J$2*COS(2*PI()*'Time-domain'!$C$1*$B37)+$J$3*SIN(2*PI()*'Time-domain'!$C$1*$B37)</f>
        <v>-52.951082217159104</v>
      </c>
      <c r="N37">
        <f>$K$2*COS(2*PI()*'Time-domain'!$C$1*$B37)+$K$3*SIN(2*PI()*'Time-domain'!$C$1*$B37)</f>
        <v>-54.413161825705828</v>
      </c>
      <c r="O37">
        <f t="shared" si="0"/>
        <v>0.37066425717004059</v>
      </c>
      <c r="P37">
        <f t="shared" si="1"/>
        <v>0.44174000888626908</v>
      </c>
      <c r="Q37">
        <f t="shared" si="1"/>
        <v>0.66148170542586726</v>
      </c>
      <c r="R37">
        <f t="shared" si="2"/>
        <v>1.0310734956656851</v>
      </c>
      <c r="S37">
        <f t="shared" si="3"/>
        <v>1.1150919577412091</v>
      </c>
      <c r="T37">
        <f t="shared" si="4"/>
        <v>1.1775217217034968</v>
      </c>
    </row>
    <row r="38" spans="1:20" x14ac:dyDescent="0.3">
      <c r="A38">
        <v>-225</v>
      </c>
      <c r="B38">
        <f>A38/256/(2*'Time-domain'!$C$1)</f>
        <v>-8.7890625E-3</v>
      </c>
      <c r="C38">
        <f>-1*'Time-domain'!AJ40</f>
        <v>-26.470588235294116</v>
      </c>
      <c r="D38">
        <f>-1*'Time-domain'!AK40</f>
        <v>-54.411764705882355</v>
      </c>
      <c r="E38">
        <f>-1*'Time-domain'!AL40</f>
        <v>-54.411764705882355</v>
      </c>
      <c r="F38">
        <f>F37+(C38+C37)/2*COS(2*PI()*'Time-domain'!$C$1*($B38+$B37)/2)*($B38-$B37)</f>
        <v>1.5018111869352702E-2</v>
      </c>
      <c r="G38">
        <f>G37+(D38+D37)/2*COS(2*PI()*'Time-domain'!$C$1*($B38+$B37)/2)*($B38-$B37)</f>
        <v>1.7691928318758123E-2</v>
      </c>
      <c r="H38">
        <f>H37+(E38+E37)/2*COS(2*PI()*'Time-domain'!$C$1*($B38+$B37)/2)*($B38-$B37)</f>
        <v>2.124648987987653E-2</v>
      </c>
      <c r="I38">
        <f>I37+(C38+C37)/2*SIN(2*PI()*'Time-domain'!$C$1*($B38+$B37)/2)*($B38-$B37)</f>
        <v>4.4303815592762977E-3</v>
      </c>
      <c r="J38">
        <f>J37+(D38+D37)/2*SIN(2*PI()*'Time-domain'!$C$1*($B38+$B37)/2)*($B38-$B37)</f>
        <v>5.1944979424602255E-3</v>
      </c>
      <c r="K38">
        <f>K37+(E38+E37)/2*SIN(2*PI()*'Time-domain'!$C$1*($B38+$B37)/2)*($B38-$B37)</f>
        <v>6.2784186099924012E-3</v>
      </c>
      <c r="L38">
        <f>$I$2*COS(2*PI()*'Time-domain'!$C$1*$B38)+$I$3*SIN(2*PI()*'Time-domain'!$C$1*$B38)</f>
        <v>-52.533158507320259</v>
      </c>
      <c r="M38">
        <f>$J$2*COS(2*PI()*'Time-domain'!$C$1*$B38)+$J$3*SIN(2*PI()*'Time-domain'!$C$1*$B38)</f>
        <v>-54.631615525703708</v>
      </c>
      <c r="N38">
        <f>$K$2*COS(2*PI()*'Time-domain'!$C$1*$B38)+$K$3*SIN(2*PI()*'Time-domain'!$C$1*$B38)</f>
        <v>-56.140097839899205</v>
      </c>
      <c r="O38">
        <f t="shared" si="0"/>
        <v>0.39803504004201234</v>
      </c>
      <c r="P38">
        <f t="shared" si="1"/>
        <v>0.53649249297823687</v>
      </c>
      <c r="Q38">
        <f t="shared" si="1"/>
        <v>0.77713171083243915</v>
      </c>
      <c r="R38">
        <f t="shared" si="2"/>
        <v>1.1355849386001768</v>
      </c>
      <c r="S38">
        <f t="shared" si="3"/>
        <v>1.2281196613899583</v>
      </c>
      <c r="T38">
        <f t="shared" si="4"/>
        <v>1.296877417237583</v>
      </c>
    </row>
    <row r="39" spans="1:20" x14ac:dyDescent="0.3">
      <c r="A39">
        <v>-224</v>
      </c>
      <c r="B39">
        <f>A39/256/(2*'Time-domain'!$C$1)</f>
        <v>-8.7500000000000008E-3</v>
      </c>
      <c r="C39">
        <f>-1*'Time-domain'!AJ41</f>
        <v>-33.422870875064895</v>
      </c>
      <c r="D39">
        <f>-1*'Time-domain'!AK41</f>
        <v>-54.411764705882355</v>
      </c>
      <c r="E39">
        <f>-1*'Time-domain'!AL41</f>
        <v>-54.411764705882355</v>
      </c>
      <c r="F39">
        <f>F38+(C39+C38)/2*COS(2*PI()*'Time-domain'!$C$1*($B39+$B38)/2)*($B39-$B38)</f>
        <v>1.6101587167499293E-2</v>
      </c>
      <c r="G39">
        <f>G38+(D39+D38)/2*COS(2*PI()*'Time-domain'!$C$1*($B39+$B38)/2)*($B39-$B38)</f>
        <v>1.966055073139121E-2</v>
      </c>
      <c r="H39">
        <f>H38+(E39+E38)/2*COS(2*PI()*'Time-domain'!$C$1*($B39+$B38)/2)*($B39-$B38)</f>
        <v>2.3215112292509617E-2</v>
      </c>
      <c r="I39">
        <f>I38+(C39+C38)/2*SIN(2*PI()*'Time-domain'!$C$1*($B39+$B38)/2)*($B39-$B38)</f>
        <v>4.8714026121688542E-3</v>
      </c>
      <c r="J39">
        <f>J38+(D39+D38)/2*SIN(2*PI()*'Time-domain'!$C$1*($B39+$B38)/2)*($B39-$B38)</f>
        <v>5.995811946251998E-3</v>
      </c>
      <c r="K39">
        <f>K38+(E39+E38)/2*SIN(2*PI()*'Time-domain'!$C$1*($B39+$B38)/2)*($B39-$B38)</f>
        <v>7.0797326137841737E-3</v>
      </c>
      <c r="L39">
        <f>$I$2*COS(2*PI()*'Time-domain'!$C$1*$B39)+$I$3*SIN(2*PI()*'Time-domain'!$C$1*$B39)</f>
        <v>-54.141229487929884</v>
      </c>
      <c r="M39">
        <f>$J$2*COS(2*PI()*'Time-domain'!$C$1*$B39)+$J$3*SIN(2*PI()*'Time-domain'!$C$1*$B39)</f>
        <v>-56.303921513900953</v>
      </c>
      <c r="N39">
        <f>$K$2*COS(2*PI()*'Time-domain'!$C$1*$B39)+$K$3*SIN(2*PI()*'Time-domain'!$C$1*$B39)</f>
        <v>-57.858579361857323</v>
      </c>
      <c r="O39">
        <f t="shared" si="0"/>
        <v>0.43306654828619368</v>
      </c>
      <c r="P39">
        <f t="shared" si="1"/>
        <v>0.65214249838480876</v>
      </c>
      <c r="Q39">
        <f t="shared" si="1"/>
        <v>0.89278171623901104</v>
      </c>
      <c r="R39">
        <f t="shared" si="2"/>
        <v>1.2467121363947171</v>
      </c>
      <c r="S39">
        <f t="shared" si="3"/>
        <v>1.3483022139120797</v>
      </c>
      <c r="T39">
        <f t="shared" si="4"/>
        <v>1.4237885344617041</v>
      </c>
    </row>
    <row r="40" spans="1:20" x14ac:dyDescent="0.3">
      <c r="A40">
        <v>-223</v>
      </c>
      <c r="B40">
        <f>A40/256/(2*'Time-domain'!$C$1)</f>
        <v>-8.7109374999999999E-3</v>
      </c>
      <c r="C40">
        <f>-1*'Time-domain'!AJ42</f>
        <v>-45.572087044056019</v>
      </c>
      <c r="D40">
        <f>-1*'Time-domain'!AK42</f>
        <v>-54.411764705882355</v>
      </c>
      <c r="E40">
        <f>-1*'Time-domain'!AL42</f>
        <v>-54.411764705882355</v>
      </c>
      <c r="F40">
        <f>F39+(C40+C39)/2*COS(2*PI()*'Time-domain'!$C$1*($B40+$B39)/2)*($B40-$B39)</f>
        <v>1.7523363783899789E-2</v>
      </c>
      <c r="G40">
        <f>G39+(D40+D39)/2*COS(2*PI()*'Time-domain'!$C$1*($B40+$B39)/2)*($B40-$B39)</f>
        <v>2.1619191554900882E-2</v>
      </c>
      <c r="H40">
        <f>H39+(E40+E39)/2*COS(2*PI()*'Time-domain'!$C$1*($B40+$B39)/2)*($B40-$B39)</f>
        <v>2.5173753116019288E-2</v>
      </c>
      <c r="I40">
        <f>I39+(C40+C39)/2*SIN(2*PI()*'Time-domain'!$C$1*($B40+$B39)/2)*($B40-$B39)</f>
        <v>5.4705686399437268E-3</v>
      </c>
      <c r="J40">
        <f>J39+(D40+D39)/2*SIN(2*PI()*'Time-domain'!$C$1*($B40+$B39)/2)*($B40-$B39)</f>
        <v>6.8212236378798058E-3</v>
      </c>
      <c r="K40">
        <f>K39+(E40+E39)/2*SIN(2*PI()*'Time-domain'!$C$1*($B40+$B39)/2)*($B40-$B39)</f>
        <v>7.9051443054119815E-3</v>
      </c>
      <c r="L40">
        <f>$I$2*COS(2*PI()*'Time-domain'!$C$1*$B40)+$I$3*SIN(2*PI()*'Time-domain'!$C$1*$B40)</f>
        <v>-55.741146998525842</v>
      </c>
      <c r="M40">
        <f>$J$2*COS(2*PI()*'Time-domain'!$C$1*$B40)+$J$3*SIN(2*PI()*'Time-domain'!$C$1*$B40)</f>
        <v>-57.967748338620424</v>
      </c>
      <c r="N40">
        <f>$K$2*COS(2*PI()*'Time-domain'!$C$1*$B40)+$K$3*SIN(2*PI()*'Time-domain'!$C$1*$B40)</f>
        <v>-59.568347594584267</v>
      </c>
      <c r="O40">
        <f t="shared" si="0"/>
        <v>0.49400603438623103</v>
      </c>
      <c r="P40">
        <f t="shared" si="1"/>
        <v>0.76779250379138586</v>
      </c>
      <c r="Q40">
        <f t="shared" si="1"/>
        <v>1.008431721645588</v>
      </c>
      <c r="R40">
        <f t="shared" si="2"/>
        <v>1.3646236272376027</v>
      </c>
      <c r="S40">
        <f t="shared" si="3"/>
        <v>1.4758218870652433</v>
      </c>
      <c r="T40">
        <f t="shared" si="4"/>
        <v>1.558447549837034</v>
      </c>
    </row>
    <row r="41" spans="1:20" x14ac:dyDescent="0.3">
      <c r="A41">
        <v>-222</v>
      </c>
      <c r="B41">
        <f>A41/256/(2*'Time-domain'!$C$1)</f>
        <v>-8.6718750000000008E-3</v>
      </c>
      <c r="C41">
        <f>-1*'Time-domain'!AJ43</f>
        <v>-54.411764705882355</v>
      </c>
      <c r="D41">
        <f>-1*'Time-domain'!AK43</f>
        <v>-54.411764705882355</v>
      </c>
      <c r="E41">
        <f>-1*'Time-domain'!AL43</f>
        <v>-54.411764705882355</v>
      </c>
      <c r="F41">
        <f>F40+(C41+C40)/2*COS(2*PI()*'Time-domain'!$C$1*($B41+$B40)/2)*($B41-$B40)</f>
        <v>1.9313463456349329E-2</v>
      </c>
      <c r="G41">
        <f>G40+(D41+D40)/2*COS(2*PI()*'Time-domain'!$C$1*($B41+$B40)/2)*($B41-$B40)</f>
        <v>2.3567555825183387E-2</v>
      </c>
      <c r="H41">
        <f>H40+(E41+E40)/2*COS(2*PI()*'Time-domain'!$C$1*($B41+$B40)/2)*($B41-$B40)</f>
        <v>2.7122117386301794E-2</v>
      </c>
      <c r="I41">
        <f>I40+(C41+C40)/2*SIN(2*PI()*'Time-domain'!$C$1*($B41+$B40)/2)*($B41-$B40)</f>
        <v>6.2509586155893131E-3</v>
      </c>
      <c r="J41">
        <f>J40+(D41+D40)/2*SIN(2*PI()*'Time-domain'!$C$1*($B41+$B40)/2)*($B41-$B40)</f>
        <v>7.6706087133789217E-3</v>
      </c>
      <c r="K41">
        <f>K40+(E41+E40)/2*SIN(2*PI()*'Time-domain'!$C$1*($B41+$B40)/2)*($B41-$B40)</f>
        <v>8.7545293809110983E-3</v>
      </c>
      <c r="L41">
        <f>$I$2*COS(2*PI()*'Time-domain'!$C$1*$B41)+$I$3*SIN(2*PI()*'Time-domain'!$C$1*$B41)</f>
        <v>-57.332670097415757</v>
      </c>
      <c r="M41">
        <f>$J$2*COS(2*PI()*'Time-domain'!$C$1*$B41)+$J$3*SIN(2*PI()*'Time-domain'!$C$1*$B41)</f>
        <v>-59.622845433662114</v>
      </c>
      <c r="N41">
        <f>$K$2*COS(2*PI()*'Time-domain'!$C$1*$B41)+$K$3*SIN(2*PI()*'Time-domain'!$C$1*$B41)</f>
        <v>-61.269145053272936</v>
      </c>
      <c r="O41">
        <f t="shared" si="0"/>
        <v>0.59163074738187005</v>
      </c>
      <c r="P41">
        <f t="shared" si="1"/>
        <v>0.88344250919795775</v>
      </c>
      <c r="Q41">
        <f t="shared" si="1"/>
        <v>1.1240817270521599</v>
      </c>
      <c r="R41">
        <f t="shared" si="2"/>
        <v>1.489483862712663</v>
      </c>
      <c r="S41">
        <f t="shared" si="3"/>
        <v>1.6108565329999862</v>
      </c>
      <c r="T41">
        <f t="shared" si="4"/>
        <v>1.7010422727805949</v>
      </c>
    </row>
    <row r="42" spans="1:20" x14ac:dyDescent="0.3">
      <c r="A42">
        <v>-221</v>
      </c>
      <c r="B42">
        <f>A42/256/(2*'Time-domain'!$C$1)</f>
        <v>-8.6328124999999999E-3</v>
      </c>
      <c r="C42">
        <f>-1*'Time-domain'!AJ44</f>
        <v>-54.411764705882355</v>
      </c>
      <c r="D42">
        <f>-1*'Time-domain'!AK44</f>
        <v>-54.411764705882355</v>
      </c>
      <c r="E42">
        <f>-1*'Time-domain'!AL44</f>
        <v>-54.411764705882355</v>
      </c>
      <c r="F42">
        <f>F41+(C42+C41)/2*COS(2*PI()*'Time-domain'!$C$1*($B42+$B41)/2)*($B42-$B41)</f>
        <v>2.1251257756912386E-2</v>
      </c>
      <c r="G42">
        <f>G41+(D42+D41)/2*COS(2*PI()*'Time-domain'!$C$1*($B42+$B41)/2)*($B42-$B41)</f>
        <v>2.5505350125746444E-2</v>
      </c>
      <c r="H42">
        <f>H41+(E42+E41)/2*COS(2*PI()*'Time-domain'!$C$1*($B42+$B41)/2)*($B42-$B41)</f>
        <v>2.905991168686485E-2</v>
      </c>
      <c r="I42">
        <f>I41+(C42+C41)/2*SIN(2*PI()*'Time-domain'!$C$1*($B42+$B41)/2)*($B42-$B41)</f>
        <v>7.1241891606917259E-3</v>
      </c>
      <c r="J42">
        <f>J41+(D42+D41)/2*SIN(2*PI()*'Time-domain'!$C$1*($B42+$B41)/2)*($B42-$B41)</f>
        <v>8.5438392584813345E-3</v>
      </c>
      <c r="K42">
        <f>K41+(E42+E41)/2*SIN(2*PI()*'Time-domain'!$C$1*($B42+$B41)/2)*($B42-$B41)</f>
        <v>9.627759926013512E-3</v>
      </c>
      <c r="L42">
        <f>$I$2*COS(2*PI()*'Time-domain'!$C$1*$B42)+$I$3*SIN(2*PI()*'Time-domain'!$C$1*$B42)</f>
        <v>-58.915559107075254</v>
      </c>
      <c r="M42">
        <f>$J$2*COS(2*PI()*'Time-domain'!$C$1*$B42)+$J$3*SIN(2*PI()*'Time-domain'!$C$1*$B42)</f>
        <v>-61.268963547491673</v>
      </c>
      <c r="N42">
        <f>$K$2*COS(2*PI()*'Time-domain'!$C$1*$B42)+$K$3*SIN(2*PI()*'Time-domain'!$C$1*$B42)</f>
        <v>-62.960715604082338</v>
      </c>
      <c r="O42">
        <f t="shared" si="0"/>
        <v>0.70728075278844715</v>
      </c>
      <c r="P42">
        <f t="shared" si="1"/>
        <v>0.99909251460453485</v>
      </c>
      <c r="Q42">
        <f t="shared" si="1"/>
        <v>1.2397317324587369</v>
      </c>
      <c r="R42">
        <f t="shared" si="2"/>
        <v>1.6214531087398132</v>
      </c>
      <c r="S42">
        <f t="shared" si="3"/>
        <v>1.7535794771282687</v>
      </c>
      <c r="T42">
        <f t="shared" si="4"/>
        <v>1.8517557325359295</v>
      </c>
    </row>
    <row r="43" spans="1:20" x14ac:dyDescent="0.3">
      <c r="A43">
        <v>-220</v>
      </c>
      <c r="B43">
        <f>A43/256/(2*'Time-domain'!$C$1)</f>
        <v>-8.5937500000000007E-3</v>
      </c>
      <c r="C43">
        <f>-1*'Time-domain'!AJ45</f>
        <v>-54.411764705882355</v>
      </c>
      <c r="D43">
        <f>-1*'Time-domain'!AK45</f>
        <v>-54.411764705882355</v>
      </c>
      <c r="E43">
        <f>-1*'Time-domain'!AL45</f>
        <v>-54.411764705882355</v>
      </c>
      <c r="F43">
        <f>F42+(C43+C42)/2*COS(2*PI()*'Time-domain'!$C$1*($B43+$B42)/2)*($B43-$B42)</f>
        <v>2.3178190263061924E-2</v>
      </c>
      <c r="G43">
        <f>G42+(D43+D42)/2*COS(2*PI()*'Time-domain'!$C$1*($B43+$B42)/2)*($B43-$B42)</f>
        <v>2.7432282631895982E-2</v>
      </c>
      <c r="H43">
        <f>H42+(E43+E42)/2*COS(2*PI()*'Time-domain'!$C$1*($B43+$B42)/2)*($B43-$B42)</f>
        <v>3.0986844193014389E-2</v>
      </c>
      <c r="I43">
        <f>I42+(C43+C42)/2*SIN(2*PI()*'Time-domain'!$C$1*($B43+$B42)/2)*($B43-$B42)</f>
        <v>8.0211336700892581E-3</v>
      </c>
      <c r="J43">
        <f>J42+(D43+D42)/2*SIN(2*PI()*'Time-domain'!$C$1*($B43+$B42)/2)*($B43-$B42)</f>
        <v>9.4407837678788676E-3</v>
      </c>
      <c r="K43">
        <f>K42+(E43+E42)/2*SIN(2*PI()*'Time-domain'!$C$1*($B43+$B42)/2)*($B43-$B42)</f>
        <v>1.0524704435411045E-2</v>
      </c>
      <c r="L43">
        <f>$I$2*COS(2*PI()*'Time-domain'!$C$1*$B43)+$I$3*SIN(2*PI()*'Time-domain'!$C$1*$B43)</f>
        <v>-60.489575650241626</v>
      </c>
      <c r="M43">
        <f>$J$2*COS(2*PI()*'Time-domain'!$C$1*$B43)+$J$3*SIN(2*PI()*'Time-domain'!$C$1*$B43)</f>
        <v>-62.905854780775883</v>
      </c>
      <c r="N43">
        <f>$K$2*COS(2*PI()*'Time-domain'!$C$1*$B43)+$K$3*SIN(2*PI()*'Time-domain'!$C$1*$B43)</f>
        <v>-64.642804502709424</v>
      </c>
      <c r="O43">
        <f t="shared" si="0"/>
        <v>0.82293075819501904</v>
      </c>
      <c r="P43">
        <f t="shared" si="1"/>
        <v>1.1147425200111067</v>
      </c>
      <c r="Q43">
        <f t="shared" si="1"/>
        <v>1.3553817378653088</v>
      </c>
      <c r="R43">
        <f t="shared" si="2"/>
        <v>1.7606873490368122</v>
      </c>
      <c r="S43">
        <f t="shared" si="3"/>
        <v>1.9041594137186781</v>
      </c>
      <c r="T43">
        <f t="shared" si="4"/>
        <v>2.0107660679230785</v>
      </c>
    </row>
    <row r="44" spans="1:20" x14ac:dyDescent="0.3">
      <c r="A44">
        <v>-219</v>
      </c>
      <c r="B44">
        <f>A44/256/(2*'Time-domain'!$C$1)</f>
        <v>-8.5546874999999998E-3</v>
      </c>
      <c r="C44">
        <f>-1*'Time-domain'!AJ46</f>
        <v>-54.411764705882355</v>
      </c>
      <c r="D44">
        <f>-1*'Time-domain'!AK46</f>
        <v>-54.411764705882355</v>
      </c>
      <c r="E44">
        <f>-1*'Time-domain'!AL46</f>
        <v>-54.411764705882355</v>
      </c>
      <c r="F44">
        <f>F43+(C44+C43)/2*COS(2*PI()*'Time-domain'!$C$1*($B44+$B43)/2)*($B44-$B43)</f>
        <v>2.5093970785850503E-2</v>
      </c>
      <c r="G44">
        <f>G43+(D44+D43)/2*COS(2*PI()*'Time-domain'!$C$1*($B44+$B43)/2)*($B44-$B43)</f>
        <v>2.9348063154684561E-2</v>
      </c>
      <c r="H44">
        <f>H43+(E44+E43)/2*COS(2*PI()*'Time-domain'!$C$1*($B44+$B43)/2)*($B44-$B43)</f>
        <v>3.2902624715802971E-2</v>
      </c>
      <c r="I44">
        <f>I43+(C44+C43)/2*SIN(2*PI()*'Time-domain'!$C$1*($B44+$B43)/2)*($B44-$B43)</f>
        <v>8.9416570672380975E-3</v>
      </c>
      <c r="J44">
        <f>J43+(D44+D43)/2*SIN(2*PI()*'Time-domain'!$C$1*($B44+$B43)/2)*($B44-$B43)</f>
        <v>1.0361307165027707E-2</v>
      </c>
      <c r="K44">
        <f>K43+(E44+E43)/2*SIN(2*PI()*'Time-domain'!$C$1*($B44+$B43)/2)*($B44-$B43)</f>
        <v>1.1445227832559884E-2</v>
      </c>
      <c r="L44">
        <f>$I$2*COS(2*PI()*'Time-domain'!$C$1*$B44)+$I$3*SIN(2*PI()*'Time-domain'!$C$1*$B44)</f>
        <v>-62.05448268581322</v>
      </c>
      <c r="M44">
        <f>$J$2*COS(2*PI()*'Time-domain'!$C$1*$B44)+$J$3*SIN(2*PI()*'Time-domain'!$C$1*$B44)</f>
        <v>-64.533272623716044</v>
      </c>
      <c r="N44">
        <f>$K$2*COS(2*PI()*'Time-domain'!$C$1*$B44)+$K$3*SIN(2*PI()*'Time-domain'!$C$1*$B44)</f>
        <v>-66.315158432753307</v>
      </c>
      <c r="O44">
        <f t="shared" si="0"/>
        <v>0.93858076360159615</v>
      </c>
      <c r="P44">
        <f t="shared" si="1"/>
        <v>1.2303925254176837</v>
      </c>
      <c r="Q44">
        <f t="shared" si="1"/>
        <v>1.4710317432718858</v>
      </c>
      <c r="R44">
        <f t="shared" si="2"/>
        <v>1.90733819116055</v>
      </c>
      <c r="S44">
        <f t="shared" si="3"/>
        <v>2.0627603042813609</v>
      </c>
      <c r="T44">
        <f t="shared" si="4"/>
        <v>2.1782464200344696</v>
      </c>
    </row>
    <row r="45" spans="1:20" x14ac:dyDescent="0.3">
      <c r="A45">
        <v>-218</v>
      </c>
      <c r="B45">
        <f>A45/256/(2*'Time-domain'!$C$1)</f>
        <v>-8.5156250000000006E-3</v>
      </c>
      <c r="C45">
        <f>-1*'Time-domain'!AJ47</f>
        <v>-54.411764705882355</v>
      </c>
      <c r="D45">
        <f>-1*'Time-domain'!AK47</f>
        <v>-54.411764705882355</v>
      </c>
      <c r="E45">
        <f>-1*'Time-domain'!AL47</f>
        <v>-54.411764705882355</v>
      </c>
      <c r="F45">
        <f>F44+(C45+C44)/2*COS(2*PI()*'Time-domain'!$C$1*($B45+$B44)/2)*($B45-$B44)</f>
        <v>2.6998310815778016E-2</v>
      </c>
      <c r="G45">
        <f>G44+(D45+D44)/2*COS(2*PI()*'Time-domain'!$C$1*($B45+$B44)/2)*($B45-$B44)</f>
        <v>3.1252403184612074E-2</v>
      </c>
      <c r="H45">
        <f>H44+(E45+E44)/2*COS(2*PI()*'Time-domain'!$C$1*($B45+$B44)/2)*($B45-$B44)</f>
        <v>3.4806964745730487E-2</v>
      </c>
      <c r="I45">
        <f>I44+(C45+C44)/2*SIN(2*PI()*'Time-domain'!$C$1*($B45+$B44)/2)*($B45-$B44)</f>
        <v>9.8856207247005022E-3</v>
      </c>
      <c r="J45">
        <f>J44+(D45+D44)/2*SIN(2*PI()*'Time-domain'!$C$1*($B45+$B44)/2)*($B45-$B44)</f>
        <v>1.1305270822490112E-2</v>
      </c>
      <c r="K45">
        <f>K44+(E45+E44)/2*SIN(2*PI()*'Time-domain'!$C$1*($B45+$B44)/2)*($B45-$B44)</f>
        <v>1.2389191490022289E-2</v>
      </c>
      <c r="L45">
        <f>$I$2*COS(2*PI()*'Time-domain'!$C$1*$B45)+$I$3*SIN(2*PI()*'Time-domain'!$C$1*$B45)</f>
        <v>-63.610044544546653</v>
      </c>
      <c r="M45">
        <f>$J$2*COS(2*PI()*'Time-domain'!$C$1*$B45)+$J$3*SIN(2*PI()*'Time-domain'!$C$1*$B45)</f>
        <v>-66.150971993171083</v>
      </c>
      <c r="N45">
        <f>$K$2*COS(2*PI()*'Time-domain'!$C$1*$B45)+$K$3*SIN(2*PI()*'Time-domain'!$C$1*$B45)</f>
        <v>-67.97752554386355</v>
      </c>
      <c r="O45">
        <f t="shared" si="0"/>
        <v>1.054230769008168</v>
      </c>
      <c r="P45">
        <f t="shared" si="1"/>
        <v>1.3460425308242556</v>
      </c>
      <c r="Q45">
        <f t="shared" si="1"/>
        <v>1.5866817486784577</v>
      </c>
      <c r="R45">
        <f t="shared" si="2"/>
        <v>2.0615527751842757</v>
      </c>
      <c r="S45">
        <f t="shared" si="3"/>
        <v>2.2295412788036852</v>
      </c>
      <c r="T45">
        <f t="shared" si="4"/>
        <v>2.3543648279411404</v>
      </c>
    </row>
    <row r="46" spans="1:20" x14ac:dyDescent="0.3">
      <c r="A46">
        <v>-217</v>
      </c>
      <c r="B46">
        <f>A46/256/(2*'Time-domain'!$C$1)</f>
        <v>-8.4765624999999997E-3</v>
      </c>
      <c r="C46">
        <f>-1*'Time-domain'!AJ48</f>
        <v>-54.411764705882355</v>
      </c>
      <c r="D46">
        <f>-1*'Time-domain'!AK48</f>
        <v>-54.411764705882355</v>
      </c>
      <c r="E46">
        <f>-1*'Time-domain'!AL48</f>
        <v>-54.411764705882355</v>
      </c>
      <c r="F46">
        <f>F45+(C46+C45)/2*COS(2*PI()*'Time-domain'!$C$1*($B46+$B45)/2)*($B46-$B45)</f>
        <v>2.8890923566240838E-2</v>
      </c>
      <c r="G46">
        <f>G45+(D46+D45)/2*COS(2*PI()*'Time-domain'!$C$1*($B46+$B45)/2)*($B46-$B45)</f>
        <v>3.3145015935074892E-2</v>
      </c>
      <c r="H46">
        <f>H45+(E46+E45)/2*COS(2*PI()*'Time-domain'!$C$1*($B46+$B45)/2)*($B46-$B45)</f>
        <v>3.6699577496193306E-2</v>
      </c>
      <c r="I46">
        <f>I45+(C46+C45)/2*SIN(2*PI()*'Time-domain'!$C$1*($B46+$B45)/2)*($B46-$B45)</f>
        <v>1.0852882485021913E-2</v>
      </c>
      <c r="J46">
        <f>J45+(D46+D45)/2*SIN(2*PI()*'Time-domain'!$C$1*($B46+$B45)/2)*($B46-$B45)</f>
        <v>1.2272532582811522E-2</v>
      </c>
      <c r="K46">
        <f>K45+(E46+E45)/2*SIN(2*PI()*'Time-domain'!$C$1*($B46+$B45)/2)*($B46-$B45)</f>
        <v>1.33564532503437E-2</v>
      </c>
      <c r="L46">
        <f>$I$2*COS(2*PI()*'Time-domain'!$C$1*$B46)+$I$3*SIN(2*PI()*'Time-domain'!$C$1*$B46)</f>
        <v>-65.156026964547848</v>
      </c>
      <c r="M46">
        <f>$J$2*COS(2*PI()*'Time-domain'!$C$1*$B46)+$J$3*SIN(2*PI()*'Time-domain'!$C$1*$B46)</f>
        <v>-67.75870926956641</v>
      </c>
      <c r="N46">
        <f>$K$2*COS(2*PI()*'Time-domain'!$C$1*$B46)+$K$3*SIN(2*PI()*'Time-domain'!$C$1*$B46)</f>
        <v>-69.62965548966794</v>
      </c>
      <c r="O46">
        <f t="shared" si="0"/>
        <v>1.169880774414745</v>
      </c>
      <c r="P46">
        <f t="shared" si="1"/>
        <v>1.4616925362308326</v>
      </c>
      <c r="Q46">
        <f t="shared" si="1"/>
        <v>1.7023317540850347</v>
      </c>
      <c r="R46">
        <f t="shared" si="2"/>
        <v>2.2234736850659713</v>
      </c>
      <c r="S46">
        <f t="shared" si="3"/>
        <v>2.4046565398963451</v>
      </c>
      <c r="T46">
        <f t="shared" si="4"/>
        <v>2.5392841274723468</v>
      </c>
    </row>
    <row r="47" spans="1:20" x14ac:dyDescent="0.3">
      <c r="A47">
        <v>-216</v>
      </c>
      <c r="B47">
        <f>A47/256/(2*'Time-domain'!$C$1)</f>
        <v>-8.4375000000000006E-3</v>
      </c>
      <c r="C47">
        <f>-1*'Time-domain'!AJ49</f>
        <v>-54.411764705882355</v>
      </c>
      <c r="D47">
        <f>-1*'Time-domain'!AK49</f>
        <v>-54.411764705882355</v>
      </c>
      <c r="E47">
        <f>-1*'Time-domain'!AL49</f>
        <v>-54.411764705882355</v>
      </c>
      <c r="F47">
        <f>F46+(C47+C46)/2*COS(2*PI()*'Time-domain'!$C$1*($B47+$B46)/2)*($B47-$B46)</f>
        <v>3.0771524016720158E-2</v>
      </c>
      <c r="G47">
        <f>G46+(D47+D46)/2*COS(2*PI()*'Time-domain'!$C$1*($B47+$B46)/2)*($B47-$B46)</f>
        <v>3.5025616385554209E-2</v>
      </c>
      <c r="H47">
        <f>H46+(E47+E46)/2*COS(2*PI()*'Time-domain'!$C$1*($B47+$B46)/2)*($B47-$B46)</f>
        <v>3.8580177946672622E-2</v>
      </c>
      <c r="I47">
        <f>I46+(C47+C46)/2*SIN(2*PI()*'Time-domain'!$C$1*($B47+$B46)/2)*($B47-$B46)</f>
        <v>1.1843296682139008E-2</v>
      </c>
      <c r="J47">
        <f>J46+(D47+D46)/2*SIN(2*PI()*'Time-domain'!$C$1*($B47+$B46)/2)*($B47-$B46)</f>
        <v>1.3262946779928616E-2</v>
      </c>
      <c r="K47">
        <f>K46+(E47+E46)/2*SIN(2*PI()*'Time-domain'!$C$1*($B47+$B46)/2)*($B47-$B46)</f>
        <v>1.4346867447460793E-2</v>
      </c>
      <c r="L47">
        <f>$I$2*COS(2*PI()*'Time-domain'!$C$1*$B47)+$I$3*SIN(2*PI()*'Time-domain'!$C$1*$B47)</f>
        <v>-66.692197126550795</v>
      </c>
      <c r="M47">
        <f>$J$2*COS(2*PI()*'Time-domain'!$C$1*$B47)+$J$3*SIN(2*PI()*'Time-domain'!$C$1*$B47)</f>
        <v>-69.356242333581747</v>
      </c>
      <c r="N47">
        <f>$K$2*COS(2*PI()*'Time-domain'!$C$1*$B47)+$K$3*SIN(2*PI()*'Time-domain'!$C$1*$B47)</f>
        <v>-71.271299465473462</v>
      </c>
      <c r="O47">
        <f t="shared" si="0"/>
        <v>1.2855307798213169</v>
      </c>
      <c r="P47">
        <f t="shared" si="1"/>
        <v>1.5773425416374045</v>
      </c>
      <c r="Q47">
        <f t="shared" si="1"/>
        <v>1.8179817594916066</v>
      </c>
      <c r="R47">
        <f t="shared" si="2"/>
        <v>2.3932388627610512</v>
      </c>
      <c r="S47">
        <f t="shared" si="3"/>
        <v>2.5882552699074122</v>
      </c>
      <c r="T47">
        <f t="shared" si="4"/>
        <v>2.7331618531292841</v>
      </c>
    </row>
    <row r="48" spans="1:20" x14ac:dyDescent="0.3">
      <c r="A48">
        <v>-215</v>
      </c>
      <c r="B48">
        <f>A48/256/(2*'Time-domain'!$C$1)</f>
        <v>-8.3984374999999997E-3</v>
      </c>
      <c r="C48">
        <f>-1*'Time-domain'!AJ50</f>
        <v>-54.411764705882355</v>
      </c>
      <c r="D48">
        <f>-1*'Time-domain'!AK50</f>
        <v>-54.411764705882355</v>
      </c>
      <c r="E48">
        <f>-1*'Time-domain'!AL50</f>
        <v>-54.411764705882355</v>
      </c>
      <c r="F48">
        <f>F47+(C48+C47)/2*COS(2*PI()*'Time-domain'!$C$1*($B48+$B47)/2)*($B48-$B47)</f>
        <v>3.2639828955705691E-2</v>
      </c>
      <c r="G48">
        <f>G47+(D48+D47)/2*COS(2*PI()*'Time-domain'!$C$1*($B48+$B47)/2)*($B48-$B47)</f>
        <v>3.6893921324539745E-2</v>
      </c>
      <c r="H48">
        <f>H47+(E48+E47)/2*COS(2*PI()*'Time-domain'!$C$1*($B48+$B47)/2)*($B48-$B47)</f>
        <v>4.0448482885658159E-2</v>
      </c>
      <c r="I48">
        <f>I47+(C48+C47)/2*SIN(2*PI()*'Time-domain'!$C$1*($B48+$B47)/2)*($B48-$B47)</f>
        <v>1.2856714163316818E-2</v>
      </c>
      <c r="J48">
        <f>J47+(D48+D47)/2*SIN(2*PI()*'Time-domain'!$C$1*($B48+$B47)/2)*($B48-$B47)</f>
        <v>1.4276364261106426E-2</v>
      </c>
      <c r="K48">
        <f>K47+(E48+E47)/2*SIN(2*PI()*'Time-domain'!$C$1*($B48+$B47)/2)*($B48-$B47)</f>
        <v>1.5360284928638604E-2</v>
      </c>
      <c r="L48">
        <f>$I$2*COS(2*PI()*'Time-domain'!$C$1*$B48)+$I$3*SIN(2*PI()*'Time-domain'!$C$1*$B48)</f>
        <v>-68.218323688979766</v>
      </c>
      <c r="M48">
        <f>$J$2*COS(2*PI()*'Time-domain'!$C$1*$B48)+$J$3*SIN(2*PI()*'Time-domain'!$C$1*$B48)</f>
        <v>-70.943330602614068</v>
      </c>
      <c r="N48">
        <f>$K$2*COS(2*PI()*'Time-domain'!$C$1*$B48)+$K$3*SIN(2*PI()*'Time-domain'!$C$1*$B48)</f>
        <v>-72.902210245736043</v>
      </c>
      <c r="O48">
        <f t="shared" si="0"/>
        <v>1.4011807852278939</v>
      </c>
      <c r="P48">
        <f t="shared" si="1"/>
        <v>1.6929925470439815</v>
      </c>
      <c r="Q48">
        <f t="shared" si="1"/>
        <v>1.9336317648981836</v>
      </c>
      <c r="R48">
        <f t="shared" si="2"/>
        <v>2.5709815251313453</v>
      </c>
      <c r="S48">
        <f t="shared" si="3"/>
        <v>2.780481541060531</v>
      </c>
      <c r="T48">
        <f t="shared" si="4"/>
        <v>2.9361501431922594</v>
      </c>
    </row>
    <row r="49" spans="1:20" x14ac:dyDescent="0.3">
      <c r="A49">
        <v>-214</v>
      </c>
      <c r="B49">
        <f>A49/256/(2*'Time-domain'!$C$1)</f>
        <v>-8.3593750000000005E-3</v>
      </c>
      <c r="C49">
        <f>-1*'Time-domain'!AJ51</f>
        <v>-54.411764705882355</v>
      </c>
      <c r="D49">
        <f>-1*'Time-domain'!AK51</f>
        <v>-54.411764705882355</v>
      </c>
      <c r="E49">
        <f>-1*'Time-domain'!AL51</f>
        <v>-54.411764705882355</v>
      </c>
      <c r="F49">
        <f>F48+(C49+C48)/2*COS(2*PI()*'Time-domain'!$C$1*($B49+$B48)/2)*($B49-$B48)</f>
        <v>3.4495557023345627E-2</v>
      </c>
      <c r="G49">
        <f>G48+(D49+D48)/2*COS(2*PI()*'Time-domain'!$C$1*($B49+$B48)/2)*($B49-$B48)</f>
        <v>3.8749649392179682E-2</v>
      </c>
      <c r="H49">
        <f>H48+(E49+E48)/2*COS(2*PI()*'Time-domain'!$C$1*($B49+$B48)/2)*($B49-$B48)</f>
        <v>4.2304210953298095E-2</v>
      </c>
      <c r="I49">
        <f>I48+(C49+C48)/2*SIN(2*PI()*'Time-domain'!$C$1*($B49+$B48)/2)*($B49-$B48)</f>
        <v>1.3892982311610232E-2</v>
      </c>
      <c r="J49">
        <f>J48+(D49+D48)/2*SIN(2*PI()*'Time-domain'!$C$1*($B49+$B48)/2)*($B49-$B48)</f>
        <v>1.531263240939984E-2</v>
      </c>
      <c r="K49">
        <f>K48+(E49+E48)/2*SIN(2*PI()*'Time-domain'!$C$1*($B49+$B48)/2)*($B49-$B48)</f>
        <v>1.6396553076932018E-2</v>
      </c>
      <c r="L49">
        <f>$I$2*COS(2*PI()*'Time-domain'!$C$1*$B49)+$I$3*SIN(2*PI()*'Time-domain'!$C$1*$B49)</f>
        <v>-69.734176822787788</v>
      </c>
      <c r="M49">
        <f>$J$2*COS(2*PI()*'Time-domain'!$C$1*$B49)+$J$3*SIN(2*PI()*'Time-domain'!$C$1*$B49)</f>
        <v>-72.519735067007602</v>
      </c>
      <c r="N49">
        <f>$K$2*COS(2*PI()*'Time-domain'!$C$1*$B49)+$K$3*SIN(2*PI()*'Time-domain'!$C$1*$B49)</f>
        <v>-74.522142221290906</v>
      </c>
      <c r="O49">
        <f t="shared" si="0"/>
        <v>1.5168307906344658</v>
      </c>
      <c r="P49">
        <f t="shared" si="1"/>
        <v>1.8086425524505534</v>
      </c>
      <c r="Q49">
        <f t="shared" si="1"/>
        <v>2.0492817703047557</v>
      </c>
      <c r="R49">
        <f t="shared" si="2"/>
        <v>2.7568300837001813</v>
      </c>
      <c r="S49">
        <f t="shared" si="3"/>
        <v>2.981474228671134</v>
      </c>
      <c r="T49">
        <f t="shared" si="4"/>
        <v>3.148395648078214</v>
      </c>
    </row>
    <row r="50" spans="1:20" x14ac:dyDescent="0.3">
      <c r="A50">
        <v>-213</v>
      </c>
      <c r="B50">
        <f>A50/256/(2*'Time-domain'!$C$1)</f>
        <v>-8.3203124999999996E-3</v>
      </c>
      <c r="C50">
        <f>-1*'Time-domain'!AJ52</f>
        <v>-54.411764705882355</v>
      </c>
      <c r="D50">
        <f>-1*'Time-domain'!AK52</f>
        <v>-54.411764705882355</v>
      </c>
      <c r="E50">
        <f>-1*'Time-domain'!AL52</f>
        <v>-54.411764705882355</v>
      </c>
      <c r="F50">
        <f>F49+(C50+C49)/2*COS(2*PI()*'Time-domain'!$C$1*($B50+$B49)/2)*($B50-$B49)</f>
        <v>3.6338428753819055E-2</v>
      </c>
      <c r="G50">
        <f>G49+(D50+D49)/2*COS(2*PI()*'Time-domain'!$C$1*($B50+$B49)/2)*($B50-$B49)</f>
        <v>4.0592521122653102E-2</v>
      </c>
      <c r="H50">
        <f>H49+(E50+E49)/2*COS(2*PI()*'Time-domain'!$C$1*($B50+$B49)/2)*($B50-$B49)</f>
        <v>4.4147082683771516E-2</v>
      </c>
      <c r="I50">
        <f>I49+(C50+C49)/2*SIN(2*PI()*'Time-domain'!$C$1*($B50+$B49)/2)*($B50-$B49)</f>
        <v>1.4951945068847903E-2</v>
      </c>
      <c r="J50">
        <f>J49+(D50+D49)/2*SIN(2*PI()*'Time-domain'!$C$1*($B50+$B49)/2)*($B50-$B49)</f>
        <v>1.6371595166637512E-2</v>
      </c>
      <c r="K50">
        <f>K49+(E50+E49)/2*SIN(2*PI()*'Time-domain'!$C$1*($B50+$B49)/2)*($B50-$B49)</f>
        <v>1.7455515834169689E-2</v>
      </c>
      <c r="L50">
        <f>$I$2*COS(2*PI()*'Time-domain'!$C$1*$B50)+$I$3*SIN(2*PI()*'Time-domain'!$C$1*$B50)</f>
        <v>-71.239528246068872</v>
      </c>
      <c r="M50">
        <f>$J$2*COS(2*PI()*'Time-domain'!$C$1*$B50)+$J$3*SIN(2*PI()*'Time-domain'!$C$1*$B50)</f>
        <v>-74.085218326048718</v>
      </c>
      <c r="N50">
        <f>$K$2*COS(2*PI()*'Time-domain'!$C$1*$B50)+$K$3*SIN(2*PI()*'Time-domain'!$C$1*$B50)</f>
        <v>-76.130851436341345</v>
      </c>
      <c r="O50">
        <f t="shared" si="0"/>
        <v>1.6324807960410428</v>
      </c>
      <c r="P50">
        <f t="shared" si="1"/>
        <v>1.9242925578571304</v>
      </c>
      <c r="Q50">
        <f t="shared" si="1"/>
        <v>2.1649317757113327</v>
      </c>
      <c r="R50">
        <f t="shared" si="2"/>
        <v>2.9509080673021484</v>
      </c>
      <c r="S50">
        <f t="shared" si="3"/>
        <v>3.1913669274932115</v>
      </c>
      <c r="T50">
        <f t="shared" si="4"/>
        <v>3.3700394420040647</v>
      </c>
    </row>
    <row r="51" spans="1:20" x14ac:dyDescent="0.3">
      <c r="A51">
        <v>-212</v>
      </c>
      <c r="B51">
        <f>A51/256/(2*'Time-domain'!$C$1)</f>
        <v>-8.2812500000000004E-3</v>
      </c>
      <c r="C51">
        <f>-1*'Time-domain'!AJ53</f>
        <v>-54.411764705882355</v>
      </c>
      <c r="D51">
        <f>-1*'Time-domain'!AK53</f>
        <v>-54.411764705882355</v>
      </c>
      <c r="E51">
        <f>-1*'Time-domain'!AL53</f>
        <v>-54.411764705882355</v>
      </c>
      <c r="F51">
        <f>F50+(C51+C50)/2*COS(2*PI()*'Time-domain'!$C$1*($B51+$B50)/2)*($B51-$B50)</f>
        <v>3.8168166617421805E-2</v>
      </c>
      <c r="G51">
        <f>G50+(D51+D50)/2*COS(2*PI()*'Time-domain'!$C$1*($B51+$B50)/2)*($B51-$B50)</f>
        <v>4.2422258986255852E-2</v>
      </c>
      <c r="H51">
        <f>H50+(E51+E50)/2*COS(2*PI()*'Time-domain'!$C$1*($B51+$B50)/2)*($B51-$B50)</f>
        <v>4.5976820547374266E-2</v>
      </c>
      <c r="I51">
        <f>I50+(C51+C50)/2*SIN(2*PI()*'Time-domain'!$C$1*($B51+$B50)/2)*($B51-$B50)</f>
        <v>1.6033442959133663E-2</v>
      </c>
      <c r="J51">
        <f>J50+(D51+D50)/2*SIN(2*PI()*'Time-domain'!$C$1*($B51+$B50)/2)*($B51-$B50)</f>
        <v>1.7453093056923275E-2</v>
      </c>
      <c r="K51">
        <f>K50+(E51+E50)/2*SIN(2*PI()*'Time-domain'!$C$1*($B51+$B50)/2)*($B51-$B50)</f>
        <v>1.8537013724455452E-2</v>
      </c>
      <c r="L51">
        <f>$I$2*COS(2*PI()*'Time-domain'!$C$1*$B51)+$I$3*SIN(2*PI()*'Time-domain'!$C$1*$B51)</f>
        <v>-72.734151258435617</v>
      </c>
      <c r="M51">
        <f>$J$2*COS(2*PI()*'Time-domain'!$C$1*$B51)+$J$3*SIN(2*PI()*'Time-domain'!$C$1*$B51)</f>
        <v>-75.639544623716716</v>
      </c>
      <c r="N51">
        <f>$K$2*COS(2*PI()*'Time-domain'!$C$1*$B51)+$K$3*SIN(2*PI()*'Time-domain'!$C$1*$B51)</f>
        <v>-77.728095625196687</v>
      </c>
      <c r="O51">
        <f t="shared" si="0"/>
        <v>1.7481308014476147</v>
      </c>
      <c r="P51">
        <f t="shared" si="1"/>
        <v>2.0399425632637023</v>
      </c>
      <c r="Q51">
        <f t="shared" si="1"/>
        <v>2.2805817811179048</v>
      </c>
      <c r="R51">
        <f t="shared" si="2"/>
        <v>3.15333404767388</v>
      </c>
      <c r="S51">
        <f t="shared" si="3"/>
        <v>3.4102878712467559</v>
      </c>
      <c r="T51">
        <f t="shared" si="4"/>
        <v>3.6012169380087977</v>
      </c>
    </row>
    <row r="52" spans="1:20" x14ac:dyDescent="0.3">
      <c r="A52">
        <v>-211</v>
      </c>
      <c r="B52">
        <f>A52/256/(2*'Time-domain'!$C$1)</f>
        <v>-8.2421874999999995E-3</v>
      </c>
      <c r="C52">
        <f>-1*'Time-domain'!AJ54</f>
        <v>-54.411764705882355</v>
      </c>
      <c r="D52">
        <f>-1*'Time-domain'!AK54</f>
        <v>-54.411764705882362</v>
      </c>
      <c r="E52">
        <f>-1*'Time-domain'!AL54</f>
        <v>-65.10648375442733</v>
      </c>
      <c r="F52">
        <f>F51+(C52+C51)/2*COS(2*PI()*'Time-domain'!$C$1*($B52+$B51)/2)*($B52-$B51)</f>
        <v>3.9984495062362096E-2</v>
      </c>
      <c r="G52">
        <f>G51+(D52+D51)/2*COS(2*PI()*'Time-domain'!$C$1*($B52+$B51)/2)*($B52-$B51)</f>
        <v>4.4238587431196144E-2</v>
      </c>
      <c r="H52">
        <f>H51+(E52+E51)/2*COS(2*PI()*'Time-domain'!$C$1*($B52+$B51)/2)*($B52-$B51)</f>
        <v>4.7971650117241471E-2</v>
      </c>
      <c r="I52">
        <f>I51+(C52+C51)/2*SIN(2*PI()*'Time-domain'!$C$1*($B52+$B51)/2)*($B52-$B51)</f>
        <v>1.71373131128634E-2</v>
      </c>
      <c r="J52">
        <f>J51+(D52+D51)/2*SIN(2*PI()*'Time-domain'!$C$1*($B52+$B51)/2)*($B52-$B51)</f>
        <v>1.8556963210653012E-2</v>
      </c>
      <c r="K52">
        <f>K51+(E52+E51)/2*SIN(2*PI()*'Time-domain'!$C$1*($B52+$B51)/2)*($B52-$B51)</f>
        <v>1.9749367596954719E-2</v>
      </c>
      <c r="L52">
        <f>$I$2*COS(2*PI()*'Time-domain'!$C$1*$B52)+$I$3*SIN(2*PI()*'Time-domain'!$C$1*$B52)</f>
        <v>-74.217820775160078</v>
      </c>
      <c r="M52">
        <f>$J$2*COS(2*PI()*'Time-domain'!$C$1*$B52)+$J$3*SIN(2*PI()*'Time-domain'!$C$1*$B52)</f>
        <v>-77.182479884188496</v>
      </c>
      <c r="N52">
        <f>$K$2*COS(2*PI()*'Time-domain'!$C$1*$B52)+$K$3*SIN(2*PI()*'Time-domain'!$C$1*$B52)</f>
        <v>-79.313634248757282</v>
      </c>
      <c r="O52">
        <f t="shared" si="0"/>
        <v>1.8637808068541917</v>
      </c>
      <c r="P52">
        <f t="shared" si="1"/>
        <v>2.1555925686702793</v>
      </c>
      <c r="Q52">
        <f t="shared" si="1"/>
        <v>2.4200799423974031</v>
      </c>
      <c r="R52">
        <f t="shared" si="2"/>
        <v>3.3642215680309424</v>
      </c>
      <c r="S52">
        <f t="shared" si="3"/>
        <v>3.6383598553746399</v>
      </c>
      <c r="T52">
        <f t="shared" si="4"/>
        <v>3.8420578063857946</v>
      </c>
    </row>
    <row r="53" spans="1:20" x14ac:dyDescent="0.3">
      <c r="A53">
        <v>-210</v>
      </c>
      <c r="B53">
        <f>A53/256/(2*'Time-domain'!$C$1)</f>
        <v>-8.2031250000000003E-3</v>
      </c>
      <c r="C53">
        <f>-1*'Time-domain'!AJ55</f>
        <v>-54.411764705882355</v>
      </c>
      <c r="D53">
        <f>-1*'Time-domain'!AK55</f>
        <v>-54.411764705882355</v>
      </c>
      <c r="E53">
        <f>-1*'Time-domain'!AL55</f>
        <v>-76.932664065799784</v>
      </c>
      <c r="F53">
        <f>F52+(C53+C52)/2*COS(2*PI()*'Time-domain'!$C$1*($B53+$B52)/2)*($B53-$B52)</f>
        <v>4.1787140556256937E-2</v>
      </c>
      <c r="G53">
        <f>G52+(D53+D52)/2*COS(2*PI()*'Time-domain'!$C$1*($B53+$B52)/2)*($B53-$B52)</f>
        <v>4.6041232925090984E-2</v>
      </c>
      <c r="H53">
        <f>H52+(E53+E52)/2*COS(2*PI()*'Time-domain'!$C$1*($B53+$B52)/2)*($B53-$B52)</f>
        <v>5.0324507363820672E-2</v>
      </c>
      <c r="I53">
        <f>I52+(C53+C52)/2*SIN(2*PI()*'Time-domain'!$C$1*($B53+$B52)/2)*($B53-$B52)</f>
        <v>1.8263389291252215E-2</v>
      </c>
      <c r="J53">
        <f>J52+(D53+D52)/2*SIN(2*PI()*'Time-domain'!$C$1*($B53+$B52)/2)*($B53-$B52)</f>
        <v>1.9683039389041826E-2</v>
      </c>
      <c r="K53">
        <f>K52+(E53+E52)/2*SIN(2*PI()*'Time-domain'!$C$1*($B53+$B52)/2)*($B53-$B52)</f>
        <v>2.1219149928253685E-2</v>
      </c>
      <c r="L53">
        <f>$I$2*COS(2*PI()*'Time-domain'!$C$1*$B53)+$I$3*SIN(2*PI()*'Time-domain'!$C$1*$B53)</f>
        <v>-75.69031336107038</v>
      </c>
      <c r="M53">
        <f>$J$2*COS(2*PI()*'Time-domain'!$C$1*$B53)+$J$3*SIN(2*PI()*'Time-domain'!$C$1*$B53)</f>
        <v>-78.713791747089175</v>
      </c>
      <c r="N53">
        <f>$K$2*COS(2*PI()*'Time-domain'!$C$1*$B53)+$K$3*SIN(2*PI()*'Time-domain'!$C$1*$B53)</f>
        <v>-80.887228530738483</v>
      </c>
      <c r="O53">
        <f t="shared" si="0"/>
        <v>1.9794308122607636</v>
      </c>
      <c r="P53">
        <f t="shared" si="1"/>
        <v>2.2712425740768514</v>
      </c>
      <c r="Q53">
        <f t="shared" si="1"/>
        <v>2.6171025938963863</v>
      </c>
      <c r="R53">
        <f t="shared" si="2"/>
        <v>3.5836790746735749</v>
      </c>
      <c r="S53">
        <f t="shared" si="3"/>
        <v>3.8757001630751535</v>
      </c>
      <c r="T53">
        <f t="shared" si="4"/>
        <v>4.0926858965742152</v>
      </c>
    </row>
    <row r="54" spans="1:20" x14ac:dyDescent="0.3">
      <c r="A54">
        <v>-209</v>
      </c>
      <c r="B54">
        <f>A54/256/(2*'Time-domain'!$C$1)</f>
        <v>-8.1640624999999994E-3</v>
      </c>
      <c r="C54">
        <f>-1*'Time-domain'!AJ56</f>
        <v>-54.411764705882355</v>
      </c>
      <c r="D54">
        <f>-1*'Time-domain'!AK56</f>
        <v>-54.411764705882355</v>
      </c>
      <c r="E54">
        <f>-1*'Time-domain'!AL56</f>
        <v>-88.66729697029632</v>
      </c>
      <c r="F54">
        <f>F53+(C54+C53)/2*COS(2*PI()*'Time-domain'!$C$1*($B54+$B53)/2)*($B54-$B53)</f>
        <v>4.3575831627325756E-2</v>
      </c>
      <c r="G54">
        <f>G53+(D54+D53)/2*COS(2*PI()*'Time-domain'!$C$1*($B54+$B53)/2)*($B54-$B53)</f>
        <v>4.7829923996159804E-2</v>
      </c>
      <c r="H54">
        <f>H53+(E54+E53)/2*COS(2*PI()*'Time-domain'!$C$1*($B54+$B53)/2)*($B54-$B53)</f>
        <v>5.3046411103533295E-2</v>
      </c>
      <c r="I54">
        <f>I53+(C54+C53)/2*SIN(2*PI()*'Time-domain'!$C$1*($B54+$B53)/2)*($B54-$B53)</f>
        <v>1.9411501911369776E-2</v>
      </c>
      <c r="J54">
        <f>J53+(D54+D53)/2*SIN(2*PI()*'Time-domain'!$C$1*($B54+$B53)/2)*($B54-$B53)</f>
        <v>2.0831152009159387E-2</v>
      </c>
      <c r="K54">
        <f>K53+(E54+E53)/2*SIN(2*PI()*'Time-domain'!$C$1*($B54+$B53)/2)*($B54-$B53)</f>
        <v>2.2966266624286556E-2</v>
      </c>
      <c r="L54">
        <f>$I$2*COS(2*PI()*'Time-domain'!$C$1*$B54)+$I$3*SIN(2*PI()*'Time-domain'!$C$1*$B54)</f>
        <v>-77.151407264199435</v>
      </c>
      <c r="M54">
        <f>$J$2*COS(2*PI()*'Time-domain'!$C$1*$B54)+$J$3*SIN(2*PI()*'Time-domain'!$C$1*$B54)</f>
        <v>-80.233249602484889</v>
      </c>
      <c r="N54">
        <f>$K$2*COS(2*PI()*'Time-domain'!$C$1*$B54)+$K$3*SIN(2*PI()*'Time-domain'!$C$1*$B54)</f>
        <v>-82.448641493629623</v>
      </c>
      <c r="O54">
        <f t="shared" si="0"/>
        <v>2.0950808176673408</v>
      </c>
      <c r="P54">
        <f t="shared" si="1"/>
        <v>2.3868925794834284</v>
      </c>
      <c r="Q54">
        <f t="shared" si="1"/>
        <v>2.8849087178725306</v>
      </c>
      <c r="R54">
        <f t="shared" si="2"/>
        <v>3.8118098516627699</v>
      </c>
      <c r="S54">
        <f t="shared" si="3"/>
        <v>4.1224204946550733</v>
      </c>
      <c r="T54">
        <f t="shared" si="4"/>
        <v>4.3532191625568117</v>
      </c>
    </row>
    <row r="55" spans="1:20" x14ac:dyDescent="0.3">
      <c r="A55">
        <v>-208</v>
      </c>
      <c r="B55">
        <f>A55/256/(2*'Time-domain'!$C$1)</f>
        <v>-8.1250000000000003E-3</v>
      </c>
      <c r="C55">
        <f>-1*'Time-domain'!AJ57</f>
        <v>-54.411764705882362</v>
      </c>
      <c r="D55">
        <f>-1*'Time-domain'!AK57</f>
        <v>-54.411764705882355</v>
      </c>
      <c r="E55">
        <f>-1*'Time-domain'!AL57</f>
        <v>-100.30861527536484</v>
      </c>
      <c r="F55">
        <f>F54+(C55+C54)/2*COS(2*PI()*'Time-domain'!$C$1*($B55+$B54)/2)*($B55-$B54)</f>
        <v>4.535029890527241E-2</v>
      </c>
      <c r="G55">
        <f>G54+(D55+D54)/2*COS(2*PI()*'Time-domain'!$C$1*($B55+$B54)/2)*($B55-$B54)</f>
        <v>4.9604391274106457E-2</v>
      </c>
      <c r="H55">
        <f>H54+(E55+E54)/2*COS(2*PI()*'Time-domain'!$C$1*($B55+$B54)/2)*($B55-$B54)</f>
        <v>5.6127836365263438E-2</v>
      </c>
      <c r="I55">
        <f>I54+(C55+C54)/2*SIN(2*PI()*'Time-domain'!$C$1*($B55+$B54)/2)*($B55-$B54)</f>
        <v>2.0581478071678483E-2</v>
      </c>
      <c r="J55">
        <f>J54+(D55+D54)/2*SIN(2*PI()*'Time-domain'!$C$1*($B55+$B54)/2)*($B55-$B54)</f>
        <v>2.2001128169468094E-2</v>
      </c>
      <c r="K55">
        <f>K54+(E55+E54)/2*SIN(2*PI()*'Time-domain'!$C$1*($B55+$B54)/2)*($B55-$B54)</f>
        <v>2.4997971655313707E-2</v>
      </c>
      <c r="L55">
        <f>$I$2*COS(2*PI()*'Time-domain'!$C$1*$B55)+$I$3*SIN(2*PI()*'Time-domain'!$C$1*$B55)</f>
        <v>-78.600882449179579</v>
      </c>
      <c r="M55">
        <f>$J$2*COS(2*PI()*'Time-domain'!$C$1*$B55)+$J$3*SIN(2*PI()*'Time-domain'!$C$1*$B55)</f>
        <v>-81.74062462561146</v>
      </c>
      <c r="N55">
        <f>$K$2*COS(2*PI()*'Time-domain'!$C$1*$B55)+$K$3*SIN(2*PI()*'Time-domain'!$C$1*$B55)</f>
        <v>-83.997637994381662</v>
      </c>
      <c r="O55">
        <f t="shared" si="0"/>
        <v>2.2107308230739129</v>
      </c>
      <c r="P55">
        <f t="shared" si="1"/>
        <v>2.5025425848900005</v>
      </c>
      <c r="Q55">
        <f t="shared" si="1"/>
        <v>3.2336576964768184</v>
      </c>
      <c r="R55">
        <f t="shared" si="2"/>
        <v>4.048711958605737</v>
      </c>
      <c r="S55">
        <f t="shared" si="3"/>
        <v>4.3786269002454894</v>
      </c>
      <c r="T55">
        <f t="shared" si="4"/>
        <v>4.6237695918087702</v>
      </c>
    </row>
    <row r="56" spans="1:20" x14ac:dyDescent="0.3">
      <c r="A56">
        <v>-207</v>
      </c>
      <c r="B56">
        <f>A56/256/(2*'Time-domain'!$C$1)</f>
        <v>-8.0859374999999994E-3</v>
      </c>
      <c r="C56">
        <f>-1*'Time-domain'!AJ58</f>
        <v>-54.411764705882355</v>
      </c>
      <c r="D56">
        <f>-1*'Time-domain'!AK58</f>
        <v>-62.407053759949342</v>
      </c>
      <c r="E56">
        <f>-1*'Time-domain'!AL58</f>
        <v>-111.85486584128896</v>
      </c>
      <c r="F56">
        <f>F55+(C56+C55)/2*COS(2*PI()*'Time-domain'!$C$1*($B56+$B55)/2)*($B56-$B55)</f>
        <v>4.7110275161852011E-2</v>
      </c>
      <c r="G56">
        <f>G55+(D56+D55)/2*COS(2*PI()*'Time-domain'!$C$1*($B56+$B55)/2)*($B56-$B55)</f>
        <v>5.1493673380034181E-2</v>
      </c>
      <c r="H56">
        <f>H55+(E56+E55)/2*COS(2*PI()*'Time-domain'!$C$1*($B56+$B55)/2)*($B56-$B55)</f>
        <v>5.9559104320796384E-2</v>
      </c>
      <c r="I56">
        <f>I55+(C56+C55)/2*SIN(2*PI()*'Time-domain'!$C$1*($B56+$B55)/2)*($B56-$B55)</f>
        <v>2.1773141578072204E-2</v>
      </c>
      <c r="J56">
        <f>J55+(D56+D55)/2*SIN(2*PI()*'Time-domain'!$C$1*($B56+$B55)/2)*($B56-$B55)</f>
        <v>2.3280343460299446E-2</v>
      </c>
      <c r="K56">
        <f>K55+(E56+E55)/2*SIN(2*PI()*'Time-domain'!$C$1*($B56+$B55)/2)*($B56-$B55)</f>
        <v>2.7321251181375808E-2</v>
      </c>
      <c r="L56">
        <f>$I$2*COS(2*PI()*'Time-domain'!$C$1*$B56)+$I$3*SIN(2*PI()*'Time-domain'!$C$1*$B56)</f>
        <v>-80.038520630379736</v>
      </c>
      <c r="M56">
        <f>$J$2*COS(2*PI()*'Time-domain'!$C$1*$B56)+$J$3*SIN(2*PI()*'Time-domain'!$C$1*$B56)</f>
        <v>-83.235689811335149</v>
      </c>
      <c r="N56">
        <f>$K$2*COS(2*PI()*'Time-domain'!$C$1*$B56)+$K$3*SIN(2*PI()*'Time-domain'!$C$1*$B56)</f>
        <v>-85.533984759819447</v>
      </c>
      <c r="O56">
        <f t="shared" si="0"/>
        <v>2.3263808284804899</v>
      </c>
      <c r="P56">
        <f t="shared" si="1"/>
        <v>2.6358105179735283</v>
      </c>
      <c r="Q56">
        <f t="shared" si="1"/>
        <v>3.6732411214723042</v>
      </c>
      <c r="R56">
        <f t="shared" si="2"/>
        <v>4.2944781715885441</v>
      </c>
      <c r="S56">
        <f t="shared" si="3"/>
        <v>4.6444197159212601</v>
      </c>
      <c r="T56">
        <f t="shared" si="4"/>
        <v>4.9044431378407376</v>
      </c>
    </row>
    <row r="57" spans="1:20" x14ac:dyDescent="0.3">
      <c r="A57">
        <v>-206</v>
      </c>
      <c r="B57">
        <f>A57/256/(2*'Time-domain'!$C$1)</f>
        <v>-8.0468750000000002E-3</v>
      </c>
      <c r="C57">
        <f>-1*'Time-domain'!AJ59</f>
        <v>-54.411764705882355</v>
      </c>
      <c r="D57">
        <f>-1*'Time-domain'!AK59</f>
        <v>-72.975771302024498</v>
      </c>
      <c r="E57">
        <f>-1*'Time-domain'!AL59</f>
        <v>-122.05882352941177</v>
      </c>
      <c r="F57">
        <f>F56+(C57+C56)/2*COS(2*PI()*'Time-domain'!$C$1*($B57+$B56)/2)*($B57-$B56)</f>
        <v>4.8855495351113859E-2</v>
      </c>
      <c r="G57">
        <f>G56+(D57+D56)/2*COS(2*PI()*'Time-domain'!$C$1*($B57+$B56)/2)*($B57-$B56)</f>
        <v>5.3664829203178423E-2</v>
      </c>
      <c r="H57">
        <f>H56+(E57+E56)/2*COS(2*PI()*'Time-domain'!$C$1*($B57+$B56)/2)*($B57-$B56)</f>
        <v>6.3310415231599637E-2</v>
      </c>
      <c r="I57">
        <f>I56+(C57+C56)/2*SIN(2*PI()*'Time-domain'!$C$1*($B57+$B56)/2)*($B57-$B56)</f>
        <v>2.2986312970410056E-2</v>
      </c>
      <c r="J57">
        <f>J56+(D57+D56)/2*SIN(2*PI()*'Time-domain'!$C$1*($B57+$B56)/2)*($B57-$B56)</f>
        <v>2.4789599512431412E-2</v>
      </c>
      <c r="K57">
        <f>K56+(E57+E56)/2*SIN(2*PI()*'Time-domain'!$C$1*($B57+$B56)/2)*($B57-$B56)</f>
        <v>2.992893536286366E-2</v>
      </c>
      <c r="L57">
        <f>$I$2*COS(2*PI()*'Time-domain'!$C$1*$B57)+$I$3*SIN(2*PI()*'Time-domain'!$C$1*$B57)</f>
        <v>-81.464105304777661</v>
      </c>
      <c r="M57">
        <f>$J$2*COS(2*PI()*'Time-domain'!$C$1*$B57)+$J$3*SIN(2*PI()*'Time-domain'!$C$1*$B57)</f>
        <v>-84.718220008338065</v>
      </c>
      <c r="N57">
        <f>$K$2*COS(2*PI()*'Time-domain'!$C$1*$B57)+$K$3*SIN(2*PI()*'Time-domain'!$C$1*$B57)</f>
        <v>-87.057450421770994</v>
      </c>
      <c r="O57">
        <f t="shared" si="0"/>
        <v>2.442030833887062</v>
      </c>
      <c r="P57">
        <f t="shared" si="1"/>
        <v>2.8147998668188468</v>
      </c>
      <c r="Q57">
        <f t="shared" si="1"/>
        <v>4.2075732901735883</v>
      </c>
      <c r="R57">
        <f t="shared" si="2"/>
        <v>4.5491959272911888</v>
      </c>
      <c r="S57">
        <f t="shared" si="3"/>
        <v>4.9198935032622204</v>
      </c>
      <c r="T57">
        <f t="shared" si="4"/>
        <v>5.195339656376289</v>
      </c>
    </row>
    <row r="58" spans="1:20" x14ac:dyDescent="0.3">
      <c r="A58">
        <v>-205</v>
      </c>
      <c r="B58">
        <f>A58/256/(2*'Time-domain'!$C$1)</f>
        <v>-8.0078124999999993E-3</v>
      </c>
      <c r="C58">
        <f>-1*'Time-domain'!AJ60</f>
        <v>-54.411764705882355</v>
      </c>
      <c r="D58">
        <f>-1*'Time-domain'!AK60</f>
        <v>-83.453537330719314</v>
      </c>
      <c r="E58">
        <f>-1*'Time-domain'!AL60</f>
        <v>-122.05882352941177</v>
      </c>
      <c r="F58">
        <f>F57+(C58+C57)/2*COS(2*PI()*'Time-domain'!$C$1*($B58+$B57)/2)*($B58-$B57)</f>
        <v>5.058569664931703E-2</v>
      </c>
      <c r="G58">
        <f>G57+(D58+D57)/2*COS(2*PI()*'Time-domain'!$C$1*($B58+$B57)/2)*($B58-$B57)</f>
        <v>5.6151921786339376E-2</v>
      </c>
      <c r="H58">
        <f>H57+(E58+E57)/2*COS(2*PI()*'Time-domain'!$C$1*($B58+$B57)/2)*($B58-$B57)</f>
        <v>6.7191677603244584E-2</v>
      </c>
      <c r="I58">
        <f>I57+(C58+C57)/2*SIN(2*PI()*'Time-domain'!$C$1*($B58+$B57)/2)*($B58-$B57)</f>
        <v>2.4220809549542859E-2</v>
      </c>
      <c r="J58">
        <f>J57+(D58+D57)/2*SIN(2*PI()*'Time-domain'!$C$1*($B58+$B57)/2)*($B58-$B57)</f>
        <v>2.6564137127844889E-2</v>
      </c>
      <c r="K58">
        <f>K57+(E58+E57)/2*SIN(2*PI()*'Time-domain'!$C$1*($B58+$B57)/2)*($B58-$B57)</f>
        <v>3.2698211472810212E-2</v>
      </c>
      <c r="L58">
        <f>$I$2*COS(2*PI()*'Time-domain'!$C$1*$B58)+$I$3*SIN(2*PI()*'Time-domain'!$C$1*$B58)</f>
        <v>-82.877421784565328</v>
      </c>
      <c r="M58">
        <f>$J$2*COS(2*PI()*'Time-domain'!$C$1*$B58)+$J$3*SIN(2*PI()*'Time-domain'!$C$1*$B58)</f>
        <v>-86.187991953025957</v>
      </c>
      <c r="N58">
        <f>$K$2*COS(2*PI()*'Time-domain'!$C$1*$B58)+$K$3*SIN(2*PI()*'Time-domain'!$C$1*$B58)</f>
        <v>-88.567805551911619</v>
      </c>
      <c r="O58">
        <f t="shared" si="0"/>
        <v>2.557680839293639</v>
      </c>
      <c r="P58">
        <f t="shared" si="1"/>
        <v>3.0537659664215693</v>
      </c>
      <c r="Q58">
        <f t="shared" si="1"/>
        <v>4.7895403371026672</v>
      </c>
      <c r="R58">
        <f t="shared" si="2"/>
        <v>4.8129472703190981</v>
      </c>
      <c r="S58">
        <f t="shared" si="3"/>
        <v>5.2051369923929176</v>
      </c>
      <c r="T58">
        <f t="shared" si="4"/>
        <v>5.496552845202678</v>
      </c>
    </row>
    <row r="59" spans="1:20" x14ac:dyDescent="0.3">
      <c r="A59">
        <v>-204</v>
      </c>
      <c r="B59">
        <f>A59/256/(2*'Time-domain'!$C$1)</f>
        <v>-7.9687500000000001E-3</v>
      </c>
      <c r="C59">
        <f>-1*'Time-domain'!AJ61</f>
        <v>-54.411764705882355</v>
      </c>
      <c r="D59">
        <f>-1*'Time-domain'!AK61</f>
        <v>-93.838773933010273</v>
      </c>
      <c r="E59">
        <f>-1*'Time-domain'!AL61</f>
        <v>-122.05882352941177</v>
      </c>
      <c r="F59">
        <f>F58+(C59+C58)/2*COS(2*PI()*'Time-domain'!$C$1*($B59+$B58)/2)*($B59-$B58)</f>
        <v>5.2300618494510044E-2</v>
      </c>
      <c r="G59">
        <f>G58+(D59+D58)/2*COS(2*PI()*'Time-domain'!$C$1*($B59+$B58)/2)*($B59-$B58)</f>
        <v>5.8945825450504669E-2</v>
      </c>
      <c r="H59">
        <f>H58+(E59+E58)/2*COS(2*PI()*'Time-domain'!$C$1*($B59+$B58)/2)*($B59-$B58)</f>
        <v>7.1038664445164046E-2</v>
      </c>
      <c r="I59">
        <f>I58+(C59+C58)/2*SIN(2*PI()*'Time-domain'!$C$1*($B59+$B58)/2)*($B59-$B58)</f>
        <v>2.5476445404826513E-2</v>
      </c>
      <c r="J59">
        <f>J58+(D59+D58)/2*SIN(2*PI()*'Time-domain'!$C$1*($B59+$B58)/2)*($B59-$B58)</f>
        <v>2.8609784646282964E-2</v>
      </c>
      <c r="K59">
        <f>K58+(E59+E58)/2*SIN(2*PI()*'Time-domain'!$C$1*($B59+$B58)/2)*($B59-$B58)</f>
        <v>3.5514908121149227E-2</v>
      </c>
      <c r="L59">
        <f>$I$2*COS(2*PI()*'Time-domain'!$C$1*$B59)+$I$3*SIN(2*PI()*'Time-domain'!$C$1*$B59)</f>
        <v>-84.278257229479323</v>
      </c>
      <c r="M59">
        <f>$J$2*COS(2*PI()*'Time-domain'!$C$1*$B59)+$J$3*SIN(2*PI()*'Time-domain'!$C$1*$B59)</f>
        <v>-87.644784303150018</v>
      </c>
      <c r="N59">
        <f>$K$2*COS(2*PI()*'Time-domain'!$C$1*$B59)+$K$3*SIN(2*PI()*'Time-domain'!$C$1*$B59)</f>
        <v>-90.064822696314067</v>
      </c>
      <c r="O59">
        <f t="shared" si="0"/>
        <v>2.6733308447002111</v>
      </c>
      <c r="P59">
        <f t="shared" si="1"/>
        <v>3.3607245956523748</v>
      </c>
      <c r="Q59">
        <f t="shared" si="1"/>
        <v>5.3715073840317205</v>
      </c>
      <c r="R59">
        <f t="shared" si="2"/>
        <v>5.0858088037824354</v>
      </c>
      <c r="S59">
        <f t="shared" si="3"/>
        <v>5.5002330285348036</v>
      </c>
      <c r="T59">
        <f t="shared" si="4"/>
        <v>5.8081701877306866</v>
      </c>
    </row>
    <row r="60" spans="1:20" x14ac:dyDescent="0.3">
      <c r="A60">
        <v>-203</v>
      </c>
      <c r="B60">
        <f>A60/256/(2*'Time-domain'!$C$1)</f>
        <v>-7.9296874999999992E-3</v>
      </c>
      <c r="C60">
        <f>-1*'Time-domain'!AJ62</f>
        <v>-54.411764705882355</v>
      </c>
      <c r="D60">
        <f>-1*'Time-domain'!AK62</f>
        <v>-104.1299171304649</v>
      </c>
      <c r="E60">
        <f>-1*'Time-domain'!AL62</f>
        <v>-122.05882352941177</v>
      </c>
      <c r="F60">
        <f>F59+(C60+C59)/2*COS(2*PI()*'Time-domain'!$C$1*($B60+$B59)/2)*($B60-$B59)</f>
        <v>5.4000002625771142E-2</v>
      </c>
      <c r="G60">
        <f>G59+(D60+D59)/2*COS(2*PI()*'Time-domain'!$C$1*($B60+$B59)/2)*($B60-$B59)</f>
        <v>6.203729706421094E-2</v>
      </c>
      <c r="H60">
        <f>H59+(E60+E59)/2*COS(2*PI()*'Time-domain'!$C$1*($B60+$B59)/2)*($B60-$B59)</f>
        <v>7.4850796415290285E-2</v>
      </c>
      <c r="I60">
        <f>I59+(C60+C59)/2*SIN(2*PI()*'Time-domain'!$C$1*($B60+$B59)/2)*($B60-$B59)</f>
        <v>2.6753031442119921E-2</v>
      </c>
      <c r="J60">
        <f>J59+(D60+D59)/2*SIN(2*PI()*'Time-domain'!$C$1*($B60+$B59)/2)*($B60-$B59)</f>
        <v>3.0932113909071635E-2</v>
      </c>
      <c r="K60">
        <f>K59+(E60+E59)/2*SIN(2*PI()*'Time-domain'!$C$1*($B60+$B59)/2)*($B60-$B59)</f>
        <v>3.8378601123726333E-2</v>
      </c>
      <c r="L60">
        <f>$I$2*COS(2*PI()*'Time-domain'!$C$1*$B60)+$I$3*SIN(2*PI()*'Time-domain'!$C$1*$B60)</f>
        <v>-85.66640067885433</v>
      </c>
      <c r="M60">
        <f>$J$2*COS(2*PI()*'Time-domain'!$C$1*$B60)+$J$3*SIN(2*PI()*'Time-domain'!$C$1*$B60)</f>
        <v>-89.088377671140876</v>
      </c>
      <c r="N60">
        <f>$K$2*COS(2*PI()*'Time-domain'!$C$1*$B60)+$K$3*SIN(2*PI()*'Time-domain'!$C$1*$B60)</f>
        <v>-91.548276409702908</v>
      </c>
      <c r="O60">
        <f t="shared" si="0"/>
        <v>2.7889808501067881</v>
      </c>
      <c r="P60">
        <f t="shared" si="1"/>
        <v>3.7434550901971657</v>
      </c>
      <c r="Q60">
        <f t="shared" si="1"/>
        <v>5.9534744309607994</v>
      </c>
      <c r="R60">
        <f t="shared" si="2"/>
        <v>5.3678516431533456</v>
      </c>
      <c r="S60">
        <f t="shared" si="3"/>
        <v>5.8052585221034718</v>
      </c>
      <c r="T60">
        <f t="shared" si="4"/>
        <v>6.1302729002979985</v>
      </c>
    </row>
    <row r="61" spans="1:20" x14ac:dyDescent="0.3">
      <c r="A61">
        <v>-202</v>
      </c>
      <c r="B61">
        <f>A61/256/(2*'Time-domain'!$C$1)</f>
        <v>-7.8906250000000001E-3</v>
      </c>
      <c r="C61">
        <f>-1*'Time-domain'!AJ63</f>
        <v>-60.551074753863347</v>
      </c>
      <c r="D61">
        <f>-1*'Time-domain'!AK63</f>
        <v>-114.3254171147715</v>
      </c>
      <c r="E61">
        <f>-1*'Time-domain'!AL63</f>
        <v>-122.05882352941177</v>
      </c>
      <c r="F61">
        <f>F60+(C61+C60)/2*COS(2*PI()*'Time-domain'!$C$1*($B61+$B60)/2)*($B61-$B60)</f>
        <v>5.577857335391901E-2</v>
      </c>
      <c r="G61">
        <f>G60+(D61+D60)/2*COS(2*PI()*'Time-domain'!$C$1*($B61+$B60)/2)*($B61-$B60)</f>
        <v>6.5416982749796182E-2</v>
      </c>
      <c r="H61">
        <f>H60+(E61+E60)/2*COS(2*PI()*'Time-domain'!$C$1*($B61+$B60)/2)*($B61-$B60)</f>
        <v>7.8627499420570401E-2</v>
      </c>
      <c r="I61">
        <f>I60+(C61+C60)/2*SIN(2*PI()*'Time-domain'!$C$1*($B61+$B60)/2)*($B61-$B60)</f>
        <v>2.8123565437567791E-2</v>
      </c>
      <c r="J61">
        <f>J60+(D61+D60)/2*SIN(2*PI()*'Time-domain'!$C$1*($B61+$B60)/2)*($B61-$B60)</f>
        <v>3.3536437736466827E-2</v>
      </c>
      <c r="K61">
        <f>K60+(E61+E60)/2*SIN(2*PI()*'Time-domain'!$C$1*($B61+$B60)/2)*($B61-$B60)</f>
        <v>4.1288859218908583E-2</v>
      </c>
      <c r="L61">
        <f>$I$2*COS(2*PI()*'Time-domain'!$C$1*$B61)+$I$3*SIN(2*PI()*'Time-domain'!$C$1*$B61)</f>
        <v>-87.041643083392898</v>
      </c>
      <c r="M61">
        <f>$J$2*COS(2*PI()*'Time-domain'!$C$1*$B61)+$J$3*SIN(2*PI()*'Time-domain'!$C$1*$B61)</f>
        <v>-90.518554657147263</v>
      </c>
      <c r="N61">
        <f>$K$2*COS(2*PI()*'Time-domain'!$C$1*$B61)+$K$3*SIN(2*PI()*'Time-domain'!$C$1*$B61)</f>
        <v>-93.017943289405466</v>
      </c>
      <c r="O61">
        <f t="shared" si="0"/>
        <v>2.9180477881599813</v>
      </c>
      <c r="P61">
        <f t="shared" si="1"/>
        <v>4.2094974052381513</v>
      </c>
      <c r="Q61">
        <f t="shared" si="1"/>
        <v>6.5354414778898526</v>
      </c>
      <c r="R61">
        <f t="shared" si="2"/>
        <v>5.6591413734285574</v>
      </c>
      <c r="S61">
        <f t="shared" si="3"/>
        <v>6.1202844023805962</v>
      </c>
      <c r="T61">
        <f t="shared" si="4"/>
        <v>6.4629358832474013</v>
      </c>
    </row>
    <row r="62" spans="1:20" x14ac:dyDescent="0.3">
      <c r="A62">
        <v>-201</v>
      </c>
      <c r="B62">
        <f>A62/256/(2*'Time-domain'!$C$1)</f>
        <v>-7.8515624999999992E-3</v>
      </c>
      <c r="C62">
        <f>-1*'Time-domain'!AJ64</f>
        <v>-69.807869339695813</v>
      </c>
      <c r="D62">
        <f>-1*'Time-domain'!AK64</f>
        <v>-122.05882352941177</v>
      </c>
      <c r="E62">
        <f>-1*'Time-domain'!AL64</f>
        <v>-122.05882352941177</v>
      </c>
      <c r="F62">
        <f>F61+(C62+C61)/2*COS(2*PI()*'Time-domain'!$C$1*($B62+$B61)/2)*($B62-$B61)</f>
        <v>5.7776111822411956E-2</v>
      </c>
      <c r="G62">
        <f>G61+(D62+D61)/2*COS(2*PI()*'Time-domain'!$C$1*($B62+$B61)/2)*($B62-$B61)</f>
        <v>6.9039186176769018E-2</v>
      </c>
      <c r="H62">
        <f>H61+(E62+E61)/2*COS(2*PI()*'Time-domain'!$C$1*($B62+$B61)/2)*($B62-$B61)</f>
        <v>8.2368204703423931E-2</v>
      </c>
      <c r="I62">
        <f>I61+(C62+C61)/2*SIN(2*PI()*'Time-domain'!$C$1*($B62+$B61)/2)*($B62-$B61)</f>
        <v>2.970227644153382E-2</v>
      </c>
      <c r="J62">
        <f>J61+(D62+D61)/2*SIN(2*PI()*'Time-domain'!$C$1*($B62+$B61)/2)*($B62-$B61)</f>
        <v>3.6399167290346091E-2</v>
      </c>
      <c r="K62">
        <f>K61+(E62+E61)/2*SIN(2*PI()*'Time-domain'!$C$1*($B62+$B61)/2)*($B62-$B61)</f>
        <v>4.424524413253187E-2</v>
      </c>
      <c r="L62">
        <f>$I$2*COS(2*PI()*'Time-domain'!$C$1*$B62)+$I$3*SIN(2*PI()*'Time-domain'!$C$1*$B62)</f>
        <v>-88.403777336647408</v>
      </c>
      <c r="M62">
        <f>$J$2*COS(2*PI()*'Time-domain'!$C$1*$B62)+$J$3*SIN(2*PI()*'Time-domain'!$C$1*$B62)</f>
        <v>-91.935099881775685</v>
      </c>
      <c r="N62">
        <f>$K$2*COS(2*PI()*'Time-domain'!$C$1*$B62)+$K$3*SIN(2*PI()*'Time-domain'!$C$1*$B62)</f>
        <v>-94.473602008995513</v>
      </c>
      <c r="O62">
        <f t="shared" si="0"/>
        <v>3.0839994903590835</v>
      </c>
      <c r="P62">
        <f t="shared" si="1"/>
        <v>4.7551762062628429</v>
      </c>
      <c r="Q62">
        <f t="shared" si="1"/>
        <v>7.1174085248189316</v>
      </c>
      <c r="R62">
        <f t="shared" si="2"/>
        <v>5.959738009623532</v>
      </c>
      <c r="S62">
        <f t="shared" si="3"/>
        <v>6.4453755747888914</v>
      </c>
      <c r="T62">
        <f t="shared" si="4"/>
        <v>6.8062276758097369</v>
      </c>
    </row>
    <row r="63" spans="1:20" x14ac:dyDescent="0.3">
      <c r="A63">
        <v>-200</v>
      </c>
      <c r="B63">
        <f>A63/256/(2*'Time-domain'!$C$1)</f>
        <v>-7.8125E-3</v>
      </c>
      <c r="C63">
        <f>-1*'Time-domain'!AJ65</f>
        <v>-78.974189486531287</v>
      </c>
      <c r="D63">
        <f>-1*'Time-domain'!AK65</f>
        <v>-122.05882352941177</v>
      </c>
      <c r="E63">
        <f>-1*'Time-domain'!AL65</f>
        <v>-122.05882352941177</v>
      </c>
      <c r="F63">
        <f>F62+(C63+C62)/2*COS(2*PI()*'Time-domain'!$C$1*($B63+$B62)/2)*($B63-$B62)</f>
        <v>6.0033671693529335E-2</v>
      </c>
      <c r="G63">
        <f>G62+(D63+D62)/2*COS(2*PI()*'Time-domain'!$C$1*($B63+$B62)/2)*($B63-$B62)</f>
        <v>7.2743330400739423E-2</v>
      </c>
      <c r="H63">
        <f>H62+(E63+E62)/2*COS(2*PI()*'Time-domain'!$C$1*($B63+$B62)/2)*($B63-$B62)</f>
        <v>8.6072348927394335E-2</v>
      </c>
      <c r="I63">
        <f>I62+(C63+C62)/2*SIN(2*PI()*'Time-domain'!$C$1*($B63+$B62)/2)*($B63-$B62)</f>
        <v>3.1531941939609613E-2</v>
      </c>
      <c r="J63">
        <f>J62+(D63+D62)/2*SIN(2*PI()*'Time-domain'!$C$1*($B63+$B62)/2)*($B63-$B62)</f>
        <v>3.9401233801716604E-2</v>
      </c>
      <c r="K63">
        <f>K62+(E63+E62)/2*SIN(2*PI()*'Time-domain'!$C$1*($B63+$B62)/2)*($B63-$B62)</f>
        <v>4.7247310643902383E-2</v>
      </c>
      <c r="L63">
        <f>$I$2*COS(2*PI()*'Time-domain'!$C$1*$B63)+$I$3*SIN(2*PI()*'Time-domain'!$C$1*$B63)</f>
        <v>-89.752598306209705</v>
      </c>
      <c r="M63">
        <f>$J$2*COS(2*PI()*'Time-domain'!$C$1*$B63)+$J$3*SIN(2*PI()*'Time-domain'!$C$1*$B63)</f>
        <v>-93.337800018525797</v>
      </c>
      <c r="N63">
        <f>$K$2*COS(2*PI()*'Time-domain'!$C$1*$B63)+$K$3*SIN(2*PI()*'Time-domain'!$C$1*$B63)</f>
        <v>-95.915033351624245</v>
      </c>
      <c r="O63">
        <f t="shared" si="0"/>
        <v>3.3001723519662165</v>
      </c>
      <c r="P63">
        <f t="shared" si="1"/>
        <v>5.3371432531918961</v>
      </c>
      <c r="Q63">
        <f t="shared" si="1"/>
        <v>7.6993755717479848</v>
      </c>
      <c r="R63">
        <f t="shared" si="2"/>
        <v>6.2696959606215605</v>
      </c>
      <c r="S63">
        <f t="shared" si="3"/>
        <v>6.7805908817953995</v>
      </c>
      <c r="T63">
        <f t="shared" si="4"/>
        <v>7.1602104148183132</v>
      </c>
    </row>
    <row r="64" spans="1:20" x14ac:dyDescent="0.3">
      <c r="A64">
        <v>-199</v>
      </c>
      <c r="B64">
        <f>A64/256/(2*'Time-domain'!$C$1)</f>
        <v>-7.7734375E-3</v>
      </c>
      <c r="C64">
        <f>-1*'Time-domain'!AJ66</f>
        <v>-88.048654780271576</v>
      </c>
      <c r="D64">
        <f>-1*'Time-domain'!AK66</f>
        <v>-122.05882352941177</v>
      </c>
      <c r="E64">
        <f>-1*'Time-domain'!AL66</f>
        <v>-122.05882352941177</v>
      </c>
      <c r="F64">
        <f>F63+(C64+C63)/2*COS(2*PI()*'Time-domain'!$C$1*($B64+$B63)/2)*($B64-$B63)</f>
        <v>6.2542613626901528E-2</v>
      </c>
      <c r="G64">
        <f>G63+(D64+D63)/2*COS(2*PI()*'Time-domain'!$C$1*($B64+$B63)/2)*($B64-$B63)</f>
        <v>7.6410355735331753E-2</v>
      </c>
      <c r="H64">
        <f>H63+(E64+E63)/2*COS(2*PI()*'Time-domain'!$C$1*($B64+$B63)/2)*($B64-$B63)</f>
        <v>8.9739374261986665E-2</v>
      </c>
      <c r="I64">
        <f>I63+(C64+C63)/2*SIN(2*PI()*'Time-domain'!$C$1*($B64+$B63)/2)*($B64-$B63)</f>
        <v>3.3616871287687526E-2</v>
      </c>
      <c r="J64">
        <f>J63+(D64+D63)/2*SIN(2*PI()*'Time-domain'!$C$1*($B64+$B63)/2)*($B64-$B63)</f>
        <v>4.2448529810660392E-2</v>
      </c>
      <c r="K64">
        <f>K63+(E64+E63)/2*SIN(2*PI()*'Time-domain'!$C$1*($B64+$B63)/2)*($B64-$B63)</f>
        <v>5.0294606652846172E-2</v>
      </c>
      <c r="L64">
        <f>$I$2*COS(2*PI()*'Time-domain'!$C$1*$B64)+$I$3*SIN(2*PI()*'Time-domain'!$C$1*$B64)</f>
        <v>-91.087902864603066</v>
      </c>
      <c r="M64">
        <f>$J$2*COS(2*PI()*'Time-domain'!$C$1*$B64)+$J$3*SIN(2*PI()*'Time-domain'!$C$1*$B64)</f>
        <v>-94.726443825916533</v>
      </c>
      <c r="N64">
        <f>$K$2*COS(2*PI()*'Time-domain'!$C$1*$B64)+$K$3*SIN(2*PI()*'Time-domain'!$C$1*$B64)</f>
        <v>-97.342020243033417</v>
      </c>
      <c r="O64">
        <f t="shared" si="0"/>
        <v>3.5726003842608716</v>
      </c>
      <c r="P64">
        <f t="shared" si="1"/>
        <v>5.9191103001209626</v>
      </c>
      <c r="Q64">
        <f t="shared" si="1"/>
        <v>8.2813426186770513</v>
      </c>
      <c r="R64">
        <f t="shared" si="2"/>
        <v>6.589063996399986</v>
      </c>
      <c r="S64">
        <f t="shared" si="3"/>
        <v>7.1259830674670974</v>
      </c>
      <c r="T64">
        <f t="shared" si="4"/>
        <v>7.5249397972801138</v>
      </c>
    </row>
    <row r="65" spans="1:20" x14ac:dyDescent="0.3">
      <c r="A65">
        <v>-198</v>
      </c>
      <c r="B65">
        <f>A65/256/(2*'Time-domain'!$C$1)</f>
        <v>-7.7343749999999999E-3</v>
      </c>
      <c r="C65">
        <f>-1*'Time-domain'!AJ67</f>
        <v>-97.029898639822363</v>
      </c>
      <c r="D65">
        <f>-1*'Time-domain'!AK67</f>
        <v>-122.05882352941177</v>
      </c>
      <c r="E65">
        <f>-1*'Time-domain'!AL67</f>
        <v>-122.05882352941177</v>
      </c>
      <c r="F65">
        <f>F64+(C65+C64)/2*COS(2*PI()*'Time-domain'!$C$1*($B65+$B64)/2)*($B65-$B64)</f>
        <v>6.529421980591231E-2</v>
      </c>
      <c r="G65">
        <f>G64+(D65+D64)/2*COS(2*PI()*'Time-domain'!$C$1*($B65+$B64)/2)*($B65-$B64)</f>
        <v>8.0039709940018897E-2</v>
      </c>
      <c r="H65">
        <f>H64+(E65+E64)/2*COS(2*PI()*'Time-domain'!$C$1*($B65+$B64)/2)*($B65-$B64)</f>
        <v>9.3368728466673809E-2</v>
      </c>
      <c r="I65">
        <f>I64+(C65+C64)/2*SIN(2*PI()*'Time-domain'!$C$1*($B65+$B64)/2)*($B65-$B64)</f>
        <v>3.5961131194196735E-2</v>
      </c>
      <c r="J65">
        <f>J64+(D65+D64)/2*SIN(2*PI()*'Time-domain'!$C$1*($B65+$B64)/2)*($B65-$B64)</f>
        <v>4.554059640560728E-2</v>
      </c>
      <c r="K65">
        <f>K64+(E65+E64)/2*SIN(2*PI()*'Time-domain'!$C$1*($B65+$B64)/2)*($B65-$B64)</f>
        <v>5.3386673247793059E-2</v>
      </c>
      <c r="L65">
        <f>$I$2*COS(2*PI()*'Time-domain'!$C$1*$B65)+$I$3*SIN(2*PI()*'Time-domain'!$C$1*$B65)</f>
        <v>-92.409489919872655</v>
      </c>
      <c r="M65">
        <f>$J$2*COS(2*PI()*'Time-domain'!$C$1*$B65)+$J$3*SIN(2*PI()*'Time-domain'!$C$1*$B65)</f>
        <v>-96.100822179298319</v>
      </c>
      <c r="N65">
        <f>$K$2*COS(2*PI()*'Time-domain'!$C$1*$B65)+$K$3*SIN(2*PI()*'Time-domain'!$C$1*$B65)</f>
        <v>-98.754347784246093</v>
      </c>
      <c r="O65">
        <f t="shared" si="0"/>
        <v>3.907112795745975</v>
      </c>
      <c r="P65">
        <f t="shared" si="1"/>
        <v>6.5010773470500292</v>
      </c>
      <c r="Q65">
        <f t="shared" si="1"/>
        <v>8.863309665606117</v>
      </c>
      <c r="R65">
        <f t="shared" si="2"/>
        <v>6.9178852186529172</v>
      </c>
      <c r="S65">
        <f t="shared" si="3"/>
        <v>7.4815987456997641</v>
      </c>
      <c r="T65">
        <f t="shared" si="4"/>
        <v>7.900465046825917</v>
      </c>
    </row>
    <row r="66" spans="1:20" x14ac:dyDescent="0.3">
      <c r="A66">
        <v>-197</v>
      </c>
      <c r="B66">
        <f>A66/256/(2*'Time-domain'!$C$1)</f>
        <v>-7.6953124999999999E-3</v>
      </c>
      <c r="C66">
        <f>-1*'Time-domain'!AJ68</f>
        <v>-105.91656852289383</v>
      </c>
      <c r="D66">
        <f>-1*'Time-domain'!AK68</f>
        <v>-122.05882352941177</v>
      </c>
      <c r="E66">
        <f>-1*'Time-domain'!AL68</f>
        <v>-122.05882352941177</v>
      </c>
      <c r="F66">
        <f>F65+(C66+C65)/2*COS(2*PI()*'Time-domain'!$C$1*($B66+$B65)/2)*($B66-$B65)</f>
        <v>6.8279700274261834E-2</v>
      </c>
      <c r="G66">
        <f>G65+(D66+D65)/2*COS(2*PI()*'Time-domain'!$C$1*($B66+$B65)/2)*($B66-$B65)</f>
        <v>8.3630846447407453E-2</v>
      </c>
      <c r="H66">
        <f>H65+(E66+E65)/2*COS(2*PI()*'Time-domain'!$C$1*($B66+$B65)/2)*($B66-$B65)</f>
        <v>9.6959864974062365E-2</v>
      </c>
      <c r="I66">
        <f>I65+(C66+C65)/2*SIN(2*PI()*'Time-domain'!$C$1*($B66+$B65)/2)*($B66-$B65)</f>
        <v>3.8568544172334053E-2</v>
      </c>
      <c r="J66">
        <f>J65+(D66+D65)/2*SIN(2*PI()*'Time-domain'!$C$1*($B66+$B65)/2)*($B66-$B65)</f>
        <v>4.8676967932701577E-2</v>
      </c>
      <c r="K66">
        <f>K65+(E66+E65)/2*SIN(2*PI()*'Time-domain'!$C$1*($B66+$B65)/2)*($B66-$B65)</f>
        <v>5.6523044774887357E-2</v>
      </c>
      <c r="L66">
        <f>$I$2*COS(2*PI()*'Time-domain'!$C$1*$B66)+$I$3*SIN(2*PI()*'Time-domain'!$C$1*$B66)</f>
        <v>-93.717160445869155</v>
      </c>
      <c r="M66">
        <f>$J$2*COS(2*PI()*'Time-domain'!$C$1*$B66)+$J$3*SIN(2*PI()*'Time-domain'!$C$1*$B66)</f>
        <v>-97.460728102346522</v>
      </c>
      <c r="N66">
        <f>$K$2*COS(2*PI()*'Time-domain'!$C$1*$B66)+$K$3*SIN(2*PI()*'Time-domain'!$C$1*$B66)</f>
        <v>-100.15180328392951</v>
      </c>
      <c r="O66">
        <f t="shared" si="0"/>
        <v>4.3093322150216338</v>
      </c>
      <c r="P66">
        <f t="shared" si="1"/>
        <v>7.0830443939790957</v>
      </c>
      <c r="Q66">
        <f t="shared" si="1"/>
        <v>9.4452767125351826</v>
      </c>
      <c r="R66">
        <f t="shared" si="2"/>
        <v>7.2561970348284168</v>
      </c>
      <c r="S66">
        <f t="shared" si="3"/>
        <v>7.8474783721395465</v>
      </c>
      <c r="T66">
        <f t="shared" si="4"/>
        <v>8.2868288840598616</v>
      </c>
    </row>
    <row r="67" spans="1:20" x14ac:dyDescent="0.3">
      <c r="A67">
        <v>-196</v>
      </c>
      <c r="B67">
        <f>A67/256/(2*'Time-domain'!$C$1)</f>
        <v>-7.6562499999999999E-3</v>
      </c>
      <c r="C67">
        <f>-1*'Time-domain'!AJ69</f>
        <v>-114.70732612968939</v>
      </c>
      <c r="D67">
        <f>-1*'Time-domain'!AK69</f>
        <v>-122.05882352941177</v>
      </c>
      <c r="E67">
        <f>-1*'Time-domain'!AL69</f>
        <v>-122.05882352941177</v>
      </c>
      <c r="F67">
        <f>F66+(C67+C66)/2*COS(2*PI()*'Time-domain'!$C$1*($B67+$B66)/2)*($B67-$B66)</f>
        <v>7.1490199304834592E-2</v>
      </c>
      <c r="G67">
        <f>G66+(D67+D66)/2*COS(2*PI()*'Time-domain'!$C$1*($B67+$B66)/2)*($B67-$B66)</f>
        <v>8.7183224445548643E-2</v>
      </c>
      <c r="H67">
        <f>H66+(E67+E66)/2*COS(2*PI()*'Time-domain'!$C$1*($B67+$B66)/2)*($B67-$B66)</f>
        <v>0.10051224297220356</v>
      </c>
      <c r="I67">
        <f>I66+(C67+C66)/2*SIN(2*PI()*'Time-domain'!$C$1*($B67+$B66)/2)*($B67-$B66)</f>
        <v>4.144268715263872E-2</v>
      </c>
      <c r="J67">
        <f>J66+(D67+D66)/2*SIN(2*PI()*'Time-domain'!$C$1*($B67+$B66)/2)*($B67-$B66)</f>
        <v>5.1857172065927791E-2</v>
      </c>
      <c r="K67">
        <f>K66+(E67+E66)/2*SIN(2*PI()*'Time-domain'!$C$1*($B67+$B66)/2)*($B67-$B66)</f>
        <v>5.9703248908113571E-2</v>
      </c>
      <c r="L67">
        <f>$I$2*COS(2*PI()*'Time-domain'!$C$1*$B67)+$I$3*SIN(2*PI()*'Time-domain'!$C$1*$B67)</f>
        <v>-95.010717512221291</v>
      </c>
      <c r="M67">
        <f>$J$2*COS(2*PI()*'Time-domain'!$C$1*$B67)+$J$3*SIN(2*PI()*'Time-domain'!$C$1*$B67)</f>
        <v>-98.805956798231236</v>
      </c>
      <c r="N67">
        <f>$K$2*COS(2*PI()*'Time-domain'!$C$1*$B67)+$K$3*SIN(2*PI()*'Time-domain'!$C$1*$B67)</f>
        <v>-101.53417629042563</v>
      </c>
      <c r="O67">
        <f t="shared" si="0"/>
        <v>4.7846730635731394</v>
      </c>
      <c r="P67">
        <f t="shared" si="1"/>
        <v>7.6650114409081622</v>
      </c>
      <c r="Q67">
        <f t="shared" si="1"/>
        <v>10.027243759464248</v>
      </c>
      <c r="R67">
        <f t="shared" si="2"/>
        <v>7.6040311355956423</v>
      </c>
      <c r="S67">
        <f t="shared" si="3"/>
        <v>8.2236562198139875</v>
      </c>
      <c r="T67">
        <f t="shared" si="4"/>
        <v>8.6840675008261439</v>
      </c>
    </row>
    <row r="68" spans="1:20" x14ac:dyDescent="0.3">
      <c r="A68">
        <v>-195</v>
      </c>
      <c r="B68">
        <f>A68/256/(2*'Time-domain'!$C$1)</f>
        <v>-7.6171874999999998E-3</v>
      </c>
      <c r="C68">
        <f>-1*'Time-domain'!AJ70</f>
        <v>-122.05882352941177</v>
      </c>
      <c r="D68">
        <f>-1*'Time-domain'!AK70</f>
        <v>-122.05882352941177</v>
      </c>
      <c r="E68">
        <f>-1*'Time-domain'!AL70</f>
        <v>-122.05882352941177</v>
      </c>
      <c r="F68">
        <f>F67+(C68+C67)/2*COS(2*PI()*'Time-domain'!$C$1*($B68+$B67)/2)*($B68-$B67)</f>
        <v>7.4897488797376094E-2</v>
      </c>
      <c r="G68">
        <f>G67+(D68+D67)/2*COS(2*PI()*'Time-domain'!$C$1*($B68+$B67)/2)*($B68-$B67)</f>
        <v>9.0696308959382618E-2</v>
      </c>
      <c r="H68">
        <f>H67+(E68+E67)/2*COS(2*PI()*'Time-domain'!$C$1*($B68+$B67)/2)*($B68-$B67)</f>
        <v>0.10402532748603753</v>
      </c>
      <c r="I68">
        <f>I67+(C68+C67)/2*SIN(2*PI()*'Time-domain'!$C$1*($B68+$B67)/2)*($B68-$B67)</f>
        <v>4.4569168915102389E-2</v>
      </c>
      <c r="J68">
        <f>J67+(D68+D67)/2*SIN(2*PI()*'Time-domain'!$C$1*($B68+$B67)/2)*($B68-$B67)</f>
        <v>5.5080729878241169E-2</v>
      </c>
      <c r="K68">
        <f>K67+(E68+E67)/2*SIN(2*PI()*'Time-domain'!$C$1*($B68+$B67)/2)*($B68-$B67)</f>
        <v>6.2926806720426942E-2</v>
      </c>
      <c r="L68">
        <f>$I$2*COS(2*PI()*'Time-domain'!$C$1*$B68)+$I$3*SIN(2*PI()*'Time-domain'!$C$1*$B68)</f>
        <v>-96.289966313993034</v>
      </c>
      <c r="M68">
        <f>$J$2*COS(2*PI()*'Time-domain'!$C$1*$B68)+$J$3*SIN(2*PI()*'Time-domain'!$C$1*$B68)</f>
        <v>-100.13630568045906</v>
      </c>
      <c r="N68">
        <f>$K$2*COS(2*PI()*'Time-domain'!$C$1*$B68)+$K$3*SIN(2*PI()*'Time-domain'!$C$1*$B68)</f>
        <v>-102.90125862344455</v>
      </c>
      <c r="O68">
        <f t="shared" si="0"/>
        <v>5.3321165169363809</v>
      </c>
      <c r="P68">
        <f t="shared" si="1"/>
        <v>8.2469784878372288</v>
      </c>
      <c r="Q68">
        <f t="shared" si="1"/>
        <v>10.609210806393314</v>
      </c>
      <c r="R68">
        <f t="shared" si="2"/>
        <v>7.9614134757555766</v>
      </c>
      <c r="S68">
        <f t="shared" si="3"/>
        <v>8.6101603584872315</v>
      </c>
      <c r="T68">
        <f t="shared" si="4"/>
        <v>9.092210538408402</v>
      </c>
    </row>
    <row r="69" spans="1:20" x14ac:dyDescent="0.3">
      <c r="A69">
        <v>-194</v>
      </c>
      <c r="B69">
        <f>A69/256/(2*'Time-domain'!$C$1)</f>
        <v>-7.5781249999999998E-3</v>
      </c>
      <c r="C69">
        <f>-1*'Time-domain'!AJ71</f>
        <v>-122.05882352941177</v>
      </c>
      <c r="D69">
        <f>-1*'Time-domain'!AK71</f>
        <v>-122.05882352941177</v>
      </c>
      <c r="E69">
        <f>-1*'Time-domain'!AL71</f>
        <v>-124.40839692792203</v>
      </c>
      <c r="F69">
        <f>F68+(C69+C68)/2*COS(2*PI()*'Time-domain'!$C$1*($B69+$B68)/2)*($B69-$B68)</f>
        <v>7.8370750769297212E-2</v>
      </c>
      <c r="G69">
        <f>G68+(D69+D68)/2*COS(2*PI()*'Time-domain'!$C$1*($B69+$B68)/2)*($B69-$B68)</f>
        <v>9.4169570931303737E-2</v>
      </c>
      <c r="H69">
        <f>H68+(E69+E68)/2*COS(2*PI()*'Time-domain'!$C$1*($B69+$B68)/2)*($B69-$B68)</f>
        <v>0.10753201876564535</v>
      </c>
      <c r="I69">
        <f>I68+(C69+C68)/2*SIN(2*PI()*'Time-domain'!$C$1*($B69+$B68)/2)*($B69-$B68)</f>
        <v>4.7835594950553569E-2</v>
      </c>
      <c r="J69">
        <f>J68+(D69+D68)/2*SIN(2*PI()*'Time-domain'!$C$1*($B69+$B68)/2)*($B69-$B68)</f>
        <v>5.8347155913692349E-2</v>
      </c>
      <c r="K69">
        <f>K68+(E69+E68)/2*SIN(2*PI()*'Time-domain'!$C$1*($B69+$B68)/2)*($B69-$B68)</f>
        <v>6.6224671317627201E-2</v>
      </c>
      <c r="L69">
        <f>$I$2*COS(2*PI()*'Time-domain'!$C$1*$B69)+$I$3*SIN(2*PI()*'Time-domain'!$C$1*$B69)</f>
        <v>-97.554714201020147</v>
      </c>
      <c r="M69">
        <f>$J$2*COS(2*PI()*'Time-domain'!$C$1*$B69)+$J$3*SIN(2*PI()*'Time-domain'!$C$1*$B69)</f>
        <v>-101.45157440338163</v>
      </c>
      <c r="N69">
        <f>$K$2*COS(2*PI()*'Time-domain'!$C$1*$B69)+$K$3*SIN(2*PI()*'Time-domain'!$C$1*$B69)</f>
        <v>-104.25284440541527</v>
      </c>
      <c r="O69">
        <f t="shared" si="0"/>
        <v>5.9140835638654474</v>
      </c>
      <c r="P69">
        <f t="shared" si="1"/>
        <v>8.8289455347662944</v>
      </c>
      <c r="Q69">
        <f t="shared" si="1"/>
        <v>11.202434348971087</v>
      </c>
      <c r="R69">
        <f t="shared" si="2"/>
        <v>8.3283642586068218</v>
      </c>
      <c r="S69">
        <f t="shared" si="3"/>
        <v>9.0070126377518509</v>
      </c>
      <c r="T69">
        <f t="shared" si="4"/>
        <v>9.5112810696749204</v>
      </c>
    </row>
    <row r="70" spans="1:20" x14ac:dyDescent="0.3">
      <c r="A70">
        <v>-193</v>
      </c>
      <c r="B70">
        <f>A70/256/(2*'Time-domain'!$C$1)</f>
        <v>-7.5390624999999998E-3</v>
      </c>
      <c r="C70">
        <f>-1*'Time-domain'!AJ72</f>
        <v>-122.05882352941177</v>
      </c>
      <c r="D70">
        <f>-1*'Time-domain'!AK72</f>
        <v>-122.05882352941177</v>
      </c>
      <c r="E70">
        <f>-1*'Time-domain'!AL72</f>
        <v>-135.29411764705884</v>
      </c>
      <c r="F70">
        <f>F69+(C70+C69)/2*COS(2*PI()*'Time-domain'!$C$1*($B70+$B69)/2)*($B70-$B69)</f>
        <v>8.1803667138828154E-2</v>
      </c>
      <c r="G70">
        <f>G69+(D70+D69)/2*COS(2*PI()*'Time-domain'!$C$1*($B70+$B69)/2)*($B70-$B69)</f>
        <v>9.7602487300834678E-2</v>
      </c>
      <c r="H70">
        <f>H69+(E70+E69)/2*COS(2*PI()*'Time-domain'!$C$1*($B70+$B69)/2)*($B70-$B69)</f>
        <v>0.1111840980980255</v>
      </c>
      <c r="I70">
        <f>I69+(C70+C69)/2*SIN(2*PI()*'Time-domain'!$C$1*($B70+$B69)/2)*($B70-$B69)</f>
        <v>5.1144397297396477E-2</v>
      </c>
      <c r="J70">
        <f>J69+(D70+D69)/2*SIN(2*PI()*'Time-domain'!$C$1*($B70+$B69)/2)*($B70-$B69)</f>
        <v>6.1655958260535257E-2</v>
      </c>
      <c r="K70">
        <f>K69+(E70+E69)/2*SIN(2*PI()*'Time-domain'!$C$1*($B70+$B69)/2)*($B70-$B69)</f>
        <v>6.974471298630526E-2</v>
      </c>
      <c r="L70">
        <f>$I$2*COS(2*PI()*'Time-domain'!$C$1*$B70)+$I$3*SIN(2*PI()*'Time-domain'!$C$1*$B70)</f>
        <v>-98.804770706923051</v>
      </c>
      <c r="M70">
        <f>$J$2*COS(2*PI()*'Time-domain'!$C$1*$B70)+$J$3*SIN(2*PI()*'Time-domain'!$C$1*$B70)</f>
        <v>-102.75156489236727</v>
      </c>
      <c r="N70">
        <f>$K$2*COS(2*PI()*'Time-domain'!$C$1*$B70)+$K$3*SIN(2*PI()*'Time-domain'!$C$1*$B70)</f>
        <v>-105.58873009249065</v>
      </c>
      <c r="O70">
        <f t="shared" si="0"/>
        <v>6.496050610794514</v>
      </c>
      <c r="P70">
        <f t="shared" si="1"/>
        <v>9.41091258169536</v>
      </c>
      <c r="Q70">
        <f t="shared" si="1"/>
        <v>11.861080795031324</v>
      </c>
      <c r="R70">
        <f t="shared" si="2"/>
        <v>8.7048979237758921</v>
      </c>
      <c r="S70">
        <f t="shared" si="3"/>
        <v>9.4142286738674663</v>
      </c>
      <c r="T70">
        <f t="shared" si="4"/>
        <v>9.9412955851803915</v>
      </c>
    </row>
    <row r="71" spans="1:20" x14ac:dyDescent="0.3">
      <c r="A71">
        <v>-192</v>
      </c>
      <c r="B71">
        <f>A71/256/(2*'Time-domain'!$C$1)</f>
        <v>-7.4999999999999997E-3</v>
      </c>
      <c r="C71">
        <f>-1*'Time-domain'!AJ73</f>
        <v>-122.05882352941177</v>
      </c>
      <c r="D71">
        <f>-1*'Time-domain'!AK73</f>
        <v>-122.05882352941177</v>
      </c>
      <c r="E71">
        <f>-1*'Time-domain'!AL73</f>
        <v>-135.29411764705884</v>
      </c>
      <c r="F71">
        <f>F70+(C71+C70)/2*COS(2*PI()*'Time-domain'!$C$1*($B71+$B70)/2)*($B71-$B70)</f>
        <v>8.5195720921390938E-2</v>
      </c>
      <c r="G71">
        <f>G70+(D71+D70)/2*COS(2*PI()*'Time-domain'!$C$1*($B71+$B70)/2)*($B71-$B70)</f>
        <v>0.10099454108339746</v>
      </c>
      <c r="H71">
        <f>H70+(E71+E70)/2*COS(2*PI()*'Time-domain'!$C$1*($B71+$B70)/2)*($B71-$B70)</f>
        <v>0.11494396494134811</v>
      </c>
      <c r="I71">
        <f>I70+(C71+C70)/2*SIN(2*PI()*'Time-domain'!$C$1*($B71+$B70)/2)*($B71-$B70)</f>
        <v>5.4495077662168406E-2</v>
      </c>
      <c r="J71">
        <f>J70+(D71+D70)/2*SIN(2*PI()*'Time-domain'!$C$1*($B71+$B70)/2)*($B71-$B70)</f>
        <v>6.5006638625307187E-2</v>
      </c>
      <c r="K71">
        <f>K70+(E71+E70)/2*SIN(2*PI()*'Time-domain'!$C$1*($B71+$B70)/2)*($B71-$B70)</f>
        <v>7.3458720137618727E-2</v>
      </c>
      <c r="L71">
        <f>$I$2*COS(2*PI()*'Time-domain'!$C$1*$B71)+$I$3*SIN(2*PI()*'Time-domain'!$C$1*$B71)</f>
        <v>-100.03994757778999</v>
      </c>
      <c r="M71">
        <f>$J$2*COS(2*PI()*'Time-domain'!$C$1*$B71)+$J$3*SIN(2*PI()*'Time-domain'!$C$1*$B71)</f>
        <v>-104.03608137363008</v>
      </c>
      <c r="N71">
        <f>$K$2*COS(2*PI()*'Time-domain'!$C$1*$B71)+$K$3*SIN(2*PI()*'Time-domain'!$C$1*$B71)</f>
        <v>-106.90871450519997</v>
      </c>
      <c r="O71">
        <f t="shared" si="0"/>
        <v>7.0780176577235805</v>
      </c>
      <c r="P71">
        <f t="shared" si="1"/>
        <v>9.9928796286244257</v>
      </c>
      <c r="Q71">
        <f t="shared" si="1"/>
        <v>12.576100258699144</v>
      </c>
      <c r="R71">
        <f t="shared" si="2"/>
        <v>9.0910231385193185</v>
      </c>
      <c r="S71">
        <f t="shared" si="3"/>
        <v>9.8318178403541001</v>
      </c>
      <c r="T71">
        <f t="shared" si="4"/>
        <v>10.382263983232624</v>
      </c>
    </row>
    <row r="72" spans="1:20" x14ac:dyDescent="0.3">
      <c r="A72">
        <v>-191</v>
      </c>
      <c r="B72">
        <f>A72/256/(2*'Time-domain'!$C$1)</f>
        <v>-7.4609374999999997E-3</v>
      </c>
      <c r="C72">
        <f>-1*'Time-domain'!AJ74</f>
        <v>-122.05882352941177</v>
      </c>
      <c r="D72">
        <f>-1*'Time-domain'!AK74</f>
        <v>-122.05882352941177</v>
      </c>
      <c r="E72">
        <f>-1*'Time-domain'!AL74</f>
        <v>-135.29411764705884</v>
      </c>
      <c r="F72">
        <f>F71+(C72+C71)/2*COS(2*PI()*'Time-domain'!$C$1*($B72+$B71)/2)*($B72-$B71)</f>
        <v>8.8546401286162868E-2</v>
      </c>
      <c r="G72">
        <f>G71+(D72+D71)/2*COS(2*PI()*'Time-domain'!$C$1*($B72+$B71)/2)*($B72-$B71)</f>
        <v>0.10434522144816939</v>
      </c>
      <c r="H72">
        <f>H71+(E72+E71)/2*COS(2*PI()*'Time-domain'!$C$1*($B72+$B71)/2)*($B72-$B71)</f>
        <v>0.11865797209266157</v>
      </c>
      <c r="I72">
        <f>I71+(C72+C71)/2*SIN(2*PI()*'Time-domain'!$C$1*($B72+$B71)/2)*($B72-$B71)</f>
        <v>5.7887131444731191E-2</v>
      </c>
      <c r="J72">
        <f>J71+(D72+D71)/2*SIN(2*PI()*'Time-domain'!$C$1*($B72+$B71)/2)*($B72-$B71)</f>
        <v>6.8398692407869971E-2</v>
      </c>
      <c r="K72">
        <f>K71+(E72+E71)/2*SIN(2*PI()*'Time-domain'!$C$1*($B72+$B71)/2)*($B72-$B71)</f>
        <v>7.7218586980941334E-2</v>
      </c>
      <c r="L72">
        <f>$I$2*COS(2*PI()*'Time-domain'!$C$1*$B72)+$I$3*SIN(2*PI()*'Time-domain'!$C$1*$B72)</f>
        <v>-101.26005880052757</v>
      </c>
      <c r="M72">
        <f>$J$2*COS(2*PI()*'Time-domain'!$C$1*$B72)+$J$3*SIN(2*PI()*'Time-domain'!$C$1*$B72)</f>
        <v>-105.30493040371282</v>
      </c>
      <c r="N72">
        <f>$K$2*COS(2*PI()*'Time-domain'!$C$1*$B72)+$K$3*SIN(2*PI()*'Time-domain'!$C$1*$B72)</f>
        <v>-108.21259885874598</v>
      </c>
      <c r="O72">
        <f t="shared" si="0"/>
        <v>7.659984704652647</v>
      </c>
      <c r="P72">
        <f t="shared" si="1"/>
        <v>10.574846675553491</v>
      </c>
      <c r="Q72">
        <f t="shared" si="1"/>
        <v>13.291119722366965</v>
      </c>
      <c r="R72">
        <f t="shared" si="2"/>
        <v>9.486742792502822</v>
      </c>
      <c r="S72">
        <f t="shared" si="3"/>
        <v>10.259783262345913</v>
      </c>
      <c r="T72">
        <f t="shared" si="4"/>
        <v>10.834189563930174</v>
      </c>
    </row>
    <row r="73" spans="1:20" x14ac:dyDescent="0.3">
      <c r="A73">
        <v>-190</v>
      </c>
      <c r="B73">
        <f>A73/256/(2*'Time-domain'!$C$1)</f>
        <v>-7.4218749999999997E-3</v>
      </c>
      <c r="C73">
        <f>-1*'Time-domain'!AJ75</f>
        <v>-122.05882352941177</v>
      </c>
      <c r="D73">
        <f>-1*'Time-domain'!AK75</f>
        <v>-122.05882352941177</v>
      </c>
      <c r="E73">
        <f>-1*'Time-domain'!AL75</f>
        <v>-135.29411764705884</v>
      </c>
      <c r="F73">
        <f>F72+(C73+C72)/2*COS(2*PI()*'Time-domain'!$C$1*($B73+$B72)/2)*($B73-$B72)</f>
        <v>9.1855203633005769E-2</v>
      </c>
      <c r="G73">
        <f>G72+(D73+D72)/2*COS(2*PI()*'Time-domain'!$C$1*($B73+$B72)/2)*($B73-$B72)</f>
        <v>0.10765402379501229</v>
      </c>
      <c r="H73">
        <f>H72+(E73+E72)/2*COS(2*PI()*'Time-domain'!$C$1*($B73+$B72)/2)*($B73-$B72)</f>
        <v>0.1223255602361501</v>
      </c>
      <c r="I73">
        <f>I72+(C73+C72)/2*SIN(2*PI()*'Time-domain'!$C$1*($B73+$B72)/2)*($B73-$B72)</f>
        <v>6.1320047814262139E-2</v>
      </c>
      <c r="J73">
        <f>J72+(D73+D72)/2*SIN(2*PI()*'Time-domain'!$C$1*($B73+$B72)/2)*($B73-$B72)</f>
        <v>7.1831608777400913E-2</v>
      </c>
      <c r="K73">
        <f>K72+(E73+E72)/2*SIN(2*PI()*'Time-domain'!$C$1*($B73+$B72)/2)*($B73-$B72)</f>
        <v>8.1023747294156359E-2</v>
      </c>
      <c r="L73">
        <f>$I$2*COS(2*PI()*'Time-domain'!$C$1*$B73)+$I$3*SIN(2*PI()*'Time-domain'!$C$1*$B73)</f>
        <v>-102.46492063087355</v>
      </c>
      <c r="M73">
        <f>$J$2*COS(2*PI()*'Time-domain'!$C$1*$B73)+$J$3*SIN(2*PI()*'Time-domain'!$C$1*$B73)</f>
        <v>-106.55792089861872</v>
      </c>
      <c r="N73">
        <f>$K$2*COS(2*PI()*'Time-domain'!$C$1*$B73)+$K$3*SIN(2*PI()*'Time-domain'!$C$1*$B73)</f>
        <v>-109.50018679294105</v>
      </c>
      <c r="O73">
        <f t="shared" ref="O73:O136" si="5">O72+((C73+C72)/2)^2*($B73-$B72)</f>
        <v>8.2419517515817127</v>
      </c>
      <c r="P73">
        <f t="shared" ref="P73:Q136" si="6">P72+((D73+D72)/2)^2*($B73-$B72)</f>
        <v>11.156813722482557</v>
      </c>
      <c r="Q73">
        <f t="shared" si="6"/>
        <v>14.006139186034785</v>
      </c>
      <c r="R73">
        <f t="shared" ref="R73:R136" si="7">R72+((L72+L73)/2)^2*($B73-$B72)</f>
        <v>9.8920539960606817</v>
      </c>
      <c r="S73">
        <f t="shared" ref="S73:S136" si="8">S72+((M72+M73)/2)^2*($B73-$B72)</f>
        <v>10.698121814708744</v>
      </c>
      <c r="T73">
        <f t="shared" ref="T73:T136" si="9">T72+((N72+N73)/2)^2*($B73-$B72)</f>
        <v>11.297069027174485</v>
      </c>
    </row>
    <row r="74" spans="1:20" x14ac:dyDescent="0.3">
      <c r="A74">
        <v>-189</v>
      </c>
      <c r="B74">
        <f>A74/256/(2*'Time-domain'!$C$1)</f>
        <v>-7.3828124999999996E-3</v>
      </c>
      <c r="C74">
        <f>-1*'Time-domain'!AJ76</f>
        <v>-122.05882352941177</v>
      </c>
      <c r="D74">
        <f>-1*'Time-domain'!AK76</f>
        <v>-122.05882352941177</v>
      </c>
      <c r="E74">
        <f>-1*'Time-domain'!AL76</f>
        <v>-135.29411764705884</v>
      </c>
      <c r="F74">
        <f>F73+(C74+C73)/2*COS(2*PI()*'Time-domain'!$C$1*($B74+$B73)/2)*($B74-$B73)</f>
        <v>9.5121629668456956E-2</v>
      </c>
      <c r="G74">
        <f>G73+(D74+D73)/2*COS(2*PI()*'Time-domain'!$C$1*($B74+$B73)/2)*($B74-$B73)</f>
        <v>0.11092044983046348</v>
      </c>
      <c r="H74">
        <f>H73+(E74+E73)/2*COS(2*PI()*'Time-domain'!$C$1*($B74+$B73)/2)*($B74-$B73)</f>
        <v>0.12594617704652972</v>
      </c>
      <c r="I74">
        <f>I73+(C74+C73)/2*SIN(2*PI()*'Time-domain'!$C$1*($B74+$B73)/2)*($B74-$B73)</f>
        <v>6.4793309786183251E-2</v>
      </c>
      <c r="J74">
        <f>J73+(D74+D73)/2*SIN(2*PI()*'Time-domain'!$C$1*($B74+$B73)/2)*($B74-$B73)</f>
        <v>7.5304870749322031E-2</v>
      </c>
      <c r="K74">
        <f>K73+(E74+E73)/2*SIN(2*PI()*'Time-domain'!$C$1*($B74+$B73)/2)*($B74-$B73)</f>
        <v>8.4873628034117105E-2</v>
      </c>
      <c r="L74">
        <f>$I$2*COS(2*PI()*'Time-domain'!$C$1*$B74)+$I$3*SIN(2*PI()*'Time-domain'!$C$1*$B74)</f>
        <v>-103.65435162106813</v>
      </c>
      <c r="M74">
        <f>$J$2*COS(2*PI()*'Time-domain'!$C$1*$B74)+$J$3*SIN(2*PI()*'Time-domain'!$C$1*$B74)</f>
        <v>-107.79486416258813</v>
      </c>
      <c r="N74">
        <f>$K$2*COS(2*PI()*'Time-domain'!$C$1*$B74)+$K$3*SIN(2*PI()*'Time-domain'!$C$1*$B74)</f>
        <v>-110.77128440177847</v>
      </c>
      <c r="O74">
        <f t="shared" si="5"/>
        <v>8.8239187985107783</v>
      </c>
      <c r="P74">
        <f t="shared" si="6"/>
        <v>11.738780769411623</v>
      </c>
      <c r="Q74">
        <f t="shared" si="6"/>
        <v>14.721158649702605</v>
      </c>
      <c r="R74">
        <f t="shared" si="7"/>
        <v>10.306948081936365</v>
      </c>
      <c r="S74">
        <f t="shared" si="8"/>
        <v>11.146824123922572</v>
      </c>
      <c r="T74">
        <f t="shared" si="9"/>
        <v>11.770892474657749</v>
      </c>
    </row>
    <row r="75" spans="1:20" x14ac:dyDescent="0.3">
      <c r="A75">
        <v>-188</v>
      </c>
      <c r="B75">
        <f>A75/256/(2*'Time-domain'!$C$1)</f>
        <v>-7.3437499999999996E-3</v>
      </c>
      <c r="C75">
        <f>-1*'Time-domain'!AJ77</f>
        <v>-122.05882352941177</v>
      </c>
      <c r="D75">
        <f>-1*'Time-domain'!AK77</f>
        <v>-122.05882352941177</v>
      </c>
      <c r="E75">
        <f>-1*'Time-domain'!AL77</f>
        <v>-135.29411764705884</v>
      </c>
      <c r="F75">
        <f>F74+(C75+C74)/2*COS(2*PI()*'Time-domain'!$C$1*($B75+$B74)/2)*($B75-$B74)</f>
        <v>9.8345187480770327E-2</v>
      </c>
      <c r="G75">
        <f>G74+(D75+D74)/2*COS(2*PI()*'Time-domain'!$C$1*($B75+$B74)/2)*($B75-$B74)</f>
        <v>0.11414400764277685</v>
      </c>
      <c r="H75">
        <f>H74+(E75+E74)/2*COS(2*PI()*'Time-domain'!$C$1*($B75+$B74)/2)*($B75-$B74)</f>
        <v>0.12951927727222648</v>
      </c>
      <c r="I75">
        <f>I74+(C75+C74)/2*SIN(2*PI()*'Time-domain'!$C$1*($B75+$B74)/2)*($B75-$B74)</f>
        <v>6.8306394300017226E-2</v>
      </c>
      <c r="J75">
        <f>J74+(D75+D74)/2*SIN(2*PI()*'Time-domain'!$C$1*($B75+$B74)/2)*($B75-$B74)</f>
        <v>7.8817955263156006E-2</v>
      </c>
      <c r="K75">
        <f>K74+(E75+E74)/2*SIN(2*PI()*'Time-domain'!$C$1*($B75+$B74)/2)*($B75-$B74)</f>
        <v>8.8767649422945127E-2</v>
      </c>
      <c r="L75">
        <f>$I$2*COS(2*PI()*'Time-domain'!$C$1*$B75)+$I$3*SIN(2*PI()*'Time-domain'!$C$1*$B75)</f>
        <v>-104.82817264717923</v>
      </c>
      <c r="M75">
        <f>$J$2*COS(2*PI()*'Time-domain'!$C$1*$B75)+$J$3*SIN(2*PI()*'Time-domain'!$C$1*$B75)</f>
        <v>-109.01557391651532</v>
      </c>
      <c r="N75">
        <f>$K$2*COS(2*PI()*'Time-domain'!$C$1*$B75)+$K$3*SIN(2*PI()*'Time-domain'!$C$1*$B75)</f>
        <v>-112.02570026263378</v>
      </c>
      <c r="O75">
        <f t="shared" si="5"/>
        <v>9.405885845439844</v>
      </c>
      <c r="P75">
        <f t="shared" si="6"/>
        <v>12.320747816340688</v>
      </c>
      <c r="Q75">
        <f t="shared" si="6"/>
        <v>15.436178113370426</v>
      </c>
      <c r="R75">
        <f t="shared" si="7"/>
        <v>10.731410610503362</v>
      </c>
      <c r="S75">
        <f t="shared" si="8"/>
        <v>11.605874573727775</v>
      </c>
      <c r="T75">
        <f t="shared" si="9"/>
        <v>12.255643415825272</v>
      </c>
    </row>
    <row r="76" spans="1:20" x14ac:dyDescent="0.3">
      <c r="A76">
        <v>-187</v>
      </c>
      <c r="B76">
        <f>A76/256/(2*'Time-domain'!$C$1)</f>
        <v>-7.3046875000000004E-3</v>
      </c>
      <c r="C76">
        <f>-1*'Time-domain'!AJ78</f>
        <v>-122.05882352941177</v>
      </c>
      <c r="D76">
        <f>-1*'Time-domain'!AK78</f>
        <v>-134.81572973697271</v>
      </c>
      <c r="E76">
        <f>-1*'Time-domain'!AL78</f>
        <v>-135.29411764705884</v>
      </c>
      <c r="F76">
        <f>F75+(C76+C75)/2*COS(2*PI()*'Time-domain'!$C$1*($B76+$B75)/2)*($B76-$B75)</f>
        <v>0.10152539161399647</v>
      </c>
      <c r="G76">
        <f>G75+(D76+D75)/2*COS(2*PI()*'Time-domain'!$C$1*($B76+$B75)/2)*($B76-$B75)</f>
        <v>0.1174904003589967</v>
      </c>
      <c r="H76">
        <f>H75+(E76+E75)/2*COS(2*PI()*'Time-domain'!$C$1*($B76+$B75)/2)*($B76-$B75)</f>
        <v>0.13304432281748921</v>
      </c>
      <c r="I76">
        <f>I75+(C76+C75)/2*SIN(2*PI()*'Time-domain'!$C$1*($B76+$B75)/2)*($B76-$B75)</f>
        <v>7.1858772298158333E-2</v>
      </c>
      <c r="J76">
        <f>J75+(D76+D75)/2*SIN(2*PI()*'Time-domain'!$C$1*($B76+$B75)/2)*($B76-$B75)</f>
        <v>8.2555970610673865E-2</v>
      </c>
      <c r="K76">
        <f>K75+(E76+E75)/2*SIN(2*PI()*'Time-domain'!$C$1*($B76+$B75)/2)*($B76-$B75)</f>
        <v>9.2705225035342495E-2</v>
      </c>
      <c r="L76">
        <f>$I$2*COS(2*PI()*'Time-domain'!$C$1*$B76)+$I$3*SIN(2*PI()*'Time-domain'!$C$1*$B76)</f>
        <v>-105.98620693607802</v>
      </c>
      <c r="M76">
        <f>$J$2*COS(2*PI()*'Time-domain'!$C$1*$B76)+$J$3*SIN(2*PI()*'Time-domain'!$C$1*$B76)</f>
        <v>-110.21986632600149</v>
      </c>
      <c r="N76">
        <f>$K$2*COS(2*PI()*'Time-domain'!$C$1*$B76)+$K$3*SIN(2*PI()*'Time-domain'!$C$1*$B76)</f>
        <v>-113.26324546509245</v>
      </c>
      <c r="O76">
        <f t="shared" si="5"/>
        <v>9.9878528923688972</v>
      </c>
      <c r="P76">
        <f t="shared" si="6"/>
        <v>12.965128051846579</v>
      </c>
      <c r="Q76">
        <f t="shared" si="6"/>
        <v>16.151197577038232</v>
      </c>
      <c r="R76">
        <f t="shared" si="7"/>
        <v>11.165421378463057</v>
      </c>
      <c r="S76">
        <f t="shared" si="8"/>
        <v>12.075251314531769</v>
      </c>
      <c r="T76">
        <f t="shared" si="9"/>
        <v>12.751298777808762</v>
      </c>
    </row>
    <row r="77" spans="1:20" x14ac:dyDescent="0.3">
      <c r="A77">
        <v>-186</v>
      </c>
      <c r="B77">
        <f>A77/256/(2*'Time-domain'!$C$1)</f>
        <v>-7.2656250000000004E-3</v>
      </c>
      <c r="C77">
        <f>-1*'Time-domain'!AJ79</f>
        <v>-122.05882352941177</v>
      </c>
      <c r="D77">
        <f>-1*'Time-domain'!AK79</f>
        <v>-135.29411764705884</v>
      </c>
      <c r="E77">
        <f>-1*'Time-domain'!AL79</f>
        <v>-135.29411764705884</v>
      </c>
      <c r="F77">
        <f>F76+(C77+C76)/2*COS(2*PI()*'Time-domain'!$C$1*($B77+$B76)/2)*($B77-$B76)</f>
        <v>0.10466176314109077</v>
      </c>
      <c r="G77">
        <f>G76+(D77+D76)/2*COS(2*PI()*'Time-domain'!$C$1*($B77+$B76)/2)*($B77-$B76)</f>
        <v>0.12096071413897069</v>
      </c>
      <c r="H77">
        <f>H76+(E77+E76)/2*COS(2*PI()*'Time-domain'!$C$1*($B77+$B76)/2)*($B77-$B76)</f>
        <v>0.13652078282342506</v>
      </c>
      <c r="I77">
        <f>I76+(C77+C76)/2*SIN(2*PI()*'Time-domain'!$C$1*($B77+$B76)/2)*($B77-$B76)</f>
        <v>7.5449908805546889E-2</v>
      </c>
      <c r="J77">
        <f>J76+(D77+D76)/2*SIN(2*PI()*'Time-domain'!$C$1*($B77+$B76)/2)*($B77-$B76)</f>
        <v>8.6529470050934365E-2</v>
      </c>
      <c r="K77">
        <f>K76+(E77+E76)/2*SIN(2*PI()*'Time-domain'!$C$1*($B77+$B76)/2)*($B77-$B76)</f>
        <v>9.6685761886905711E-2</v>
      </c>
      <c r="L77">
        <f>$I$2*COS(2*PI()*'Time-domain'!$C$1*$B77)+$I$3*SIN(2*PI()*'Time-domain'!$C$1*$B77)</f>
        <v>-107.12828009206012</v>
      </c>
      <c r="M77">
        <f>$J$2*COS(2*PI()*'Time-domain'!$C$1*$B77)+$J$3*SIN(2*PI()*'Time-domain'!$C$1*$B77)</f>
        <v>-111.40756002903949</v>
      </c>
      <c r="N77">
        <f>$K$2*COS(2*PI()*'Time-domain'!$C$1*$B77)+$K$3*SIN(2*PI()*'Time-domain'!$C$1*$B77)</f>
        <v>-114.48373363939905</v>
      </c>
      <c r="O77">
        <f t="shared" si="5"/>
        <v>10.569819939297963</v>
      </c>
      <c r="P77">
        <f t="shared" si="6"/>
        <v>13.677621505497212</v>
      </c>
      <c r="Q77">
        <f t="shared" si="6"/>
        <v>16.866217040706054</v>
      </c>
      <c r="R77">
        <f t="shared" si="7"/>
        <v>11.608954431014487</v>
      </c>
      <c r="S77">
        <f t="shared" si="8"/>
        <v>12.554926276570432</v>
      </c>
      <c r="T77">
        <f t="shared" si="9"/>
        <v>13.257828919324599</v>
      </c>
    </row>
    <row r="78" spans="1:20" x14ac:dyDescent="0.3">
      <c r="A78">
        <v>-185</v>
      </c>
      <c r="B78">
        <f>A78/256/(2*'Time-domain'!$C$1)</f>
        <v>-7.2265625000000003E-3</v>
      </c>
      <c r="C78">
        <f>-1*'Time-domain'!AJ80</f>
        <v>-122.05882352941177</v>
      </c>
      <c r="D78">
        <f>-1*'Time-domain'!AK80</f>
        <v>-135.29411764705884</v>
      </c>
      <c r="E78">
        <f>-1*'Time-domain'!AL80</f>
        <v>-135.29411764705884</v>
      </c>
      <c r="F78">
        <f>F77+(C78+C77)/2*COS(2*PI()*'Time-domain'!$C$1*($B78+$B77)/2)*($B78-$B77)</f>
        <v>0.10775382973603766</v>
      </c>
      <c r="G78">
        <f>G77+(D78+D77)/2*COS(2*PI()*'Time-domain'!$C$1*($B78+$B77)/2)*($B78-$B77)</f>
        <v>0.12438806506349014</v>
      </c>
      <c r="H78">
        <f>H77+(E78+E77)/2*COS(2*PI()*'Time-domain'!$C$1*($B78+$B77)/2)*($B78-$B77)</f>
        <v>0.13994813374794449</v>
      </c>
      <c r="I78">
        <f>I77+(C78+C77)/2*SIN(2*PI()*'Time-domain'!$C$1*($B78+$B77)/2)*($B78-$B77)</f>
        <v>7.9079263010234033E-2</v>
      </c>
      <c r="J78">
        <f>J77+(D78+D77)/2*SIN(2*PI()*'Time-domain'!$C$1*($B78+$B77)/2)*($B78-$B77)</f>
        <v>9.0552368687455059E-2</v>
      </c>
      <c r="K78">
        <f>K77+(E78+E77)/2*SIN(2*PI()*'Time-domain'!$C$1*($B78+$B77)/2)*($B78-$B77)</f>
        <v>0.1007086605234264</v>
      </c>
      <c r="L78">
        <f>$I$2*COS(2*PI()*'Time-domain'!$C$1*$B78)+$I$3*SIN(2*PI()*'Time-domain'!$C$1*$B78)</f>
        <v>-108.25422012310915</v>
      </c>
      <c r="M78">
        <f>$J$2*COS(2*PI()*'Time-domain'!$C$1*$B78)+$J$3*SIN(2*PI()*'Time-domain'!$C$1*$B78)</f>
        <v>-112.57847616332634</v>
      </c>
      <c r="N78">
        <f>$K$2*COS(2*PI()*'Time-domain'!$C$1*$B78)+$K$3*SIN(2*PI()*'Time-domain'!$C$1*$B78)</f>
        <v>-115.68698098452381</v>
      </c>
      <c r="O78">
        <f t="shared" si="5"/>
        <v>11.151786986227028</v>
      </c>
      <c r="P78">
        <f t="shared" si="6"/>
        <v>14.392640969165033</v>
      </c>
      <c r="Q78">
        <f t="shared" si="6"/>
        <v>17.581236504373877</v>
      </c>
      <c r="R78">
        <f t="shared" si="7"/>
        <v>12.061978077488485</v>
      </c>
      <c r="S78">
        <f t="shared" si="8"/>
        <v>13.044865186816212</v>
      </c>
      <c r="T78">
        <f t="shared" si="9"/>
        <v>13.775197648528577</v>
      </c>
    </row>
    <row r="79" spans="1:20" x14ac:dyDescent="0.3">
      <c r="A79">
        <v>-184</v>
      </c>
      <c r="B79">
        <f>A79/256/(2*'Time-domain'!$C$1)</f>
        <v>-7.1875000000000003E-3</v>
      </c>
      <c r="C79">
        <f>-1*'Time-domain'!AJ81</f>
        <v>-122.05882352941177</v>
      </c>
      <c r="D79">
        <f>-1*'Time-domain'!AK81</f>
        <v>-135.29411764705884</v>
      </c>
      <c r="E79">
        <f>-1*'Time-domain'!AL81</f>
        <v>-135.29411764705884</v>
      </c>
      <c r="F79">
        <f>F78+(C79+C78)/2*COS(2*PI()*'Time-domain'!$C$1*($B79+$B78)/2)*($B79-$B78)</f>
        <v>0.11080112574498144</v>
      </c>
      <c r="G79">
        <f>G78+(D79+D78)/2*COS(2*PI()*'Time-domain'!$C$1*($B79+$B78)/2)*($B79-$B78)</f>
        <v>0.12776579076015071</v>
      </c>
      <c r="H79">
        <f>H78+(E79+E78)/2*COS(2*PI()*'Time-domain'!$C$1*($B79+$B78)/2)*($B79-$B78)</f>
        <v>0.14332585944460507</v>
      </c>
      <c r="I79">
        <f>I78+(C79+C78)/2*SIN(2*PI()*'Time-domain'!$C$1*($B79+$B78)/2)*($B79-$B78)</f>
        <v>8.2746288344826349E-2</v>
      </c>
      <c r="J79">
        <f>J78+(D79+D78)/2*SIN(2*PI()*'Time-domain'!$C$1*($B79+$B78)/2)*($B79-$B78)</f>
        <v>9.4617023275195944E-2</v>
      </c>
      <c r="K79">
        <f>K78+(E79+E78)/2*SIN(2*PI()*'Time-domain'!$C$1*($B79+$B78)/2)*($B79-$B78)</f>
        <v>0.10477331511116729</v>
      </c>
      <c r="L79">
        <f>$I$2*COS(2*PI()*'Time-domain'!$C$1*$B79)+$I$3*SIN(2*PI()*'Time-domain'!$C$1*$B79)</f>
        <v>-109.36385746679794</v>
      </c>
      <c r="M79">
        <f>$J$2*COS(2*PI()*'Time-domain'!$C$1*$B79)+$J$3*SIN(2*PI()*'Time-domain'!$C$1*$B79)</f>
        <v>-113.73243839319915</v>
      </c>
      <c r="N79">
        <f>$K$2*COS(2*PI()*'Time-domain'!$C$1*$B79)+$K$3*SIN(2*PI()*'Time-domain'!$C$1*$B79)</f>
        <v>-116.87280629584245</v>
      </c>
      <c r="O79">
        <f t="shared" si="5"/>
        <v>11.733754033156094</v>
      </c>
      <c r="P79">
        <f t="shared" si="6"/>
        <v>15.107660432832853</v>
      </c>
      <c r="Q79">
        <f t="shared" si="6"/>
        <v>18.296255968041699</v>
      </c>
      <c r="R79">
        <f t="shared" si="7"/>
        <v>12.52445491043699</v>
      </c>
      <c r="S79">
        <f t="shared" si="8"/>
        <v>13.545027589622959</v>
      </c>
      <c r="T79">
        <f t="shared" si="9"/>
        <v>14.303362244816558</v>
      </c>
    </row>
    <row r="80" spans="1:20" x14ac:dyDescent="0.3">
      <c r="A80">
        <v>-183</v>
      </c>
      <c r="B80">
        <f>A80/256/(2*'Time-domain'!$C$1)</f>
        <v>-7.1484375000000003E-3</v>
      </c>
      <c r="C80">
        <f>-1*'Time-domain'!AJ82</f>
        <v>-122.05882352941177</v>
      </c>
      <c r="D80">
        <f>-1*'Time-domain'!AK82</f>
        <v>-135.29411764705884</v>
      </c>
      <c r="E80">
        <f>-1*'Time-domain'!AL82</f>
        <v>-135.29411764705884</v>
      </c>
      <c r="F80">
        <f>F79+(C80+C79)/2*COS(2*PI()*'Time-domain'!$C$1*($B80+$B79)/2)*($B80-$B79)</f>
        <v>0.11380319225635202</v>
      </c>
      <c r="G80">
        <f>G79+(D80+D79)/2*COS(2*PI()*'Time-domain'!$C$1*($B80+$B79)/2)*($B80-$B79)</f>
        <v>0.13109338255588676</v>
      </c>
      <c r="H80">
        <f>H79+(E80+E79)/2*COS(2*PI()*'Time-domain'!$C$1*($B80+$B79)/2)*($B80-$B79)</f>
        <v>0.14665345124034113</v>
      </c>
      <c r="I80">
        <f>I79+(C80+C79)/2*SIN(2*PI()*'Time-domain'!$C$1*($B80+$B79)/2)*($B80-$B79)</f>
        <v>8.6450432568796837E-2</v>
      </c>
      <c r="J80">
        <f>J79+(D80+D79)/2*SIN(2*PI()*'Time-domain'!$C$1*($B80+$B79)/2)*($B80-$B79)</f>
        <v>9.8722821692127094E-2</v>
      </c>
      <c r="K80">
        <f>K79+(E80+E79)/2*SIN(2*PI()*'Time-domain'!$C$1*($B80+$B79)/2)*($B80-$B79)</f>
        <v>0.10887911352809844</v>
      </c>
      <c r="L80">
        <f>$I$2*COS(2*PI()*'Time-domain'!$C$1*$B80)+$I$3*SIN(2*PI()*'Time-domain'!$C$1*$B80)</f>
        <v>-110.45702501582412</v>
      </c>
      <c r="M80">
        <f>$J$2*COS(2*PI()*'Time-domain'!$C$1*$B80)+$J$3*SIN(2*PI()*'Time-domain'!$C$1*$B80)</f>
        <v>-114.86927293619074</v>
      </c>
      <c r="N80">
        <f>$K$2*COS(2*PI()*'Time-domain'!$C$1*$B80)+$K$3*SIN(2*PI()*'Time-domain'!$C$1*$B80)</f>
        <v>-118.04103099242491</v>
      </c>
      <c r="O80">
        <f t="shared" si="5"/>
        <v>12.31572108008516</v>
      </c>
      <c r="P80">
        <f t="shared" si="6"/>
        <v>15.822679896500674</v>
      </c>
      <c r="Q80">
        <f t="shared" si="6"/>
        <v>19.011275431709521</v>
      </c>
      <c r="R80">
        <f t="shared" si="7"/>
        <v>12.996341828165885</v>
      </c>
      <c r="S80">
        <f t="shared" si="8"/>
        <v>14.05536687109489</v>
      </c>
      <c r="T80">
        <f t="shared" si="9"/>
        <v>14.842273484557754</v>
      </c>
    </row>
    <row r="81" spans="1:20" x14ac:dyDescent="0.3">
      <c r="A81">
        <v>-182</v>
      </c>
      <c r="B81">
        <f>A81/256/(2*'Time-domain'!$C$1)</f>
        <v>-7.1093750000000002E-3</v>
      </c>
      <c r="C81">
        <f>-1*'Time-domain'!AJ83</f>
        <v>-122.05882352941177</v>
      </c>
      <c r="D81">
        <f>-1*'Time-domain'!AK83</f>
        <v>-135.29411764705884</v>
      </c>
      <c r="E81">
        <f>-1*'Time-domain'!AL83</f>
        <v>-135.29411764705884</v>
      </c>
      <c r="F81">
        <f>F80+(C81+C80)/2*COS(2*PI()*'Time-domain'!$C$1*($B81+$B80)/2)*($B81-$B80)</f>
        <v>0.11675957716997525</v>
      </c>
      <c r="G81">
        <f>G80+(D81+D80)/2*COS(2*PI()*'Time-domain'!$C$1*($B81+$B80)/2)*($B81-$B80)</f>
        <v>0.13437033932761372</v>
      </c>
      <c r="H81">
        <f>H80+(E81+E80)/2*COS(2*PI()*'Time-domain'!$C$1*($B81+$B80)/2)*($B81-$B80)</f>
        <v>0.14993040801206808</v>
      </c>
      <c r="I81">
        <f>I80+(C81+C80)/2*SIN(2*PI()*'Time-domain'!$C$1*($B81+$B80)/2)*($B81-$B80)</f>
        <v>9.0191137851650283E-2</v>
      </c>
      <c r="J81">
        <f>J80+(D81+D80)/2*SIN(2*PI()*'Time-domain'!$C$1*($B81+$B80)/2)*($B81-$B80)</f>
        <v>0.10286914562010922</v>
      </c>
      <c r="K81">
        <f>K80+(E81+E80)/2*SIN(2*PI()*'Time-domain'!$C$1*($B81+$B80)/2)*($B81-$B80)</f>
        <v>0.11302543745608057</v>
      </c>
      <c r="L81">
        <f>$I$2*COS(2*PI()*'Time-domain'!$C$1*$B81)+$I$3*SIN(2*PI()*'Time-domain'!$C$1*$B81)</f>
        <v>-111.53355814317582</v>
      </c>
      <c r="M81">
        <f>$J$2*COS(2*PI()*'Time-domain'!$C$1*$B81)+$J$3*SIN(2*PI()*'Time-domain'!$C$1*$B81)</f>
        <v>-115.98880858920057</v>
      </c>
      <c r="N81">
        <f>$K$2*COS(2*PI()*'Time-domain'!$C$1*$B81)+$K$3*SIN(2*PI()*'Time-domain'!$C$1*$B81)</f>
        <v>-119.191479143929</v>
      </c>
      <c r="O81">
        <f t="shared" si="5"/>
        <v>12.897688127014225</v>
      </c>
      <c r="P81">
        <f t="shared" si="6"/>
        <v>16.537699360168496</v>
      </c>
      <c r="Q81">
        <f t="shared" si="6"/>
        <v>19.726294895377343</v>
      </c>
      <c r="R81">
        <f t="shared" si="7"/>
        <v>13.477590060697848</v>
      </c>
      <c r="S81">
        <f t="shared" si="8"/>
        <v>14.575830287165049</v>
      </c>
      <c r="T81">
        <f t="shared" si="9"/>
        <v>15.391875670745209</v>
      </c>
    </row>
    <row r="82" spans="1:20" x14ac:dyDescent="0.3">
      <c r="A82">
        <v>-181</v>
      </c>
      <c r="B82">
        <f>A82/256/(2*'Time-domain'!$C$1)</f>
        <v>-7.0703125000000002E-3</v>
      </c>
      <c r="C82">
        <f>-1*'Time-domain'!AJ84</f>
        <v>-122.05882352941177</v>
      </c>
      <c r="D82">
        <f>-1*'Time-domain'!AK84</f>
        <v>-135.29411764705884</v>
      </c>
      <c r="E82">
        <f>-1*'Time-domain'!AL84</f>
        <v>-135.29411764705884</v>
      </c>
      <c r="F82">
        <f>F81+(C82+C81)/2*COS(2*PI()*'Time-domain'!$C$1*($B82+$B81)/2)*($B82-$B81)</f>
        <v>0.11966983526515756</v>
      </c>
      <c r="G82">
        <f>G81+(D82+D81)/2*COS(2*PI()*'Time-domain'!$C$1*($B82+$B81)/2)*($B82-$B81)</f>
        <v>0.13759616757769533</v>
      </c>
      <c r="H82">
        <f>H81+(E82+E81)/2*COS(2*PI()*'Time-domain'!$C$1*($B82+$B81)/2)*($B82-$B81)</f>
        <v>0.15315623626214969</v>
      </c>
      <c r="I82">
        <f>I81+(C82+C81)/2*SIN(2*PI()*'Time-domain'!$C$1*($B82+$B81)/2)*($B82-$B81)</f>
        <v>9.3967840856930482E-2</v>
      </c>
      <c r="J82">
        <f>J81+(D82+D81)/2*SIN(2*PI()*'Time-domain'!$C$1*($B82+$B81)/2)*($B82-$B81)</f>
        <v>0.10705537063801017</v>
      </c>
      <c r="K82">
        <f>K81+(E82+E81)/2*SIN(2*PI()*'Time-domain'!$C$1*($B82+$B81)/2)*($B82-$B81)</f>
        <v>0.11721166247398151</v>
      </c>
      <c r="L82">
        <f>$I$2*COS(2*PI()*'Time-domain'!$C$1*$B82)+$I$3*SIN(2*PI()*'Time-domain'!$C$1*$B82)</f>
        <v>-112.5932947269238</v>
      </c>
      <c r="M82">
        <f>$J$2*COS(2*PI()*'Time-domain'!$C$1*$B82)+$J$3*SIN(2*PI()*'Time-domain'!$C$1*$B82)</f>
        <v>-117.0908767542772</v>
      </c>
      <c r="N82">
        <f>$K$2*COS(2*PI()*'Time-domain'!$C$1*$B82)+$K$3*SIN(2*PI()*'Time-domain'!$C$1*$B82)</f>
        <v>-120.32397749709467</v>
      </c>
      <c r="O82">
        <f t="shared" si="5"/>
        <v>13.479655173943291</v>
      </c>
      <c r="P82">
        <f t="shared" si="6"/>
        <v>17.252718823836318</v>
      </c>
      <c r="Q82">
        <f t="shared" si="6"/>
        <v>20.441314359045165</v>
      </c>
      <c r="R82">
        <f t="shared" si="7"/>
        <v>13.968145199149561</v>
      </c>
      <c r="S82">
        <f t="shared" si="8"/>
        <v>15.106358995366364</v>
      </c>
      <c r="T82">
        <f t="shared" si="9"/>
        <v>15.952106666545582</v>
      </c>
    </row>
    <row r="83" spans="1:20" x14ac:dyDescent="0.3">
      <c r="A83">
        <v>-180</v>
      </c>
      <c r="B83">
        <f>A83/256/(2*'Time-domain'!$C$1)</f>
        <v>-7.0312500000000002E-3</v>
      </c>
      <c r="C83">
        <f>-1*'Time-domain'!AJ85</f>
        <v>-122.05882352941177</v>
      </c>
      <c r="D83">
        <f>-1*'Time-domain'!AK85</f>
        <v>-135.29411764705884</v>
      </c>
      <c r="E83">
        <f>-1*'Time-domain'!AL85</f>
        <v>-135.29411764705884</v>
      </c>
      <c r="F83">
        <f>F82+(C83+C82)/2*COS(2*PI()*'Time-domain'!$C$1*($B83+$B82)/2)*($B83-$B82)</f>
        <v>0.12253352826773461</v>
      </c>
      <c r="G83">
        <f>G82+(D83+D82)/2*COS(2*PI()*'Time-domain'!$C$1*($B83+$B82)/2)*($B83-$B82)</f>
        <v>0.14077038150826265</v>
      </c>
      <c r="H83">
        <f>H82+(E83+E82)/2*COS(2*PI()*'Time-domain'!$C$1*($B83+$B82)/2)*($B83-$B82)</f>
        <v>0.15633045019271702</v>
      </c>
      <c r="I83">
        <f>I82+(C83+C82)/2*SIN(2*PI()*'Time-domain'!$C$1*($B83+$B82)/2)*($B83-$B82)</f>
        <v>9.7779972827056638E-2</v>
      </c>
      <c r="J83">
        <f>J82+(D83+D82)/2*SIN(2*PI()*'Time-domain'!$C$1*($B83+$B82)/2)*($B83-$B82)</f>
        <v>0.11128086631574037</v>
      </c>
      <c r="K83">
        <f>K82+(E83+E82)/2*SIN(2*PI()*'Time-domain'!$C$1*($B83+$B82)/2)*($B83-$B82)</f>
        <v>0.12143715815171172</v>
      </c>
      <c r="L83">
        <f>$I$2*COS(2*PI()*'Time-domain'!$C$1*$B83)+$I$3*SIN(2*PI()*'Time-domain'!$C$1*$B83)</f>
        <v>-113.63607517463659</v>
      </c>
      <c r="M83">
        <f>$J$2*COS(2*PI()*'Time-domain'!$C$1*$B83)+$J$3*SIN(2*PI()*'Time-domain'!$C$1*$B83)</f>
        <v>-118.17531146400873</v>
      </c>
      <c r="N83">
        <f>$K$2*COS(2*PI()*'Time-domain'!$C$1*$B83)+$K$3*SIN(2*PI()*'Time-domain'!$C$1*$B83)</f>
        <v>-121.43835550183567</v>
      </c>
      <c r="O83">
        <f t="shared" si="5"/>
        <v>14.061622220872357</v>
      </c>
      <c r="P83">
        <f t="shared" si="6"/>
        <v>17.96773828750414</v>
      </c>
      <c r="Q83">
        <f t="shared" si="6"/>
        <v>21.156333822712988</v>
      </c>
      <c r="R83">
        <f t="shared" si="7"/>
        <v>14.467947228505587</v>
      </c>
      <c r="S83">
        <f t="shared" si="8"/>
        <v>15.64688809027615</v>
      </c>
      <c r="T83">
        <f t="shared" si="9"/>
        <v>16.522897932728061</v>
      </c>
    </row>
    <row r="84" spans="1:20" x14ac:dyDescent="0.3">
      <c r="A84">
        <v>-179</v>
      </c>
      <c r="B84">
        <f>A84/256/(2*'Time-domain'!$C$1)</f>
        <v>-6.9921875000000001E-3</v>
      </c>
      <c r="C84">
        <f>-1*'Time-domain'!AJ86</f>
        <v>-122.05882352941177</v>
      </c>
      <c r="D84">
        <f>-1*'Time-domain'!AK86</f>
        <v>-135.29411764705884</v>
      </c>
      <c r="E84">
        <f>-1*'Time-domain'!AL86</f>
        <v>-135.29411764705884</v>
      </c>
      <c r="F84">
        <f>F83+(C84+C83)/2*COS(2*PI()*'Time-domain'!$C$1*($B84+$B83)/2)*($B84-$B83)</f>
        <v>0.1253502249160737</v>
      </c>
      <c r="G84">
        <f>G83+(D84+D83)/2*COS(2*PI()*'Time-domain'!$C$1*($B84+$B83)/2)*($B84-$B83)</f>
        <v>0.14389250309437343</v>
      </c>
      <c r="H84">
        <f>H83+(E84+E83)/2*COS(2*PI()*'Time-domain'!$C$1*($B84+$B83)/2)*($B84-$B83)</f>
        <v>0.1594525717788278</v>
      </c>
      <c r="I84">
        <f>I83+(C84+C83)/2*SIN(2*PI()*'Time-domain'!$C$1*($B84+$B83)/2)*($B84-$B83)</f>
        <v>0.10162695966897618</v>
      </c>
      <c r="J84">
        <f>J83+(D84+D83)/2*SIN(2*PI()*'Time-domain'!$C$1*($B84+$B83)/2)*($B84-$B83)</f>
        <v>0.11554499630919336</v>
      </c>
      <c r="K84">
        <f>K83+(E84+E83)/2*SIN(2*PI()*'Time-domain'!$C$1*($B84+$B83)/2)*($B84-$B83)</f>
        <v>0.12570128814516471</v>
      </c>
      <c r="L84">
        <f>$I$2*COS(2*PI()*'Time-domain'!$C$1*$B84)+$I$3*SIN(2*PI()*'Time-domain'!$C$1*$B84)</f>
        <v>-114.66174244741441</v>
      </c>
      <c r="M84">
        <f>$J$2*COS(2*PI()*'Time-domain'!$C$1*$B84)+$J$3*SIN(2*PI()*'Time-domain'!$C$1*$B84)</f>
        <v>-119.24194940651674</v>
      </c>
      <c r="N84">
        <f>$K$2*COS(2*PI()*'Time-domain'!$C$1*$B84)+$K$3*SIN(2*PI()*'Time-domain'!$C$1*$B84)</f>
        <v>-122.53444533692345</v>
      </c>
      <c r="O84">
        <f t="shared" si="5"/>
        <v>14.643589267801422</v>
      </c>
      <c r="P84">
        <f t="shared" si="6"/>
        <v>18.682757751171962</v>
      </c>
      <c r="Q84">
        <f t="shared" si="6"/>
        <v>21.87135328638081</v>
      </c>
      <c r="R84">
        <f t="shared" si="7"/>
        <v>14.976930563769173</v>
      </c>
      <c r="S84">
        <f t="shared" si="8"/>
        <v>16.197346642612704</v>
      </c>
      <c r="T84">
        <f t="shared" si="9"/>
        <v>17.104174568949826</v>
      </c>
    </row>
    <row r="85" spans="1:20" x14ac:dyDescent="0.3">
      <c r="A85">
        <v>-178</v>
      </c>
      <c r="B85">
        <f>A85/256/(2*'Time-domain'!$C$1)</f>
        <v>-6.9531250000000001E-3</v>
      </c>
      <c r="C85">
        <f>-1*'Time-domain'!AJ87</f>
        <v>-135.29411764705884</v>
      </c>
      <c r="D85">
        <f>-1*'Time-domain'!AK87</f>
        <v>-135.29411764705884</v>
      </c>
      <c r="E85">
        <f>-1*'Time-domain'!AL87</f>
        <v>-135.29411764705884</v>
      </c>
      <c r="F85">
        <f>F84+(C85+C84)/2*COS(2*PI()*'Time-domain'!$C$1*($B85+$B84)/2)*($B85-$B84)</f>
        <v>0.12826964250186065</v>
      </c>
      <c r="G85">
        <f>G84+(D85+D84)/2*COS(2*PI()*'Time-domain'!$C$1*($B85+$B84)/2)*($B85-$B84)</f>
        <v>0.14696206215600086</v>
      </c>
      <c r="H85">
        <f>H84+(E85+E84)/2*COS(2*PI()*'Time-domain'!$C$1*($B85+$B84)/2)*($B85-$B84)</f>
        <v>0.16252213084045522</v>
      </c>
      <c r="I85">
        <f>I84+(C85+C84)/2*SIN(2*PI()*'Time-domain'!$C$1*($B85+$B84)/2)*($B85-$B84)</f>
        <v>0.10571865192824034</v>
      </c>
      <c r="J85">
        <f>J84+(D85+D84)/2*SIN(2*PI()*'Time-domain'!$C$1*($B85+$B84)/2)*($B85-$B84)</f>
        <v>0.11984711845607682</v>
      </c>
      <c r="K85">
        <f>K84+(E85+E84)/2*SIN(2*PI()*'Time-domain'!$C$1*($B85+$B84)/2)*($B85-$B84)</f>
        <v>0.13000341029204818</v>
      </c>
      <c r="L85">
        <f>$I$2*COS(2*PI()*'Time-domain'!$C$1*$B85)+$I$3*SIN(2*PI()*'Time-domain'!$C$1*$B85)</f>
        <v>-115.67014208353869</v>
      </c>
      <c r="M85">
        <f>$J$2*COS(2*PI()*'Time-domain'!$C$1*$B85)+$J$3*SIN(2*PI()*'Time-domain'!$C$1*$B85)</f>
        <v>-120.29062995005049</v>
      </c>
      <c r="N85">
        <f>$K$2*COS(2*PI()*'Time-domain'!$C$1*$B85)+$K$3*SIN(2*PI()*'Time-domain'!$C$1*$B85)</f>
        <v>-123.61208193526063</v>
      </c>
      <c r="O85">
        <f t="shared" si="5"/>
        <v>15.290371849170368</v>
      </c>
      <c r="P85">
        <f t="shared" si="6"/>
        <v>19.397777214839785</v>
      </c>
      <c r="Q85">
        <f t="shared" si="6"/>
        <v>22.586372750048632</v>
      </c>
      <c r="R85">
        <f t="shared" si="7"/>
        <v>15.495024089468201</v>
      </c>
      <c r="S85">
        <f t="shared" si="8"/>
        <v>16.757657741960461</v>
      </c>
      <c r="T85">
        <f t="shared" si="9"/>
        <v>17.695855358873224</v>
      </c>
    </row>
    <row r="86" spans="1:20" x14ac:dyDescent="0.3">
      <c r="A86">
        <v>-177</v>
      </c>
      <c r="B86">
        <f>A86/256/(2*'Time-domain'!$C$1)</f>
        <v>-6.9140625000000001E-3</v>
      </c>
      <c r="C86">
        <f>-1*'Time-domain'!AJ88</f>
        <v>-135.29411764705884</v>
      </c>
      <c r="D86">
        <f>-1*'Time-domain'!AK88</f>
        <v>-135.29411764705884</v>
      </c>
      <c r="E86">
        <f>-1*'Time-domain'!AL88</f>
        <v>-135.29411764705884</v>
      </c>
      <c r="F86">
        <f>F85+(C86+C85)/2*COS(2*PI()*'Time-domain'!$C$1*($B86+$B85)/2)*($B86-$B85)</f>
        <v>0.13128617677470078</v>
      </c>
      <c r="G86">
        <f>G85+(D86+D85)/2*COS(2*PI()*'Time-domain'!$C$1*($B86+$B85)/2)*($B86-$B85)</f>
        <v>0.14997859642884098</v>
      </c>
      <c r="H86">
        <f>H85+(E86+E85)/2*COS(2*PI()*'Time-domain'!$C$1*($B86+$B85)/2)*($B86-$B85)</f>
        <v>0.16553866511329535</v>
      </c>
      <c r="I86">
        <f>I85+(C86+C85)/2*SIN(2*PI()*'Time-domain'!$C$1*($B86+$B85)/2)*($B86-$B85)</f>
        <v>0.11005811834478341</v>
      </c>
      <c r="J86">
        <f>J85+(D86+D85)/2*SIN(2*PI()*'Time-domain'!$C$1*($B86+$B85)/2)*($B86-$B85)</f>
        <v>0.12418658487261988</v>
      </c>
      <c r="K86">
        <f>K85+(E86+E85)/2*SIN(2*PI()*'Time-domain'!$C$1*($B86+$B85)/2)*($B86-$B85)</f>
        <v>0.13434287670859124</v>
      </c>
      <c r="L86">
        <f>$I$2*COS(2*PI()*'Time-domain'!$C$1*$B86)+$I$3*SIN(2*PI()*'Time-domain'!$C$1*$B86)</f>
        <v>-116.66112222173339</v>
      </c>
      <c r="M86">
        <f>$J$2*COS(2*PI()*'Time-domain'!$C$1*$B86)+$J$3*SIN(2*PI()*'Time-domain'!$C$1*$B86)</f>
        <v>-121.32119516717745</v>
      </c>
      <c r="N86">
        <f>$K$2*COS(2*PI()*'Time-domain'!$C$1*$B86)+$K$3*SIN(2*PI()*'Time-domain'!$C$1*$B86)</f>
        <v>-124.67110300873929</v>
      </c>
      <c r="O86">
        <f t="shared" si="5"/>
        <v>16.005391312838189</v>
      </c>
      <c r="P86">
        <f t="shared" si="6"/>
        <v>20.112796678507607</v>
      </c>
      <c r="Q86">
        <f t="shared" si="6"/>
        <v>23.301392213716454</v>
      </c>
      <c r="R86">
        <f t="shared" si="7"/>
        <v>16.022151202492481</v>
      </c>
      <c r="S86">
        <f t="shared" si="8"/>
        <v>17.32773854309794</v>
      </c>
      <c r="T86">
        <f t="shared" si="9"/>
        <v>18.297852819087449</v>
      </c>
    </row>
    <row r="87" spans="1:20" x14ac:dyDescent="0.3">
      <c r="A87">
        <v>-176</v>
      </c>
      <c r="B87">
        <f>A87/256/(2*'Time-domain'!$C$1)</f>
        <v>-6.875E-3</v>
      </c>
      <c r="C87">
        <f>-1*'Time-domain'!AJ89</f>
        <v>-135.29411764705884</v>
      </c>
      <c r="D87">
        <f>-1*'Time-domain'!AK89</f>
        <v>-135.29411764705884</v>
      </c>
      <c r="E87">
        <f>-1*'Time-domain'!AL89</f>
        <v>-135.29411764705884</v>
      </c>
      <c r="F87">
        <f>F86+(C87+C86)/2*COS(2*PI()*'Time-domain'!$C$1*($B87+$B86)/2)*($B87-$B86)</f>
        <v>0.1342492319797878</v>
      </c>
      <c r="G87">
        <f>G86+(D87+D86)/2*COS(2*PI()*'Time-domain'!$C$1*($B87+$B86)/2)*($B87-$B86)</f>
        <v>0.15294165163392801</v>
      </c>
      <c r="H87">
        <f>H86+(E87+E86)/2*COS(2*PI()*'Time-domain'!$C$1*($B87+$B86)/2)*($B87-$B86)</f>
        <v>0.16850172031838237</v>
      </c>
      <c r="I87">
        <f>I86+(C87+C86)/2*SIN(2*PI()*'Time-domain'!$C$1*($B87+$B86)/2)*($B87-$B86)</f>
        <v>0.11443427552330555</v>
      </c>
      <c r="J87">
        <f>J86+(D87+D86)/2*SIN(2*PI()*'Time-domain'!$C$1*($B87+$B86)/2)*($B87-$B86)</f>
        <v>0.12856274205114204</v>
      </c>
      <c r="K87">
        <f>K86+(E87+E86)/2*SIN(2*PI()*'Time-domain'!$C$1*($B87+$B86)/2)*($B87-$B86)</f>
        <v>0.1387190338871134</v>
      </c>
      <c r="L87">
        <f>$I$2*COS(2*PI()*'Time-domain'!$C$1*$B87)+$I$3*SIN(2*PI()*'Time-domain'!$C$1*$B87)</f>
        <v>-117.63453362403484</v>
      </c>
      <c r="M87">
        <f>$J$2*COS(2*PI()*'Time-domain'!$C$1*$B87)+$J$3*SIN(2*PI()*'Time-domain'!$C$1*$B87)</f>
        <v>-122.33348985856668</v>
      </c>
      <c r="N87">
        <f>$K$2*COS(2*PI()*'Time-domain'!$C$1*$B87)+$K$3*SIN(2*PI()*'Time-domain'!$C$1*$B87)</f>
        <v>-125.71134907268123</v>
      </c>
      <c r="O87">
        <f t="shared" si="5"/>
        <v>16.720410776506011</v>
      </c>
      <c r="P87">
        <f t="shared" si="6"/>
        <v>20.827816142175429</v>
      </c>
      <c r="Q87">
        <f t="shared" si="6"/>
        <v>24.016411677384276</v>
      </c>
      <c r="R87">
        <f t="shared" si="7"/>
        <v>16.558229858236608</v>
      </c>
      <c r="S87">
        <f t="shared" si="8"/>
        <v>17.907500315900624</v>
      </c>
      <c r="T87">
        <f t="shared" si="9"/>
        <v>18.910073251805272</v>
      </c>
    </row>
    <row r="88" spans="1:20" x14ac:dyDescent="0.3">
      <c r="A88">
        <v>-175</v>
      </c>
      <c r="B88">
        <f>A88/256/(2*'Time-domain'!$C$1)</f>
        <v>-6.8359375E-3</v>
      </c>
      <c r="C88">
        <f>-1*'Time-domain'!AJ90</f>
        <v>-135.29411764705884</v>
      </c>
      <c r="D88">
        <f>-1*'Time-domain'!AK90</f>
        <v>-135.29411764705884</v>
      </c>
      <c r="E88">
        <f>-1*'Time-domain'!AL90</f>
        <v>-135.29411764705884</v>
      </c>
      <c r="F88">
        <f>F87+(C88+C87)/2*COS(2*PI()*'Time-domain'!$C$1*($B88+$B87)/2)*($B88-$B87)</f>
        <v>0.1371583618919068</v>
      </c>
      <c r="G88">
        <f>G87+(D88+D87)/2*COS(2*PI()*'Time-domain'!$C$1*($B88+$B87)/2)*($B88-$B87)</f>
        <v>0.15585078154604701</v>
      </c>
      <c r="H88">
        <f>H87+(E88+E87)/2*COS(2*PI()*'Time-domain'!$C$1*($B88+$B87)/2)*($B88-$B87)</f>
        <v>0.17141085023050137</v>
      </c>
      <c r="I88">
        <f>I87+(C88+C87)/2*SIN(2*PI()*'Time-domain'!$C$1*($B88+$B87)/2)*($B88-$B87)</f>
        <v>0.11884646443063247</v>
      </c>
      <c r="J88">
        <f>J87+(D88+D87)/2*SIN(2*PI()*'Time-domain'!$C$1*($B88+$B87)/2)*($B88-$B87)</f>
        <v>0.13297493095846896</v>
      </c>
      <c r="K88">
        <f>K87+(E88+E87)/2*SIN(2*PI()*'Time-domain'!$C$1*($B88+$B87)/2)*($B88-$B87)</f>
        <v>0.14313122279444032</v>
      </c>
      <c r="L88">
        <f>$I$2*COS(2*PI()*'Time-domain'!$C$1*$B88)+$I$3*SIN(2*PI()*'Time-domain'!$C$1*$B88)</f>
        <v>-118.59022969826636</v>
      </c>
      <c r="M88">
        <f>$J$2*COS(2*PI()*'Time-domain'!$C$1*$B88)+$J$3*SIN(2*PI()*'Time-domain'!$C$1*$B88)</f>
        <v>-123.32736157636116</v>
      </c>
      <c r="N88">
        <f>$K$2*COS(2*PI()*'Time-domain'!$C$1*$B88)+$K$3*SIN(2*PI()*'Time-domain'!$C$1*$B88)</f>
        <v>-126.7326634698555</v>
      </c>
      <c r="O88">
        <f t="shared" si="5"/>
        <v>17.435430240173833</v>
      </c>
      <c r="P88">
        <f t="shared" si="6"/>
        <v>21.542835605843251</v>
      </c>
      <c r="Q88">
        <f t="shared" si="6"/>
        <v>24.731431141052099</v>
      </c>
      <c r="R88">
        <f t="shared" si="7"/>
        <v>17.103172620020565</v>
      </c>
      <c r="S88">
        <f t="shared" si="8"/>
        <v>18.496848498788648</v>
      </c>
      <c r="T88">
        <f t="shared" si="9"/>
        <v>19.532416801303089</v>
      </c>
    </row>
    <row r="89" spans="1:20" x14ac:dyDescent="0.3">
      <c r="A89">
        <v>-174</v>
      </c>
      <c r="B89">
        <f>A89/256/(2*'Time-domain'!$C$1)</f>
        <v>-6.796875E-3</v>
      </c>
      <c r="C89">
        <f>-1*'Time-domain'!AJ91</f>
        <v>-135.29411764705884</v>
      </c>
      <c r="D89">
        <f>-1*'Time-domain'!AK91</f>
        <v>-135.29411764705884</v>
      </c>
      <c r="E89">
        <f>-1*'Time-domain'!AL91</f>
        <v>-135.29411764705884</v>
      </c>
      <c r="F89">
        <f>F88+(C89+C88)/2*COS(2*PI()*'Time-domain'!$C$1*($B89+$B88)/2)*($B89-$B88)</f>
        <v>0.14001312840679364</v>
      </c>
      <c r="G89">
        <f>G88+(D89+D88)/2*COS(2*PI()*'Time-domain'!$C$1*($B89+$B88)/2)*($B89-$B88)</f>
        <v>0.15870554806093384</v>
      </c>
      <c r="H89">
        <f>H88+(E89+E88)/2*COS(2*PI()*'Time-domain'!$C$1*($B89+$B88)/2)*($B89-$B88)</f>
        <v>0.17426561674538821</v>
      </c>
      <c r="I89">
        <f>I88+(C89+C88)/2*SIN(2*PI()*'Time-domain'!$C$1*($B89+$B88)/2)*($B89-$B88)</f>
        <v>0.12329402060734403</v>
      </c>
      <c r="J89">
        <f>J88+(D89+D88)/2*SIN(2*PI()*'Time-domain'!$C$1*($B89+$B88)/2)*($B89-$B88)</f>
        <v>0.13742248713518052</v>
      </c>
      <c r="K89">
        <f>K88+(E89+E88)/2*SIN(2*PI()*'Time-domain'!$C$1*($B89+$B88)/2)*($B89-$B88)</f>
        <v>0.14757877897115187</v>
      </c>
      <c r="L89">
        <f>$I$2*COS(2*PI()*'Time-domain'!$C$1*$B89)+$I$3*SIN(2*PI()*'Time-domain'!$C$1*$B89)</f>
        <v>-119.52806652011444</v>
      </c>
      <c r="M89">
        <f>$J$2*COS(2*PI()*'Time-domain'!$C$1*$B89)+$J$3*SIN(2*PI()*'Time-domain'!$C$1*$B89)</f>
        <v>-124.30266064713592</v>
      </c>
      <c r="N89">
        <f>$K$2*COS(2*PI()*'Time-domain'!$C$1*$B89)+$K$3*SIN(2*PI()*'Time-domain'!$C$1*$B89)</f>
        <v>-127.73489239407057</v>
      </c>
      <c r="O89">
        <f t="shared" si="5"/>
        <v>18.150449703841655</v>
      </c>
      <c r="P89">
        <f t="shared" si="6"/>
        <v>22.257855069511074</v>
      </c>
      <c r="Q89">
        <f t="shared" si="6"/>
        <v>25.446450604719921</v>
      </c>
      <c r="R89">
        <f t="shared" si="7"/>
        <v>17.656886711758304</v>
      </c>
      <c r="S89">
        <f t="shared" si="8"/>
        <v>19.095682755687179</v>
      </c>
      <c r="T89">
        <f t="shared" si="9"/>
        <v>20.164777514070281</v>
      </c>
    </row>
    <row r="90" spans="1:20" x14ac:dyDescent="0.3">
      <c r="A90">
        <v>-173</v>
      </c>
      <c r="B90">
        <f>A90/256/(2*'Time-domain'!$C$1)</f>
        <v>-6.7578124999999999E-3</v>
      </c>
      <c r="C90">
        <f>-1*'Time-domain'!AJ92</f>
        <v>-135.29411764705884</v>
      </c>
      <c r="D90">
        <f>-1*'Time-domain'!AK92</f>
        <v>-135.29411764705884</v>
      </c>
      <c r="E90">
        <f>-1*'Time-domain'!AL92</f>
        <v>-135.29411764705884</v>
      </c>
      <c r="F90">
        <f>F89+(C90+C89)/2*COS(2*PI()*'Time-domain'!$C$1*($B90+$B89)/2)*($B90-$B89)</f>
        <v>0.14281310160711183</v>
      </c>
      <c r="G90">
        <f>G89+(D90+D89)/2*COS(2*PI()*'Time-domain'!$C$1*($B90+$B89)/2)*($B90-$B89)</f>
        <v>0.16150552126125203</v>
      </c>
      <c r="H90">
        <f>H89+(E90+E89)/2*COS(2*PI()*'Time-domain'!$C$1*($B90+$B89)/2)*($B90-$B89)</f>
        <v>0.1770655899457064</v>
      </c>
      <c r="I90">
        <f>I89+(C90+C89)/2*SIN(2*PI()*'Time-domain'!$C$1*($B90+$B89)/2)*($B90-$B89)</f>
        <v>0.12777627426783938</v>
      </c>
      <c r="J90">
        <f>J89+(D90+D89)/2*SIN(2*PI()*'Time-domain'!$C$1*($B90+$B89)/2)*($B90-$B89)</f>
        <v>0.14190474079567589</v>
      </c>
      <c r="K90">
        <f>K89+(E90+E89)/2*SIN(2*PI()*'Time-domain'!$C$1*($B90+$B89)/2)*($B90-$B89)</f>
        <v>0.15206103263164725</v>
      </c>
      <c r="L90">
        <f>$I$2*COS(2*PI()*'Time-domain'!$C$1*$B90)+$I$3*SIN(2*PI()*'Time-domain'!$C$1*$B90)</f>
        <v>-120.4479028548034</v>
      </c>
      <c r="M90">
        <f>$J$2*COS(2*PI()*'Time-domain'!$C$1*$B90)+$J$3*SIN(2*PI()*'Time-domain'!$C$1*$B90)</f>
        <v>-125.25924019443836</v>
      </c>
      <c r="N90">
        <f>$K$2*COS(2*PI()*'Time-domain'!$C$1*$B90)+$K$3*SIN(2*PI()*'Time-domain'!$C$1*$B90)</f>
        <v>-128.71788491333697</v>
      </c>
      <c r="O90">
        <f t="shared" si="5"/>
        <v>18.865469167509477</v>
      </c>
      <c r="P90">
        <f t="shared" si="6"/>
        <v>22.972874533178896</v>
      </c>
      <c r="Q90">
        <f t="shared" si="6"/>
        <v>26.161470068387743</v>
      </c>
      <c r="R90">
        <f t="shared" si="7"/>
        <v>18.219274073842598</v>
      </c>
      <c r="S90">
        <f t="shared" si="8"/>
        <v>19.703897036465108</v>
      </c>
      <c r="T90">
        <f t="shared" si="9"/>
        <v>20.807043402631635</v>
      </c>
    </row>
    <row r="91" spans="1:20" x14ac:dyDescent="0.3">
      <c r="A91">
        <v>-172</v>
      </c>
      <c r="B91">
        <f>A91/256/(2*'Time-domain'!$C$1)</f>
        <v>-6.7187499999999999E-3</v>
      </c>
      <c r="C91">
        <f>-1*'Time-domain'!AJ93</f>
        <v>-135.29411764705884</v>
      </c>
      <c r="D91">
        <f>-1*'Time-domain'!AK93</f>
        <v>-135.29411764705884</v>
      </c>
      <c r="E91">
        <f>-1*'Time-domain'!AL93</f>
        <v>-135.29411764705884</v>
      </c>
      <c r="F91">
        <f>F90+(C91+C90)/2*COS(2*PI()*'Time-domain'!$C$1*($B91+$B90)/2)*($B91-$B90)</f>
        <v>0.14555785982719652</v>
      </c>
      <c r="G91">
        <f>G90+(D91+D90)/2*COS(2*PI()*'Time-domain'!$C$1*($B91+$B90)/2)*($B91-$B90)</f>
        <v>0.16425027948133672</v>
      </c>
      <c r="H91">
        <f>H90+(E91+E90)/2*COS(2*PI()*'Time-domain'!$C$1*($B91+$B90)/2)*($B91-$B90)</f>
        <v>0.17981034816579108</v>
      </c>
      <c r="I91">
        <f>I90+(C91+C90)/2*SIN(2*PI()*'Time-domain'!$C$1*($B91+$B90)/2)*($B91-$B90)</f>
        <v>0.13229255040120433</v>
      </c>
      <c r="J91">
        <f>J90+(D91+D90)/2*SIN(2*PI()*'Time-domain'!$C$1*($B91+$B90)/2)*($B91-$B90)</f>
        <v>0.14642101692904083</v>
      </c>
      <c r="K91">
        <f>K90+(E91+E90)/2*SIN(2*PI()*'Time-domain'!$C$1*($B91+$B90)/2)*($B91-$B90)</f>
        <v>0.15657730876501219</v>
      </c>
      <c r="L91">
        <f>$I$2*COS(2*PI()*'Time-domain'!$C$1*$B91)+$I$3*SIN(2*PI()*'Time-domain'!$C$1*$B91)</f>
        <v>-121.34960017836461</v>
      </c>
      <c r="M91">
        <f>$J$2*COS(2*PI()*'Time-domain'!$C$1*$B91)+$J$3*SIN(2*PI()*'Time-domain'!$C$1*$B91)</f>
        <v>-126.19695616090719</v>
      </c>
      <c r="N91">
        <f>$K$2*COS(2*PI()*'Time-domain'!$C$1*$B91)+$K$3*SIN(2*PI()*'Time-domain'!$C$1*$B91)</f>
        <v>-129.68149299259701</v>
      </c>
      <c r="O91">
        <f t="shared" si="5"/>
        <v>19.5804886311773</v>
      </c>
      <c r="P91">
        <f t="shared" si="6"/>
        <v>23.687893996846718</v>
      </c>
      <c r="Q91">
        <f t="shared" si="6"/>
        <v>26.876489532055565</v>
      </c>
      <c r="R91">
        <f t="shared" si="7"/>
        <v>18.790231422212472</v>
      </c>
      <c r="S91">
        <f t="shared" si="8"/>
        <v>20.321379640815675</v>
      </c>
      <c r="T91">
        <f t="shared" si="9"/>
        <v>21.459096513004425</v>
      </c>
    </row>
    <row r="92" spans="1:20" x14ac:dyDescent="0.3">
      <c r="A92">
        <v>-171</v>
      </c>
      <c r="B92">
        <f>A92/256/(2*'Time-domain'!$C$1)</f>
        <v>-6.6796874999999999E-3</v>
      </c>
      <c r="C92">
        <f>-1*'Time-domain'!AJ94</f>
        <v>-135.29411764705884</v>
      </c>
      <c r="D92">
        <f>-1*'Time-domain'!AK94</f>
        <v>-135.29411764705884</v>
      </c>
      <c r="E92">
        <f>-1*'Time-domain'!AL94</f>
        <v>-135.29411764705884</v>
      </c>
      <c r="F92">
        <f>F91+(C92+C91)/2*COS(2*PI()*'Time-domain'!$C$1*($B92+$B91)/2)*($B92-$B91)</f>
        <v>0.14824698971655578</v>
      </c>
      <c r="G92">
        <f>G91+(D92+D91)/2*COS(2*PI()*'Time-domain'!$C$1*($B92+$B91)/2)*($B92-$B91)</f>
        <v>0.16693940937069598</v>
      </c>
      <c r="H92">
        <f>H91+(E92+E91)/2*COS(2*PI()*'Time-domain'!$C$1*($B92+$B91)/2)*($B92-$B91)</f>
        <v>0.18249947805515035</v>
      </c>
      <c r="I92">
        <f>I91+(C92+C91)/2*SIN(2*PI()*'Time-domain'!$C$1*($B92+$B91)/2)*($B92-$B91)</f>
        <v>0.13684216887286532</v>
      </c>
      <c r="J92">
        <f>J91+(D92+D91)/2*SIN(2*PI()*'Time-domain'!$C$1*($B92+$B91)/2)*($B92-$B91)</f>
        <v>0.15097063540070182</v>
      </c>
      <c r="K92">
        <f>K91+(E92+E91)/2*SIN(2*PI()*'Time-domain'!$C$1*($B92+$B91)/2)*($B92-$B91)</f>
        <v>0.16112692723667318</v>
      </c>
      <c r="L92">
        <f>$I$2*COS(2*PI()*'Time-domain'!$C$1*$B92)+$I$3*SIN(2*PI()*'Time-domain'!$C$1*$B92)</f>
        <v>-122.23302269849788</v>
      </c>
      <c r="M92">
        <f>$J$2*COS(2*PI()*'Time-domain'!$C$1*$B92)+$J$3*SIN(2*PI()*'Time-domain'!$C$1*$B92)</f>
        <v>-127.11566732996708</v>
      </c>
      <c r="N92">
        <f>$K$2*COS(2*PI()*'Time-domain'!$C$1*$B92)+$K$3*SIN(2*PI()*'Time-domain'!$C$1*$B92)</f>
        <v>-130.6255715160184</v>
      </c>
      <c r="O92">
        <f t="shared" si="5"/>
        <v>20.295508094845122</v>
      </c>
      <c r="P92">
        <f t="shared" si="6"/>
        <v>24.40291346051454</v>
      </c>
      <c r="Q92">
        <f t="shared" si="6"/>
        <v>27.591508995723387</v>
      </c>
      <c r="R92">
        <f t="shared" si="7"/>
        <v>19.369650310567664</v>
      </c>
      <c r="S92">
        <f t="shared" si="8"/>
        <v>20.948013285540572</v>
      </c>
      <c r="T92">
        <f t="shared" si="9"/>
        <v>22.120812995749471</v>
      </c>
    </row>
    <row r="93" spans="1:20" x14ac:dyDescent="0.3">
      <c r="A93">
        <v>-170</v>
      </c>
      <c r="B93">
        <f>A93/256/(2*'Time-domain'!$C$1)</f>
        <v>-6.6406249999999998E-3</v>
      </c>
      <c r="C93">
        <f>-1*'Time-domain'!AJ95</f>
        <v>-135.29411764705884</v>
      </c>
      <c r="D93">
        <f>-1*'Time-domain'!AK95</f>
        <v>-135.29411764705884</v>
      </c>
      <c r="E93">
        <f>-1*'Time-domain'!AL95</f>
        <v>-135.29411764705884</v>
      </c>
      <c r="F93">
        <f>F92+(C93+C92)/2*COS(2*PI()*'Time-domain'!$C$1*($B93+$B92)/2)*($B93-$B92)</f>
        <v>0.15088008630211966</v>
      </c>
      <c r="G93">
        <f>G92+(D93+D92)/2*COS(2*PI()*'Time-domain'!$C$1*($B93+$B92)/2)*($B93-$B92)</f>
        <v>0.16957250595625986</v>
      </c>
      <c r="H93">
        <f>H92+(E93+E92)/2*COS(2*PI()*'Time-domain'!$C$1*($B93+$B92)/2)*($B93-$B92)</f>
        <v>0.18513257464071423</v>
      </c>
      <c r="I93">
        <f>I92+(C93+C92)/2*SIN(2*PI()*'Time-domain'!$C$1*($B93+$B92)/2)*($B93-$B92)</f>
        <v>0.14142444452701536</v>
      </c>
      <c r="J93">
        <f>J92+(D93+D92)/2*SIN(2*PI()*'Time-domain'!$C$1*($B93+$B92)/2)*($B93-$B92)</f>
        <v>0.15555291105485186</v>
      </c>
      <c r="K93">
        <f>K92+(E93+E92)/2*SIN(2*PI()*'Time-domain'!$C$1*($B93+$B92)/2)*($B93-$B92)</f>
        <v>0.16570920289082322</v>
      </c>
      <c r="L93">
        <f>$I$2*COS(2*PI()*'Time-domain'!$C$1*$B93)+$I$3*SIN(2*PI()*'Time-domain'!$C$1*$B93)</f>
        <v>-123.09803737502114</v>
      </c>
      <c r="M93">
        <f>$J$2*COS(2*PI()*'Time-domain'!$C$1*$B93)+$J$3*SIN(2*PI()*'Time-domain'!$C$1*$B93)</f>
        <v>-128.01523534709523</v>
      </c>
      <c r="N93">
        <f>$K$2*COS(2*PI()*'Time-domain'!$C$1*$B93)+$K$3*SIN(2*PI()*'Time-domain'!$C$1*$B93)</f>
        <v>-131.54997830884804</v>
      </c>
      <c r="O93">
        <f t="shared" si="5"/>
        <v>21.010527558512944</v>
      </c>
      <c r="P93">
        <f t="shared" si="6"/>
        <v>25.117932924182362</v>
      </c>
      <c r="Q93">
        <f t="shared" si="6"/>
        <v>28.30652845939121</v>
      </c>
      <c r="R93">
        <f t="shared" si="7"/>
        <v>19.957417195692631</v>
      </c>
      <c r="S93">
        <f t="shared" si="8"/>
        <v>21.583675175196944</v>
      </c>
      <c r="T93">
        <f t="shared" si="9"/>
        <v>22.792063180573408</v>
      </c>
    </row>
    <row r="94" spans="1:20" x14ac:dyDescent="0.3">
      <c r="A94">
        <v>-169</v>
      </c>
      <c r="B94">
        <f>A94/256/(2*'Time-domain'!$C$1)</f>
        <v>-6.6015624999999998E-3</v>
      </c>
      <c r="C94">
        <f>-1*'Time-domain'!AJ96</f>
        <v>-135.29411764705884</v>
      </c>
      <c r="D94">
        <f>-1*'Time-domain'!AK96</f>
        <v>-135.29411764705884</v>
      </c>
      <c r="E94">
        <f>-1*'Time-domain'!AL96</f>
        <v>-135.29411764705884</v>
      </c>
      <c r="F94">
        <f>F93+(C94+C93)/2*COS(2*PI()*'Time-domain'!$C$1*($B94+$B93)/2)*($B94-$B93)</f>
        <v>0.15345675304922765</v>
      </c>
      <c r="G94">
        <f>G93+(D94+D93)/2*COS(2*PI()*'Time-domain'!$C$1*($B94+$B93)/2)*($B94-$B93)</f>
        <v>0.17214917270336785</v>
      </c>
      <c r="H94">
        <f>H93+(E94+E93)/2*COS(2*PI()*'Time-domain'!$C$1*($B94+$B93)/2)*($B94-$B93)</f>
        <v>0.18770924138782222</v>
      </c>
      <c r="I94">
        <f>I93+(C94+C93)/2*SIN(2*PI()*'Time-domain'!$C$1*($B94+$B93)/2)*($B94-$B93)</f>
        <v>0.14603868728979585</v>
      </c>
      <c r="J94">
        <f>J93+(D94+D93)/2*SIN(2*PI()*'Time-domain'!$C$1*($B94+$B93)/2)*($B94-$B93)</f>
        <v>0.16016715381763236</v>
      </c>
      <c r="K94">
        <f>K93+(E94+E93)/2*SIN(2*PI()*'Time-domain'!$C$1*($B94+$B93)/2)*($B94-$B93)</f>
        <v>0.17032344565360372</v>
      </c>
      <c r="L94">
        <f>$I$2*COS(2*PI()*'Time-domain'!$C$1*$B94)+$I$3*SIN(2*PI()*'Time-domain'!$C$1*$B94)</f>
        <v>-123.94451393990587</v>
      </c>
      <c r="M94">
        <f>$J$2*COS(2*PI()*'Time-domain'!$C$1*$B94)+$J$3*SIN(2*PI()*'Time-domain'!$C$1*$B94)</f>
        <v>-128.89552474065718</v>
      </c>
      <c r="N94">
        <f>$K$2*COS(2*PI()*'Time-domain'!$C$1*$B94)+$K$3*SIN(2*PI()*'Time-domain'!$C$1*$B94)</f>
        <v>-132.45457415882325</v>
      </c>
      <c r="O94">
        <f t="shared" si="5"/>
        <v>21.725547022180766</v>
      </c>
      <c r="P94">
        <f t="shared" si="6"/>
        <v>25.832952387850185</v>
      </c>
      <c r="Q94">
        <f t="shared" si="6"/>
        <v>29.021547923059032</v>
      </c>
      <c r="R94">
        <f t="shared" si="7"/>
        <v>20.55341350585072</v>
      </c>
      <c r="S94">
        <f t="shared" si="8"/>
        <v>22.228237076064783</v>
      </c>
      <c r="T94">
        <f t="shared" si="9"/>
        <v>23.47271165443723</v>
      </c>
    </row>
    <row r="95" spans="1:20" x14ac:dyDescent="0.3">
      <c r="A95">
        <v>-168</v>
      </c>
      <c r="B95">
        <f>A95/256/(2*'Time-domain'!$C$1)</f>
        <v>-6.5624999999999998E-3</v>
      </c>
      <c r="C95">
        <f>-1*'Time-domain'!AJ97</f>
        <v>-135.29411764705884</v>
      </c>
      <c r="D95">
        <f>-1*'Time-domain'!AK97</f>
        <v>-135.29411764705884</v>
      </c>
      <c r="E95">
        <f>-1*'Time-domain'!AL97</f>
        <v>-135.29411764705884</v>
      </c>
      <c r="F95">
        <f>F94+(C95+C94)/2*COS(2*PI()*'Time-domain'!$C$1*($B95+$B94)/2)*($B95-$B94)</f>
        <v>0.15597660192134541</v>
      </c>
      <c r="G95">
        <f>G94+(D95+D94)/2*COS(2*PI()*'Time-domain'!$C$1*($B95+$B94)/2)*($B95-$B94)</f>
        <v>0.17466902157548561</v>
      </c>
      <c r="H95">
        <f>H94+(E95+E94)/2*COS(2*PI()*'Time-domain'!$C$1*($B95+$B94)/2)*($B95-$B94)</f>
        <v>0.19022909025993998</v>
      </c>
      <c r="I95">
        <f>I94+(C95+C94)/2*SIN(2*PI()*'Time-domain'!$C$1*($B95+$B94)/2)*($B95-$B94)</f>
        <v>0.15068420227321924</v>
      </c>
      <c r="J95">
        <f>J94+(D95+D94)/2*SIN(2*PI()*'Time-domain'!$C$1*($B95+$B94)/2)*($B95-$B94)</f>
        <v>0.16481266880105575</v>
      </c>
      <c r="K95">
        <f>K94+(E95+E94)/2*SIN(2*PI()*'Time-domain'!$C$1*($B95+$B94)/2)*($B95-$B94)</f>
        <v>0.1749689606370271</v>
      </c>
      <c r="L95">
        <f>$I$2*COS(2*PI()*'Time-domain'!$C$1*$B95)+$I$3*SIN(2*PI()*'Time-domain'!$C$1*$B95)</f>
        <v>-124.77232491689503</v>
      </c>
      <c r="M95">
        <f>$J$2*COS(2*PI()*'Time-domain'!$C$1*$B95)+$J$3*SIN(2*PI()*'Time-domain'!$C$1*$B95)</f>
        <v>-129.75640294230817</v>
      </c>
      <c r="N95">
        <f>$K$2*COS(2*PI()*'Time-domain'!$C$1*$B95)+$K$3*SIN(2*PI()*'Time-domain'!$C$1*$B95)</f>
        <v>-133.33922283713636</v>
      </c>
      <c r="O95">
        <f t="shared" si="5"/>
        <v>22.440566485848588</v>
      </c>
      <c r="P95">
        <f t="shared" si="6"/>
        <v>26.547971851518007</v>
      </c>
      <c r="Q95">
        <f t="shared" si="6"/>
        <v>29.736567386726854</v>
      </c>
      <c r="R95">
        <f t="shared" si="7"/>
        <v>21.15751571220736</v>
      </c>
      <c r="S95">
        <f t="shared" si="8"/>
        <v>22.881565393390115</v>
      </c>
      <c r="T95">
        <f t="shared" si="9"/>
        <v>24.16261734312404</v>
      </c>
    </row>
    <row r="96" spans="1:20" x14ac:dyDescent="0.3">
      <c r="A96">
        <v>-167</v>
      </c>
      <c r="B96">
        <f>A96/256/(2*'Time-domain'!$C$1)</f>
        <v>-6.5234374999999997E-3</v>
      </c>
      <c r="C96">
        <f>-1*'Time-domain'!AJ98</f>
        <v>-135.29411764705884</v>
      </c>
      <c r="D96">
        <f>-1*'Time-domain'!AK98</f>
        <v>-135.29411764705884</v>
      </c>
      <c r="E96">
        <f>-1*'Time-domain'!AL98</f>
        <v>-135.29411764705884</v>
      </c>
      <c r="F96">
        <f>F95+(C96+C95)/2*COS(2*PI()*'Time-domain'!$C$1*($B96+$B95)/2)*($B96-$B95)</f>
        <v>0.15843925343850149</v>
      </c>
      <c r="G96">
        <f>G95+(D96+D95)/2*COS(2*PI()*'Time-domain'!$C$1*($B96+$B95)/2)*($B96-$B95)</f>
        <v>0.17713167309264169</v>
      </c>
      <c r="H96">
        <f>H95+(E96+E95)/2*COS(2*PI()*'Time-domain'!$C$1*($B96+$B95)/2)*($B96-$B95)</f>
        <v>0.19269174177709605</v>
      </c>
      <c r="I96">
        <f>I95+(C96+C95)/2*SIN(2*PI()*'Time-domain'!$C$1*($B96+$B95)/2)*($B96-$B95)</f>
        <v>0.15536028987981657</v>
      </c>
      <c r="J96">
        <f>J95+(D96+D95)/2*SIN(2*PI()*'Time-domain'!$C$1*($B96+$B95)/2)*($B96-$B95)</f>
        <v>0.16948875640765307</v>
      </c>
      <c r="K96">
        <f>K95+(E96+E95)/2*SIN(2*PI()*'Time-domain'!$C$1*($B96+$B95)/2)*($B96-$B95)</f>
        <v>0.17964504824362443</v>
      </c>
      <c r="L96">
        <f>$I$2*COS(2*PI()*'Time-domain'!$C$1*$B96)+$I$3*SIN(2*PI()*'Time-domain'!$C$1*$B96)</f>
        <v>-125.58134564070036</v>
      </c>
      <c r="M96">
        <f>$J$2*COS(2*PI()*'Time-domain'!$C$1*$B96)+$J$3*SIN(2*PI()*'Time-domain'!$C$1*$B96)</f>
        <v>-130.5977403069576</v>
      </c>
      <c r="N96">
        <f>$K$2*COS(2*PI()*'Time-domain'!$C$1*$B96)+$K$3*SIN(2*PI()*'Time-domain'!$C$1*$B96)</f>
        <v>-134.20379111895039</v>
      </c>
      <c r="O96">
        <f t="shared" si="5"/>
        <v>23.155585949516411</v>
      </c>
      <c r="P96">
        <f t="shared" si="6"/>
        <v>27.262991315185829</v>
      </c>
      <c r="Q96">
        <f t="shared" si="6"/>
        <v>30.451586850394676</v>
      </c>
      <c r="R96">
        <f t="shared" si="7"/>
        <v>21.769595403239205</v>
      </c>
      <c r="S96">
        <f t="shared" si="8"/>
        <v>23.543521251857491</v>
      </c>
      <c r="T96">
        <f t="shared" si="9"/>
        <v>24.86163359621688</v>
      </c>
    </row>
    <row r="97" spans="1:20" x14ac:dyDescent="0.3">
      <c r="A97">
        <v>-166</v>
      </c>
      <c r="B97">
        <f>A97/256/(2*'Time-domain'!$C$1)</f>
        <v>-6.4843749999999997E-3</v>
      </c>
      <c r="C97">
        <f>-1*'Time-domain'!AJ99</f>
        <v>-135.29411764705884</v>
      </c>
      <c r="D97">
        <f>-1*'Time-domain'!AK99</f>
        <v>-135.29411764705884</v>
      </c>
      <c r="E97">
        <f>-1*'Time-domain'!AL99</f>
        <v>-135.29411764705884</v>
      </c>
      <c r="F97">
        <f>F96+(C97+C96)/2*COS(2*PI()*'Time-domain'!$C$1*($B97+$B96)/2)*($B97-$B96)</f>
        <v>0.16084433673443574</v>
      </c>
      <c r="G97">
        <f>G96+(D97+D96)/2*COS(2*PI()*'Time-domain'!$C$1*($B97+$B96)/2)*($B97-$B96)</f>
        <v>0.17953675638857594</v>
      </c>
      <c r="H97">
        <f>H96+(E97+E96)/2*COS(2*PI()*'Time-domain'!$C$1*($B97+$B96)/2)*($B97-$B96)</f>
        <v>0.19509682507303031</v>
      </c>
      <c r="I97">
        <f>I96+(C97+C96)/2*SIN(2*PI()*'Time-domain'!$C$1*($B97+$B96)/2)*($B97-$B96)</f>
        <v>0.16006624590799429</v>
      </c>
      <c r="J97">
        <f>J96+(D97+D96)/2*SIN(2*PI()*'Time-domain'!$C$1*($B97+$B96)/2)*($B97-$B96)</f>
        <v>0.17419471243583079</v>
      </c>
      <c r="K97">
        <f>K96+(E97+E96)/2*SIN(2*PI()*'Time-domain'!$C$1*($B97+$B96)/2)*($B97-$B96)</f>
        <v>0.18435100427180215</v>
      </c>
      <c r="L97">
        <f>$I$2*COS(2*PI()*'Time-domain'!$C$1*$B97)+$I$3*SIN(2*PI()*'Time-domain'!$C$1*$B97)</f>
        <v>-126.37145427577671</v>
      </c>
      <c r="M97">
        <f>$J$2*COS(2*PI()*'Time-domain'!$C$1*$B97)+$J$3*SIN(2*PI()*'Time-domain'!$C$1*$B97)</f>
        <v>-131.41941013229305</v>
      </c>
      <c r="N97">
        <f>$K$2*COS(2*PI()*'Time-domain'!$C$1*$B97)+$K$3*SIN(2*PI()*'Time-domain'!$C$1*$B97)</f>
        <v>-135.04814880346223</v>
      </c>
      <c r="O97">
        <f t="shared" si="5"/>
        <v>23.870605413184233</v>
      </c>
      <c r="P97">
        <f t="shared" si="6"/>
        <v>27.978010778853651</v>
      </c>
      <c r="Q97">
        <f t="shared" si="6"/>
        <v>31.166606314062498</v>
      </c>
      <c r="R97">
        <f t="shared" si="7"/>
        <v>22.389519362084442</v>
      </c>
      <c r="S97">
        <f t="shared" si="8"/>
        <v>24.213960579243281</v>
      </c>
      <c r="T97">
        <f t="shared" si="9"/>
        <v>25.56960827543546</v>
      </c>
    </row>
    <row r="98" spans="1:20" x14ac:dyDescent="0.3">
      <c r="A98">
        <v>-165</v>
      </c>
      <c r="B98">
        <f>A98/256/(2*'Time-domain'!$C$1)</f>
        <v>-6.4453124999999997E-3</v>
      </c>
      <c r="C98">
        <f>-1*'Time-domain'!AJ100</f>
        <v>-135.29411764705884</v>
      </c>
      <c r="D98">
        <f>-1*'Time-domain'!AK100</f>
        <v>-135.29411764705884</v>
      </c>
      <c r="E98">
        <f>-1*'Time-domain'!AL100</f>
        <v>-135.29411764705884</v>
      </c>
      <c r="F98">
        <f>F97+(C98+C97)/2*COS(2*PI()*'Time-domain'!$C$1*($B98+$B97)/2)*($B98-$B97)</f>
        <v>0.16319148961245042</v>
      </c>
      <c r="G98">
        <f>G97+(D98+D97)/2*COS(2*PI()*'Time-domain'!$C$1*($B98+$B97)/2)*($B98-$B97)</f>
        <v>0.18188390926659062</v>
      </c>
      <c r="H98">
        <f>H97+(E98+E97)/2*COS(2*PI()*'Time-domain'!$C$1*($B98+$B97)/2)*($B98-$B97)</f>
        <v>0.19744397795104499</v>
      </c>
      <c r="I98">
        <f>I97+(C98+C97)/2*SIN(2*PI()*'Time-domain'!$C$1*($B98+$B97)/2)*($B98-$B97)</f>
        <v>0.16480136165808443</v>
      </c>
      <c r="J98">
        <f>J97+(D98+D97)/2*SIN(2*PI()*'Time-domain'!$C$1*($B98+$B97)/2)*($B98-$B97)</f>
        <v>0.17892982818592093</v>
      </c>
      <c r="K98">
        <f>K97+(E98+E97)/2*SIN(2*PI()*'Time-domain'!$C$1*($B98+$B97)/2)*($B98-$B97)</f>
        <v>0.18908612002189229</v>
      </c>
      <c r="L98">
        <f>$I$2*COS(2*PI()*'Time-domain'!$C$1*$B98)+$I$3*SIN(2*PI()*'Time-domain'!$C$1*$B98)</f>
        <v>-127.1425318346699</v>
      </c>
      <c r="M98">
        <f>$J$2*COS(2*PI()*'Time-domain'!$C$1*$B98)+$J$3*SIN(2*PI()*'Time-domain'!$C$1*$B98)</f>
        <v>-132.2212886778612</v>
      </c>
      <c r="N98">
        <f>$K$2*COS(2*PI()*'Time-domain'!$C$1*$B98)+$K$3*SIN(2*PI()*'Time-domain'!$C$1*$B98)</f>
        <v>-135.87216873351045</v>
      </c>
      <c r="O98">
        <f t="shared" si="5"/>
        <v>24.585624876852055</v>
      </c>
      <c r="P98">
        <f t="shared" si="6"/>
        <v>28.693030242521473</v>
      </c>
      <c r="Q98">
        <f t="shared" si="6"/>
        <v>31.881625777730321</v>
      </c>
      <c r="R98">
        <f t="shared" si="7"/>
        <v>23.017149646787644</v>
      </c>
      <c r="S98">
        <f t="shared" si="8"/>
        <v>24.892734193199399</v>
      </c>
      <c r="T98">
        <f t="shared" si="9"/>
        <v>26.286383846278568</v>
      </c>
    </row>
    <row r="99" spans="1:20" x14ac:dyDescent="0.3">
      <c r="A99">
        <v>-164</v>
      </c>
      <c r="B99">
        <f>A99/256/(2*'Time-domain'!$C$1)</f>
        <v>-6.4062499999999996E-3</v>
      </c>
      <c r="C99">
        <f>-1*'Time-domain'!AJ101</f>
        <v>-135.29411764705884</v>
      </c>
      <c r="D99">
        <f>-1*'Time-domain'!AK101</f>
        <v>-135.29411764705884</v>
      </c>
      <c r="E99">
        <f>-1*'Time-domain'!AL101</f>
        <v>-135.29411764705884</v>
      </c>
      <c r="F99">
        <f>F98+(C99+C98)/2*COS(2*PI()*'Time-domain'!$C$1*($B99+$B98)/2)*($B99-$B98)</f>
        <v>0.16548035859995558</v>
      </c>
      <c r="G99">
        <f>G98+(D99+D98)/2*COS(2*PI()*'Time-domain'!$C$1*($B99+$B98)/2)*($B99-$B98)</f>
        <v>0.18417277825409578</v>
      </c>
      <c r="H99">
        <f>H98+(E99+E98)/2*COS(2*PI()*'Time-domain'!$C$1*($B99+$B98)/2)*($B99-$B98)</f>
        <v>0.19973284693855015</v>
      </c>
      <c r="I99">
        <f>I98+(C99+C98)/2*SIN(2*PI()*'Time-domain'!$C$1*($B99+$B98)/2)*($B99-$B98)</f>
        <v>0.16956492403907214</v>
      </c>
      <c r="J99">
        <f>J98+(D99+D98)/2*SIN(2*PI()*'Time-domain'!$C$1*($B99+$B98)/2)*($B99-$B98)</f>
        <v>0.18369339056690864</v>
      </c>
      <c r="K99">
        <f>K98+(E99+E98)/2*SIN(2*PI()*'Time-domain'!$C$1*($B99+$B98)/2)*($B99-$B98)</f>
        <v>0.19384968240288</v>
      </c>
      <c r="L99">
        <f>$I$2*COS(2*PI()*'Time-domain'!$C$1*$B99)+$I$3*SIN(2*PI()*'Time-domain'!$C$1*$B99)</f>
        <v>-127.89446219593574</v>
      </c>
      <c r="M99">
        <f>$J$2*COS(2*PI()*'Time-domain'!$C$1*$B99)+$J$3*SIN(2*PI()*'Time-domain'!$C$1*$B99)</f>
        <v>-133.00325518370255</v>
      </c>
      <c r="N99">
        <f>$K$2*COS(2*PI()*'Time-domain'!$C$1*$B99)+$K$3*SIN(2*PI()*'Time-domain'!$C$1*$B99)</f>
        <v>-136.6757268147245</v>
      </c>
      <c r="O99">
        <f t="shared" si="5"/>
        <v>25.300644340519877</v>
      </c>
      <c r="P99">
        <f t="shared" si="6"/>
        <v>29.408049706189296</v>
      </c>
      <c r="Q99">
        <f t="shared" si="6"/>
        <v>32.596645241398143</v>
      </c>
      <c r="R99">
        <f t="shared" si="7"/>
        <v>23.652343673390838</v>
      </c>
      <c r="S99">
        <f t="shared" si="8"/>
        <v>25.579687891115167</v>
      </c>
      <c r="T99">
        <f t="shared" si="9"/>
        <v>27.011797472916964</v>
      </c>
    </row>
    <row r="100" spans="1:20" x14ac:dyDescent="0.3">
      <c r="A100">
        <v>-163</v>
      </c>
      <c r="B100">
        <f>A100/256/(2*'Time-domain'!$C$1)</f>
        <v>-6.3671874999999996E-3</v>
      </c>
      <c r="C100">
        <f>-1*'Time-domain'!AJ102</f>
        <v>-135.29411764705884</v>
      </c>
      <c r="D100">
        <f>-1*'Time-domain'!AK102</f>
        <v>-135.29411764705884</v>
      </c>
      <c r="E100">
        <f>-1*'Time-domain'!AL102</f>
        <v>-135.29411764705884</v>
      </c>
      <c r="F100">
        <f>F99+(C100+C99)/2*COS(2*PI()*'Time-domain'!$C$1*($B100+$B99)/2)*($B100-$B99)</f>
        <v>0.16771059900170085</v>
      </c>
      <c r="G100">
        <f>G99+(D100+D99)/2*COS(2*PI()*'Time-domain'!$C$1*($B100+$B99)/2)*($B100-$B99)</f>
        <v>0.18640301865584105</v>
      </c>
      <c r="H100">
        <f>H99+(E100+E99)/2*COS(2*PI()*'Time-domain'!$C$1*($B100+$B99)/2)*($B100-$B99)</f>
        <v>0.20196308734029542</v>
      </c>
      <c r="I100">
        <f>I99+(C100+C99)/2*SIN(2*PI()*'Time-domain'!$C$1*($B100+$B99)/2)*($B100-$B99)</f>
        <v>0.17435621567598461</v>
      </c>
      <c r="J100">
        <f>J99+(D100+D99)/2*SIN(2*PI()*'Time-domain'!$C$1*($B100+$B99)/2)*($B100-$B99)</f>
        <v>0.18848468220382111</v>
      </c>
      <c r="K100">
        <f>K99+(E100+E99)/2*SIN(2*PI()*'Time-domain'!$C$1*($B100+$B99)/2)*($B100-$B99)</f>
        <v>0.19864097403979247</v>
      </c>
      <c r="L100">
        <f>$I$2*COS(2*PI()*'Time-domain'!$C$1*$B100)+$I$3*SIN(2*PI()*'Time-domain'!$C$1*$B100)</f>
        <v>-128.62713212162768</v>
      </c>
      <c r="M100">
        <f>$J$2*COS(2*PI()*'Time-domain'!$C$1*$B100)+$J$3*SIN(2*PI()*'Time-domain'!$C$1*$B100)</f>
        <v>-133.76519188853766</v>
      </c>
      <c r="N100">
        <f>$K$2*COS(2*PI()*'Time-domain'!$C$1*$B100)+$K$3*SIN(2*PI()*'Time-domain'!$C$1*$B100)</f>
        <v>-137.45870203421308</v>
      </c>
      <c r="O100">
        <f t="shared" si="5"/>
        <v>26.0156638041877</v>
      </c>
      <c r="P100">
        <f t="shared" si="6"/>
        <v>30.123069169857118</v>
      </c>
      <c r="Q100">
        <f t="shared" si="6"/>
        <v>33.311664705065965</v>
      </c>
      <c r="R100">
        <f t="shared" si="7"/>
        <v>24.294954301820766</v>
      </c>
      <c r="S100">
        <f t="shared" si="8"/>
        <v>26.274662543003203</v>
      </c>
      <c r="T100">
        <f t="shared" si="9"/>
        <v>27.745681116279595</v>
      </c>
    </row>
    <row r="101" spans="1:20" x14ac:dyDescent="0.3">
      <c r="A101">
        <v>-162</v>
      </c>
      <c r="B101">
        <f>A101/256/(2*'Time-domain'!$C$1)</f>
        <v>-6.3281250000000004E-3</v>
      </c>
      <c r="C101">
        <f>-1*'Time-domain'!AJ103</f>
        <v>-135.29411764705884</v>
      </c>
      <c r="D101">
        <f>-1*'Time-domain'!AK103</f>
        <v>-135.29411764705884</v>
      </c>
      <c r="E101">
        <f>-1*'Time-domain'!AL103</f>
        <v>-135.29411764705884</v>
      </c>
      <c r="F101">
        <f>F100+(C101+C100)/2*COS(2*PI()*'Time-domain'!$C$1*($B101+$B100)/2)*($B101-$B100)</f>
        <v>0.16988187495168514</v>
      </c>
      <c r="G101">
        <f>G100+(D101+D100)/2*COS(2*PI()*'Time-domain'!$C$1*($B101+$B100)/2)*($B101-$B100)</f>
        <v>0.18857429460582534</v>
      </c>
      <c r="H101">
        <f>H100+(E101+E100)/2*COS(2*PI()*'Time-domain'!$C$1*($B101+$B100)/2)*($B101-$B100)</f>
        <v>0.2041343632902797</v>
      </c>
      <c r="I101">
        <f>I100+(C101+C100)/2*SIN(2*PI()*'Time-domain'!$C$1*($B101+$B100)/2)*($B101-$B100)</f>
        <v>0.17917451501792497</v>
      </c>
      <c r="J101">
        <f>J100+(D101+D100)/2*SIN(2*PI()*'Time-domain'!$C$1*($B101+$B100)/2)*($B101-$B100)</f>
        <v>0.19330298154576148</v>
      </c>
      <c r="K101">
        <f>K100+(E101+E100)/2*SIN(2*PI()*'Time-domain'!$C$1*($B101+$B100)/2)*($B101-$B100)</f>
        <v>0.20345927338173284</v>
      </c>
      <c r="L101">
        <f>$I$2*COS(2*PI()*'Time-domain'!$C$1*$B101)+$I$3*SIN(2*PI()*'Time-domain'!$C$1*$B101)</f>
        <v>-129.34043127434984</v>
      </c>
      <c r="M101">
        <f>$J$2*COS(2*PI()*'Time-domain'!$C$1*$B101)+$J$3*SIN(2*PI()*'Time-domain'!$C$1*$B101)</f>
        <v>-134.50698404750136</v>
      </c>
      <c r="N101">
        <f>$K$2*COS(2*PI()*'Time-domain'!$C$1*$B101)+$K$3*SIN(2*PI()*'Time-domain'!$C$1*$B101)</f>
        <v>-138.22097647878812</v>
      </c>
      <c r="O101">
        <f t="shared" si="5"/>
        <v>26.730683267855504</v>
      </c>
      <c r="P101">
        <f t="shared" si="6"/>
        <v>30.838088633524922</v>
      </c>
      <c r="Q101">
        <f t="shared" si="6"/>
        <v>34.026684168733773</v>
      </c>
      <c r="R101">
        <f t="shared" si="7"/>
        <v>24.944829924520533</v>
      </c>
      <c r="S101">
        <f t="shared" si="8"/>
        <v>26.977494187353354</v>
      </c>
      <c r="T101">
        <f t="shared" si="9"/>
        <v>28.487861635274029</v>
      </c>
    </row>
    <row r="102" spans="1:20" x14ac:dyDescent="0.3">
      <c r="A102">
        <v>-161</v>
      </c>
      <c r="B102">
        <f>A102/256/(2*'Time-domain'!$C$1)</f>
        <v>-6.2890625000000004E-3</v>
      </c>
      <c r="C102">
        <f>-1*'Time-domain'!AJ104</f>
        <v>-135.29411764705884</v>
      </c>
      <c r="D102">
        <f>-1*'Time-domain'!AK104</f>
        <v>-135.29411764705884</v>
      </c>
      <c r="E102">
        <f>-1*'Time-domain'!AL104</f>
        <v>-135.29411764705884</v>
      </c>
      <c r="F102">
        <f>F101+(C102+C101)/2*COS(2*PI()*'Time-domain'!$C$1*($B102+$B101)/2)*($B102-$B101)</f>
        <v>0.17199385946373705</v>
      </c>
      <c r="G102">
        <f>G101+(D102+D101)/2*COS(2*PI()*'Time-domain'!$C$1*($B102+$B101)/2)*($B102-$B101)</f>
        <v>0.19068627911787725</v>
      </c>
      <c r="H102">
        <f>H101+(E102+E101)/2*COS(2*PI()*'Time-domain'!$C$1*($B102+$B101)/2)*($B102-$B101)</f>
        <v>0.20624634780233161</v>
      </c>
      <c r="I102">
        <f>I101+(C102+C101)/2*SIN(2*PI()*'Time-domain'!$C$1*($B102+$B101)/2)*($B102-$B101)</f>
        <v>0.18401909644673564</v>
      </c>
      <c r="J102">
        <f>J101+(D102+D101)/2*SIN(2*PI()*'Time-domain'!$C$1*($B102+$B101)/2)*($B102-$B101)</f>
        <v>0.19814756297457214</v>
      </c>
      <c r="K102">
        <f>K101+(E102+E101)/2*SIN(2*PI()*'Time-domain'!$C$1*($B102+$B101)/2)*($B102-$B101)</f>
        <v>0.2083038548105435</v>
      </c>
      <c r="L102">
        <f>$I$2*COS(2*PI()*'Time-domain'!$C$1*$B102)+$I$3*SIN(2*PI()*'Time-domain'!$C$1*$B102)</f>
        <v>-130.03425223387362</v>
      </c>
      <c r="M102">
        <f>$J$2*COS(2*PI()*'Time-domain'!$C$1*$B102)+$J$3*SIN(2*PI()*'Time-domain'!$C$1*$B102)</f>
        <v>-135.22851994942312</v>
      </c>
      <c r="N102">
        <f>$K$2*COS(2*PI()*'Time-domain'!$C$1*$B102)+$K$3*SIN(2*PI()*'Time-domain'!$C$1*$B102)</f>
        <v>-138.96243535272217</v>
      </c>
      <c r="O102">
        <f t="shared" si="5"/>
        <v>27.445702731523326</v>
      </c>
      <c r="P102">
        <f t="shared" si="6"/>
        <v>31.553108097192744</v>
      </c>
      <c r="Q102">
        <f t="shared" si="6"/>
        <v>34.741703632401595</v>
      </c>
      <c r="R102">
        <f t="shared" si="7"/>
        <v>25.6018145577724</v>
      </c>
      <c r="S102">
        <f t="shared" si="8"/>
        <v>27.688014129897056</v>
      </c>
      <c r="T102">
        <f t="shared" si="9"/>
        <v>29.238160891080248</v>
      </c>
    </row>
    <row r="103" spans="1:20" x14ac:dyDescent="0.3">
      <c r="A103">
        <v>-160</v>
      </c>
      <c r="B103">
        <f>A103/256/(2*'Time-domain'!$C$1)</f>
        <v>-6.2500000000000003E-3</v>
      </c>
      <c r="C103">
        <f>-1*'Time-domain'!AJ105</f>
        <v>-135.29411764705884</v>
      </c>
      <c r="D103">
        <f>-1*'Time-domain'!AK105</f>
        <v>-135.29411764705884</v>
      </c>
      <c r="E103">
        <f>-1*'Time-domain'!AL105</f>
        <v>-135.29411764705884</v>
      </c>
      <c r="F103">
        <f>F102+(C103+C102)/2*COS(2*PI()*'Time-domain'!$C$1*($B103+$B102)/2)*($B103-$B102)</f>
        <v>0.17404623448075751</v>
      </c>
      <c r="G103">
        <f>G102+(D103+D102)/2*COS(2*PI()*'Time-domain'!$C$1*($B103+$B102)/2)*($B103-$B102)</f>
        <v>0.19273865413489771</v>
      </c>
      <c r="H103">
        <f>H102+(E103+E102)/2*COS(2*PI()*'Time-domain'!$C$1*($B103+$B102)/2)*($B103-$B102)</f>
        <v>0.20829872281935208</v>
      </c>
      <c r="I103">
        <f>I102+(C103+C102)/2*SIN(2*PI()*'Time-domain'!$C$1*($B103+$B102)/2)*($B103-$B102)</f>
        <v>0.18888923038627309</v>
      </c>
      <c r="J103">
        <f>J102+(D103+D102)/2*SIN(2*PI()*'Time-domain'!$C$1*($B103+$B102)/2)*($B103-$B102)</f>
        <v>0.20301769691410959</v>
      </c>
      <c r="K103">
        <f>K102+(E103+E102)/2*SIN(2*PI()*'Time-domain'!$C$1*($B103+$B102)/2)*($B103-$B102)</f>
        <v>0.21317398875008095</v>
      </c>
      <c r="L103">
        <f>$I$2*COS(2*PI()*'Time-domain'!$C$1*$B103)+$I$3*SIN(2*PI()*'Time-domain'!$C$1*$B103)</f>
        <v>-130.70849051331456</v>
      </c>
      <c r="M103">
        <f>$J$2*COS(2*PI()*'Time-domain'!$C$1*$B103)+$J$3*SIN(2*PI()*'Time-domain'!$C$1*$B103)</f>
        <v>-135.92969093365008</v>
      </c>
      <c r="N103">
        <f>$K$2*COS(2*PI()*'Time-domain'!$C$1*$B103)+$K$3*SIN(2*PI()*'Time-domain'!$C$1*$B103)</f>
        <v>-139.68296699503614</v>
      </c>
      <c r="O103">
        <f t="shared" si="5"/>
        <v>28.160722195191148</v>
      </c>
      <c r="P103">
        <f t="shared" si="6"/>
        <v>32.268127560860563</v>
      </c>
      <c r="Q103">
        <f t="shared" si="6"/>
        <v>35.456723096069418</v>
      </c>
      <c r="R103">
        <f t="shared" si="7"/>
        <v>26.265747935656446</v>
      </c>
      <c r="S103">
        <f t="shared" si="8"/>
        <v>28.406049045222343</v>
      </c>
      <c r="T103">
        <f t="shared" si="9"/>
        <v>29.996395854454704</v>
      </c>
    </row>
    <row r="104" spans="1:20" x14ac:dyDescent="0.3">
      <c r="A104">
        <v>-159</v>
      </c>
      <c r="B104">
        <f>A104/256/(2*'Time-domain'!$C$1)</f>
        <v>-6.2109375000000003E-3</v>
      </c>
      <c r="C104">
        <f>-1*'Time-domain'!AJ106</f>
        <v>-135.29411764705884</v>
      </c>
      <c r="D104">
        <f>-1*'Time-domain'!AK106</f>
        <v>-135.29411764705884</v>
      </c>
      <c r="E104">
        <f>-1*'Time-domain'!AL106</f>
        <v>-135.29411764705884</v>
      </c>
      <c r="F104">
        <f>F103+(C104+C103)/2*COS(2*PI()*'Time-domain'!$C$1*($B104+$B103)/2)*($B104-$B103)</f>
        <v>0.17603869092261817</v>
      </c>
      <c r="G104">
        <f>G103+(D104+D103)/2*COS(2*PI()*'Time-domain'!$C$1*($B104+$B103)/2)*($B104-$B103)</f>
        <v>0.19473111057675838</v>
      </c>
      <c r="H104">
        <f>H103+(E104+E103)/2*COS(2*PI()*'Time-domain'!$C$1*($B104+$B103)/2)*($B104-$B103)</f>
        <v>0.21029117926121274</v>
      </c>
      <c r="I104">
        <f>I103+(C104+C103)/2*SIN(2*PI()*'Time-domain'!$C$1*($B104+$B103)/2)*($B104-$B103)</f>
        <v>0.19378418341227979</v>
      </c>
      <c r="J104">
        <f>J103+(D104+D103)/2*SIN(2*PI()*'Time-domain'!$C$1*($B104+$B103)/2)*($B104-$B103)</f>
        <v>0.2079126499401163</v>
      </c>
      <c r="K104">
        <f>K103+(E104+E103)/2*SIN(2*PI()*'Time-domain'!$C$1*($B104+$B103)/2)*($B104-$B103)</f>
        <v>0.21806894177608765</v>
      </c>
      <c r="L104">
        <f>$I$2*COS(2*PI()*'Time-domain'!$C$1*$B104)+$I$3*SIN(2*PI()*'Time-domain'!$C$1*$B104)</f>
        <v>-131.36304457486779</v>
      </c>
      <c r="M104">
        <f>$J$2*COS(2*PI()*'Time-domain'!$C$1*$B104)+$J$3*SIN(2*PI()*'Time-domain'!$C$1*$B104)</f>
        <v>-136.61039140641114</v>
      </c>
      <c r="N104">
        <f>$K$2*COS(2*PI()*'Time-domain'!$C$1*$B104)+$K$3*SIN(2*PI()*'Time-domain'!$C$1*$B104)</f>
        <v>-140.38246289631496</v>
      </c>
      <c r="O104">
        <f t="shared" si="5"/>
        <v>28.875741658858971</v>
      </c>
      <c r="P104">
        <f t="shared" si="6"/>
        <v>32.983147024528385</v>
      </c>
      <c r="Q104">
        <f t="shared" si="6"/>
        <v>36.17174255973724</v>
      </c>
      <c r="R104">
        <f t="shared" si="7"/>
        <v>26.936465606588833</v>
      </c>
      <c r="S104">
        <f t="shared" si="8"/>
        <v>29.131421081178665</v>
      </c>
      <c r="T104">
        <f t="shared" si="9"/>
        <v>30.762378715980361</v>
      </c>
    </row>
    <row r="105" spans="1:20" x14ac:dyDescent="0.3">
      <c r="A105">
        <v>-158</v>
      </c>
      <c r="B105">
        <f>A105/256/(2*'Time-domain'!$C$1)</f>
        <v>-6.1718750000000003E-3</v>
      </c>
      <c r="C105">
        <f>-1*'Time-domain'!AJ107</f>
        <v>-135.29411764705884</v>
      </c>
      <c r="D105">
        <f>-1*'Time-domain'!AK107</f>
        <v>-135.29411764705884</v>
      </c>
      <c r="E105">
        <f>-1*'Time-domain'!AL107</f>
        <v>-135.29411764705884</v>
      </c>
      <c r="F105">
        <f>F104+(C105+C104)/2*COS(2*PI()*'Time-domain'!$C$1*($B105+$B104)/2)*($B105-$B104)</f>
        <v>0.17797092873270776</v>
      </c>
      <c r="G105">
        <f>G104+(D105+D104)/2*COS(2*PI()*'Time-domain'!$C$1*($B105+$B104)/2)*($B105-$B104)</f>
        <v>0.19666334838684796</v>
      </c>
      <c r="H105">
        <f>H104+(E105+E104)/2*COS(2*PI()*'Time-domain'!$C$1*($B105+$B104)/2)*($B105-$B104)</f>
        <v>0.21222341707130232</v>
      </c>
      <c r="I105">
        <f>I104+(C105+C104)/2*SIN(2*PI()*'Time-domain'!$C$1*($B105+$B104)/2)*($B105-$B104)</f>
        <v>0.19870321836283508</v>
      </c>
      <c r="J105">
        <f>J104+(D105+D104)/2*SIN(2*PI()*'Time-domain'!$C$1*($B105+$B104)/2)*($B105-$B104)</f>
        <v>0.21283168489067159</v>
      </c>
      <c r="K105">
        <f>K104+(E105+E104)/2*SIN(2*PI()*'Time-domain'!$C$1*($B105+$B104)/2)*($B105-$B104)</f>
        <v>0.22298797672664294</v>
      </c>
      <c r="L105">
        <f>$I$2*COS(2*PI()*'Time-domain'!$C$1*$B105)+$I$3*SIN(2*PI()*'Time-domain'!$C$1*$B105)</f>
        <v>-131.9978158450993</v>
      </c>
      <c r="M105">
        <f>$J$2*COS(2*PI()*'Time-domain'!$C$1*$B105)+$J$3*SIN(2*PI()*'Time-domain'!$C$1*$B105)</f>
        <v>-137.27051885671889</v>
      </c>
      <c r="N105">
        <f>$K$2*COS(2*PI()*'Time-domain'!$C$1*$B105)+$K$3*SIN(2*PI()*'Time-domain'!$C$1*$B105)</f>
        <v>-141.0608177150489</v>
      </c>
      <c r="O105">
        <f t="shared" si="5"/>
        <v>29.590761122526793</v>
      </c>
      <c r="P105">
        <f t="shared" si="6"/>
        <v>33.698166488196208</v>
      </c>
      <c r="Q105">
        <f t="shared" si="6"/>
        <v>36.886762023405062</v>
      </c>
      <c r="R105">
        <f t="shared" si="7"/>
        <v>27.613799032381269</v>
      </c>
      <c r="S105">
        <f t="shared" si="8"/>
        <v>29.863947966008361</v>
      </c>
      <c r="T105">
        <f t="shared" si="9"/>
        <v>31.535916999196054</v>
      </c>
    </row>
    <row r="106" spans="1:20" x14ac:dyDescent="0.3">
      <c r="A106">
        <v>-157</v>
      </c>
      <c r="B106">
        <f>A106/256/(2*'Time-domain'!$C$1)</f>
        <v>-6.1328125000000002E-3</v>
      </c>
      <c r="C106">
        <f>-1*'Time-domain'!AJ108</f>
        <v>-135.29411764705884</v>
      </c>
      <c r="D106">
        <f>-1*'Time-domain'!AK108</f>
        <v>-135.29411764705884</v>
      </c>
      <c r="E106">
        <f>-1*'Time-domain'!AL108</f>
        <v>-135.29411764705884</v>
      </c>
      <c r="F106">
        <f>F105+(C106+C105)/2*COS(2*PI()*'Time-domain'!$C$1*($B106+$B105)/2)*($B106-$B105)</f>
        <v>0.17984265692311935</v>
      </c>
      <c r="G106">
        <f>G105+(D106+D105)/2*COS(2*PI()*'Time-domain'!$C$1*($B106+$B105)/2)*($B106-$B105)</f>
        <v>0.19853507657725955</v>
      </c>
      <c r="H106">
        <f>H105+(E106+E105)/2*COS(2*PI()*'Time-domain'!$C$1*($B106+$B105)/2)*($B106-$B105)</f>
        <v>0.21409514526171392</v>
      </c>
      <c r="I106">
        <f>I105+(C106+C105)/2*SIN(2*PI()*'Time-domain'!$C$1*($B106+$B105)/2)*($B106-$B105)</f>
        <v>0.20364559444936906</v>
      </c>
      <c r="J106">
        <f>J105+(D106+D105)/2*SIN(2*PI()*'Time-domain'!$C$1*($B106+$B105)/2)*($B106-$B105)</f>
        <v>0.21777406097720556</v>
      </c>
      <c r="K106">
        <f>K105+(E106+E105)/2*SIN(2*PI()*'Time-domain'!$C$1*($B106+$B105)/2)*($B106-$B105)</f>
        <v>0.22793035281317692</v>
      </c>
      <c r="L106">
        <f>$I$2*COS(2*PI()*'Time-domain'!$C$1*$B106)+$I$3*SIN(2*PI()*'Time-domain'!$C$1*$B106)</f>
        <v>-132.61270872979068</v>
      </c>
      <c r="M106">
        <f>$J$2*COS(2*PI()*'Time-domain'!$C$1*$B106)+$J$3*SIN(2*PI()*'Time-domain'!$C$1*$B106)</f>
        <v>-137.90997387180749</v>
      </c>
      <c r="N106">
        <f>$K$2*COS(2*PI()*'Time-domain'!$C$1*$B106)+$K$3*SIN(2*PI()*'Time-domain'!$C$1*$B106)</f>
        <v>-141.71792929349743</v>
      </c>
      <c r="O106">
        <f t="shared" si="5"/>
        <v>30.305780586194615</v>
      </c>
      <c r="P106">
        <f t="shared" si="6"/>
        <v>34.41318595186403</v>
      </c>
      <c r="Q106">
        <f t="shared" si="6"/>
        <v>37.601781487072884</v>
      </c>
      <c r="R106">
        <f t="shared" si="7"/>
        <v>28.297575689762112</v>
      </c>
      <c r="S106">
        <f t="shared" si="8"/>
        <v>30.603443118140341</v>
      </c>
      <c r="T106">
        <f t="shared" si="9"/>
        <v>32.316813676537102</v>
      </c>
    </row>
    <row r="107" spans="1:20" x14ac:dyDescent="0.3">
      <c r="A107">
        <v>-156</v>
      </c>
      <c r="B107">
        <f>A107/256/(2*'Time-domain'!$C$1)</f>
        <v>-6.0937500000000002E-3</v>
      </c>
      <c r="C107">
        <f>-1*'Time-domain'!AJ109</f>
        <v>-135.29411764705884</v>
      </c>
      <c r="D107">
        <f>-1*'Time-domain'!AK109</f>
        <v>-135.29411764705884</v>
      </c>
      <c r="E107">
        <f>-1*'Time-domain'!AL109</f>
        <v>-135.29411764705884</v>
      </c>
      <c r="F107">
        <f>F106+(C107+C106)/2*COS(2*PI()*'Time-domain'!$C$1*($B107+$B106)/2)*($B107-$B106)</f>
        <v>0.18165359361847225</v>
      </c>
      <c r="G107">
        <f>G106+(D107+D106)/2*COS(2*PI()*'Time-domain'!$C$1*($B107+$B106)/2)*($B107-$B106)</f>
        <v>0.20034601327261245</v>
      </c>
      <c r="H107">
        <f>H106+(E107+E106)/2*COS(2*PI()*'Time-domain'!$C$1*($B107+$B106)/2)*($B107-$B106)</f>
        <v>0.21590608195706681</v>
      </c>
      <c r="I107">
        <f>I106+(C107+C106)/2*SIN(2*PI()*'Time-domain'!$C$1*($B107+$B106)/2)*($B107-$B106)</f>
        <v>0.20861056736822253</v>
      </c>
      <c r="J107">
        <f>J106+(D107+D106)/2*SIN(2*PI()*'Time-domain'!$C$1*($B107+$B106)/2)*($B107-$B106)</f>
        <v>0.22273903389605904</v>
      </c>
      <c r="K107">
        <f>K106+(E107+E106)/2*SIN(2*PI()*'Time-domain'!$C$1*($B107+$B106)/2)*($B107-$B106)</f>
        <v>0.23289532573203039</v>
      </c>
      <c r="L107">
        <f>$I$2*COS(2*PI()*'Time-domain'!$C$1*$B107)+$I$3*SIN(2*PI()*'Time-domain'!$C$1*$B107)</f>
        <v>-133.20763062833521</v>
      </c>
      <c r="M107">
        <f>$J$2*COS(2*PI()*'Time-domain'!$C$1*$B107)+$J$3*SIN(2*PI()*'Time-domain'!$C$1*$B107)</f>
        <v>-138.52866015210373</v>
      </c>
      <c r="N107">
        <f>$K$2*COS(2*PI()*'Time-domain'!$C$1*$B107)+$K$3*SIN(2*PI()*'Time-domain'!$C$1*$B107)</f>
        <v>-142.35369867307384</v>
      </c>
      <c r="O107">
        <f t="shared" si="5"/>
        <v>31.020800049862437</v>
      </c>
      <c r="P107">
        <f t="shared" si="6"/>
        <v>35.128205415531852</v>
      </c>
      <c r="Q107">
        <f t="shared" si="6"/>
        <v>38.316800950740706</v>
      </c>
      <c r="R107">
        <f t="shared" si="7"/>
        <v>28.987619174297947</v>
      </c>
      <c r="S107">
        <f t="shared" si="8"/>
        <v>31.349715758579851</v>
      </c>
      <c r="T107">
        <f t="shared" si="9"/>
        <v>33.10486728801736</v>
      </c>
    </row>
    <row r="108" spans="1:20" x14ac:dyDescent="0.3">
      <c r="A108">
        <v>-155</v>
      </c>
      <c r="B108">
        <f>A108/256/(2*'Time-domain'!$C$1)</f>
        <v>-6.0546875000000002E-3</v>
      </c>
      <c r="C108">
        <f>-1*'Time-domain'!AJ110</f>
        <v>-135.29411764705884</v>
      </c>
      <c r="D108">
        <f>-1*'Time-domain'!AK110</f>
        <v>-135.29411764705884</v>
      </c>
      <c r="E108">
        <f>-1*'Time-domain'!AL110</f>
        <v>-135.29411764705884</v>
      </c>
      <c r="F108">
        <f>F107+(C108+C107)/2*COS(2*PI()*'Time-domain'!$C$1*($B108+$B107)/2)*($B108-$B107)</f>
        <v>0.18340346609836131</v>
      </c>
      <c r="G108">
        <f>G107+(D108+D107)/2*COS(2*PI()*'Time-domain'!$C$1*($B108+$B107)/2)*($B108-$B107)</f>
        <v>0.20209588575250151</v>
      </c>
      <c r="H108">
        <f>H107+(E108+E107)/2*COS(2*PI()*'Time-domain'!$C$1*($B108+$B107)/2)*($B108-$B107)</f>
        <v>0.21765595443695587</v>
      </c>
      <c r="I108">
        <f>I107+(C108+C107)/2*SIN(2*PI()*'Time-domain'!$C$1*($B108+$B107)/2)*($B108-$B107)</f>
        <v>0.21359738941273657</v>
      </c>
      <c r="J108">
        <f>J107+(D108+D107)/2*SIN(2*PI()*'Time-domain'!$C$1*($B108+$B107)/2)*($B108-$B107)</f>
        <v>0.22772585594057307</v>
      </c>
      <c r="K108">
        <f>K107+(E108+E107)/2*SIN(2*PI()*'Time-domain'!$C$1*($B108+$B107)/2)*($B108-$B107)</f>
        <v>0.23788214777654443</v>
      </c>
      <c r="L108">
        <f>$I$2*COS(2*PI()*'Time-domain'!$C$1*$B108)+$I$3*SIN(2*PI()*'Time-domain'!$C$1*$B108)</f>
        <v>-133.7824919476833</v>
      </c>
      <c r="M108">
        <f>$J$2*COS(2*PI()*'Time-domain'!$C$1*$B108)+$J$3*SIN(2*PI()*'Time-domain'!$C$1*$B108)</f>
        <v>-139.12648452572952</v>
      </c>
      <c r="N108">
        <f>$K$2*COS(2*PI()*'Time-domain'!$C$1*$B108)+$K$3*SIN(2*PI()*'Time-domain'!$C$1*$B108)</f>
        <v>-142.96803010924816</v>
      </c>
      <c r="O108">
        <f t="shared" si="5"/>
        <v>31.735819513530259</v>
      </c>
      <c r="P108">
        <f t="shared" si="6"/>
        <v>35.843224879199674</v>
      </c>
      <c r="Q108">
        <f t="shared" si="6"/>
        <v>39.031820414408529</v>
      </c>
      <c r="R108">
        <f t="shared" si="7"/>
        <v>29.683749306652999</v>
      </c>
      <c r="S108">
        <f t="shared" si="8"/>
        <v>32.102571025826613</v>
      </c>
      <c r="T108">
        <f t="shared" si="9"/>
        <v>33.89987206258116</v>
      </c>
    </row>
    <row r="109" spans="1:20" x14ac:dyDescent="0.3">
      <c r="A109">
        <v>-154</v>
      </c>
      <c r="B109">
        <f>A109/256/(2*'Time-domain'!$C$1)</f>
        <v>-6.0156250000000001E-3</v>
      </c>
      <c r="C109">
        <f>-1*'Time-domain'!AJ111</f>
        <v>-135.29411764705884</v>
      </c>
      <c r="D109">
        <f>-1*'Time-domain'!AK111</f>
        <v>-135.29411764705884</v>
      </c>
      <c r="E109">
        <f>-1*'Time-domain'!AL111</f>
        <v>-135.29411764705884</v>
      </c>
      <c r="F109">
        <f>F108+(C109+C108)/2*COS(2*PI()*'Time-domain'!$C$1*($B109+$B108)/2)*($B109-$B108)</f>
        <v>0.18509201083842758</v>
      </c>
      <c r="G109">
        <f>G108+(D109+D108)/2*COS(2*PI()*'Time-domain'!$C$1*($B109+$B108)/2)*($B109-$B108)</f>
        <v>0.20378443049256778</v>
      </c>
      <c r="H109">
        <f>H108+(E109+E108)/2*COS(2*PI()*'Time-domain'!$C$1*($B109+$B108)/2)*($B109-$B108)</f>
        <v>0.21934449917702215</v>
      </c>
      <c r="I109">
        <f>I108+(C109+C108)/2*SIN(2*PI()*'Time-domain'!$C$1*($B109+$B108)/2)*($B109-$B108)</f>
        <v>0.21860530958585422</v>
      </c>
      <c r="J109">
        <f>J108+(D109+D108)/2*SIN(2*PI()*'Time-domain'!$C$1*($B109+$B108)/2)*($B109-$B108)</f>
        <v>0.23273377611369073</v>
      </c>
      <c r="K109">
        <f>K108+(E109+E108)/2*SIN(2*PI()*'Time-domain'!$C$1*($B109+$B108)/2)*($B109-$B108)</f>
        <v>0.24289006794966209</v>
      </c>
      <c r="L109">
        <f>$I$2*COS(2*PI()*'Time-domain'!$C$1*$B109)+$I$3*SIN(2*PI()*'Time-domain'!$C$1*$B109)</f>
        <v>-134.33720611583473</v>
      </c>
      <c r="M109">
        <f>$J$2*COS(2*PI()*'Time-domain'!$C$1*$B109)+$J$3*SIN(2*PI()*'Time-domain'!$C$1*$B109)</f>
        <v>-139.70335696253318</v>
      </c>
      <c r="N109">
        <f>$K$2*COS(2*PI()*'Time-domain'!$C$1*$B109)+$K$3*SIN(2*PI()*'Time-domain'!$C$1*$B109)</f>
        <v>-143.56083108596579</v>
      </c>
      <c r="O109">
        <f t="shared" si="5"/>
        <v>32.450838977198082</v>
      </c>
      <c r="P109">
        <f t="shared" si="6"/>
        <v>36.558244342867496</v>
      </c>
      <c r="Q109">
        <f t="shared" si="6"/>
        <v>39.746839878076351</v>
      </c>
      <c r="R109">
        <f t="shared" si="7"/>
        <v>30.385782241122453</v>
      </c>
      <c r="S109">
        <f t="shared" si="8"/>
        <v>32.861810093252096</v>
      </c>
      <c r="T109">
        <f t="shared" si="9"/>
        <v>34.701618042052118</v>
      </c>
    </row>
    <row r="110" spans="1:20" x14ac:dyDescent="0.3">
      <c r="A110">
        <v>-153</v>
      </c>
      <c r="B110">
        <f>A110/256/(2*'Time-domain'!$C$1)</f>
        <v>-5.9765625000000001E-3</v>
      </c>
      <c r="C110">
        <f>-1*'Time-domain'!AJ112</f>
        <v>-135.29411764705884</v>
      </c>
      <c r="D110">
        <f>-1*'Time-domain'!AK112</f>
        <v>-135.29411764705884</v>
      </c>
      <c r="E110">
        <f>-1*'Time-domain'!AL112</f>
        <v>-135.29411764705884</v>
      </c>
      <c r="F110">
        <f>F109+(C110+C109)/2*COS(2*PI()*'Time-domain'!$C$1*($B110+$B109)/2)*($B110-$B109)</f>
        <v>0.18671897355004416</v>
      </c>
      <c r="G110">
        <f>G109+(D110+D109)/2*COS(2*PI()*'Time-domain'!$C$1*($B110+$B109)/2)*($B110-$B109)</f>
        <v>0.20541139320418436</v>
      </c>
      <c r="H110">
        <f>H109+(E110+E109)/2*COS(2*PI()*'Time-domain'!$C$1*($B110+$B109)/2)*($B110-$B109)</f>
        <v>0.22097146188863873</v>
      </c>
      <c r="I110">
        <f>I109+(C110+C109)/2*SIN(2*PI()*'Time-domain'!$C$1*($B110+$B109)/2)*($B110-$B109)</f>
        <v>0.22363357371321801</v>
      </c>
      <c r="J110">
        <f>J109+(D110+D109)/2*SIN(2*PI()*'Time-domain'!$C$1*($B110+$B109)/2)*($B110-$B109)</f>
        <v>0.23776204024105452</v>
      </c>
      <c r="K110">
        <f>K109+(E110+E109)/2*SIN(2*PI()*'Time-domain'!$C$1*($B110+$B109)/2)*($B110-$B109)</f>
        <v>0.24791833207702588</v>
      </c>
      <c r="L110">
        <f>$I$2*COS(2*PI()*'Time-domain'!$C$1*$B110)+$I$3*SIN(2*PI()*'Time-domain'!$C$1*$B110)</f>
        <v>-134.87168959487622</v>
      </c>
      <c r="M110">
        <f>$J$2*COS(2*PI()*'Time-domain'!$C$1*$B110)+$J$3*SIN(2*PI()*'Time-domain'!$C$1*$B110)</f>
        <v>-140.25919058764759</v>
      </c>
      <c r="N110">
        <f>$K$2*COS(2*PI()*'Time-domain'!$C$1*$B110)+$K$3*SIN(2*PI()*'Time-domain'!$C$1*$B110)</f>
        <v>-144.13201232958008</v>
      </c>
      <c r="O110">
        <f t="shared" si="5"/>
        <v>33.165858440865904</v>
      </c>
      <c r="P110">
        <f t="shared" si="6"/>
        <v>37.273263806535319</v>
      </c>
      <c r="Q110">
        <f t="shared" si="6"/>
        <v>40.461859341744173</v>
      </c>
      <c r="R110">
        <f t="shared" si="7"/>
        <v>31.093530576374217</v>
      </c>
      <c r="S110">
        <f t="shared" si="8"/>
        <v>33.627230288865256</v>
      </c>
      <c r="T110">
        <f t="shared" si="9"/>
        <v>35.509891207604092</v>
      </c>
    </row>
    <row r="111" spans="1:20" x14ac:dyDescent="0.3">
      <c r="A111">
        <v>-152</v>
      </c>
      <c r="B111">
        <f>A111/256/(2*'Time-domain'!$C$1)</f>
        <v>-5.9375000000000001E-3</v>
      </c>
      <c r="C111">
        <f>-1*'Time-domain'!AJ113</f>
        <v>-135.29411764705884</v>
      </c>
      <c r="D111">
        <f>-1*'Time-domain'!AK113</f>
        <v>-135.29411764705884</v>
      </c>
      <c r="E111">
        <f>-1*'Time-domain'!AL113</f>
        <v>-135.29411764705884</v>
      </c>
      <c r="F111">
        <f>F110+(C111+C110)/2*COS(2*PI()*'Time-domain'!$C$1*($B111+$B110)/2)*($B111-$B110)</f>
        <v>0.18828410921861111</v>
      </c>
      <c r="G111">
        <f>G110+(D111+D110)/2*COS(2*PI()*'Time-domain'!$C$1*($B111+$B110)/2)*($B111-$B110)</f>
        <v>0.20697652887275131</v>
      </c>
      <c r="H111">
        <f>H110+(E111+E110)/2*COS(2*PI()*'Time-domain'!$C$1*($B111+$B110)/2)*($B111-$B110)</f>
        <v>0.22253659755720567</v>
      </c>
      <c r="I111">
        <f>I110+(C111+C110)/2*SIN(2*PI()*'Time-domain'!$C$1*($B111+$B110)/2)*($B111-$B110)</f>
        <v>0.22868142455674575</v>
      </c>
      <c r="J111">
        <f>J110+(D111+D110)/2*SIN(2*PI()*'Time-domain'!$C$1*($B111+$B110)/2)*($B111-$B110)</f>
        <v>0.24280989108458226</v>
      </c>
      <c r="K111">
        <f>K110+(E111+E110)/2*SIN(2*PI()*'Time-domain'!$C$1*($B111+$B110)/2)*($B111-$B110)</f>
        <v>0.25296618292055362</v>
      </c>
      <c r="L111">
        <f>$I$2*COS(2*PI()*'Time-domain'!$C$1*$B111)+$I$3*SIN(2*PI()*'Time-domain'!$C$1*$B111)</f>
        <v>-135.38586189356175</v>
      </c>
      <c r="M111">
        <f>$J$2*COS(2*PI()*'Time-domain'!$C$1*$B111)+$J$3*SIN(2*PI()*'Time-domain'!$C$1*$B111)</f>
        <v>-140.79390169457335</v>
      </c>
      <c r="N111">
        <f>$K$2*COS(2*PI()*'Time-domain'!$C$1*$B111)+$K$3*SIN(2*PI()*'Time-domain'!$C$1*$B111)</f>
        <v>-144.68148782229673</v>
      </c>
      <c r="O111">
        <f t="shared" si="5"/>
        <v>33.880877904533726</v>
      </c>
      <c r="P111">
        <f t="shared" si="6"/>
        <v>37.988283270203141</v>
      </c>
      <c r="Q111">
        <f t="shared" si="6"/>
        <v>41.176878805411995</v>
      </c>
      <c r="R111">
        <f t="shared" si="7"/>
        <v>31.806803468332475</v>
      </c>
      <c r="S111">
        <f t="shared" si="8"/>
        <v>34.398625217394539</v>
      </c>
      <c r="T111">
        <f t="shared" si="9"/>
        <v>36.324473608678097</v>
      </c>
    </row>
    <row r="112" spans="1:20" x14ac:dyDescent="0.3">
      <c r="A112">
        <v>-151</v>
      </c>
      <c r="B112">
        <f>A112/256/(2*'Time-domain'!$C$1)</f>
        <v>-5.8984375E-3</v>
      </c>
      <c r="C112">
        <f>-1*'Time-domain'!AJ114</f>
        <v>-135.29411764705884</v>
      </c>
      <c r="D112">
        <f>-1*'Time-domain'!AK114</f>
        <v>-135.29411764705884</v>
      </c>
      <c r="E112">
        <f>-1*'Time-domain'!AL114</f>
        <v>-135.29411764705884</v>
      </c>
      <c r="F112">
        <f>F111+(C112+C111)/2*COS(2*PI()*'Time-domain'!$C$1*($B112+$B111)/2)*($B112-$B111)</f>
        <v>0.18978718214045376</v>
      </c>
      <c r="G112">
        <f>G111+(D112+D111)/2*COS(2*PI()*'Time-domain'!$C$1*($B112+$B111)/2)*($B112-$B111)</f>
        <v>0.20847960179459396</v>
      </c>
      <c r="H112">
        <f>H111+(E112+E111)/2*COS(2*PI()*'Time-domain'!$C$1*($B112+$B111)/2)*($B112-$B111)</f>
        <v>0.22403967047904833</v>
      </c>
      <c r="I112">
        <f>I111+(C112+C111)/2*SIN(2*PI()*'Time-domain'!$C$1*($B112+$B111)/2)*($B112-$B111)</f>
        <v>0.23374810192866788</v>
      </c>
      <c r="J112">
        <f>J111+(D112+D111)/2*SIN(2*PI()*'Time-domain'!$C$1*($B112+$B111)/2)*($B112-$B111)</f>
        <v>0.24787656845650438</v>
      </c>
      <c r="K112">
        <f>K111+(E112+E111)/2*SIN(2*PI()*'Time-domain'!$C$1*($B112+$B111)/2)*($B112-$B111)</f>
        <v>0.25803286029247574</v>
      </c>
      <c r="L112">
        <f>$I$2*COS(2*PI()*'Time-domain'!$C$1*$B112)+$I$3*SIN(2*PI()*'Time-domain'!$C$1*$B112)</f>
        <v>-135.87964557943448</v>
      </c>
      <c r="M112">
        <f>$J$2*COS(2*PI()*'Time-domain'!$C$1*$B112)+$J$3*SIN(2*PI()*'Time-domain'!$C$1*$B112)</f>
        <v>-141.3074097577846</v>
      </c>
      <c r="N112">
        <f>$K$2*COS(2*PI()*'Time-domain'!$C$1*$B112)+$K$3*SIN(2*PI()*'Time-domain'!$C$1*$B112)</f>
        <v>-145.20917481512771</v>
      </c>
      <c r="O112">
        <f t="shared" si="5"/>
        <v>34.595897368201548</v>
      </c>
      <c r="P112">
        <f t="shared" si="6"/>
        <v>38.703302733870963</v>
      </c>
      <c r="Q112">
        <f t="shared" si="6"/>
        <v>41.891898269079817</v>
      </c>
      <c r="R112">
        <f t="shared" si="7"/>
        <v>32.525406745135037</v>
      </c>
      <c r="S112">
        <f t="shared" si="8"/>
        <v>35.175784884612703</v>
      </c>
      <c r="T112">
        <f t="shared" si="9"/>
        <v>37.1451434942676</v>
      </c>
    </row>
    <row r="113" spans="1:20" x14ac:dyDescent="0.3">
      <c r="A113">
        <v>-150</v>
      </c>
      <c r="B113">
        <f>A113/256/(2*'Time-domain'!$C$1)</f>
        <v>-5.859375E-3</v>
      </c>
      <c r="C113">
        <f>-1*'Time-domain'!AJ115</f>
        <v>-135.29411764705884</v>
      </c>
      <c r="D113">
        <f>-1*'Time-domain'!AK115</f>
        <v>-135.29411764705884</v>
      </c>
      <c r="E113">
        <f>-1*'Time-domain'!AL115</f>
        <v>-135.29411764705884</v>
      </c>
      <c r="F113">
        <f>F112+(C113+C112)/2*COS(2*PI()*'Time-domain'!$C$1*($B113+$B112)/2)*($B113-$B112)</f>
        <v>0.19122796595831884</v>
      </c>
      <c r="G113">
        <f>G112+(D113+D112)/2*COS(2*PI()*'Time-domain'!$C$1*($B113+$B112)/2)*($B113-$B112)</f>
        <v>0.20992038561245904</v>
      </c>
      <c r="H113">
        <f>H112+(E113+E112)/2*COS(2*PI()*'Time-domain'!$C$1*($B113+$B112)/2)*($B113-$B112)</f>
        <v>0.22548045429691341</v>
      </c>
      <c r="I113">
        <f>I112+(C113+C112)/2*SIN(2*PI()*'Time-domain'!$C$1*($B113+$B112)/2)*($B113-$B112)</f>
        <v>0.23883284280600886</v>
      </c>
      <c r="J113">
        <f>J112+(D113+D112)/2*SIN(2*PI()*'Time-domain'!$C$1*($B113+$B112)/2)*($B113-$B112)</f>
        <v>0.25296130933384536</v>
      </c>
      <c r="K113">
        <f>K112+(E113+E112)/2*SIN(2*PI()*'Time-domain'!$C$1*($B113+$B112)/2)*($B113-$B112)</f>
        <v>0.26311760116981675</v>
      </c>
      <c r="L113">
        <f>$I$2*COS(2*PI()*'Time-domain'!$C$1*$B113)+$I$3*SIN(2*PI()*'Time-domain'!$C$1*$B113)</f>
        <v>-136.35296629048756</v>
      </c>
      <c r="M113">
        <f>$J$2*COS(2*PI()*'Time-domain'!$C$1*$B113)+$J$3*SIN(2*PI()*'Time-domain'!$C$1*$B113)</f>
        <v>-141.79963744485582</v>
      </c>
      <c r="N113">
        <f>$K$2*COS(2*PI()*'Time-domain'!$C$1*$B113)+$K$3*SIN(2*PI()*'Time-domain'!$C$1*$B113)</f>
        <v>-145.71499384035283</v>
      </c>
      <c r="O113">
        <f t="shared" si="5"/>
        <v>35.31091683186937</v>
      </c>
      <c r="P113">
        <f t="shared" si="6"/>
        <v>39.418322197538785</v>
      </c>
      <c r="Q113">
        <f t="shared" si="6"/>
        <v>42.60691773274764</v>
      </c>
      <c r="R113">
        <f t="shared" si="7"/>
        <v>33.24914302409519</v>
      </c>
      <c r="S113">
        <f t="shared" si="8"/>
        <v>35.95849582382948</v>
      </c>
      <c r="T113">
        <f t="shared" si="9"/>
        <v>37.971675446493016</v>
      </c>
    </row>
    <row r="114" spans="1:20" x14ac:dyDescent="0.3">
      <c r="A114">
        <v>-149</v>
      </c>
      <c r="B114">
        <f>A114/256/(2*'Time-domain'!$C$1)</f>
        <v>-5.8203125E-3</v>
      </c>
      <c r="C114">
        <f>-1*'Time-domain'!AJ116</f>
        <v>-135.29411764705884</v>
      </c>
      <c r="D114">
        <f>-1*'Time-domain'!AK116</f>
        <v>-135.29411764705884</v>
      </c>
      <c r="E114">
        <f>-1*'Time-domain'!AL116</f>
        <v>-135.29411764705884</v>
      </c>
      <c r="F114">
        <f>F113+(C114+C113)/2*COS(2*PI()*'Time-domain'!$C$1*($B114+$B113)/2)*($B114-$B113)</f>
        <v>0.192606243695463</v>
      </c>
      <c r="G114">
        <f>G113+(D114+D113)/2*COS(2*PI()*'Time-domain'!$C$1*($B114+$B113)/2)*($B114-$B113)</f>
        <v>0.21129866334960321</v>
      </c>
      <c r="H114">
        <f>H113+(E114+E113)/2*COS(2*PI()*'Time-domain'!$C$1*($B114+$B113)/2)*($B114-$B113)</f>
        <v>0.22685873203405757</v>
      </c>
      <c r="I114">
        <f>I113+(C114+C113)/2*SIN(2*PI()*'Time-domain'!$C$1*($B114+$B113)/2)*($B114-$B113)</f>
        <v>0.24393488144549574</v>
      </c>
      <c r="J114">
        <f>J113+(D114+D113)/2*SIN(2*PI()*'Time-domain'!$C$1*($B114+$B113)/2)*($B114-$B113)</f>
        <v>0.25806334797333225</v>
      </c>
      <c r="K114">
        <f>K113+(E114+E113)/2*SIN(2*PI()*'Time-domain'!$C$1*($B114+$B113)/2)*($B114-$B113)</f>
        <v>0.26821963980930363</v>
      </c>
      <c r="L114">
        <f>$I$2*COS(2*PI()*'Time-domain'!$C$1*$B114)+$I$3*SIN(2*PI()*'Time-domain'!$C$1*$B114)</f>
        <v>-136.80575274636291</v>
      </c>
      <c r="M114">
        <f>$J$2*COS(2*PI()*'Time-domain'!$C$1*$B114)+$J$3*SIN(2*PI()*'Time-domain'!$C$1*$B114)</f>
        <v>-142.2705106281079</v>
      </c>
      <c r="N114">
        <f>$K$2*COS(2*PI()*'Time-domain'!$C$1*$B114)+$K$3*SIN(2*PI()*'Time-domain'!$C$1*$B114)</f>
        <v>-146.19886872348749</v>
      </c>
      <c r="O114">
        <f t="shared" si="5"/>
        <v>36.025936295537193</v>
      </c>
      <c r="P114">
        <f t="shared" si="6"/>
        <v>40.133341661206607</v>
      </c>
      <c r="Q114">
        <f t="shared" si="6"/>
        <v>43.321937196415462</v>
      </c>
      <c r="R114">
        <f t="shared" si="7"/>
        <v>33.977811830597659</v>
      </c>
      <c r="S114">
        <f t="shared" si="8"/>
        <v>36.746541224475919</v>
      </c>
      <c r="T114">
        <f t="shared" si="9"/>
        <v>38.803840516385016</v>
      </c>
    </row>
    <row r="115" spans="1:20" x14ac:dyDescent="0.3">
      <c r="A115">
        <v>-148</v>
      </c>
      <c r="B115">
        <f>A115/256/(2*'Time-domain'!$C$1)</f>
        <v>-5.7812499999999999E-3</v>
      </c>
      <c r="C115">
        <f>-1*'Time-domain'!AJ117</f>
        <v>-135.29411764705884</v>
      </c>
      <c r="D115">
        <f>-1*'Time-domain'!AK117</f>
        <v>-135.29411764705884</v>
      </c>
      <c r="E115">
        <f>-1*'Time-domain'!AL117</f>
        <v>-135.29411764705884</v>
      </c>
      <c r="F115">
        <f>F114+(C115+C114)/2*COS(2*PI()*'Time-domain'!$C$1*($B115+$B114)/2)*($B115-$B114)</f>
        <v>0.19392180778832871</v>
      </c>
      <c r="G115">
        <f>G114+(D115+D114)/2*COS(2*PI()*'Time-domain'!$C$1*($B115+$B114)/2)*($B115-$B114)</f>
        <v>0.21261422744246891</v>
      </c>
      <c r="H115">
        <f>H114+(E115+E114)/2*COS(2*PI()*'Time-domain'!$C$1*($B115+$B114)/2)*($B115-$B114)</f>
        <v>0.22817429612692328</v>
      </c>
      <c r="I115">
        <f>I114+(C115+C114)/2*SIN(2*PI()*'Time-domain'!$C$1*($B115+$B114)/2)*($B115-$B114)</f>
        <v>0.24905344949887617</v>
      </c>
      <c r="J115">
        <f>J114+(D115+D114)/2*SIN(2*PI()*'Time-domain'!$C$1*($B115+$B114)/2)*($B115-$B114)</f>
        <v>0.26318191602671265</v>
      </c>
      <c r="K115">
        <f>K114+(E115+E114)/2*SIN(2*PI()*'Time-domain'!$C$1*($B115+$B114)/2)*($B115-$B114)</f>
        <v>0.27333820786268404</v>
      </c>
      <c r="L115">
        <f>$I$2*COS(2*PI()*'Time-domain'!$C$1*$B115)+$I$3*SIN(2*PI()*'Time-domain'!$C$1*$B115)</f>
        <v>-137.23793675908576</v>
      </c>
      <c r="M115">
        <f>$J$2*COS(2*PI()*'Time-domain'!$C$1*$B115)+$J$3*SIN(2*PI()*'Time-domain'!$C$1*$B115)</f>
        <v>-142.71995839577147</v>
      </c>
      <c r="N115">
        <f>$K$2*COS(2*PI()*'Time-domain'!$C$1*$B115)+$K$3*SIN(2*PI()*'Time-domain'!$C$1*$B115)</f>
        <v>-146.66072659475407</v>
      </c>
      <c r="O115">
        <f t="shared" si="5"/>
        <v>36.740955759205015</v>
      </c>
      <c r="P115">
        <f t="shared" si="6"/>
        <v>40.84836112487443</v>
      </c>
      <c r="Q115">
        <f t="shared" si="6"/>
        <v>44.036956660083284</v>
      </c>
      <c r="R115">
        <f t="shared" si="7"/>
        <v>34.71120971885702</v>
      </c>
      <c r="S115">
        <f t="shared" si="8"/>
        <v>37.539701062702981</v>
      </c>
      <c r="T115">
        <f t="shared" si="9"/>
        <v>39.641406361794822</v>
      </c>
    </row>
    <row r="116" spans="1:20" x14ac:dyDescent="0.3">
      <c r="A116">
        <v>-147</v>
      </c>
      <c r="B116">
        <f>A116/256/(2*'Time-domain'!$C$1)</f>
        <v>-5.7421874999999999E-3</v>
      </c>
      <c r="C116">
        <f>-1*'Time-domain'!AJ118</f>
        <v>-135.29411764705884</v>
      </c>
      <c r="D116">
        <f>-1*'Time-domain'!AK118</f>
        <v>-135.29411764705884</v>
      </c>
      <c r="E116">
        <f>-1*'Time-domain'!AL118</f>
        <v>-135.29411764705884</v>
      </c>
      <c r="F116">
        <f>F115+(C116+C115)/2*COS(2*PI()*'Time-domain'!$C$1*($B116+$B115)/2)*($B116-$B115)</f>
        <v>0.19517446011780262</v>
      </c>
      <c r="G116">
        <f>G115+(D116+D115)/2*COS(2*PI()*'Time-domain'!$C$1*($B116+$B115)/2)*($B116-$B115)</f>
        <v>0.21386687977194282</v>
      </c>
      <c r="H116">
        <f>H115+(E116+E115)/2*COS(2*PI()*'Time-domain'!$C$1*($B116+$B115)/2)*($B116-$B115)</f>
        <v>0.22942694845639719</v>
      </c>
      <c r="I116">
        <f>I115+(C116+C115)/2*SIN(2*PI()*'Time-domain'!$C$1*($B116+$B115)/2)*($B116-$B115)</f>
        <v>0.25418777612862886</v>
      </c>
      <c r="J116">
        <f>J115+(D116+D115)/2*SIN(2*PI()*'Time-domain'!$C$1*($B116+$B115)/2)*($B116-$B115)</f>
        <v>0.26831624265646536</v>
      </c>
      <c r="K116">
        <f>K115+(E116+E115)/2*SIN(2*PI()*'Time-domain'!$C$1*($B116+$B115)/2)*($B116-$B115)</f>
        <v>0.27847253449243675</v>
      </c>
      <c r="L116">
        <f>$I$2*COS(2*PI()*'Time-domain'!$C$1*$B116)+$I$3*SIN(2*PI()*'Time-domain'!$C$1*$B116)</f>
        <v>-137.64945324333351</v>
      </c>
      <c r="M116">
        <f>$J$2*COS(2*PI()*'Time-domain'!$C$1*$B116)+$J$3*SIN(2*PI()*'Time-domain'!$C$1*$B116)</f>
        <v>-143.14791306266591</v>
      </c>
      <c r="N116">
        <f>$K$2*COS(2*PI()*'Time-domain'!$C$1*$B116)+$K$3*SIN(2*PI()*'Time-domain'!$C$1*$B116)</f>
        <v>-147.10049790005607</v>
      </c>
      <c r="O116">
        <f t="shared" si="5"/>
        <v>37.455975222872837</v>
      </c>
      <c r="P116">
        <f t="shared" si="6"/>
        <v>41.563380588542252</v>
      </c>
      <c r="Q116">
        <f t="shared" si="6"/>
        <v>44.751976123751106</v>
      </c>
      <c r="R116">
        <f t="shared" si="7"/>
        <v>35.449130394465833</v>
      </c>
      <c r="S116">
        <f t="shared" si="8"/>
        <v>38.337752233915651</v>
      </c>
      <c r="T116">
        <f t="shared" si="9"/>
        <v>40.48413738734844</v>
      </c>
    </row>
    <row r="117" spans="1:20" x14ac:dyDescent="0.3">
      <c r="A117">
        <v>-146</v>
      </c>
      <c r="B117">
        <f>A117/256/(2*'Time-domain'!$C$1)</f>
        <v>-5.7031249999999999E-3</v>
      </c>
      <c r="C117">
        <f>-1*'Time-domain'!AJ119</f>
        <v>-135.29411764705884</v>
      </c>
      <c r="D117">
        <f>-1*'Time-domain'!AK119</f>
        <v>-135.29411764705884</v>
      </c>
      <c r="E117">
        <f>-1*'Time-domain'!AL119</f>
        <v>-135.29411764705884</v>
      </c>
      <c r="F117">
        <f>F116+(C117+C116)/2*COS(2*PI()*'Time-domain'!$C$1*($B117+$B116)/2)*($B117-$B116)</f>
        <v>0.19636401203905152</v>
      </c>
      <c r="G117">
        <f>G116+(D117+D116)/2*COS(2*PI()*'Time-domain'!$C$1*($B117+$B116)/2)*($B117-$B116)</f>
        <v>0.21505643169319172</v>
      </c>
      <c r="H117">
        <f>H116+(E117+E116)/2*COS(2*PI()*'Time-domain'!$C$1*($B117+$B116)/2)*($B117-$B116)</f>
        <v>0.23061650037764608</v>
      </c>
      <c r="I117">
        <f>I116+(C117+C116)/2*SIN(2*PI()*'Time-domain'!$C$1*($B117+$B116)/2)*($B117-$B116)</f>
        <v>0.25933708812404899</v>
      </c>
      <c r="J117">
        <f>J116+(D117+D116)/2*SIN(2*PI()*'Time-domain'!$C$1*($B117+$B116)/2)*($B117-$B116)</f>
        <v>0.27346555465188549</v>
      </c>
      <c r="K117">
        <f>K116+(E117+E116)/2*SIN(2*PI()*'Time-domain'!$C$1*($B117+$B116)/2)*($B117-$B116)</f>
        <v>0.28362184648785688</v>
      </c>
      <c r="L117">
        <f>$I$2*COS(2*PI()*'Time-domain'!$C$1*$B117)+$I$3*SIN(2*PI()*'Time-domain'!$C$1*$B117)</f>
        <v>-138.0402402262373</v>
      </c>
      <c r="M117">
        <f>$J$2*COS(2*PI()*'Time-domain'!$C$1*$B117)+$J$3*SIN(2*PI()*'Time-domain'!$C$1*$B117)</f>
        <v>-143.55431018039249</v>
      </c>
      <c r="N117">
        <f>$K$2*COS(2*PI()*'Time-domain'!$C$1*$B117)+$K$3*SIN(2*PI()*'Time-domain'!$C$1*$B117)</f>
        <v>-147.51811641145244</v>
      </c>
      <c r="O117">
        <f t="shared" si="5"/>
        <v>38.170994686540659</v>
      </c>
      <c r="P117">
        <f t="shared" si="6"/>
        <v>42.278400052210074</v>
      </c>
      <c r="Q117">
        <f t="shared" si="6"/>
        <v>45.466995587418928</v>
      </c>
      <c r="R117">
        <f t="shared" si="7"/>
        <v>36.191364838658664</v>
      </c>
      <c r="S117">
        <f t="shared" si="8"/>
        <v>39.140468687162844</v>
      </c>
      <c r="T117">
        <f t="shared" si="9"/>
        <v>41.331794886360484</v>
      </c>
    </row>
    <row r="118" spans="1:20" x14ac:dyDescent="0.3">
      <c r="A118">
        <v>-145</v>
      </c>
      <c r="B118">
        <f>A118/256/(2*'Time-domain'!$C$1)</f>
        <v>-5.6640624999999998E-3</v>
      </c>
      <c r="C118">
        <f>-1*'Time-domain'!AJ120</f>
        <v>-135.29411764705884</v>
      </c>
      <c r="D118">
        <f>-1*'Time-domain'!AK120</f>
        <v>-135.29411764705884</v>
      </c>
      <c r="E118">
        <f>-1*'Time-domain'!AL120</f>
        <v>-135.29411764705884</v>
      </c>
      <c r="F118">
        <f>F117+(C118+C117)/2*COS(2*PI()*'Time-domain'!$C$1*($B118+$B117)/2)*($B118-$B117)</f>
        <v>0.1974902844099316</v>
      </c>
      <c r="G118">
        <f>G117+(D118+D117)/2*COS(2*PI()*'Time-domain'!$C$1*($B118+$B117)/2)*($B118-$B117)</f>
        <v>0.21618270406407181</v>
      </c>
      <c r="H118">
        <f>H117+(E118+E117)/2*COS(2*PI()*'Time-domain'!$C$1*($B118+$B117)/2)*($B118-$B117)</f>
        <v>0.23174277274852617</v>
      </c>
      <c r="I118">
        <f>I117+(C118+C117)/2*SIN(2*PI()*'Time-domain'!$C$1*($B118+$B117)/2)*($B118-$B117)</f>
        <v>0.2645006100176906</v>
      </c>
      <c r="J118">
        <f>J117+(D118+D117)/2*SIN(2*PI()*'Time-domain'!$C$1*($B118+$B117)/2)*($B118-$B117)</f>
        <v>0.2786290765455271</v>
      </c>
      <c r="K118">
        <f>K117+(E118+E117)/2*SIN(2*PI()*'Time-domain'!$C$1*($B118+$B117)/2)*($B118-$B117)</f>
        <v>0.28878536838149849</v>
      </c>
      <c r="L118">
        <f>$I$2*COS(2*PI()*'Time-domain'!$C$1*$B118)+$I$3*SIN(2*PI()*'Time-domain'!$C$1*$B118)</f>
        <v>-138.4102388567149</v>
      </c>
      <c r="M118">
        <f>$J$2*COS(2*PI()*'Time-domain'!$C$1*$B118)+$J$3*SIN(2*PI()*'Time-domain'!$C$1*$B118)</f>
        <v>-143.93908854704014</v>
      </c>
      <c r="N118">
        <f>$K$2*COS(2*PI()*'Time-domain'!$C$1*$B118)+$K$3*SIN(2*PI()*'Time-domain'!$C$1*$B118)</f>
        <v>-147.91351923713154</v>
      </c>
      <c r="O118">
        <f t="shared" si="5"/>
        <v>38.886014150208482</v>
      </c>
      <c r="P118">
        <f t="shared" si="6"/>
        <v>42.993419515877896</v>
      </c>
      <c r="Q118">
        <f t="shared" si="6"/>
        <v>46.182015051086751</v>
      </c>
      <c r="R118">
        <f t="shared" si="7"/>
        <v>36.937701434217196</v>
      </c>
      <c r="S118">
        <f t="shared" si="8"/>
        <v>39.947621561302007</v>
      </c>
      <c r="T118">
        <f t="shared" si="9"/>
        <v>42.18413718462218</v>
      </c>
    </row>
    <row r="119" spans="1:20" x14ac:dyDescent="0.3">
      <c r="A119">
        <v>-144</v>
      </c>
      <c r="B119">
        <f>A119/256/(2*'Time-domain'!$C$1)</f>
        <v>-5.6249999999999998E-3</v>
      </c>
      <c r="C119">
        <f>-1*'Time-domain'!AJ121</f>
        <v>-135.29411764705884</v>
      </c>
      <c r="D119">
        <f>-1*'Time-domain'!AK121</f>
        <v>-135.29411764705884</v>
      </c>
      <c r="E119">
        <f>-1*'Time-domain'!AL121</f>
        <v>-135.29411764705884</v>
      </c>
      <c r="F119">
        <f>F118+(C119+C118)/2*COS(2*PI()*'Time-domain'!$C$1*($B119+$B118)/2)*($B119-$B118)</f>
        <v>0.19855310761796655</v>
      </c>
      <c r="G119">
        <f>G118+(D119+D118)/2*COS(2*PI()*'Time-domain'!$C$1*($B119+$B118)/2)*($B119-$B118)</f>
        <v>0.21724552727210675</v>
      </c>
      <c r="H119">
        <f>H118+(E119+E118)/2*COS(2*PI()*'Time-domain'!$C$1*($B119+$B118)/2)*($B119-$B118)</f>
        <v>0.23280559595656111</v>
      </c>
      <c r="I119">
        <f>I118+(C119+C118)/2*SIN(2*PI()*'Time-domain'!$C$1*($B119+$B118)/2)*($B119-$B118)</f>
        <v>0.2696775642021495</v>
      </c>
      <c r="J119">
        <f>J118+(D119+D118)/2*SIN(2*PI()*'Time-domain'!$C$1*($B119+$B118)/2)*($B119-$B118)</f>
        <v>0.283806030729986</v>
      </c>
      <c r="K119">
        <f>K118+(E119+E118)/2*SIN(2*PI()*'Time-domain'!$C$1*($B119+$B118)/2)*($B119-$B118)</f>
        <v>0.29396232256595739</v>
      </c>
      <c r="L119">
        <f>$I$2*COS(2*PI()*'Time-domain'!$C$1*$B119)+$I$3*SIN(2*PI()*'Time-domain'!$C$1*$B119)</f>
        <v>-138.75939341433357</v>
      </c>
      <c r="M119">
        <f>$J$2*COS(2*PI()*'Time-domain'!$C$1*$B119)+$J$3*SIN(2*PI()*'Time-domain'!$C$1*$B119)</f>
        <v>-144.30219021640221</v>
      </c>
      <c r="N119">
        <f>$K$2*COS(2*PI()*'Time-domain'!$C$1*$B119)+$K$3*SIN(2*PI()*'Time-domain'!$C$1*$B119)</f>
        <v>-148.28664683088218</v>
      </c>
      <c r="O119">
        <f t="shared" si="5"/>
        <v>39.601033613876304</v>
      </c>
      <c r="P119">
        <f t="shared" si="6"/>
        <v>43.708438979545718</v>
      </c>
      <c r="Q119">
        <f t="shared" si="6"/>
        <v>46.897034514754573</v>
      </c>
      <c r="R119">
        <f t="shared" si="7"/>
        <v>37.687926092940522</v>
      </c>
      <c r="S119">
        <f t="shared" si="8"/>
        <v>40.758979322856547</v>
      </c>
      <c r="T119">
        <f t="shared" si="9"/>
        <v>43.040919785976861</v>
      </c>
    </row>
    <row r="120" spans="1:20" x14ac:dyDescent="0.3">
      <c r="A120">
        <v>-143</v>
      </c>
      <c r="B120">
        <f>A120/256/(2*'Time-domain'!$C$1)</f>
        <v>-5.5859374999999998E-3</v>
      </c>
      <c r="C120">
        <f>-1*'Time-domain'!AJ122</f>
        <v>-135.29411764705884</v>
      </c>
      <c r="D120">
        <f>-1*'Time-domain'!AK122</f>
        <v>-135.29411764705884</v>
      </c>
      <c r="E120">
        <f>-1*'Time-domain'!AL122</f>
        <v>-135.29411764705884</v>
      </c>
      <c r="F120">
        <f>F119+(C120+C119)/2*COS(2*PI()*'Time-domain'!$C$1*($B120+$B119)/2)*($B120-$B119)</f>
        <v>0.19955232160589062</v>
      </c>
      <c r="G120">
        <f>G119+(D120+D119)/2*COS(2*PI()*'Time-domain'!$C$1*($B120+$B119)/2)*($B120-$B119)</f>
        <v>0.21824474126003082</v>
      </c>
      <c r="H120">
        <f>H119+(E120+E119)/2*COS(2*PI()*'Time-domain'!$C$1*($B120+$B119)/2)*($B120-$B119)</f>
        <v>0.23380480994448519</v>
      </c>
      <c r="I120">
        <f>I119+(C120+C119)/2*SIN(2*PI()*'Time-domain'!$C$1*($B120+$B119)/2)*($B120-$B119)</f>
        <v>0.27486717104716785</v>
      </c>
      <c r="J120">
        <f>J119+(D120+D119)/2*SIN(2*PI()*'Time-domain'!$C$1*($B120+$B119)/2)*($B120-$B119)</f>
        <v>0.28899563757500435</v>
      </c>
      <c r="K120">
        <f>K119+(E120+E119)/2*SIN(2*PI()*'Time-domain'!$C$1*($B120+$B119)/2)*($B120-$B119)</f>
        <v>0.29915192941097574</v>
      </c>
      <c r="L120">
        <f>$I$2*COS(2*PI()*'Time-domain'!$C$1*$B120)+$I$3*SIN(2*PI()*'Time-domain'!$C$1*$B120)</f>
        <v>-139.08765131770119</v>
      </c>
      <c r="M120">
        <f>$J$2*COS(2*PI()*'Time-domain'!$C$1*$B120)+$J$3*SIN(2*PI()*'Time-domain'!$C$1*$B120)</f>
        <v>-144.64356050670287</v>
      </c>
      <c r="N120">
        <f>$K$2*COS(2*PI()*'Time-domain'!$C$1*$B120)+$K$3*SIN(2*PI()*'Time-domain'!$C$1*$B120)</f>
        <v>-148.63744300106126</v>
      </c>
      <c r="O120">
        <f t="shared" si="5"/>
        <v>40.316053077544126</v>
      </c>
      <c r="P120">
        <f t="shared" si="6"/>
        <v>44.423458443213541</v>
      </c>
      <c r="Q120">
        <f t="shared" si="6"/>
        <v>47.612053978422395</v>
      </c>
      <c r="R120">
        <f t="shared" si="7"/>
        <v>38.441822384603853</v>
      </c>
      <c r="S120">
        <f t="shared" si="8"/>
        <v>41.574307905482904</v>
      </c>
      <c r="T120">
        <f t="shared" si="9"/>
        <v>43.9018955195953</v>
      </c>
    </row>
    <row r="121" spans="1:20" x14ac:dyDescent="0.3">
      <c r="A121">
        <v>-142</v>
      </c>
      <c r="B121">
        <f>A121/256/(2*'Time-domain'!$C$1)</f>
        <v>-5.5468749999999997E-3</v>
      </c>
      <c r="C121">
        <f>-1*'Time-domain'!AJ123</f>
        <v>-135.29411764705884</v>
      </c>
      <c r="D121">
        <f>-1*'Time-domain'!AK123</f>
        <v>-135.29411764705884</v>
      </c>
      <c r="E121">
        <f>-1*'Time-domain'!AL123</f>
        <v>-135.29411764705884</v>
      </c>
      <c r="F121">
        <f>F120+(C121+C120)/2*COS(2*PI()*'Time-domain'!$C$1*($B121+$B120)/2)*($B121-$B120)</f>
        <v>0.20048777589575262</v>
      </c>
      <c r="G121">
        <f>G120+(D121+D120)/2*COS(2*PI()*'Time-domain'!$C$1*($B121+$B120)/2)*($B121-$B120)</f>
        <v>0.21918019554989282</v>
      </c>
      <c r="H121">
        <f>H120+(E121+E120)/2*COS(2*PI()*'Time-domain'!$C$1*($B121+$B120)/2)*($B121-$B120)</f>
        <v>0.23474026423434718</v>
      </c>
      <c r="I121">
        <f>I120+(C121+C120)/2*SIN(2*PI()*'Time-domain'!$C$1*($B121+$B120)/2)*($B121-$B120)</f>
        <v>0.28006864901704365</v>
      </c>
      <c r="J121">
        <f>J120+(D121+D120)/2*SIN(2*PI()*'Time-domain'!$C$1*($B121+$B120)/2)*($B121-$B120)</f>
        <v>0.29419711554488015</v>
      </c>
      <c r="K121">
        <f>K120+(E121+E120)/2*SIN(2*PI()*'Time-domain'!$C$1*($B121+$B120)/2)*($B121-$B120)</f>
        <v>0.30435340738085154</v>
      </c>
      <c r="L121">
        <f>$I$2*COS(2*PI()*'Time-domain'!$C$1*$B121)+$I$3*SIN(2*PI()*'Time-domain'!$C$1*$B121)</f>
        <v>-139.39496313238496</v>
      </c>
      <c r="M121">
        <f>$J$2*COS(2*PI()*'Time-domain'!$C$1*$B121)+$J$3*SIN(2*PI()*'Time-domain'!$C$1*$B121)</f>
        <v>-144.96314800883204</v>
      </c>
      <c r="N121">
        <f>$K$2*COS(2*PI()*'Time-domain'!$C$1*$B121)+$K$3*SIN(2*PI()*'Time-domain'!$C$1*$B121)</f>
        <v>-148.96585491905589</v>
      </c>
      <c r="O121">
        <f t="shared" si="5"/>
        <v>41.031072541211948</v>
      </c>
      <c r="P121">
        <f t="shared" si="6"/>
        <v>45.138477906881363</v>
      </c>
      <c r="Q121">
        <f t="shared" si="6"/>
        <v>48.327073442090217</v>
      </c>
      <c r="R121">
        <f t="shared" si="7"/>
        <v>39.199171667328024</v>
      </c>
      <c r="S121">
        <f t="shared" si="8"/>
        <v>42.393370850963393</v>
      </c>
      <c r="T121">
        <f t="shared" si="9"/>
        <v>44.766814688862198</v>
      </c>
    </row>
    <row r="122" spans="1:20" x14ac:dyDescent="0.3">
      <c r="A122">
        <v>-141</v>
      </c>
      <c r="B122">
        <f>A122/256/(2*'Time-domain'!$C$1)</f>
        <v>-5.5078124999999997E-3</v>
      </c>
      <c r="C122">
        <f>-1*'Time-domain'!AJ124</f>
        <v>-135.29411764705884</v>
      </c>
      <c r="D122">
        <f>-1*'Time-domain'!AK124</f>
        <v>-135.29411764705884</v>
      </c>
      <c r="E122">
        <f>-1*'Time-domain'!AL124</f>
        <v>-135.29411764705884</v>
      </c>
      <c r="F122">
        <f>F121+(C122+C121)/2*COS(2*PI()*'Time-domain'!$C$1*($B122+$B121)/2)*($B122-$B121)</f>
        <v>0.20135932961157738</v>
      </c>
      <c r="G122">
        <f>G121+(D122+D121)/2*COS(2*PI()*'Time-domain'!$C$1*($B122+$B121)/2)*($B122-$B121)</f>
        <v>0.22005174926571758</v>
      </c>
      <c r="H122">
        <f>H121+(E122+E121)/2*COS(2*PI()*'Time-domain'!$C$1*($B122+$B121)/2)*($B122-$B121)</f>
        <v>0.23561181795017194</v>
      </c>
      <c r="I122">
        <f>I121+(C122+C121)/2*SIN(2*PI()*'Time-domain'!$C$1*($B122+$B121)/2)*($B122-$B121)</f>
        <v>0.28528121478832713</v>
      </c>
      <c r="J122">
        <f>J121+(D122+D121)/2*SIN(2*PI()*'Time-domain'!$C$1*($B122+$B121)/2)*($B122-$B121)</f>
        <v>0.29940968131616363</v>
      </c>
      <c r="K122">
        <f>K121+(E122+E121)/2*SIN(2*PI()*'Time-domain'!$C$1*($B122+$B121)/2)*($B122-$B121)</f>
        <v>0.30956597315213502</v>
      </c>
      <c r="L122">
        <f>$I$2*COS(2*PI()*'Time-domain'!$C$1*$B122)+$I$3*SIN(2*PI()*'Time-domain'!$C$1*$B122)</f>
        <v>-139.68128257835596</v>
      </c>
      <c r="M122">
        <f>$J$2*COS(2*PI()*'Time-domain'!$C$1*$B122)+$J$3*SIN(2*PI()*'Time-domain'!$C$1*$B122)</f>
        <v>-145.26090459408744</v>
      </c>
      <c r="N122">
        <f>$K$2*COS(2*PI()*'Time-domain'!$C$1*$B122)+$K$3*SIN(2*PI()*'Time-domain'!$C$1*$B122)</f>
        <v>-149.27183312723915</v>
      </c>
      <c r="O122">
        <f t="shared" si="5"/>
        <v>41.74609200487977</v>
      </c>
      <c r="P122">
        <f t="shared" si="6"/>
        <v>45.853497370549185</v>
      </c>
      <c r="Q122">
        <f t="shared" si="6"/>
        <v>49.042092905758039</v>
      </c>
      <c r="R122">
        <f t="shared" si="7"/>
        <v>39.959753219281168</v>
      </c>
      <c r="S122">
        <f t="shared" si="8"/>
        <v>43.215929451639781</v>
      </c>
      <c r="T122">
        <f t="shared" si="9"/>
        <v>45.635425221784068</v>
      </c>
    </row>
    <row r="123" spans="1:20" x14ac:dyDescent="0.3">
      <c r="A123">
        <v>-140</v>
      </c>
      <c r="B123">
        <f>A123/256/(2*'Time-domain'!$C$1)</f>
        <v>-5.4687499999999997E-3</v>
      </c>
      <c r="C123">
        <f>-1*'Time-domain'!AJ125</f>
        <v>-135.29411764705884</v>
      </c>
      <c r="D123">
        <f>-1*'Time-domain'!AK125</f>
        <v>-135.29411764705884</v>
      </c>
      <c r="E123">
        <f>-1*'Time-domain'!AL125</f>
        <v>-135.29411764705884</v>
      </c>
      <c r="F123">
        <f>F122+(C123+C122)/2*COS(2*PI()*'Time-domain'!$C$1*($B123+$B122)/2)*($B123-$B122)</f>
        <v>0.20216685150058109</v>
      </c>
      <c r="G123">
        <f>G122+(D123+D122)/2*COS(2*PI()*'Time-domain'!$C$1*($B123+$B122)/2)*($B123-$B122)</f>
        <v>0.22085927115472129</v>
      </c>
      <c r="H123">
        <f>H122+(E123+E122)/2*COS(2*PI()*'Time-domain'!$C$1*($B123+$B122)/2)*($B123-$B122)</f>
        <v>0.23641933983917565</v>
      </c>
      <c r="I123">
        <f>I122+(C123+C122)/2*SIN(2*PI()*'Time-domain'!$C$1*($B123+$B122)/2)*($B123-$B122)</f>
        <v>0.29050408336778655</v>
      </c>
      <c r="J123">
        <f>J122+(D123+D122)/2*SIN(2*PI()*'Time-domain'!$C$1*($B123+$B122)/2)*($B123-$B122)</f>
        <v>0.30463254989562305</v>
      </c>
      <c r="K123">
        <f>K122+(E123+E122)/2*SIN(2*PI()*'Time-domain'!$C$1*($B123+$B122)/2)*($B123-$B122)</f>
        <v>0.31478884173159438</v>
      </c>
      <c r="L123">
        <f>$I$2*COS(2*PI()*'Time-domain'!$C$1*$B123)+$I$3*SIN(2*PI()*'Time-domain'!$C$1*$B123)</f>
        <v>-139.94656653695881</v>
      </c>
      <c r="M123">
        <f>$J$2*COS(2*PI()*'Time-domain'!$C$1*$B123)+$J$3*SIN(2*PI()*'Time-domain'!$C$1*$B123)</f>
        <v>-145.53678542142256</v>
      </c>
      <c r="N123">
        <f>$K$2*COS(2*PI()*'Time-domain'!$C$1*$B123)+$K$3*SIN(2*PI()*'Time-domain'!$C$1*$B123)</f>
        <v>-149.55533154641842</v>
      </c>
      <c r="O123">
        <f t="shared" si="5"/>
        <v>42.461111468547593</v>
      </c>
      <c r="P123">
        <f t="shared" si="6"/>
        <v>46.568516834217007</v>
      </c>
      <c r="Q123">
        <f t="shared" si="6"/>
        <v>49.757112369425862</v>
      </c>
      <c r="R123">
        <f t="shared" si="7"/>
        <v>40.723344371633289</v>
      </c>
      <c r="S123">
        <f t="shared" si="8"/>
        <v>44.04174289420186</v>
      </c>
      <c r="T123">
        <f t="shared" si="9"/>
        <v>46.507472822827985</v>
      </c>
    </row>
    <row r="124" spans="1:20" x14ac:dyDescent="0.3">
      <c r="A124">
        <v>-139</v>
      </c>
      <c r="B124">
        <f>A124/256/(2*'Time-domain'!$C$1)</f>
        <v>-5.4296874999999996E-3</v>
      </c>
      <c r="C124">
        <f>-1*'Time-domain'!AJ126</f>
        <v>-135.29411764705884</v>
      </c>
      <c r="D124">
        <f>-1*'Time-domain'!AK126</f>
        <v>-135.29411764705884</v>
      </c>
      <c r="E124">
        <f>-1*'Time-domain'!AL126</f>
        <v>-135.29411764705884</v>
      </c>
      <c r="F124">
        <f>F123+(C124+C123)/2*COS(2*PI()*'Time-domain'!$C$1*($B124+$B123)/2)*($B124-$B123)</f>
        <v>0.20291021995293759</v>
      </c>
      <c r="G124">
        <f>G123+(D124+D123)/2*COS(2*PI()*'Time-domain'!$C$1*($B124+$B123)/2)*($B124-$B123)</f>
        <v>0.22160263960707779</v>
      </c>
      <c r="H124">
        <f>H123+(E124+E123)/2*COS(2*PI()*'Time-domain'!$C$1*($B124+$B123)/2)*($B124-$B123)</f>
        <v>0.23716270829153216</v>
      </c>
      <c r="I124">
        <f>I123+(C124+C123)/2*SIN(2*PI()*'Time-domain'!$C$1*($B124+$B123)/2)*($B124-$B123)</f>
        <v>0.29573646821062499</v>
      </c>
      <c r="J124">
        <f>J123+(D124+D123)/2*SIN(2*PI()*'Time-domain'!$C$1*($B124+$B123)/2)*($B124-$B123)</f>
        <v>0.30986493473846149</v>
      </c>
      <c r="K124">
        <f>K123+(E124+E123)/2*SIN(2*PI()*'Time-domain'!$C$1*($B124+$B123)/2)*($B124-$B123)</f>
        <v>0.32002122657443283</v>
      </c>
      <c r="L124">
        <f>$I$2*COS(2*PI()*'Time-domain'!$C$1*$B124)+$I$3*SIN(2*PI()*'Time-domain'!$C$1*$B124)</f>
        <v>-140.19077505740509</v>
      </c>
      <c r="M124">
        <f>$J$2*COS(2*PI()*'Time-domain'!$C$1*$B124)+$J$3*SIN(2*PI()*'Time-domain'!$C$1*$B124)</f>
        <v>-145.79074894419958</v>
      </c>
      <c r="N124">
        <f>$K$2*COS(2*PI()*'Time-domain'!$C$1*$B124)+$K$3*SIN(2*PI()*'Time-domain'!$C$1*$B124)</f>
        <v>-149.81630748277453</v>
      </c>
      <c r="O124">
        <f t="shared" si="5"/>
        <v>43.176130932215415</v>
      </c>
      <c r="P124">
        <f t="shared" si="6"/>
        <v>47.283536297884829</v>
      </c>
      <c r="Q124">
        <f t="shared" si="6"/>
        <v>50.472131833093684</v>
      </c>
      <c r="R124">
        <f t="shared" si="7"/>
        <v>41.48972064268365</v>
      </c>
      <c r="S124">
        <f t="shared" si="8"/>
        <v>44.870568404744368</v>
      </c>
      <c r="T124">
        <f t="shared" si="9"/>
        <v>47.382701126099718</v>
      </c>
    </row>
    <row r="125" spans="1:20" x14ac:dyDescent="0.3">
      <c r="A125">
        <v>-138</v>
      </c>
      <c r="B125">
        <f>A125/256/(2*'Time-domain'!$C$1)</f>
        <v>-5.3906249999999996E-3</v>
      </c>
      <c r="C125">
        <f>-1*'Time-domain'!AJ127</f>
        <v>-135.29411764705884</v>
      </c>
      <c r="D125">
        <f>-1*'Time-domain'!AK127</f>
        <v>-135.29411764705884</v>
      </c>
      <c r="E125">
        <f>-1*'Time-domain'!AL127</f>
        <v>-135.29411764705884</v>
      </c>
      <c r="F125">
        <f>F124+(C125+C124)/2*COS(2*PI()*'Time-domain'!$C$1*($B125+$B124)/2)*($B125-$B124)</f>
        <v>0.20358932302009228</v>
      </c>
      <c r="G125">
        <f>G124+(D125+D124)/2*COS(2*PI()*'Time-domain'!$C$1*($B125+$B124)/2)*($B125-$B124)</f>
        <v>0.22228174267423248</v>
      </c>
      <c r="H125">
        <f>H124+(E125+E124)/2*COS(2*PI()*'Time-domain'!$C$1*($B125+$B124)/2)*($B125-$B124)</f>
        <v>0.23784181135868684</v>
      </c>
      <c r="I125">
        <f>I124+(C125+C124)/2*SIN(2*PI()*'Time-domain'!$C$1*($B125+$B124)/2)*($B125-$B124)</f>
        <v>0.30097758133893138</v>
      </c>
      <c r="J125">
        <f>J124+(D125+D124)/2*SIN(2*PI()*'Time-domain'!$C$1*($B125+$B124)/2)*($B125-$B124)</f>
        <v>0.31510604786676788</v>
      </c>
      <c r="K125">
        <f>K124+(E125+E124)/2*SIN(2*PI()*'Time-domain'!$C$1*($B125+$B124)/2)*($B125-$B124)</f>
        <v>0.32526233970273921</v>
      </c>
      <c r="L125">
        <f>$I$2*COS(2*PI()*'Time-domain'!$C$1*$B125)+$I$3*SIN(2*PI()*'Time-domain'!$C$1*$B125)</f>
        <v>-140.41387136278996</v>
      </c>
      <c r="M125">
        <f>$J$2*COS(2*PI()*'Time-domain'!$C$1*$B125)+$J$3*SIN(2*PI()*'Time-domain'!$C$1*$B125)</f>
        <v>-146.02275691644616</v>
      </c>
      <c r="N125">
        <f>$K$2*COS(2*PI()*'Time-domain'!$C$1*$B125)+$K$3*SIN(2*PI()*'Time-domain'!$C$1*$B125)</f>
        <v>-150.05472163429144</v>
      </c>
      <c r="O125">
        <f t="shared" si="5"/>
        <v>43.891150395883237</v>
      </c>
      <c r="P125">
        <f t="shared" si="6"/>
        <v>47.998555761552652</v>
      </c>
      <c r="Q125">
        <f t="shared" si="6"/>
        <v>51.187151296761506</v>
      </c>
      <c r="R125">
        <f t="shared" si="7"/>
        <v>42.258655873080158</v>
      </c>
      <c r="S125">
        <f t="shared" si="8"/>
        <v>45.702161395004929</v>
      </c>
      <c r="T125">
        <f t="shared" si="9"/>
        <v>48.26085184976894</v>
      </c>
    </row>
    <row r="126" spans="1:20" x14ac:dyDescent="0.3">
      <c r="A126">
        <v>-137</v>
      </c>
      <c r="B126">
        <f>A126/256/(2*'Time-domain'!$C$1)</f>
        <v>-5.3515625000000004E-3</v>
      </c>
      <c r="C126">
        <f>-1*'Time-domain'!AJ128</f>
        <v>-135.29411764705884</v>
      </c>
      <c r="D126">
        <f>-1*'Time-domain'!AK128</f>
        <v>-135.29411764705884</v>
      </c>
      <c r="E126">
        <f>-1*'Time-domain'!AL128</f>
        <v>-135.29411764705884</v>
      </c>
      <c r="F126">
        <f>F125+(C126+C125)/2*COS(2*PI()*'Time-domain'!$C$1*($B126+$B125)/2)*($B126-$B125)</f>
        <v>0.20420405843162118</v>
      </c>
      <c r="G126">
        <f>G125+(D126+D125)/2*COS(2*PI()*'Time-domain'!$C$1*($B126+$B125)/2)*($B126-$B125)</f>
        <v>0.22289647808576138</v>
      </c>
      <c r="H126">
        <f>H125+(E126+E125)/2*COS(2*PI()*'Time-domain'!$C$1*($B126+$B125)/2)*($B126-$B125)</f>
        <v>0.23845654677021574</v>
      </c>
      <c r="I126">
        <f>I125+(C126+C125)/2*SIN(2*PI()*'Time-domain'!$C$1*($B126+$B125)/2)*($B126-$B125)</f>
        <v>0.30622663346034679</v>
      </c>
      <c r="J126">
        <f>J125+(D126+D125)/2*SIN(2*PI()*'Time-domain'!$C$1*($B126+$B125)/2)*($B126-$B125)</f>
        <v>0.32035509998818329</v>
      </c>
      <c r="K126">
        <f>K125+(E126+E125)/2*SIN(2*PI()*'Time-domain'!$C$1*($B126+$B125)/2)*($B126-$B125)</f>
        <v>0.33051139182415462</v>
      </c>
      <c r="L126">
        <f>$I$2*COS(2*PI()*'Time-domain'!$C$1*$B126)+$I$3*SIN(2*PI()*'Time-domain'!$C$1*$B126)</f>
        <v>-140.6158218556304</v>
      </c>
      <c r="M126">
        <f>$J$2*COS(2*PI()*'Time-domain'!$C$1*$B126)+$J$3*SIN(2*PI()*'Time-domain'!$C$1*$B126)</f>
        <v>-146.23277439861499</v>
      </c>
      <c r="N126">
        <f>$K$2*COS(2*PI()*'Time-domain'!$C$1*$B126)+$K$3*SIN(2*PI()*'Time-domain'!$C$1*$B126)</f>
        <v>-150.27053809667487</v>
      </c>
      <c r="O126">
        <f t="shared" si="5"/>
        <v>44.606169859551045</v>
      </c>
      <c r="P126">
        <f t="shared" si="6"/>
        <v>48.71357522522046</v>
      </c>
      <c r="Q126">
        <f t="shared" si="6"/>
        <v>51.902170760429314</v>
      </c>
      <c r="R126">
        <f t="shared" si="7"/>
        <v>43.029922362049277</v>
      </c>
      <c r="S126">
        <f t="shared" si="8"/>
        <v>46.53627560969484</v>
      </c>
      <c r="T126">
        <f t="shared" si="9"/>
        <v>49.141664951648536</v>
      </c>
    </row>
    <row r="127" spans="1:20" x14ac:dyDescent="0.3">
      <c r="A127">
        <v>-136</v>
      </c>
      <c r="B127">
        <f>A127/256/(2*'Time-domain'!$C$1)</f>
        <v>-5.3125000000000004E-3</v>
      </c>
      <c r="C127">
        <f>-1*'Time-domain'!AJ129</f>
        <v>-135.29411764705884</v>
      </c>
      <c r="D127">
        <f>-1*'Time-domain'!AK129</f>
        <v>-135.29411764705884</v>
      </c>
      <c r="E127">
        <f>-1*'Time-domain'!AL129</f>
        <v>-135.29411764705884</v>
      </c>
      <c r="F127">
        <f>F126+(C127+C126)/2*COS(2*PI()*'Time-domain'!$C$1*($B127+$B126)/2)*($B127-$B126)</f>
        <v>0.2047543336106325</v>
      </c>
      <c r="G127">
        <f>G126+(D127+D126)/2*COS(2*PI()*'Time-domain'!$C$1*($B127+$B126)/2)*($B127-$B126)</f>
        <v>0.2234467532647727</v>
      </c>
      <c r="H127">
        <f>H126+(E127+E126)/2*COS(2*PI()*'Time-domain'!$C$1*($B127+$B126)/2)*($B127-$B126)</f>
        <v>0.23900682194922707</v>
      </c>
      <c r="I127">
        <f>I126+(C127+C126)/2*SIN(2*PI()*'Time-domain'!$C$1*($B127+$B126)/2)*($B127-$B126)</f>
        <v>0.31148283408692951</v>
      </c>
      <c r="J127">
        <f>J126+(D127+D126)/2*SIN(2*PI()*'Time-domain'!$C$1*($B127+$B126)/2)*($B127-$B126)</f>
        <v>0.32561130061476601</v>
      </c>
      <c r="K127">
        <f>K126+(E127+E126)/2*SIN(2*PI()*'Time-domain'!$C$1*($B127+$B126)/2)*($B127-$B126)</f>
        <v>0.33576759245073734</v>
      </c>
      <c r="L127">
        <f>$I$2*COS(2*PI()*'Time-domain'!$C$1*$B127)+$I$3*SIN(2*PI()*'Time-domain'!$C$1*$B127)</f>
        <v>-140.796596122925</v>
      </c>
      <c r="M127">
        <f>$J$2*COS(2*PI()*'Time-domain'!$C$1*$B127)+$J$3*SIN(2*PI()*'Time-domain'!$C$1*$B127)</f>
        <v>-146.42076976284585</v>
      </c>
      <c r="N127">
        <f>$K$2*COS(2*PI()*'Time-domain'!$C$1*$B127)+$K$3*SIN(2*PI()*'Time-domain'!$C$1*$B127)</f>
        <v>-150.46372436875942</v>
      </c>
      <c r="O127">
        <f t="shared" si="5"/>
        <v>45.321189323218867</v>
      </c>
      <c r="P127">
        <f t="shared" si="6"/>
        <v>49.428594688888282</v>
      </c>
      <c r="Q127">
        <f t="shared" si="6"/>
        <v>52.617190224097136</v>
      </c>
      <c r="R127">
        <f t="shared" si="7"/>
        <v>43.803291004554524</v>
      </c>
      <c r="S127">
        <f t="shared" si="8"/>
        <v>47.372663274834139</v>
      </c>
      <c r="T127">
        <f t="shared" si="9"/>
        <v>50.024878785834368</v>
      </c>
    </row>
    <row r="128" spans="1:20" x14ac:dyDescent="0.3">
      <c r="A128">
        <v>-135</v>
      </c>
      <c r="B128">
        <f>A128/256/(2*'Time-domain'!$C$1)</f>
        <v>-5.2734375000000003E-3</v>
      </c>
      <c r="C128">
        <f>-1*'Time-domain'!AJ130</f>
        <v>-135.29411764705884</v>
      </c>
      <c r="D128">
        <f>-1*'Time-domain'!AK130</f>
        <v>-135.29411764705884</v>
      </c>
      <c r="E128">
        <f>-1*'Time-domain'!AL130</f>
        <v>-135.29411764705884</v>
      </c>
      <c r="F128">
        <f>F127+(C128+C127)/2*COS(2*PI()*'Time-domain'!$C$1*($B128+$B127)/2)*($B128-$B127)</f>
        <v>0.20524006568770833</v>
      </c>
      <c r="G128">
        <f>G127+(D128+D127)/2*COS(2*PI()*'Time-domain'!$C$1*($B128+$B127)/2)*($B128-$B127)</f>
        <v>0.22393248534184854</v>
      </c>
      <c r="H128">
        <f>H127+(E128+E127)/2*COS(2*PI()*'Time-domain'!$C$1*($B128+$B127)/2)*($B128-$B127)</f>
        <v>0.2394925540263029</v>
      </c>
      <c r="I128">
        <f>I127+(C128+C127)/2*SIN(2*PI()*'Time-domain'!$C$1*($B128+$B127)/2)*($B128-$B127)</f>
        <v>0.31674539165419885</v>
      </c>
      <c r="J128">
        <f>J127+(D128+D127)/2*SIN(2*PI()*'Time-domain'!$C$1*($B128+$B127)/2)*($B128-$B127)</f>
        <v>0.33087385818203535</v>
      </c>
      <c r="K128">
        <f>K127+(E128+E127)/2*SIN(2*PI()*'Time-domain'!$C$1*($B128+$B127)/2)*($B128-$B127)</f>
        <v>0.34103015001800668</v>
      </c>
      <c r="L128">
        <f>$I$2*COS(2*PI()*'Time-domain'!$C$1*$B128)+$I$3*SIN(2*PI()*'Time-domain'!$C$1*$B128)</f>
        <v>-140.95616694073408</v>
      </c>
      <c r="M128">
        <f>$J$2*COS(2*PI()*'Time-domain'!$C$1*$B128)+$J$3*SIN(2*PI()*'Time-domain'!$C$1*$B128)</f>
        <v>-146.5867146977283</v>
      </c>
      <c r="N128">
        <f>$K$2*COS(2*PI()*'Time-domain'!$C$1*$B128)+$K$3*SIN(2*PI()*'Time-domain'!$C$1*$B128)</f>
        <v>-150.63425135740309</v>
      </c>
      <c r="O128">
        <f t="shared" si="5"/>
        <v>46.036208786886689</v>
      </c>
      <c r="P128">
        <f t="shared" si="6"/>
        <v>50.143614152556104</v>
      </c>
      <c r="Q128">
        <f t="shared" si="6"/>
        <v>53.332209687764959</v>
      </c>
      <c r="R128">
        <f t="shared" si="7"/>
        <v>44.578531429300682</v>
      </c>
      <c r="S128">
        <f t="shared" si="8"/>
        <v>48.211075247001261</v>
      </c>
      <c r="T128">
        <f t="shared" si="9"/>
        <v>50.910230260310861</v>
      </c>
    </row>
    <row r="129" spans="1:20" x14ac:dyDescent="0.3">
      <c r="A129">
        <v>-134</v>
      </c>
      <c r="B129">
        <f>A129/256/(2*'Time-domain'!$C$1)</f>
        <v>-5.2343750000000003E-3</v>
      </c>
      <c r="C129">
        <f>-1*'Time-domain'!AJ131</f>
        <v>-135.29411764705884</v>
      </c>
      <c r="D129">
        <f>-1*'Time-domain'!AK131</f>
        <v>-135.29411764705884</v>
      </c>
      <c r="E129">
        <f>-1*'Time-domain'!AL131</f>
        <v>-135.29411764705884</v>
      </c>
      <c r="F129">
        <f>F128+(C129+C128)/2*COS(2*PI()*'Time-domain'!$C$1*($B129+$B128)/2)*($B129-$B128)</f>
        <v>0.20566118151338456</v>
      </c>
      <c r="G129">
        <f>G128+(D129+D128)/2*COS(2*PI()*'Time-domain'!$C$1*($B129+$B128)/2)*($B129-$B128)</f>
        <v>0.22435360116752476</v>
      </c>
      <c r="H129">
        <f>H128+(E129+E128)/2*COS(2*PI()*'Time-domain'!$C$1*($B129+$B128)/2)*($B129-$B128)</f>
        <v>0.23991366985197912</v>
      </c>
      <c r="I129">
        <f>I128+(C129+C128)/2*SIN(2*PI()*'Time-domain'!$C$1*($B129+$B128)/2)*($B129-$B128)</f>
        <v>0.32201351364034242</v>
      </c>
      <c r="J129">
        <f>J128+(D129+D128)/2*SIN(2*PI()*'Time-domain'!$C$1*($B129+$B128)/2)*($B129-$B128)</f>
        <v>0.33614198016817892</v>
      </c>
      <c r="K129">
        <f>K128+(E129+E128)/2*SIN(2*PI()*'Time-domain'!$C$1*($B129+$B128)/2)*($B129-$B128)</f>
        <v>0.34629827200415025</v>
      </c>
      <c r="L129">
        <f>$I$2*COS(2*PI()*'Time-domain'!$C$1*$B129)+$I$3*SIN(2*PI()*'Time-domain'!$C$1*$B129)</f>
        <v>-141.09451027827942</v>
      </c>
      <c r="M129">
        <f>$J$2*COS(2*PI()*'Time-domain'!$C$1*$B129)+$J$3*SIN(2*PI()*'Time-domain'!$C$1*$B129)</f>
        <v>-146.73058421256562</v>
      </c>
      <c r="N129">
        <f>$K$2*COS(2*PI()*'Time-domain'!$C$1*$B129)+$K$3*SIN(2*PI()*'Time-domain'!$C$1*$B129)</f>
        <v>-150.78209338186866</v>
      </c>
      <c r="O129">
        <f t="shared" si="5"/>
        <v>46.751228250554512</v>
      </c>
      <c r="P129">
        <f t="shared" si="6"/>
        <v>50.858633616223926</v>
      </c>
      <c r="Q129">
        <f t="shared" si="6"/>
        <v>54.047229151432781</v>
      </c>
      <c r="R129">
        <f t="shared" si="7"/>
        <v>45.35541213750092</v>
      </c>
      <c r="S129">
        <f t="shared" si="8"/>
        <v>49.051261163407816</v>
      </c>
      <c r="T129">
        <f t="shared" si="9"/>
        <v>51.797454995427891</v>
      </c>
    </row>
    <row r="130" spans="1:20" x14ac:dyDescent="0.3">
      <c r="A130">
        <v>-133</v>
      </c>
      <c r="B130">
        <f>A130/256/(2*'Time-domain'!$C$1)</f>
        <v>-5.1953125000000003E-3</v>
      </c>
      <c r="C130">
        <f>-1*'Time-domain'!AJ132</f>
        <v>-135.29411764705884</v>
      </c>
      <c r="D130">
        <f>-1*'Time-domain'!AK132</f>
        <v>-135.29411764705884</v>
      </c>
      <c r="E130">
        <f>-1*'Time-domain'!AL132</f>
        <v>-135.29411764705884</v>
      </c>
      <c r="F130">
        <f>F129+(C130+C129)/2*COS(2*PI()*'Time-domain'!$C$1*($B130+$B129)/2)*($B130-$B129)</f>
        <v>0.20601761766916679</v>
      </c>
      <c r="G130">
        <f>G129+(D130+D129)/2*COS(2*PI()*'Time-domain'!$C$1*($B130+$B129)/2)*($B130-$B129)</f>
        <v>0.22471003732330699</v>
      </c>
      <c r="H130">
        <f>H129+(E130+E129)/2*COS(2*PI()*'Time-domain'!$C$1*($B130+$B129)/2)*($B130-$B129)</f>
        <v>0.24027010600776136</v>
      </c>
      <c r="I130">
        <f>I129+(C130+C129)/2*SIN(2*PI()*'Time-domain'!$C$1*($B130+$B129)/2)*($B130-$B129)</f>
        <v>0.3272864066855668</v>
      </c>
      <c r="J130">
        <f>J129+(D130+D129)/2*SIN(2*PI()*'Time-domain'!$C$1*($B130+$B129)/2)*($B130-$B129)</f>
        <v>0.3414148732134033</v>
      </c>
      <c r="K130">
        <f>K129+(E130+E129)/2*SIN(2*PI()*'Time-domain'!$C$1*($B130+$B129)/2)*($B130-$B129)</f>
        <v>0.35157116504937463</v>
      </c>
      <c r="L130">
        <f>$I$2*COS(2*PI()*'Time-domain'!$C$1*$B130)+$I$3*SIN(2*PI()*'Time-domain'!$C$1*$B130)</f>
        <v>-141.21160530156322</v>
      </c>
      <c r="M130">
        <f>$J$2*COS(2*PI()*'Time-domain'!$C$1*$B130)+$J$3*SIN(2*PI()*'Time-domain'!$C$1*$B130)</f>
        <v>-146.85235664113802</v>
      </c>
      <c r="N130">
        <f>$K$2*COS(2*PI()*'Time-domain'!$C$1*$B130)+$K$3*SIN(2*PI()*'Time-domain'!$C$1*$B130)</f>
        <v>-150.90722817769105</v>
      </c>
      <c r="O130">
        <f t="shared" si="5"/>
        <v>47.466247714222334</v>
      </c>
      <c r="P130">
        <f t="shared" si="6"/>
        <v>51.573653079891749</v>
      </c>
      <c r="Q130">
        <f t="shared" si="6"/>
        <v>54.762248615100603</v>
      </c>
      <c r="R130">
        <f t="shared" si="7"/>
        <v>46.133700642322985</v>
      </c>
      <c r="S130">
        <f t="shared" si="8"/>
        <v>49.892969592707715</v>
      </c>
      <c r="T130">
        <f t="shared" si="9"/>
        <v>52.686287483153158</v>
      </c>
    </row>
    <row r="131" spans="1:20" x14ac:dyDescent="0.3">
      <c r="A131">
        <v>-132</v>
      </c>
      <c r="B131">
        <f>A131/256/(2*'Time-domain'!$C$1)</f>
        <v>-5.1562500000000002E-3</v>
      </c>
      <c r="C131">
        <f>-1*'Time-domain'!AJ133</f>
        <v>-135.29411764705884</v>
      </c>
      <c r="D131">
        <f>-1*'Time-domain'!AK133</f>
        <v>-135.29411764705884</v>
      </c>
      <c r="E131">
        <f>-1*'Time-domain'!AL133</f>
        <v>-135.29411764705884</v>
      </c>
      <c r="F131">
        <f>F130+(C131+C130)/2*COS(2*PI()*'Time-domain'!$C$1*($B131+$B130)/2)*($B131-$B130)</f>
        <v>0.20630932047708106</v>
      </c>
      <c r="G131">
        <f>G130+(D131+D130)/2*COS(2*PI()*'Time-domain'!$C$1*($B131+$B130)/2)*($B131-$B130)</f>
        <v>0.22500174013122126</v>
      </c>
      <c r="H131">
        <f>H130+(E131+E130)/2*COS(2*PI()*'Time-domain'!$C$1*($B131+$B130)/2)*($B131-$B130)</f>
        <v>0.24056180881567563</v>
      </c>
      <c r="I131">
        <f>I130+(C131+C130)/2*SIN(2*PI()*'Time-domain'!$C$1*($B131+$B130)/2)*($B131-$B130)</f>
        <v>0.33256327671157454</v>
      </c>
      <c r="J131">
        <f>J130+(D131+D130)/2*SIN(2*PI()*'Time-domain'!$C$1*($B131+$B130)/2)*($B131-$B130)</f>
        <v>0.34669174323941104</v>
      </c>
      <c r="K131">
        <f>K130+(E131+E130)/2*SIN(2*PI()*'Time-domain'!$C$1*($B131+$B130)/2)*($B131-$B130)</f>
        <v>0.35684803507538237</v>
      </c>
      <c r="L131">
        <f>$I$2*COS(2*PI()*'Time-domain'!$C$1*$B131)+$I$3*SIN(2*PI()*'Time-domain'!$C$1*$B131)</f>
        <v>-141.30743437650577</v>
      </c>
      <c r="M131">
        <f>$J$2*COS(2*PI()*'Time-domain'!$C$1*$B131)+$J$3*SIN(2*PI()*'Time-domain'!$C$1*$B131)</f>
        <v>-146.95201364496569</v>
      </c>
      <c r="N131">
        <f>$K$2*COS(2*PI()*'Time-domain'!$C$1*$B131)+$K$3*SIN(2*PI()*'Time-domain'!$C$1*$B131)</f>
        <v>-151.00963690003033</v>
      </c>
      <c r="O131">
        <f t="shared" si="5"/>
        <v>48.181267177890156</v>
      </c>
      <c r="P131">
        <f t="shared" si="6"/>
        <v>52.288672543559571</v>
      </c>
      <c r="Q131">
        <f t="shared" si="6"/>
        <v>55.477268078768425</v>
      </c>
      <c r="R131">
        <f t="shared" si="7"/>
        <v>46.913163608930589</v>
      </c>
      <c r="S131">
        <f t="shared" si="8"/>
        <v>50.735948186450038</v>
      </c>
      <c r="T131">
        <f t="shared" si="9"/>
        <v>53.576461247004325</v>
      </c>
    </row>
    <row r="132" spans="1:20" x14ac:dyDescent="0.3">
      <c r="A132">
        <v>-131</v>
      </c>
      <c r="B132">
        <f>A132/256/(2*'Time-domain'!$C$1)</f>
        <v>-5.1171875000000002E-3</v>
      </c>
      <c r="C132">
        <f>-1*'Time-domain'!AJ134</f>
        <v>-135.29411764705884</v>
      </c>
      <c r="D132">
        <f>-1*'Time-domain'!AK134</f>
        <v>-135.29411764705884</v>
      </c>
      <c r="E132">
        <f>-1*'Time-domain'!AL134</f>
        <v>-135.29411764705884</v>
      </c>
      <c r="F132">
        <f>F131+(C132+C131)/2*COS(2*PI()*'Time-domain'!$C$1*($B132+$B131)/2)*($B132-$B131)</f>
        <v>0.20653624600775744</v>
      </c>
      <c r="G132">
        <f>G131+(D132+D131)/2*COS(2*PI()*'Time-domain'!$C$1*($B132+$B131)/2)*($B132-$B131)</f>
        <v>0.22522866566189764</v>
      </c>
      <c r="H132">
        <f>H131+(E132+E131)/2*COS(2*PI()*'Time-domain'!$C$1*($B132+$B131)/2)*($B132-$B131)</f>
        <v>0.24078873434635201</v>
      </c>
      <c r="I132">
        <f>I131+(C132+C131)/2*SIN(2*PI()*'Time-domain'!$C$1*($B132+$B131)/2)*($B132-$B131)</f>
        <v>0.33784332904114966</v>
      </c>
      <c r="J132">
        <f>J131+(D132+D131)/2*SIN(2*PI()*'Time-domain'!$C$1*($B132+$B131)/2)*($B132-$B131)</f>
        <v>0.35197179556898617</v>
      </c>
      <c r="K132">
        <f>K131+(E132+E131)/2*SIN(2*PI()*'Time-domain'!$C$1*($B132+$B131)/2)*($B132-$B131)</f>
        <v>0.3621280874049575</v>
      </c>
      <c r="L132">
        <f>$I$2*COS(2*PI()*'Time-domain'!$C$1*$B132)+$I$3*SIN(2*PI()*'Time-domain'!$C$1*$B132)</f>
        <v>-141.38198307160076</v>
      </c>
      <c r="M132">
        <f>$J$2*COS(2*PI()*'Time-domain'!$C$1*$B132)+$J$3*SIN(2*PI()*'Time-domain'!$C$1*$B132)</f>
        <v>-147.02954021607042</v>
      </c>
      <c r="N132">
        <f>$K$2*COS(2*PI()*'Time-domain'!$C$1*$B132)+$K$3*SIN(2*PI()*'Time-domain'!$C$1*$B132)</f>
        <v>-151.08930412650952</v>
      </c>
      <c r="O132">
        <f t="shared" si="5"/>
        <v>48.896286641557978</v>
      </c>
      <c r="P132">
        <f t="shared" si="6"/>
        <v>53.003692007227393</v>
      </c>
      <c r="Q132">
        <f t="shared" si="6"/>
        <v>56.192287542436247</v>
      </c>
      <c r="R132">
        <f t="shared" si="7"/>
        <v>47.693566995035567</v>
      </c>
      <c r="S132">
        <f t="shared" si="8"/>
        <v>51.579943831084307</v>
      </c>
      <c r="T132">
        <f t="shared" si="9"/>
        <v>54.467709002564447</v>
      </c>
    </row>
    <row r="133" spans="1:20" x14ac:dyDescent="0.3">
      <c r="A133">
        <v>-130</v>
      </c>
      <c r="B133">
        <f>A133/256/(2*'Time-domain'!$C$1)</f>
        <v>-5.0781250000000002E-3</v>
      </c>
      <c r="C133">
        <f>-1*'Time-domain'!AJ135</f>
        <v>-135.29411764705884</v>
      </c>
      <c r="D133">
        <f>-1*'Time-domain'!AK135</f>
        <v>-135.29411764705884</v>
      </c>
      <c r="E133">
        <f>-1*'Time-domain'!AL135</f>
        <v>-135.29411764705884</v>
      </c>
      <c r="F133">
        <f>F132+(C133+C132)/2*COS(2*PI()*'Time-domain'!$C$1*($B133+$B132)/2)*($B133-$B132)</f>
        <v>0.20669836008704573</v>
      </c>
      <c r="G133">
        <f>G132+(D133+D132)/2*COS(2*PI()*'Time-domain'!$C$1*($B133+$B132)/2)*($B133-$B132)</f>
        <v>0.22539077974118593</v>
      </c>
      <c r="H133">
        <f>H132+(E133+E132)/2*COS(2*PI()*'Time-domain'!$C$1*($B133+$B132)/2)*($B133-$B132)</f>
        <v>0.2409508484256403</v>
      </c>
      <c r="I133">
        <f>I132+(C133+C132)/2*SIN(2*PI()*'Time-domain'!$C$1*($B133+$B132)/2)*($B133-$B132)</f>
        <v>0.34312576851783283</v>
      </c>
      <c r="J133">
        <f>J132+(D133+D132)/2*SIN(2*PI()*'Time-domain'!$C$1*($B133+$B132)/2)*($B133-$B132)</f>
        <v>0.35725423504566933</v>
      </c>
      <c r="K133">
        <f>K132+(E133+E132)/2*SIN(2*PI()*'Time-domain'!$C$1*($B133+$B132)/2)*($B133-$B132)</f>
        <v>0.36741052688164066</v>
      </c>
      <c r="L133">
        <f>$I$2*COS(2*PI()*'Time-domain'!$C$1*$B133)+$I$3*SIN(2*PI()*'Time-domain'!$C$1*$B133)</f>
        <v>-141.43524016008899</v>
      </c>
      <c r="M133">
        <f>$J$2*COS(2*PI()*'Time-domain'!$C$1*$B133)+$J$3*SIN(2*PI()*'Time-domain'!$C$1*$B133)</f>
        <v>-147.08492467923574</v>
      </c>
      <c r="N133">
        <f>$K$2*COS(2*PI()*'Time-domain'!$C$1*$B133)+$K$3*SIN(2*PI()*'Time-domain'!$C$1*$B133)</f>
        <v>-151.14621785953742</v>
      </c>
      <c r="O133">
        <f t="shared" si="5"/>
        <v>49.6113061052258</v>
      </c>
      <c r="P133">
        <f t="shared" si="6"/>
        <v>53.718711470895215</v>
      </c>
      <c r="Q133">
        <f t="shared" si="6"/>
        <v>56.90730700610407</v>
      </c>
      <c r="R133">
        <f t="shared" si="7"/>
        <v>48.474676191876227</v>
      </c>
      <c r="S133">
        <f t="shared" si="8"/>
        <v>52.424702800426616</v>
      </c>
      <c r="T133">
        <f t="shared" si="9"/>
        <v>55.359762818484157</v>
      </c>
    </row>
    <row r="134" spans="1:20" x14ac:dyDescent="0.3">
      <c r="A134">
        <v>-129</v>
      </c>
      <c r="B134">
        <f>A134/256/(2*'Time-domain'!$C$1)</f>
        <v>-5.0390625000000001E-3</v>
      </c>
      <c r="C134">
        <f>-1*'Time-domain'!AJ136</f>
        <v>-135.29411764705884</v>
      </c>
      <c r="D134">
        <f>-1*'Time-domain'!AK136</f>
        <v>-135.29411764705884</v>
      </c>
      <c r="E134">
        <f>-1*'Time-domain'!AL136</f>
        <v>-135.29411764705884</v>
      </c>
      <c r="F134">
        <f>F133+(C134+C133)/2*COS(2*PI()*'Time-domain'!$C$1*($B134+$B133)/2)*($B134-$B133)</f>
        <v>0.20679563830116188</v>
      </c>
      <c r="G134">
        <f>G133+(D134+D133)/2*COS(2*PI()*'Time-domain'!$C$1*($B134+$B133)/2)*($B134-$B133)</f>
        <v>0.22548805795530208</v>
      </c>
      <c r="H134">
        <f>H133+(E134+E133)/2*COS(2*PI()*'Time-domain'!$C$1*($B134+$B133)/2)*($B134-$B133)</f>
        <v>0.24104812663975644</v>
      </c>
      <c r="I134">
        <f>I133+(C134+C133)/2*SIN(2*PI()*'Time-domain'!$C$1*($B134+$B133)/2)*($B134-$B133)</f>
        <v>0.3484097996256692</v>
      </c>
      <c r="J134">
        <f>J133+(D134+D133)/2*SIN(2*PI()*'Time-domain'!$C$1*($B134+$B133)/2)*($B134-$B133)</f>
        <v>0.36253826615350571</v>
      </c>
      <c r="K134">
        <f>K133+(E134+E133)/2*SIN(2*PI()*'Time-domain'!$C$1*($B134+$B133)/2)*($B134-$B133)</f>
        <v>0.37269455798947704</v>
      </c>
      <c r="L134">
        <f>$I$2*COS(2*PI()*'Time-domain'!$C$1*$B134)+$I$3*SIN(2*PI()*'Time-domain'!$C$1*$B134)</f>
        <v>-141.46719762164881</v>
      </c>
      <c r="M134">
        <f>$J$2*COS(2*PI()*'Time-domain'!$C$1*$B134)+$J$3*SIN(2*PI()*'Time-domain'!$C$1*$B134)</f>
        <v>-147.11815869376525</v>
      </c>
      <c r="N134">
        <f>$K$2*COS(2*PI()*'Time-domain'!$C$1*$B134)+$K$3*SIN(2*PI()*'Time-domain'!$C$1*$B134)</f>
        <v>-151.18036952811514</v>
      </c>
      <c r="O134">
        <f t="shared" si="5"/>
        <v>50.326325568893623</v>
      </c>
      <c r="P134">
        <f t="shared" si="6"/>
        <v>54.433730934563037</v>
      </c>
      <c r="Q134">
        <f t="shared" si="6"/>
        <v>57.622326469771892</v>
      </c>
      <c r="R134">
        <f t="shared" si="7"/>
        <v>49.256256165536875</v>
      </c>
      <c r="S134">
        <f t="shared" si="8"/>
        <v>53.269970908494791</v>
      </c>
      <c r="T134">
        <f t="shared" si="9"/>
        <v>56.252354277873451</v>
      </c>
    </row>
    <row r="135" spans="1:20" x14ac:dyDescent="0.3">
      <c r="A135">
        <v>-128</v>
      </c>
      <c r="B135">
        <f>A135/256/(2*'Time-domain'!$C$1)</f>
        <v>-5.0000000000000001E-3</v>
      </c>
      <c r="C135">
        <f>-1*'Time-domain'!AJ137</f>
        <v>-135.29411764705884</v>
      </c>
      <c r="D135">
        <f>-1*'Time-domain'!AK137</f>
        <v>-135.29411764705884</v>
      </c>
      <c r="E135">
        <f>-1*'Time-domain'!AL137</f>
        <v>-135.29411764705884</v>
      </c>
      <c r="F135">
        <f>F134+(C135+C134)/2*COS(2*PI()*'Time-domain'!$C$1*($B135+$B134)/2)*($B135-$B134)</f>
        <v>0.20682806600036466</v>
      </c>
      <c r="G135">
        <f>G134+(D135+D134)/2*COS(2*PI()*'Time-domain'!$C$1*($B135+$B134)/2)*($B135-$B134)</f>
        <v>0.22552048565450486</v>
      </c>
      <c r="H135">
        <f>H134+(E135+E134)/2*COS(2*PI()*'Time-domain'!$C$1*($B135+$B134)/2)*($B135-$B134)</f>
        <v>0.24108055433895922</v>
      </c>
      <c r="I135">
        <f>I134+(C135+C134)/2*SIN(2*PI()*'Time-domain'!$C$1*($B135+$B134)/2)*($B135-$B134)</f>
        <v>0.35369462660901019</v>
      </c>
      <c r="J135">
        <f>J134+(D135+D134)/2*SIN(2*PI()*'Time-domain'!$C$1*($B135+$B134)/2)*($B135-$B134)</f>
        <v>0.36782309313684669</v>
      </c>
      <c r="K135">
        <f>K134+(E135+E134)/2*SIN(2*PI()*'Time-domain'!$C$1*($B135+$B134)/2)*($B135-$B134)</f>
        <v>0.37797938497281802</v>
      </c>
      <c r="L135">
        <f>$I$2*COS(2*PI()*'Time-domain'!$C$1*$B135)+$I$3*SIN(2*PI()*'Time-domain'!$C$1*$B135)</f>
        <v>-141.47785064360406</v>
      </c>
      <c r="M135">
        <f>$J$2*COS(2*PI()*'Time-domain'!$C$1*$B135)+$J$3*SIN(2*PI()*'Time-domain'!$C$1*$B135)</f>
        <v>-147.1292372547386</v>
      </c>
      <c r="N135">
        <f>$K$2*COS(2*PI()*'Time-domain'!$C$1*$B135)+$K$3*SIN(2*PI()*'Time-domain'!$C$1*$B135)</f>
        <v>-151.19175398912702</v>
      </c>
      <c r="O135">
        <f t="shared" si="5"/>
        <v>51.041345032561445</v>
      </c>
      <c r="P135">
        <f t="shared" si="6"/>
        <v>55.14875039823086</v>
      </c>
      <c r="Q135">
        <f t="shared" si="6"/>
        <v>58.337345933439714</v>
      </c>
      <c r="R135">
        <f t="shared" si="7"/>
        <v>50.038071598523459</v>
      </c>
      <c r="S135">
        <f t="shared" si="8"/>
        <v>54.11549366262053</v>
      </c>
      <c r="T135">
        <f t="shared" si="9"/>
        <v>57.145214639986015</v>
      </c>
    </row>
    <row r="136" spans="1:20" x14ac:dyDescent="0.3">
      <c r="A136">
        <v>-127</v>
      </c>
      <c r="B136">
        <f>A136/256/(2*'Time-domain'!$C$1)</f>
        <v>-4.9609375000000001E-3</v>
      </c>
      <c r="C136">
        <f>-1*'Time-domain'!AJ138</f>
        <v>-135.29411764705884</v>
      </c>
      <c r="D136">
        <f>-1*'Time-domain'!AK138</f>
        <v>-135.29411764705884</v>
      </c>
      <c r="E136">
        <f>-1*'Time-domain'!AL138</f>
        <v>-135.29411764705884</v>
      </c>
      <c r="F136">
        <f>F135+(C136+C135)/2*COS(2*PI()*'Time-domain'!$C$1*($B136+$B135)/2)*($B136-$B135)</f>
        <v>0.20679563830116188</v>
      </c>
      <c r="G136">
        <f>G135+(D136+D135)/2*COS(2*PI()*'Time-domain'!$C$1*($B136+$B135)/2)*($B136-$B135)</f>
        <v>0.22548805795530208</v>
      </c>
      <c r="H136">
        <f>H135+(E136+E135)/2*COS(2*PI()*'Time-domain'!$C$1*($B136+$B135)/2)*($B136-$B135)</f>
        <v>0.24104812663975644</v>
      </c>
      <c r="I136">
        <f>I135+(C136+C135)/2*SIN(2*PI()*'Time-domain'!$C$1*($B136+$B135)/2)*($B136-$B135)</f>
        <v>0.35897945359235117</v>
      </c>
      <c r="J136">
        <f>J135+(D136+D135)/2*SIN(2*PI()*'Time-domain'!$C$1*($B136+$B135)/2)*($B136-$B135)</f>
        <v>0.37310792012018767</v>
      </c>
      <c r="K136">
        <f>K135+(E136+E135)/2*SIN(2*PI()*'Time-domain'!$C$1*($B136+$B135)/2)*($B136-$B135)</f>
        <v>0.38326421195615901</v>
      </c>
      <c r="L136">
        <f>$I$2*COS(2*PI()*'Time-domain'!$C$1*$B136)+$I$3*SIN(2*PI()*'Time-domain'!$C$1*$B136)</f>
        <v>-141.46719762164881</v>
      </c>
      <c r="M136">
        <f>$J$2*COS(2*PI()*'Time-domain'!$C$1*$B136)+$J$3*SIN(2*PI()*'Time-domain'!$C$1*$B136)</f>
        <v>-147.11815869376525</v>
      </c>
      <c r="N136">
        <f>$K$2*COS(2*PI()*'Time-domain'!$C$1*$B136)+$K$3*SIN(2*PI()*'Time-domain'!$C$1*$B136)</f>
        <v>-151.18036952811514</v>
      </c>
      <c r="O136">
        <f t="shared" si="5"/>
        <v>51.756364496229267</v>
      </c>
      <c r="P136">
        <f t="shared" si="6"/>
        <v>55.863769861898682</v>
      </c>
      <c r="Q136">
        <f t="shared" si="6"/>
        <v>59.052365397107536</v>
      </c>
      <c r="R136">
        <f t="shared" si="7"/>
        <v>50.819887031510042</v>
      </c>
      <c r="S136">
        <f t="shared" si="8"/>
        <v>54.961016416746268</v>
      </c>
      <c r="T136">
        <f t="shared" si="9"/>
        <v>58.03807500209858</v>
      </c>
    </row>
    <row r="137" spans="1:20" x14ac:dyDescent="0.3">
      <c r="A137">
        <v>-126</v>
      </c>
      <c r="B137">
        <f>A137/256/(2*'Time-domain'!$C$1)</f>
        <v>-4.921875E-3</v>
      </c>
      <c r="C137">
        <f>-1*'Time-domain'!AJ139</f>
        <v>-135.29411764705884</v>
      </c>
      <c r="D137">
        <f>-1*'Time-domain'!AK139</f>
        <v>-135.29411764705884</v>
      </c>
      <c r="E137">
        <f>-1*'Time-domain'!AL139</f>
        <v>-135.29411764705884</v>
      </c>
      <c r="F137">
        <f>F136+(C137+C136)/2*COS(2*PI()*'Time-domain'!$C$1*($B137+$B136)/2)*($B137-$B136)</f>
        <v>0.20669836008704573</v>
      </c>
      <c r="G137">
        <f>G136+(D137+D136)/2*COS(2*PI()*'Time-domain'!$C$1*($B137+$B136)/2)*($B137-$B136)</f>
        <v>0.22539077974118593</v>
      </c>
      <c r="H137">
        <f>H136+(E137+E136)/2*COS(2*PI()*'Time-domain'!$C$1*($B137+$B136)/2)*($B137-$B136)</f>
        <v>0.2409508484256403</v>
      </c>
      <c r="I137">
        <f>I136+(C137+C136)/2*SIN(2*PI()*'Time-domain'!$C$1*($B137+$B136)/2)*($B137-$B136)</f>
        <v>0.36426348470018755</v>
      </c>
      <c r="J137">
        <f>J136+(D137+D136)/2*SIN(2*PI()*'Time-domain'!$C$1*($B137+$B136)/2)*($B137-$B136)</f>
        <v>0.37839195122802405</v>
      </c>
      <c r="K137">
        <f>K136+(E137+E136)/2*SIN(2*PI()*'Time-domain'!$C$1*($B137+$B136)/2)*($B137-$B136)</f>
        <v>0.38854824306399538</v>
      </c>
      <c r="L137">
        <f>$I$2*COS(2*PI()*'Time-domain'!$C$1*$B137)+$I$3*SIN(2*PI()*'Time-domain'!$C$1*$B137)</f>
        <v>-141.43524016008899</v>
      </c>
      <c r="M137">
        <f>$J$2*COS(2*PI()*'Time-domain'!$C$1*$B137)+$J$3*SIN(2*PI()*'Time-domain'!$C$1*$B137)</f>
        <v>-147.08492467923574</v>
      </c>
      <c r="N137">
        <f>$K$2*COS(2*PI()*'Time-domain'!$C$1*$B137)+$K$3*SIN(2*PI()*'Time-domain'!$C$1*$B137)</f>
        <v>-151.14621785953742</v>
      </c>
      <c r="O137">
        <f t="shared" ref="O137:O200" si="10">O136+((C137+C136)/2)^2*($B137-$B136)</f>
        <v>52.471383959897089</v>
      </c>
      <c r="P137">
        <f t="shared" ref="P137:Q200" si="11">P136+((D137+D136)/2)^2*($B137-$B136)</f>
        <v>56.578789325566504</v>
      </c>
      <c r="Q137">
        <f t="shared" si="11"/>
        <v>59.767384860775358</v>
      </c>
      <c r="R137">
        <f t="shared" ref="R137:R200" si="12">R136+((L136+L137)/2)^2*($B137-$B136)</f>
        <v>51.60146700517069</v>
      </c>
      <c r="S137">
        <f t="shared" ref="S137:S200" si="13">S136+((M136+M137)/2)^2*($B137-$B136)</f>
        <v>55.806284524814444</v>
      </c>
      <c r="T137">
        <f t="shared" ref="T137:T200" si="14">T136+((N136+N137)/2)^2*($B137-$B136)</f>
        <v>58.930666461487874</v>
      </c>
    </row>
    <row r="138" spans="1:20" x14ac:dyDescent="0.3">
      <c r="A138">
        <v>-125</v>
      </c>
      <c r="B138">
        <f>A138/256/(2*'Time-domain'!$C$1)</f>
        <v>-4.8828125E-3</v>
      </c>
      <c r="C138">
        <f>-1*'Time-domain'!AJ140</f>
        <v>-135.29411764705884</v>
      </c>
      <c r="D138">
        <f>-1*'Time-domain'!AK140</f>
        <v>-135.29411764705884</v>
      </c>
      <c r="E138">
        <f>-1*'Time-domain'!AL140</f>
        <v>-135.29411764705884</v>
      </c>
      <c r="F138">
        <f>F137+(C138+C137)/2*COS(2*PI()*'Time-domain'!$C$1*($B138+$B137)/2)*($B138-$B137)</f>
        <v>0.20653624600775744</v>
      </c>
      <c r="G138">
        <f>G137+(D138+D137)/2*COS(2*PI()*'Time-domain'!$C$1*($B138+$B137)/2)*($B138-$B137)</f>
        <v>0.22522866566189764</v>
      </c>
      <c r="H138">
        <f>H137+(E138+E137)/2*COS(2*PI()*'Time-domain'!$C$1*($B138+$B137)/2)*($B138-$B137)</f>
        <v>0.24078873434635201</v>
      </c>
      <c r="I138">
        <f>I137+(C138+C137)/2*SIN(2*PI()*'Time-domain'!$C$1*($B138+$B137)/2)*($B138-$B137)</f>
        <v>0.36954592417687071</v>
      </c>
      <c r="J138">
        <f>J137+(D138+D137)/2*SIN(2*PI()*'Time-domain'!$C$1*($B138+$B137)/2)*($B138-$B137)</f>
        <v>0.38367439070470721</v>
      </c>
      <c r="K138">
        <f>K137+(E138+E137)/2*SIN(2*PI()*'Time-domain'!$C$1*($B138+$B137)/2)*($B138-$B137)</f>
        <v>0.39383068254067854</v>
      </c>
      <c r="L138">
        <f>$I$2*COS(2*PI()*'Time-domain'!$C$1*$B138)+$I$3*SIN(2*PI()*'Time-domain'!$C$1*$B138)</f>
        <v>-141.38198307160076</v>
      </c>
      <c r="M138">
        <f>$J$2*COS(2*PI()*'Time-domain'!$C$1*$B138)+$J$3*SIN(2*PI()*'Time-domain'!$C$1*$B138)</f>
        <v>-147.02954021607042</v>
      </c>
      <c r="N138">
        <f>$K$2*COS(2*PI()*'Time-domain'!$C$1*$B138)+$K$3*SIN(2*PI()*'Time-domain'!$C$1*$B138)</f>
        <v>-151.08930412650952</v>
      </c>
      <c r="O138">
        <f t="shared" si="10"/>
        <v>53.186403423564911</v>
      </c>
      <c r="P138">
        <f t="shared" si="11"/>
        <v>57.293808789234326</v>
      </c>
      <c r="Q138">
        <f t="shared" si="11"/>
        <v>60.482404324443181</v>
      </c>
      <c r="R138">
        <f t="shared" si="12"/>
        <v>52.38257620201135</v>
      </c>
      <c r="S138">
        <f t="shared" si="13"/>
        <v>56.651043494156752</v>
      </c>
      <c r="T138">
        <f t="shared" si="14"/>
        <v>59.822720277407583</v>
      </c>
    </row>
    <row r="139" spans="1:20" x14ac:dyDescent="0.3">
      <c r="A139">
        <v>-124</v>
      </c>
      <c r="B139">
        <f>A139/256/(2*'Time-domain'!$C$1)</f>
        <v>-4.84375E-3</v>
      </c>
      <c r="C139">
        <f>-1*'Time-domain'!AJ141</f>
        <v>-135.29411764705884</v>
      </c>
      <c r="D139">
        <f>-1*'Time-domain'!AK141</f>
        <v>-135.29411764705884</v>
      </c>
      <c r="E139">
        <f>-1*'Time-domain'!AL141</f>
        <v>-135.29411764705884</v>
      </c>
      <c r="F139">
        <f>F138+(C139+C138)/2*COS(2*PI()*'Time-domain'!$C$1*($B139+$B138)/2)*($B139-$B138)</f>
        <v>0.20630932047708106</v>
      </c>
      <c r="G139">
        <f>G138+(D139+D138)/2*COS(2*PI()*'Time-domain'!$C$1*($B139+$B138)/2)*($B139-$B138)</f>
        <v>0.22500174013122126</v>
      </c>
      <c r="H139">
        <f>H138+(E139+E138)/2*COS(2*PI()*'Time-domain'!$C$1*($B139+$B138)/2)*($B139-$B138)</f>
        <v>0.24056180881567563</v>
      </c>
      <c r="I139">
        <f>I138+(C139+C138)/2*SIN(2*PI()*'Time-domain'!$C$1*($B139+$B138)/2)*($B139-$B138)</f>
        <v>0.37482597650644583</v>
      </c>
      <c r="J139">
        <f>J138+(D139+D138)/2*SIN(2*PI()*'Time-domain'!$C$1*($B139+$B138)/2)*($B139-$B138)</f>
        <v>0.38895444303428234</v>
      </c>
      <c r="K139">
        <f>K138+(E139+E138)/2*SIN(2*PI()*'Time-domain'!$C$1*($B139+$B138)/2)*($B139-$B138)</f>
        <v>0.39911073487025367</v>
      </c>
      <c r="L139">
        <f>$I$2*COS(2*PI()*'Time-domain'!$C$1*$B139)+$I$3*SIN(2*PI()*'Time-domain'!$C$1*$B139)</f>
        <v>-141.30743437650577</v>
      </c>
      <c r="M139">
        <f>$J$2*COS(2*PI()*'Time-domain'!$C$1*$B139)+$J$3*SIN(2*PI()*'Time-domain'!$C$1*$B139)</f>
        <v>-146.95201364496569</v>
      </c>
      <c r="N139">
        <f>$K$2*COS(2*PI()*'Time-domain'!$C$1*$B139)+$K$3*SIN(2*PI()*'Time-domain'!$C$1*$B139)</f>
        <v>-151.00963690003033</v>
      </c>
      <c r="O139">
        <f t="shared" si="10"/>
        <v>53.901422887232734</v>
      </c>
      <c r="P139">
        <f t="shared" si="11"/>
        <v>58.008828252902148</v>
      </c>
      <c r="Q139">
        <f t="shared" si="11"/>
        <v>61.197423788111003</v>
      </c>
      <c r="R139">
        <f t="shared" si="12"/>
        <v>53.162979588116329</v>
      </c>
      <c r="S139">
        <f t="shared" si="13"/>
        <v>57.495039138791022</v>
      </c>
      <c r="T139">
        <f t="shared" si="14"/>
        <v>60.713968032967706</v>
      </c>
    </row>
    <row r="140" spans="1:20" x14ac:dyDescent="0.3">
      <c r="A140">
        <v>-123</v>
      </c>
      <c r="B140">
        <f>A140/256/(2*'Time-domain'!$C$1)</f>
        <v>-4.8046874999999999E-3</v>
      </c>
      <c r="C140">
        <f>-1*'Time-domain'!AJ142</f>
        <v>-135.29411764705884</v>
      </c>
      <c r="D140">
        <f>-1*'Time-domain'!AK142</f>
        <v>-135.29411764705884</v>
      </c>
      <c r="E140">
        <f>-1*'Time-domain'!AL142</f>
        <v>-135.29411764705884</v>
      </c>
      <c r="F140">
        <f>F139+(C140+C139)/2*COS(2*PI()*'Time-domain'!$C$1*($B140+$B139)/2)*($B140-$B139)</f>
        <v>0.20601761766916679</v>
      </c>
      <c r="G140">
        <f>G139+(D140+D139)/2*COS(2*PI()*'Time-domain'!$C$1*($B140+$B139)/2)*($B140-$B139)</f>
        <v>0.22471003732330699</v>
      </c>
      <c r="H140">
        <f>H139+(E140+E139)/2*COS(2*PI()*'Time-domain'!$C$1*($B140+$B139)/2)*($B140-$B139)</f>
        <v>0.24027010600776136</v>
      </c>
      <c r="I140">
        <f>I139+(C140+C139)/2*SIN(2*PI()*'Time-domain'!$C$1*($B140+$B139)/2)*($B140-$B139)</f>
        <v>0.38010284653245358</v>
      </c>
      <c r="J140">
        <f>J139+(D140+D139)/2*SIN(2*PI()*'Time-domain'!$C$1*($B140+$B139)/2)*($B140-$B139)</f>
        <v>0.39423131306029008</v>
      </c>
      <c r="K140">
        <f>K139+(E140+E139)/2*SIN(2*PI()*'Time-domain'!$C$1*($B140+$B139)/2)*($B140-$B139)</f>
        <v>0.40438760489626141</v>
      </c>
      <c r="L140">
        <f>$I$2*COS(2*PI()*'Time-domain'!$C$1*$B140)+$I$3*SIN(2*PI()*'Time-domain'!$C$1*$B140)</f>
        <v>-141.21160530156322</v>
      </c>
      <c r="M140">
        <f>$J$2*COS(2*PI()*'Time-domain'!$C$1*$B140)+$J$3*SIN(2*PI()*'Time-domain'!$C$1*$B140)</f>
        <v>-146.85235664113802</v>
      </c>
      <c r="N140">
        <f>$K$2*COS(2*PI()*'Time-domain'!$C$1*$B140)+$K$3*SIN(2*PI()*'Time-domain'!$C$1*$B140)</f>
        <v>-150.90722817769105</v>
      </c>
      <c r="O140">
        <f t="shared" si="10"/>
        <v>54.616442350900556</v>
      </c>
      <c r="P140">
        <f t="shared" si="11"/>
        <v>58.723847716569971</v>
      </c>
      <c r="Q140">
        <f t="shared" si="11"/>
        <v>61.912443251778825</v>
      </c>
      <c r="R140">
        <f t="shared" si="12"/>
        <v>53.942442554723932</v>
      </c>
      <c r="S140">
        <f t="shared" si="13"/>
        <v>58.338017732533345</v>
      </c>
      <c r="T140">
        <f t="shared" si="14"/>
        <v>61.604141796818872</v>
      </c>
    </row>
    <row r="141" spans="1:20" x14ac:dyDescent="0.3">
      <c r="A141">
        <v>-122</v>
      </c>
      <c r="B141">
        <f>A141/256/(2*'Time-domain'!$C$1)</f>
        <v>-4.7656249999999999E-3</v>
      </c>
      <c r="C141">
        <f>-1*'Time-domain'!AJ143</f>
        <v>-135.29411764705884</v>
      </c>
      <c r="D141">
        <f>-1*'Time-domain'!AK143</f>
        <v>-135.29411764705884</v>
      </c>
      <c r="E141">
        <f>-1*'Time-domain'!AL143</f>
        <v>-135.29411764705884</v>
      </c>
      <c r="F141">
        <f>F140+(C141+C140)/2*COS(2*PI()*'Time-domain'!$C$1*($B141+$B140)/2)*($B141-$B140)</f>
        <v>0.20566118151338456</v>
      </c>
      <c r="G141">
        <f>G140+(D141+D140)/2*COS(2*PI()*'Time-domain'!$C$1*($B141+$B140)/2)*($B141-$B140)</f>
        <v>0.22435360116752476</v>
      </c>
      <c r="H141">
        <f>H140+(E141+E140)/2*COS(2*PI()*'Time-domain'!$C$1*($B141+$B140)/2)*($B141-$B140)</f>
        <v>0.23991366985197912</v>
      </c>
      <c r="I141">
        <f>I140+(C141+C140)/2*SIN(2*PI()*'Time-domain'!$C$1*($B141+$B140)/2)*($B141-$B140)</f>
        <v>0.38537573957767796</v>
      </c>
      <c r="J141">
        <f>J140+(D141+D140)/2*SIN(2*PI()*'Time-domain'!$C$1*($B141+$B140)/2)*($B141-$B140)</f>
        <v>0.39950420610551446</v>
      </c>
      <c r="K141">
        <f>K140+(E141+E140)/2*SIN(2*PI()*'Time-domain'!$C$1*($B141+$B140)/2)*($B141-$B140)</f>
        <v>0.40966049794148579</v>
      </c>
      <c r="L141">
        <f>$I$2*COS(2*PI()*'Time-domain'!$C$1*$B141)+$I$3*SIN(2*PI()*'Time-domain'!$C$1*$B141)</f>
        <v>-141.09451027827942</v>
      </c>
      <c r="M141">
        <f>$J$2*COS(2*PI()*'Time-domain'!$C$1*$B141)+$J$3*SIN(2*PI()*'Time-domain'!$C$1*$B141)</f>
        <v>-146.73058421256562</v>
      </c>
      <c r="N141">
        <f>$K$2*COS(2*PI()*'Time-domain'!$C$1*$B141)+$K$3*SIN(2*PI()*'Time-domain'!$C$1*$B141)</f>
        <v>-150.78209338186866</v>
      </c>
      <c r="O141">
        <f t="shared" si="10"/>
        <v>55.331461814568378</v>
      </c>
      <c r="P141">
        <f t="shared" si="11"/>
        <v>59.438867180237793</v>
      </c>
      <c r="Q141">
        <f t="shared" si="11"/>
        <v>62.627462715446647</v>
      </c>
      <c r="R141">
        <f t="shared" si="12"/>
        <v>54.720731059545997</v>
      </c>
      <c r="S141">
        <f t="shared" si="13"/>
        <v>59.179726161833244</v>
      </c>
      <c r="T141">
        <f t="shared" si="14"/>
        <v>62.49297428454414</v>
      </c>
    </row>
    <row r="142" spans="1:20" x14ac:dyDescent="0.3">
      <c r="A142">
        <v>-121</v>
      </c>
      <c r="B142">
        <f>A142/256/(2*'Time-domain'!$C$1)</f>
        <v>-4.7265624999999999E-3</v>
      </c>
      <c r="C142">
        <f>-1*'Time-domain'!AJ144</f>
        <v>-135.29411764705884</v>
      </c>
      <c r="D142">
        <f>-1*'Time-domain'!AK144</f>
        <v>-135.29411764705884</v>
      </c>
      <c r="E142">
        <f>-1*'Time-domain'!AL144</f>
        <v>-135.29411764705884</v>
      </c>
      <c r="F142">
        <f>F141+(C142+C141)/2*COS(2*PI()*'Time-domain'!$C$1*($B142+$B141)/2)*($B142-$B141)</f>
        <v>0.20524006568770833</v>
      </c>
      <c r="G142">
        <f>G141+(D142+D141)/2*COS(2*PI()*'Time-domain'!$C$1*($B142+$B141)/2)*($B142-$B141)</f>
        <v>0.22393248534184854</v>
      </c>
      <c r="H142">
        <f>H141+(E142+E141)/2*COS(2*PI()*'Time-domain'!$C$1*($B142+$B141)/2)*($B142-$B141)</f>
        <v>0.2394925540263029</v>
      </c>
      <c r="I142">
        <f>I141+(C142+C141)/2*SIN(2*PI()*'Time-domain'!$C$1*($B142+$B141)/2)*($B142-$B141)</f>
        <v>0.39064386156382153</v>
      </c>
      <c r="J142">
        <f>J141+(D142+D141)/2*SIN(2*PI()*'Time-domain'!$C$1*($B142+$B141)/2)*($B142-$B141)</f>
        <v>0.40477232809165803</v>
      </c>
      <c r="K142">
        <f>K141+(E142+E141)/2*SIN(2*PI()*'Time-domain'!$C$1*($B142+$B141)/2)*($B142-$B141)</f>
        <v>0.41492861992762936</v>
      </c>
      <c r="L142">
        <f>$I$2*COS(2*PI()*'Time-domain'!$C$1*$B142)+$I$3*SIN(2*PI()*'Time-domain'!$C$1*$B142)</f>
        <v>-140.95616694073408</v>
      </c>
      <c r="M142">
        <f>$J$2*COS(2*PI()*'Time-domain'!$C$1*$B142)+$J$3*SIN(2*PI()*'Time-domain'!$C$1*$B142)</f>
        <v>-146.5867146977283</v>
      </c>
      <c r="N142">
        <f>$K$2*COS(2*PI()*'Time-domain'!$C$1*$B142)+$K$3*SIN(2*PI()*'Time-domain'!$C$1*$B142)</f>
        <v>-150.63425135740309</v>
      </c>
      <c r="O142">
        <f t="shared" si="10"/>
        <v>56.0464812782362</v>
      </c>
      <c r="P142">
        <f t="shared" si="11"/>
        <v>60.153886643905615</v>
      </c>
      <c r="Q142">
        <f t="shared" si="11"/>
        <v>63.342482179114469</v>
      </c>
      <c r="R142">
        <f t="shared" si="12"/>
        <v>55.497611767746236</v>
      </c>
      <c r="S142">
        <f t="shared" si="13"/>
        <v>60.019912078239798</v>
      </c>
      <c r="T142">
        <f t="shared" si="14"/>
        <v>63.38019901966117</v>
      </c>
    </row>
    <row r="143" spans="1:20" x14ac:dyDescent="0.3">
      <c r="A143">
        <v>-120</v>
      </c>
      <c r="B143">
        <f>A143/256/(2*'Time-domain'!$C$1)</f>
        <v>-4.6874999999999998E-3</v>
      </c>
      <c r="C143">
        <f>-1*'Time-domain'!AJ145</f>
        <v>-135.29411764705884</v>
      </c>
      <c r="D143">
        <f>-1*'Time-domain'!AK145</f>
        <v>-135.29411764705884</v>
      </c>
      <c r="E143">
        <f>-1*'Time-domain'!AL145</f>
        <v>-135.29411764705884</v>
      </c>
      <c r="F143">
        <f>F142+(C143+C142)/2*COS(2*PI()*'Time-domain'!$C$1*($B143+$B142)/2)*($B143-$B142)</f>
        <v>0.2047543336106325</v>
      </c>
      <c r="G143">
        <f>G142+(D143+D142)/2*COS(2*PI()*'Time-domain'!$C$1*($B143+$B142)/2)*($B143-$B142)</f>
        <v>0.2234467532647727</v>
      </c>
      <c r="H143">
        <f>H142+(E143+E142)/2*COS(2*PI()*'Time-domain'!$C$1*($B143+$B142)/2)*($B143-$B142)</f>
        <v>0.23900682194922707</v>
      </c>
      <c r="I143">
        <f>I142+(C143+C142)/2*SIN(2*PI()*'Time-domain'!$C$1*($B143+$B142)/2)*($B143-$B142)</f>
        <v>0.39590641913109087</v>
      </c>
      <c r="J143">
        <f>J142+(D143+D142)/2*SIN(2*PI()*'Time-domain'!$C$1*($B143+$B142)/2)*($B143-$B142)</f>
        <v>0.41003488565892737</v>
      </c>
      <c r="K143">
        <f>K142+(E143+E142)/2*SIN(2*PI()*'Time-domain'!$C$1*($B143+$B142)/2)*($B143-$B142)</f>
        <v>0.4201911774948987</v>
      </c>
      <c r="L143">
        <f>$I$2*COS(2*PI()*'Time-domain'!$C$1*$B143)+$I$3*SIN(2*PI()*'Time-domain'!$C$1*$B143)</f>
        <v>-140.796596122925</v>
      </c>
      <c r="M143">
        <f>$J$2*COS(2*PI()*'Time-domain'!$C$1*$B143)+$J$3*SIN(2*PI()*'Time-domain'!$C$1*$B143)</f>
        <v>-146.42076976284585</v>
      </c>
      <c r="N143">
        <f>$K$2*COS(2*PI()*'Time-domain'!$C$1*$B143)+$K$3*SIN(2*PI()*'Time-domain'!$C$1*$B143)</f>
        <v>-150.46372436875942</v>
      </c>
      <c r="O143">
        <f t="shared" si="10"/>
        <v>56.761500741904023</v>
      </c>
      <c r="P143">
        <f t="shared" si="11"/>
        <v>60.868906107573437</v>
      </c>
      <c r="Q143">
        <f t="shared" si="11"/>
        <v>64.057501642782285</v>
      </c>
      <c r="R143">
        <f t="shared" si="12"/>
        <v>56.272852192492394</v>
      </c>
      <c r="S143">
        <f t="shared" si="13"/>
        <v>60.858324050406921</v>
      </c>
      <c r="T143">
        <f t="shared" si="14"/>
        <v>64.265550494137656</v>
      </c>
    </row>
    <row r="144" spans="1:20" x14ac:dyDescent="0.3">
      <c r="A144">
        <v>-119</v>
      </c>
      <c r="B144">
        <f>A144/256/(2*'Time-domain'!$C$1)</f>
        <v>-4.6484374999999998E-3</v>
      </c>
      <c r="C144">
        <f>-1*'Time-domain'!AJ146</f>
        <v>-135.29411764705884</v>
      </c>
      <c r="D144">
        <f>-1*'Time-domain'!AK146</f>
        <v>-135.29411764705884</v>
      </c>
      <c r="E144">
        <f>-1*'Time-domain'!AL146</f>
        <v>-135.29411764705884</v>
      </c>
      <c r="F144">
        <f>F143+(C144+C143)/2*COS(2*PI()*'Time-domain'!$C$1*($B144+$B143)/2)*($B144-$B143)</f>
        <v>0.20420405843162118</v>
      </c>
      <c r="G144">
        <f>G143+(D144+D143)/2*COS(2*PI()*'Time-domain'!$C$1*($B144+$B143)/2)*($B144-$B143)</f>
        <v>0.22289647808576138</v>
      </c>
      <c r="H144">
        <f>H143+(E144+E143)/2*COS(2*PI()*'Time-domain'!$C$1*($B144+$B143)/2)*($B144-$B143)</f>
        <v>0.23845654677021574</v>
      </c>
      <c r="I144">
        <f>I143+(C144+C143)/2*SIN(2*PI()*'Time-domain'!$C$1*($B144+$B143)/2)*($B144-$B143)</f>
        <v>0.40116261975767359</v>
      </c>
      <c r="J144">
        <f>J143+(D144+D143)/2*SIN(2*PI()*'Time-domain'!$C$1*($B144+$B143)/2)*($B144-$B143)</f>
        <v>0.41529108628551009</v>
      </c>
      <c r="K144">
        <f>K143+(E144+E143)/2*SIN(2*PI()*'Time-domain'!$C$1*($B144+$B143)/2)*($B144-$B143)</f>
        <v>0.42544737812148142</v>
      </c>
      <c r="L144">
        <f>$I$2*COS(2*PI()*'Time-domain'!$C$1*$B144)+$I$3*SIN(2*PI()*'Time-domain'!$C$1*$B144)</f>
        <v>-140.6158218556304</v>
      </c>
      <c r="M144">
        <f>$J$2*COS(2*PI()*'Time-domain'!$C$1*$B144)+$J$3*SIN(2*PI()*'Time-domain'!$C$1*$B144)</f>
        <v>-146.23277439861499</v>
      </c>
      <c r="N144">
        <f>$K$2*COS(2*PI()*'Time-domain'!$C$1*$B144)+$K$3*SIN(2*PI()*'Time-domain'!$C$1*$B144)</f>
        <v>-150.27053809667487</v>
      </c>
      <c r="O144">
        <f t="shared" si="10"/>
        <v>57.476520205571845</v>
      </c>
      <c r="P144">
        <f t="shared" si="11"/>
        <v>61.583925571241259</v>
      </c>
      <c r="Q144">
        <f t="shared" si="11"/>
        <v>64.7725211064501</v>
      </c>
      <c r="R144">
        <f t="shared" si="12"/>
        <v>57.046220834997641</v>
      </c>
      <c r="S144">
        <f t="shared" si="13"/>
        <v>61.694711715546219</v>
      </c>
      <c r="T144">
        <f t="shared" si="14"/>
        <v>65.14876432832348</v>
      </c>
    </row>
    <row r="145" spans="1:20" x14ac:dyDescent="0.3">
      <c r="A145">
        <v>-118</v>
      </c>
      <c r="B145">
        <f>A145/256/(2*'Time-domain'!$C$1)</f>
        <v>-4.6093749999999998E-3</v>
      </c>
      <c r="C145">
        <f>-1*'Time-domain'!AJ147</f>
        <v>-135.29411764705884</v>
      </c>
      <c r="D145">
        <f>-1*'Time-domain'!AK147</f>
        <v>-135.29411764705884</v>
      </c>
      <c r="E145">
        <f>-1*'Time-domain'!AL147</f>
        <v>-135.29411764705884</v>
      </c>
      <c r="F145">
        <f>F144+(C145+C144)/2*COS(2*PI()*'Time-domain'!$C$1*($B145+$B144)/2)*($B145-$B144)</f>
        <v>0.20358932302009228</v>
      </c>
      <c r="G145">
        <f>G144+(D145+D144)/2*COS(2*PI()*'Time-domain'!$C$1*($B145+$B144)/2)*($B145-$B144)</f>
        <v>0.22228174267423248</v>
      </c>
      <c r="H145">
        <f>H144+(E145+E144)/2*COS(2*PI()*'Time-domain'!$C$1*($B145+$B144)/2)*($B145-$B144)</f>
        <v>0.23784181135868684</v>
      </c>
      <c r="I145">
        <f>I144+(C145+C144)/2*SIN(2*PI()*'Time-domain'!$C$1*($B145+$B144)/2)*($B145-$B144)</f>
        <v>0.40641167187908911</v>
      </c>
      <c r="J145">
        <f>J144+(D145+D144)/2*SIN(2*PI()*'Time-domain'!$C$1*($B145+$B144)/2)*($B145-$B144)</f>
        <v>0.42054013840692561</v>
      </c>
      <c r="K145">
        <f>K144+(E145+E144)/2*SIN(2*PI()*'Time-domain'!$C$1*($B145+$B144)/2)*($B145-$B144)</f>
        <v>0.43069643024289694</v>
      </c>
      <c r="L145">
        <f>$I$2*COS(2*PI()*'Time-domain'!$C$1*$B145)+$I$3*SIN(2*PI()*'Time-domain'!$C$1*$B145)</f>
        <v>-140.41387136278996</v>
      </c>
      <c r="M145">
        <f>$J$2*COS(2*PI()*'Time-domain'!$C$1*$B145)+$J$3*SIN(2*PI()*'Time-domain'!$C$1*$B145)</f>
        <v>-146.02275691644616</v>
      </c>
      <c r="N145">
        <f>$K$2*COS(2*PI()*'Time-domain'!$C$1*$B145)+$K$3*SIN(2*PI()*'Time-domain'!$C$1*$B145)</f>
        <v>-150.05472163429144</v>
      </c>
      <c r="O145">
        <f t="shared" si="10"/>
        <v>58.191539669239667</v>
      </c>
      <c r="P145">
        <f t="shared" si="11"/>
        <v>62.298945034909082</v>
      </c>
      <c r="Q145">
        <f t="shared" si="11"/>
        <v>65.487540570117915</v>
      </c>
      <c r="R145">
        <f t="shared" si="12"/>
        <v>57.817487323966773</v>
      </c>
      <c r="S145">
        <f t="shared" si="13"/>
        <v>62.528825930236145</v>
      </c>
      <c r="T145">
        <f t="shared" si="14"/>
        <v>66.029577430203091</v>
      </c>
    </row>
    <row r="146" spans="1:20" x14ac:dyDescent="0.3">
      <c r="A146">
        <v>-117</v>
      </c>
      <c r="B146">
        <f>A146/256/(2*'Time-domain'!$C$1)</f>
        <v>-4.5703124999999997E-3</v>
      </c>
      <c r="C146">
        <f>-1*'Time-domain'!AJ148</f>
        <v>-135.29411764705884</v>
      </c>
      <c r="D146">
        <f>-1*'Time-domain'!AK148</f>
        <v>-135.29411764705884</v>
      </c>
      <c r="E146">
        <f>-1*'Time-domain'!AL148</f>
        <v>-135.29411764705884</v>
      </c>
      <c r="F146">
        <f>F145+(C146+C145)/2*COS(2*PI()*'Time-domain'!$C$1*($B146+$B145)/2)*($B146-$B145)</f>
        <v>0.20291021995293756</v>
      </c>
      <c r="G146">
        <f>G145+(D146+D145)/2*COS(2*PI()*'Time-domain'!$C$1*($B146+$B145)/2)*($B146-$B145)</f>
        <v>0.22160263960707777</v>
      </c>
      <c r="H146">
        <f>H145+(E146+E145)/2*COS(2*PI()*'Time-domain'!$C$1*($B146+$B145)/2)*($B146-$B145)</f>
        <v>0.23716270829153213</v>
      </c>
      <c r="I146">
        <f>I145+(C146+C145)/2*SIN(2*PI()*'Time-domain'!$C$1*($B146+$B145)/2)*($B146-$B145)</f>
        <v>0.41165278500739549</v>
      </c>
      <c r="J146">
        <f>J145+(D146+D145)/2*SIN(2*PI()*'Time-domain'!$C$1*($B146+$B145)/2)*($B146-$B145)</f>
        <v>0.425781251535232</v>
      </c>
      <c r="K146">
        <f>K145+(E146+E145)/2*SIN(2*PI()*'Time-domain'!$C$1*($B146+$B145)/2)*($B146-$B145)</f>
        <v>0.43593754337120333</v>
      </c>
      <c r="L146">
        <f>$I$2*COS(2*PI()*'Time-domain'!$C$1*$B146)+$I$3*SIN(2*PI()*'Time-domain'!$C$1*$B146)</f>
        <v>-140.19077505740509</v>
      </c>
      <c r="M146">
        <f>$J$2*COS(2*PI()*'Time-domain'!$C$1*$B146)+$J$3*SIN(2*PI()*'Time-domain'!$C$1*$B146)</f>
        <v>-145.79074894419958</v>
      </c>
      <c r="N146">
        <f>$K$2*COS(2*PI()*'Time-domain'!$C$1*$B146)+$K$3*SIN(2*PI()*'Time-domain'!$C$1*$B146)</f>
        <v>-149.81630748277453</v>
      </c>
      <c r="O146">
        <f t="shared" si="10"/>
        <v>58.906559132907489</v>
      </c>
      <c r="P146">
        <f t="shared" si="11"/>
        <v>63.013964498576904</v>
      </c>
      <c r="Q146">
        <f t="shared" si="11"/>
        <v>66.20256003378573</v>
      </c>
      <c r="R146">
        <f t="shared" si="12"/>
        <v>58.586422554363281</v>
      </c>
      <c r="S146">
        <f t="shared" si="13"/>
        <v>63.360418920496706</v>
      </c>
      <c r="T146">
        <f t="shared" si="14"/>
        <v>66.907728153872313</v>
      </c>
    </row>
    <row r="147" spans="1:20" x14ac:dyDescent="0.3">
      <c r="A147">
        <v>-116</v>
      </c>
      <c r="B147">
        <f>A147/256/(2*'Time-domain'!$C$1)</f>
        <v>-4.5312499999999997E-3</v>
      </c>
      <c r="C147">
        <f>-1*'Time-domain'!AJ149</f>
        <v>-135.29411764705884</v>
      </c>
      <c r="D147">
        <f>-1*'Time-domain'!AK149</f>
        <v>-135.29411764705884</v>
      </c>
      <c r="E147">
        <f>-1*'Time-domain'!AL149</f>
        <v>-135.29411764705884</v>
      </c>
      <c r="F147">
        <f>F146+(C147+C146)/2*COS(2*PI()*'Time-domain'!$C$1*($B147+$B146)/2)*($B147-$B146)</f>
        <v>0.20216685150058106</v>
      </c>
      <c r="G147">
        <f>G146+(D147+D146)/2*COS(2*PI()*'Time-domain'!$C$1*($B147+$B146)/2)*($B147-$B146)</f>
        <v>0.22085927115472126</v>
      </c>
      <c r="H147">
        <f>H146+(E147+E146)/2*COS(2*PI()*'Time-domain'!$C$1*($B147+$B146)/2)*($B147-$B146)</f>
        <v>0.23641933983917562</v>
      </c>
      <c r="I147">
        <f>I146+(C147+C146)/2*SIN(2*PI()*'Time-domain'!$C$1*($B147+$B146)/2)*($B147-$B146)</f>
        <v>0.41688516985023394</v>
      </c>
      <c r="J147">
        <f>J146+(D147+D146)/2*SIN(2*PI()*'Time-domain'!$C$1*($B147+$B146)/2)*($B147-$B146)</f>
        <v>0.43101363637807044</v>
      </c>
      <c r="K147">
        <f>K146+(E147+E146)/2*SIN(2*PI()*'Time-domain'!$C$1*($B147+$B146)/2)*($B147-$B146)</f>
        <v>0.44116992821404177</v>
      </c>
      <c r="L147">
        <f>$I$2*COS(2*PI()*'Time-domain'!$C$1*$B147)+$I$3*SIN(2*PI()*'Time-domain'!$C$1*$B147)</f>
        <v>-139.94656653695881</v>
      </c>
      <c r="M147">
        <f>$J$2*COS(2*PI()*'Time-domain'!$C$1*$B147)+$J$3*SIN(2*PI()*'Time-domain'!$C$1*$B147)</f>
        <v>-145.53678542142256</v>
      </c>
      <c r="N147">
        <f>$K$2*COS(2*PI()*'Time-domain'!$C$1*$B147)+$K$3*SIN(2*PI()*'Time-domain'!$C$1*$B147)</f>
        <v>-149.55533154641842</v>
      </c>
      <c r="O147">
        <f t="shared" si="10"/>
        <v>59.621578596575311</v>
      </c>
      <c r="P147">
        <f t="shared" si="11"/>
        <v>63.728983962244726</v>
      </c>
      <c r="Q147">
        <f t="shared" si="11"/>
        <v>66.917579497453545</v>
      </c>
      <c r="R147">
        <f t="shared" si="12"/>
        <v>59.352798825413643</v>
      </c>
      <c r="S147">
        <f t="shared" si="13"/>
        <v>64.189244431039214</v>
      </c>
      <c r="T147">
        <f t="shared" si="14"/>
        <v>67.782956457144053</v>
      </c>
    </row>
    <row r="148" spans="1:20" x14ac:dyDescent="0.3">
      <c r="A148">
        <v>-115</v>
      </c>
      <c r="B148">
        <f>A148/256/(2*'Time-domain'!$C$1)</f>
        <v>-4.4921874999999997E-3</v>
      </c>
      <c r="C148">
        <f>-1*'Time-domain'!AJ150</f>
        <v>-135.29411764705884</v>
      </c>
      <c r="D148">
        <f>-1*'Time-domain'!AK150</f>
        <v>-135.29411764705884</v>
      </c>
      <c r="E148">
        <f>-1*'Time-domain'!AL150</f>
        <v>-135.29411764705884</v>
      </c>
      <c r="F148">
        <f>F147+(C148+C147)/2*COS(2*PI()*'Time-domain'!$C$1*($B148+$B147)/2)*($B148-$B147)</f>
        <v>0.20135932961157732</v>
      </c>
      <c r="G148">
        <f>G147+(D148+D147)/2*COS(2*PI()*'Time-domain'!$C$1*($B148+$B147)/2)*($B148-$B147)</f>
        <v>0.22005174926571752</v>
      </c>
      <c r="H148">
        <f>H147+(E148+E147)/2*COS(2*PI()*'Time-domain'!$C$1*($B148+$B147)/2)*($B148-$B147)</f>
        <v>0.23561181795017189</v>
      </c>
      <c r="I148">
        <f>I147+(C148+C147)/2*SIN(2*PI()*'Time-domain'!$C$1*($B148+$B147)/2)*($B148-$B147)</f>
        <v>0.42210803842969336</v>
      </c>
      <c r="J148">
        <f>J147+(D148+D147)/2*SIN(2*PI()*'Time-domain'!$C$1*($B148+$B147)/2)*($B148-$B147)</f>
        <v>0.43623650495752986</v>
      </c>
      <c r="K148">
        <f>K147+(E148+E147)/2*SIN(2*PI()*'Time-domain'!$C$1*($B148+$B147)/2)*($B148-$B147)</f>
        <v>0.44639279679350119</v>
      </c>
      <c r="L148">
        <f>$I$2*COS(2*PI()*'Time-domain'!$C$1*$B148)+$I$3*SIN(2*PI()*'Time-domain'!$C$1*$B148)</f>
        <v>-139.68128257835596</v>
      </c>
      <c r="M148">
        <f>$J$2*COS(2*PI()*'Time-domain'!$C$1*$B148)+$J$3*SIN(2*PI()*'Time-domain'!$C$1*$B148)</f>
        <v>-145.26090459408741</v>
      </c>
      <c r="N148">
        <f>$K$2*COS(2*PI()*'Time-domain'!$C$1*$B148)+$K$3*SIN(2*PI()*'Time-domain'!$C$1*$B148)</f>
        <v>-149.27183312723915</v>
      </c>
      <c r="O148">
        <f t="shared" si="10"/>
        <v>60.336598060243134</v>
      </c>
      <c r="P148">
        <f t="shared" si="11"/>
        <v>64.444003425912541</v>
      </c>
      <c r="Q148">
        <f t="shared" si="11"/>
        <v>67.63259896112136</v>
      </c>
      <c r="R148">
        <f t="shared" si="12"/>
        <v>60.116389977765763</v>
      </c>
      <c r="S148">
        <f t="shared" si="13"/>
        <v>65.015057873601293</v>
      </c>
      <c r="T148">
        <f t="shared" si="14"/>
        <v>68.65500405818797</v>
      </c>
    </row>
    <row r="149" spans="1:20" x14ac:dyDescent="0.3">
      <c r="A149">
        <v>-114</v>
      </c>
      <c r="B149">
        <f>A149/256/(2*'Time-domain'!$C$1)</f>
        <v>-4.4531249999999996E-3</v>
      </c>
      <c r="C149">
        <f>-1*'Time-domain'!AJ151</f>
        <v>-135.29411764705884</v>
      </c>
      <c r="D149">
        <f>-1*'Time-domain'!AK151</f>
        <v>-135.29411764705884</v>
      </c>
      <c r="E149">
        <f>-1*'Time-domain'!AL151</f>
        <v>-135.29411764705884</v>
      </c>
      <c r="F149">
        <f>F148+(C149+C148)/2*COS(2*PI()*'Time-domain'!$C$1*($B149+$B148)/2)*($B149-$B148)</f>
        <v>0.20048777589575256</v>
      </c>
      <c r="G149">
        <f>G148+(D149+D148)/2*COS(2*PI()*'Time-domain'!$C$1*($B149+$B148)/2)*($B149-$B148)</f>
        <v>0.21918019554989276</v>
      </c>
      <c r="H149">
        <f>H148+(E149+E148)/2*COS(2*PI()*'Time-domain'!$C$1*($B149+$B148)/2)*($B149-$B148)</f>
        <v>0.23474026423434713</v>
      </c>
      <c r="I149">
        <f>I148+(C149+C148)/2*SIN(2*PI()*'Time-domain'!$C$1*($B149+$B148)/2)*($B149-$B148)</f>
        <v>0.42732060420097684</v>
      </c>
      <c r="J149">
        <f>J148+(D149+D148)/2*SIN(2*PI()*'Time-domain'!$C$1*($B149+$B148)/2)*($B149-$B148)</f>
        <v>0.44144907072881334</v>
      </c>
      <c r="K149">
        <f>K148+(E149+E148)/2*SIN(2*PI()*'Time-domain'!$C$1*($B149+$B148)/2)*($B149-$B148)</f>
        <v>0.45160536256478467</v>
      </c>
      <c r="L149">
        <f>$I$2*COS(2*PI()*'Time-domain'!$C$1*$B149)+$I$3*SIN(2*PI()*'Time-domain'!$C$1*$B149)</f>
        <v>-139.39496313238496</v>
      </c>
      <c r="M149">
        <f>$J$2*COS(2*PI()*'Time-domain'!$C$1*$B149)+$J$3*SIN(2*PI()*'Time-domain'!$C$1*$B149)</f>
        <v>-144.96314800883204</v>
      </c>
      <c r="N149">
        <f>$K$2*COS(2*PI()*'Time-domain'!$C$1*$B149)+$K$3*SIN(2*PI()*'Time-domain'!$C$1*$B149)</f>
        <v>-148.96585491905589</v>
      </c>
      <c r="O149">
        <f t="shared" si="10"/>
        <v>61.051617523910956</v>
      </c>
      <c r="P149">
        <f t="shared" si="11"/>
        <v>65.159022889580356</v>
      </c>
      <c r="Q149">
        <f t="shared" si="11"/>
        <v>68.347618424789175</v>
      </c>
      <c r="R149">
        <f t="shared" si="12"/>
        <v>60.876971529718908</v>
      </c>
      <c r="S149">
        <f t="shared" si="13"/>
        <v>65.837616474277681</v>
      </c>
      <c r="T149">
        <f t="shared" si="14"/>
        <v>69.523614591109833</v>
      </c>
    </row>
    <row r="150" spans="1:20" x14ac:dyDescent="0.3">
      <c r="A150">
        <v>-113</v>
      </c>
      <c r="B150">
        <f>A150/256/(2*'Time-domain'!$C$1)</f>
        <v>-4.4140624999999996E-3</v>
      </c>
      <c r="C150">
        <f>-1*'Time-domain'!AJ152</f>
        <v>-135.29411764705884</v>
      </c>
      <c r="D150">
        <f>-1*'Time-domain'!AK152</f>
        <v>-135.29411764705884</v>
      </c>
      <c r="E150">
        <f>-1*'Time-domain'!AL152</f>
        <v>-135.29411764705884</v>
      </c>
      <c r="F150">
        <f>F149+(C150+C149)/2*COS(2*PI()*'Time-domain'!$C$1*($B150+$B149)/2)*($B150-$B149)</f>
        <v>0.19955232160589056</v>
      </c>
      <c r="G150">
        <f>G149+(D150+D149)/2*COS(2*PI()*'Time-domain'!$C$1*($B150+$B149)/2)*($B150-$B149)</f>
        <v>0.21824474126003077</v>
      </c>
      <c r="H150">
        <f>H149+(E150+E149)/2*COS(2*PI()*'Time-domain'!$C$1*($B150+$B149)/2)*($B150-$B149)</f>
        <v>0.23380480994448513</v>
      </c>
      <c r="I150">
        <f>I149+(C150+C149)/2*SIN(2*PI()*'Time-domain'!$C$1*($B150+$B149)/2)*($B150-$B149)</f>
        <v>0.43252208217085264</v>
      </c>
      <c r="J150">
        <f>J149+(D150+D149)/2*SIN(2*PI()*'Time-domain'!$C$1*($B150+$B149)/2)*($B150-$B149)</f>
        <v>0.44665054869868914</v>
      </c>
      <c r="K150">
        <f>K149+(E150+E149)/2*SIN(2*PI()*'Time-domain'!$C$1*($B150+$B149)/2)*($B150-$B149)</f>
        <v>0.45680684053466047</v>
      </c>
      <c r="L150">
        <f>$I$2*COS(2*PI()*'Time-domain'!$C$1*$B150)+$I$3*SIN(2*PI()*'Time-domain'!$C$1*$B150)</f>
        <v>-139.08765131770119</v>
      </c>
      <c r="M150">
        <f>$J$2*COS(2*PI()*'Time-domain'!$C$1*$B150)+$J$3*SIN(2*PI()*'Time-domain'!$C$1*$B150)</f>
        <v>-144.64356050670287</v>
      </c>
      <c r="N150">
        <f>$K$2*COS(2*PI()*'Time-domain'!$C$1*$B150)+$K$3*SIN(2*PI()*'Time-domain'!$C$1*$B150)</f>
        <v>-148.63744300106126</v>
      </c>
      <c r="O150">
        <f t="shared" si="10"/>
        <v>61.766636987578778</v>
      </c>
      <c r="P150">
        <f t="shared" si="11"/>
        <v>65.874042353248171</v>
      </c>
      <c r="Q150">
        <f t="shared" si="11"/>
        <v>69.06263788845699</v>
      </c>
      <c r="R150">
        <f t="shared" si="12"/>
        <v>61.634320812443079</v>
      </c>
      <c r="S150">
        <f t="shared" si="13"/>
        <v>66.656679419758177</v>
      </c>
      <c r="T150">
        <f t="shared" si="14"/>
        <v>70.388533760376731</v>
      </c>
    </row>
    <row r="151" spans="1:20" x14ac:dyDescent="0.3">
      <c r="A151">
        <v>-112</v>
      </c>
      <c r="B151">
        <f>A151/256/(2*'Time-domain'!$C$1)</f>
        <v>-4.3750000000000004E-3</v>
      </c>
      <c r="C151">
        <f>-1*'Time-domain'!AJ153</f>
        <v>-135.29411764705884</v>
      </c>
      <c r="D151">
        <f>-1*'Time-domain'!AK153</f>
        <v>-135.29411764705884</v>
      </c>
      <c r="E151">
        <f>-1*'Time-domain'!AL153</f>
        <v>-135.29411764705884</v>
      </c>
      <c r="F151">
        <f>F150+(C151+C150)/2*COS(2*PI()*'Time-domain'!$C$1*($B151+$B150)/2)*($B151-$B150)</f>
        <v>0.19855310761796652</v>
      </c>
      <c r="G151">
        <f>G150+(D151+D150)/2*COS(2*PI()*'Time-domain'!$C$1*($B151+$B150)/2)*($B151-$B150)</f>
        <v>0.21724552727210672</v>
      </c>
      <c r="H151">
        <f>H150+(E151+E150)/2*COS(2*PI()*'Time-domain'!$C$1*($B151+$B150)/2)*($B151-$B150)</f>
        <v>0.23280559595656108</v>
      </c>
      <c r="I151">
        <f>I150+(C151+C150)/2*SIN(2*PI()*'Time-domain'!$C$1*($B151+$B150)/2)*($B151-$B150)</f>
        <v>0.43771168901587088</v>
      </c>
      <c r="J151">
        <f>J150+(D151+D150)/2*SIN(2*PI()*'Time-domain'!$C$1*($B151+$B150)/2)*($B151-$B150)</f>
        <v>0.45184015554370738</v>
      </c>
      <c r="K151">
        <f>K150+(E151+E150)/2*SIN(2*PI()*'Time-domain'!$C$1*($B151+$B150)/2)*($B151-$B150)</f>
        <v>0.46199644737967871</v>
      </c>
      <c r="L151">
        <f>$I$2*COS(2*PI()*'Time-domain'!$C$1*$B151)+$I$3*SIN(2*PI()*'Time-domain'!$C$1*$B151)</f>
        <v>-138.75939341433357</v>
      </c>
      <c r="M151">
        <f>$J$2*COS(2*PI()*'Time-domain'!$C$1*$B151)+$J$3*SIN(2*PI()*'Time-domain'!$C$1*$B151)</f>
        <v>-144.30219021640221</v>
      </c>
      <c r="N151">
        <f>$K$2*COS(2*PI()*'Time-domain'!$C$1*$B151)+$K$3*SIN(2*PI()*'Time-domain'!$C$1*$B151)</f>
        <v>-148.28664683088218</v>
      </c>
      <c r="O151">
        <f t="shared" si="10"/>
        <v>62.481656451246586</v>
      </c>
      <c r="P151">
        <f t="shared" si="11"/>
        <v>66.589061816915972</v>
      </c>
      <c r="Q151">
        <f t="shared" si="11"/>
        <v>69.777657352124791</v>
      </c>
      <c r="R151">
        <f t="shared" si="12"/>
        <v>62.388217104106396</v>
      </c>
      <c r="S151">
        <f t="shared" si="13"/>
        <v>67.472008002384513</v>
      </c>
      <c r="T151">
        <f t="shared" si="14"/>
        <v>71.249509493995149</v>
      </c>
    </row>
    <row r="152" spans="1:20" x14ac:dyDescent="0.3">
      <c r="A152">
        <v>-111</v>
      </c>
      <c r="B152">
        <f>A152/256/(2*'Time-domain'!$C$1)</f>
        <v>-4.3359375000000004E-3</v>
      </c>
      <c r="C152">
        <f>-1*'Time-domain'!AJ154</f>
        <v>-135.29411764705884</v>
      </c>
      <c r="D152">
        <f>-1*'Time-domain'!AK154</f>
        <v>-135.29411764705884</v>
      </c>
      <c r="E152">
        <f>-1*'Time-domain'!AL154</f>
        <v>-135.29411764705884</v>
      </c>
      <c r="F152">
        <f>F151+(C152+C151)/2*COS(2*PI()*'Time-domain'!$C$1*($B152+$B151)/2)*($B152-$B151)</f>
        <v>0.19749028440993158</v>
      </c>
      <c r="G152">
        <f>G151+(D152+D151)/2*COS(2*PI()*'Time-domain'!$C$1*($B152+$B151)/2)*($B152-$B151)</f>
        <v>0.21618270406407178</v>
      </c>
      <c r="H152">
        <f>H151+(E152+E151)/2*COS(2*PI()*'Time-domain'!$C$1*($B152+$B151)/2)*($B152-$B151)</f>
        <v>0.23174277274852614</v>
      </c>
      <c r="I152">
        <f>I151+(C152+C151)/2*SIN(2*PI()*'Time-domain'!$C$1*($B152+$B151)/2)*($B152-$B151)</f>
        <v>0.44288864320032978</v>
      </c>
      <c r="J152">
        <f>J151+(D152+D151)/2*SIN(2*PI()*'Time-domain'!$C$1*($B152+$B151)/2)*($B152-$B151)</f>
        <v>0.45701710972816628</v>
      </c>
      <c r="K152">
        <f>K151+(E152+E151)/2*SIN(2*PI()*'Time-domain'!$C$1*($B152+$B151)/2)*($B152-$B151)</f>
        <v>0.46717340156413761</v>
      </c>
      <c r="L152">
        <f>$I$2*COS(2*PI()*'Time-domain'!$C$1*$B152)+$I$3*SIN(2*PI()*'Time-domain'!$C$1*$B152)</f>
        <v>-138.4102388567149</v>
      </c>
      <c r="M152">
        <f>$J$2*COS(2*PI()*'Time-domain'!$C$1*$B152)+$J$3*SIN(2*PI()*'Time-domain'!$C$1*$B152)</f>
        <v>-143.93908854704014</v>
      </c>
      <c r="N152">
        <f>$K$2*COS(2*PI()*'Time-domain'!$C$1*$B152)+$K$3*SIN(2*PI()*'Time-domain'!$C$1*$B152)</f>
        <v>-147.91351923713154</v>
      </c>
      <c r="O152">
        <f t="shared" si="10"/>
        <v>63.196675914914408</v>
      </c>
      <c r="P152">
        <f t="shared" si="11"/>
        <v>67.304081280583787</v>
      </c>
      <c r="Q152">
        <f t="shared" si="11"/>
        <v>70.492676815792606</v>
      </c>
      <c r="R152">
        <f t="shared" si="12"/>
        <v>63.138441762829721</v>
      </c>
      <c r="S152">
        <f t="shared" si="13"/>
        <v>68.283365763939045</v>
      </c>
      <c r="T152">
        <f t="shared" si="14"/>
        <v>72.106292095349829</v>
      </c>
    </row>
    <row r="153" spans="1:20" x14ac:dyDescent="0.3">
      <c r="A153">
        <v>-110</v>
      </c>
      <c r="B153">
        <f>A153/256/(2*'Time-domain'!$C$1)</f>
        <v>-4.2968750000000003E-3</v>
      </c>
      <c r="C153">
        <f>-1*'Time-domain'!AJ155</f>
        <v>-135.29411764705884</v>
      </c>
      <c r="D153">
        <f>-1*'Time-domain'!AK155</f>
        <v>-135.29411764705884</v>
      </c>
      <c r="E153">
        <f>-1*'Time-domain'!AL155</f>
        <v>-135.29411764705884</v>
      </c>
      <c r="F153">
        <f>F152+(C153+C152)/2*COS(2*PI()*'Time-domain'!$C$1*($B153+$B152)/2)*($B153-$B152)</f>
        <v>0.19636401203905149</v>
      </c>
      <c r="G153">
        <f>G152+(D153+D152)/2*COS(2*PI()*'Time-domain'!$C$1*($B153+$B152)/2)*($B153-$B152)</f>
        <v>0.21505643169319169</v>
      </c>
      <c r="H153">
        <f>H152+(E153+E152)/2*COS(2*PI()*'Time-domain'!$C$1*($B153+$B152)/2)*($B153-$B152)</f>
        <v>0.23061650037764606</v>
      </c>
      <c r="I153">
        <f>I152+(C153+C152)/2*SIN(2*PI()*'Time-domain'!$C$1*($B153+$B152)/2)*($B153-$B152)</f>
        <v>0.44805216509397139</v>
      </c>
      <c r="J153">
        <f>J152+(D153+D152)/2*SIN(2*PI()*'Time-domain'!$C$1*($B153+$B152)/2)*($B153-$B152)</f>
        <v>0.46218063162180789</v>
      </c>
      <c r="K153">
        <f>K152+(E153+E152)/2*SIN(2*PI()*'Time-domain'!$C$1*($B153+$B152)/2)*($B153-$B152)</f>
        <v>0.47233692345777922</v>
      </c>
      <c r="L153">
        <f>$I$2*COS(2*PI()*'Time-domain'!$C$1*$B153)+$I$3*SIN(2*PI()*'Time-domain'!$C$1*$B153)</f>
        <v>-138.0402402262373</v>
      </c>
      <c r="M153">
        <f>$J$2*COS(2*PI()*'Time-domain'!$C$1*$B153)+$J$3*SIN(2*PI()*'Time-domain'!$C$1*$B153)</f>
        <v>-143.55431018039249</v>
      </c>
      <c r="N153">
        <f>$K$2*COS(2*PI()*'Time-domain'!$C$1*$B153)+$K$3*SIN(2*PI()*'Time-domain'!$C$1*$B153)</f>
        <v>-147.51811641145244</v>
      </c>
      <c r="O153">
        <f t="shared" si="10"/>
        <v>63.91169537858223</v>
      </c>
      <c r="P153">
        <f t="shared" si="11"/>
        <v>68.019100744251602</v>
      </c>
      <c r="Q153">
        <f t="shared" si="11"/>
        <v>71.207696279460421</v>
      </c>
      <c r="R153">
        <f t="shared" si="12"/>
        <v>63.884778358388253</v>
      </c>
      <c r="S153">
        <f t="shared" si="13"/>
        <v>69.090518638078208</v>
      </c>
      <c r="T153">
        <f t="shared" si="14"/>
        <v>72.958634393611533</v>
      </c>
    </row>
    <row r="154" spans="1:20" x14ac:dyDescent="0.3">
      <c r="A154">
        <v>-109</v>
      </c>
      <c r="B154">
        <f>A154/256/(2*'Time-domain'!$C$1)</f>
        <v>-4.2578125000000003E-3</v>
      </c>
      <c r="C154">
        <f>-1*'Time-domain'!AJ156</f>
        <v>-135.29411764705884</v>
      </c>
      <c r="D154">
        <f>-1*'Time-domain'!AK156</f>
        <v>-135.29411764705884</v>
      </c>
      <c r="E154">
        <f>-1*'Time-domain'!AL156</f>
        <v>-135.29411764705884</v>
      </c>
      <c r="F154">
        <f>F153+(C154+C153)/2*COS(2*PI()*'Time-domain'!$C$1*($B154+$B153)/2)*($B154-$B153)</f>
        <v>0.1951744601178026</v>
      </c>
      <c r="G154">
        <f>G153+(D154+D153)/2*COS(2*PI()*'Time-domain'!$C$1*($B154+$B153)/2)*($B154-$B153)</f>
        <v>0.2138668797719428</v>
      </c>
      <c r="H154">
        <f>H153+(E154+E153)/2*COS(2*PI()*'Time-domain'!$C$1*($B154+$B153)/2)*($B154-$B153)</f>
        <v>0.22942694845639716</v>
      </c>
      <c r="I154">
        <f>I153+(C154+C153)/2*SIN(2*PI()*'Time-domain'!$C$1*($B154+$B153)/2)*($B154-$B153)</f>
        <v>0.45320147708939151</v>
      </c>
      <c r="J154">
        <f>J153+(D154+D153)/2*SIN(2*PI()*'Time-domain'!$C$1*($B154+$B153)/2)*($B154-$B153)</f>
        <v>0.46732994361722802</v>
      </c>
      <c r="K154">
        <f>K153+(E154+E153)/2*SIN(2*PI()*'Time-domain'!$C$1*($B154+$B153)/2)*($B154-$B153)</f>
        <v>0.47748623545319935</v>
      </c>
      <c r="L154">
        <f>$I$2*COS(2*PI()*'Time-domain'!$C$1*$B154)+$I$3*SIN(2*PI()*'Time-domain'!$C$1*$B154)</f>
        <v>-137.64945324333351</v>
      </c>
      <c r="M154">
        <f>$J$2*COS(2*PI()*'Time-domain'!$C$1*$B154)+$J$3*SIN(2*PI()*'Time-domain'!$C$1*$B154)</f>
        <v>-143.14791306266591</v>
      </c>
      <c r="N154">
        <f>$K$2*COS(2*PI()*'Time-domain'!$C$1*$B154)+$K$3*SIN(2*PI()*'Time-domain'!$C$1*$B154)</f>
        <v>-147.10049790005607</v>
      </c>
      <c r="O154">
        <f t="shared" si="10"/>
        <v>64.626714842250053</v>
      </c>
      <c r="P154">
        <f t="shared" si="11"/>
        <v>68.734120207919418</v>
      </c>
      <c r="Q154">
        <f t="shared" si="11"/>
        <v>71.922715743128236</v>
      </c>
      <c r="R154">
        <f t="shared" si="12"/>
        <v>64.627012802581092</v>
      </c>
      <c r="S154">
        <f t="shared" si="13"/>
        <v>69.893235091325408</v>
      </c>
      <c r="T154">
        <f t="shared" si="14"/>
        <v>73.806291892623577</v>
      </c>
    </row>
    <row r="155" spans="1:20" x14ac:dyDescent="0.3">
      <c r="A155">
        <v>-108</v>
      </c>
      <c r="B155">
        <f>A155/256/(2*'Time-domain'!$C$1)</f>
        <v>-4.2187500000000003E-3</v>
      </c>
      <c r="C155">
        <f>-1*'Time-domain'!AJ157</f>
        <v>-135.29411764705884</v>
      </c>
      <c r="D155">
        <f>-1*'Time-domain'!AK157</f>
        <v>-135.29411764705884</v>
      </c>
      <c r="E155">
        <f>-1*'Time-domain'!AL157</f>
        <v>-135.29411764705884</v>
      </c>
      <c r="F155">
        <f>F154+(C155+C154)/2*COS(2*PI()*'Time-domain'!$C$1*($B155+$B154)/2)*($B155-$B154)</f>
        <v>0.19392180778832868</v>
      </c>
      <c r="G155">
        <f>G154+(D155+D154)/2*COS(2*PI()*'Time-domain'!$C$1*($B155+$B154)/2)*($B155-$B154)</f>
        <v>0.21261422744246888</v>
      </c>
      <c r="H155">
        <f>H154+(E155+E154)/2*COS(2*PI()*'Time-domain'!$C$1*($B155+$B154)/2)*($B155-$B154)</f>
        <v>0.22817429612692325</v>
      </c>
      <c r="I155">
        <f>I154+(C155+C154)/2*SIN(2*PI()*'Time-domain'!$C$1*($B155+$B154)/2)*($B155-$B154)</f>
        <v>0.45833580371914423</v>
      </c>
      <c r="J155">
        <f>J154+(D155+D154)/2*SIN(2*PI()*'Time-domain'!$C$1*($B155+$B154)/2)*($B155-$B154)</f>
        <v>0.47246427024698073</v>
      </c>
      <c r="K155">
        <f>K154+(E155+E154)/2*SIN(2*PI()*'Time-domain'!$C$1*($B155+$B154)/2)*($B155-$B154)</f>
        <v>0.48262056208295206</v>
      </c>
      <c r="L155">
        <f>$I$2*COS(2*PI()*'Time-domain'!$C$1*$B155)+$I$3*SIN(2*PI()*'Time-domain'!$C$1*$B155)</f>
        <v>-137.23793675908576</v>
      </c>
      <c r="M155">
        <f>$J$2*COS(2*PI()*'Time-domain'!$C$1*$B155)+$J$3*SIN(2*PI()*'Time-domain'!$C$1*$B155)</f>
        <v>-142.71995839577147</v>
      </c>
      <c r="N155">
        <f>$K$2*COS(2*PI()*'Time-domain'!$C$1*$B155)+$K$3*SIN(2*PI()*'Time-domain'!$C$1*$B155)</f>
        <v>-146.66072659475407</v>
      </c>
      <c r="O155">
        <f t="shared" si="10"/>
        <v>65.341734305917868</v>
      </c>
      <c r="P155">
        <f t="shared" si="11"/>
        <v>69.449139671587233</v>
      </c>
      <c r="Q155">
        <f t="shared" si="11"/>
        <v>72.637735206796052</v>
      </c>
      <c r="R155">
        <f t="shared" si="12"/>
        <v>65.364933478189897</v>
      </c>
      <c r="S155">
        <f t="shared" si="13"/>
        <v>70.691286262538085</v>
      </c>
      <c r="T155">
        <f t="shared" si="14"/>
        <v>74.649022918177195</v>
      </c>
    </row>
    <row r="156" spans="1:20" x14ac:dyDescent="0.3">
      <c r="A156">
        <v>-107</v>
      </c>
      <c r="B156">
        <f>A156/256/(2*'Time-domain'!$C$1)</f>
        <v>-4.1796875000000002E-3</v>
      </c>
      <c r="C156">
        <f>-1*'Time-domain'!AJ158</f>
        <v>-135.29411764705884</v>
      </c>
      <c r="D156">
        <f>-1*'Time-domain'!AK158</f>
        <v>-135.29411764705884</v>
      </c>
      <c r="E156">
        <f>-1*'Time-domain'!AL158</f>
        <v>-135.29411764705884</v>
      </c>
      <c r="F156">
        <f>F155+(C156+C155)/2*COS(2*PI()*'Time-domain'!$C$1*($B156+$B155)/2)*($B156-$B155)</f>
        <v>0.19260624369546298</v>
      </c>
      <c r="G156">
        <f>G155+(D156+D155)/2*COS(2*PI()*'Time-domain'!$C$1*($B156+$B155)/2)*($B156-$B155)</f>
        <v>0.21129866334960318</v>
      </c>
      <c r="H156">
        <f>H155+(E156+E155)/2*COS(2*PI()*'Time-domain'!$C$1*($B156+$B155)/2)*($B156-$B155)</f>
        <v>0.22685873203405754</v>
      </c>
      <c r="I156">
        <f>I155+(C156+C155)/2*SIN(2*PI()*'Time-domain'!$C$1*($B156+$B155)/2)*($B156-$B155)</f>
        <v>0.46345437177252463</v>
      </c>
      <c r="J156">
        <f>J155+(D156+D155)/2*SIN(2*PI()*'Time-domain'!$C$1*($B156+$B155)/2)*($B156-$B155)</f>
        <v>0.47758283830036113</v>
      </c>
      <c r="K156">
        <f>K155+(E156+E155)/2*SIN(2*PI()*'Time-domain'!$C$1*($B156+$B155)/2)*($B156-$B155)</f>
        <v>0.48773913013633247</v>
      </c>
      <c r="L156">
        <f>$I$2*COS(2*PI()*'Time-domain'!$C$1*$B156)+$I$3*SIN(2*PI()*'Time-domain'!$C$1*$B156)</f>
        <v>-136.80575274636291</v>
      </c>
      <c r="M156">
        <f>$J$2*COS(2*PI()*'Time-domain'!$C$1*$B156)+$J$3*SIN(2*PI()*'Time-domain'!$C$1*$B156)</f>
        <v>-142.27051062810793</v>
      </c>
      <c r="N156">
        <f>$K$2*COS(2*PI()*'Time-domain'!$C$1*$B156)+$K$3*SIN(2*PI()*'Time-domain'!$C$1*$B156)</f>
        <v>-146.19886872348749</v>
      </c>
      <c r="O156">
        <f t="shared" si="10"/>
        <v>66.056753769585683</v>
      </c>
      <c r="P156">
        <f t="shared" si="11"/>
        <v>70.164159135255048</v>
      </c>
      <c r="Q156">
        <f t="shared" si="11"/>
        <v>73.352754670463867</v>
      </c>
      <c r="R156">
        <f t="shared" si="12"/>
        <v>66.098331366449258</v>
      </c>
      <c r="S156">
        <f t="shared" si="13"/>
        <v>71.48444610076514</v>
      </c>
      <c r="T156">
        <f t="shared" si="14"/>
        <v>75.486588763587008</v>
      </c>
    </row>
    <row r="157" spans="1:20" x14ac:dyDescent="0.3">
      <c r="A157">
        <v>-106</v>
      </c>
      <c r="B157">
        <f>A157/256/(2*'Time-domain'!$C$1)</f>
        <v>-4.1406250000000002E-3</v>
      </c>
      <c r="C157">
        <f>-1*'Time-domain'!AJ159</f>
        <v>-135.29411764705884</v>
      </c>
      <c r="D157">
        <f>-1*'Time-domain'!AK159</f>
        <v>-135.29411764705884</v>
      </c>
      <c r="E157">
        <f>-1*'Time-domain'!AL159</f>
        <v>-135.29411764705884</v>
      </c>
      <c r="F157">
        <f>F156+(C157+C156)/2*COS(2*PI()*'Time-domain'!$C$1*($B157+$B156)/2)*($B157-$B156)</f>
        <v>0.19122796595831881</v>
      </c>
      <c r="G157">
        <f>G156+(D157+D156)/2*COS(2*PI()*'Time-domain'!$C$1*($B157+$B156)/2)*($B157-$B156)</f>
        <v>0.20992038561245902</v>
      </c>
      <c r="H157">
        <f>H156+(E157+E156)/2*COS(2*PI()*'Time-domain'!$C$1*($B157+$B156)/2)*($B157-$B156)</f>
        <v>0.22548045429691338</v>
      </c>
      <c r="I157">
        <f>I156+(C157+C156)/2*SIN(2*PI()*'Time-domain'!$C$1*($B157+$B156)/2)*($B157-$B156)</f>
        <v>0.46855641041201151</v>
      </c>
      <c r="J157">
        <f>J156+(D157+D156)/2*SIN(2*PI()*'Time-domain'!$C$1*($B157+$B156)/2)*($B157-$B156)</f>
        <v>0.48268487693984802</v>
      </c>
      <c r="K157">
        <f>K156+(E157+E156)/2*SIN(2*PI()*'Time-domain'!$C$1*($B157+$B156)/2)*($B157-$B156)</f>
        <v>0.49284116877581935</v>
      </c>
      <c r="L157">
        <f>$I$2*COS(2*PI()*'Time-domain'!$C$1*$B157)+$I$3*SIN(2*PI()*'Time-domain'!$C$1*$B157)</f>
        <v>-136.35296629048756</v>
      </c>
      <c r="M157">
        <f>$J$2*COS(2*PI()*'Time-domain'!$C$1*$B157)+$J$3*SIN(2*PI()*'Time-domain'!$C$1*$B157)</f>
        <v>-141.79963744485582</v>
      </c>
      <c r="N157">
        <f>$K$2*COS(2*PI()*'Time-domain'!$C$1*$B157)+$K$3*SIN(2*PI()*'Time-domain'!$C$1*$B157)</f>
        <v>-145.71499384035283</v>
      </c>
      <c r="O157">
        <f t="shared" si="10"/>
        <v>66.771773233253498</v>
      </c>
      <c r="P157">
        <f t="shared" si="11"/>
        <v>70.879178598922863</v>
      </c>
      <c r="Q157">
        <f t="shared" si="11"/>
        <v>74.067774134131682</v>
      </c>
      <c r="R157">
        <f t="shared" si="12"/>
        <v>66.827000172951728</v>
      </c>
      <c r="S157">
        <f t="shared" si="13"/>
        <v>72.272491501411579</v>
      </c>
      <c r="T157">
        <f t="shared" si="14"/>
        <v>76.318753833479008</v>
      </c>
    </row>
    <row r="158" spans="1:20" x14ac:dyDescent="0.3">
      <c r="A158">
        <v>-105</v>
      </c>
      <c r="B158">
        <f>A158/256/(2*'Time-domain'!$C$1)</f>
        <v>-4.1015625000000002E-3</v>
      </c>
      <c r="C158">
        <f>-1*'Time-domain'!AJ160</f>
        <v>-135.29411764705884</v>
      </c>
      <c r="D158">
        <f>-1*'Time-domain'!AK160</f>
        <v>-135.29411764705884</v>
      </c>
      <c r="E158">
        <f>-1*'Time-domain'!AL160</f>
        <v>-135.29411764705884</v>
      </c>
      <c r="F158">
        <f>F157+(C158+C157)/2*COS(2*PI()*'Time-domain'!$C$1*($B158+$B157)/2)*($B158-$B157)</f>
        <v>0.18978718214045373</v>
      </c>
      <c r="G158">
        <f>G157+(D158+D157)/2*COS(2*PI()*'Time-domain'!$C$1*($B158+$B157)/2)*($B158-$B157)</f>
        <v>0.20847960179459393</v>
      </c>
      <c r="H158">
        <f>H157+(E158+E157)/2*COS(2*PI()*'Time-domain'!$C$1*($B158+$B157)/2)*($B158-$B157)</f>
        <v>0.2240396704790483</v>
      </c>
      <c r="I158">
        <f>I157+(C158+C157)/2*SIN(2*PI()*'Time-domain'!$C$1*($B158+$B157)/2)*($B158-$B157)</f>
        <v>0.47364115128935252</v>
      </c>
      <c r="J158">
        <f>J157+(D158+D157)/2*SIN(2*PI()*'Time-domain'!$C$1*($B158+$B157)/2)*($B158-$B157)</f>
        <v>0.48776961781718903</v>
      </c>
      <c r="K158">
        <f>K157+(E158+E157)/2*SIN(2*PI()*'Time-domain'!$C$1*($B158+$B157)/2)*($B158-$B157)</f>
        <v>0.49792590965316036</v>
      </c>
      <c r="L158">
        <f>$I$2*COS(2*PI()*'Time-domain'!$C$1*$B158)+$I$3*SIN(2*PI()*'Time-domain'!$C$1*$B158)</f>
        <v>-135.87964557943448</v>
      </c>
      <c r="M158">
        <f>$J$2*COS(2*PI()*'Time-domain'!$C$1*$B158)+$J$3*SIN(2*PI()*'Time-domain'!$C$1*$B158)</f>
        <v>-141.3074097577846</v>
      </c>
      <c r="N158">
        <f>$K$2*COS(2*PI()*'Time-domain'!$C$1*$B158)+$K$3*SIN(2*PI()*'Time-domain'!$C$1*$B158)</f>
        <v>-145.20917481512771</v>
      </c>
      <c r="O158">
        <f t="shared" si="10"/>
        <v>67.486792696921313</v>
      </c>
      <c r="P158">
        <f t="shared" si="11"/>
        <v>71.594198062590678</v>
      </c>
      <c r="Q158">
        <f t="shared" si="11"/>
        <v>74.782793597799497</v>
      </c>
      <c r="R158">
        <f t="shared" si="12"/>
        <v>67.550736451911874</v>
      </c>
      <c r="S158">
        <f t="shared" si="13"/>
        <v>73.055202440628364</v>
      </c>
      <c r="T158">
        <f t="shared" si="14"/>
        <v>77.145285785704417</v>
      </c>
    </row>
    <row r="159" spans="1:20" x14ac:dyDescent="0.3">
      <c r="A159">
        <v>-104</v>
      </c>
      <c r="B159">
        <f>A159/256/(2*'Time-domain'!$C$1)</f>
        <v>-4.0625000000000001E-3</v>
      </c>
      <c r="C159">
        <f>-1*'Time-domain'!AJ161</f>
        <v>-135.29411764705884</v>
      </c>
      <c r="D159">
        <f>-1*'Time-domain'!AK161</f>
        <v>-135.29411764705884</v>
      </c>
      <c r="E159">
        <f>-1*'Time-domain'!AL161</f>
        <v>-135.29411764705884</v>
      </c>
      <c r="F159">
        <f>F158+(C159+C158)/2*COS(2*PI()*'Time-domain'!$C$1*($B159+$B158)/2)*($B159-$B158)</f>
        <v>0.18828410921861108</v>
      </c>
      <c r="G159">
        <f>G158+(D159+D158)/2*COS(2*PI()*'Time-domain'!$C$1*($B159+$B158)/2)*($B159-$B158)</f>
        <v>0.20697652887275128</v>
      </c>
      <c r="H159">
        <f>H158+(E159+E158)/2*COS(2*PI()*'Time-domain'!$C$1*($B159+$B158)/2)*($B159-$B158)</f>
        <v>0.22253659755720565</v>
      </c>
      <c r="I159">
        <f>I158+(C159+C158)/2*SIN(2*PI()*'Time-domain'!$C$1*($B159+$B158)/2)*($B159-$B158)</f>
        <v>0.47870782866127465</v>
      </c>
      <c r="J159">
        <f>J158+(D159+D158)/2*SIN(2*PI()*'Time-domain'!$C$1*($B159+$B158)/2)*($B159-$B158)</f>
        <v>0.49283629518911115</v>
      </c>
      <c r="K159">
        <f>K158+(E159+E158)/2*SIN(2*PI()*'Time-domain'!$C$1*($B159+$B158)/2)*($B159-$B158)</f>
        <v>0.50299258702508243</v>
      </c>
      <c r="L159">
        <f>$I$2*COS(2*PI()*'Time-domain'!$C$1*$B159)+$I$3*SIN(2*PI()*'Time-domain'!$C$1*$B159)</f>
        <v>-135.38586189356178</v>
      </c>
      <c r="M159">
        <f>$J$2*COS(2*PI()*'Time-domain'!$C$1*$B159)+$J$3*SIN(2*PI()*'Time-domain'!$C$1*$B159)</f>
        <v>-140.79390169457338</v>
      </c>
      <c r="N159">
        <f>$K$2*COS(2*PI()*'Time-domain'!$C$1*$B159)+$K$3*SIN(2*PI()*'Time-domain'!$C$1*$B159)</f>
        <v>-144.68148782229676</v>
      </c>
      <c r="O159">
        <f t="shared" si="10"/>
        <v>68.201812160589128</v>
      </c>
      <c r="P159">
        <f t="shared" si="11"/>
        <v>72.309217526258493</v>
      </c>
      <c r="Q159">
        <f t="shared" si="11"/>
        <v>75.497813061467312</v>
      </c>
      <c r="R159">
        <f t="shared" si="12"/>
        <v>68.269339728714428</v>
      </c>
      <c r="S159">
        <f t="shared" si="13"/>
        <v>73.832362107846535</v>
      </c>
      <c r="T159">
        <f t="shared" si="14"/>
        <v>77.965955671293926</v>
      </c>
    </row>
    <row r="160" spans="1:20" x14ac:dyDescent="0.3">
      <c r="A160">
        <v>-103</v>
      </c>
      <c r="B160">
        <f>A160/256/(2*'Time-domain'!$C$1)</f>
        <v>-4.0234375000000001E-3</v>
      </c>
      <c r="C160">
        <f>-1*'Time-domain'!AJ162</f>
        <v>-135.29411764705884</v>
      </c>
      <c r="D160">
        <f>-1*'Time-domain'!AK162</f>
        <v>-135.29411764705884</v>
      </c>
      <c r="E160">
        <f>-1*'Time-domain'!AL162</f>
        <v>-135.29411764705884</v>
      </c>
      <c r="F160">
        <f>F159+(C160+C159)/2*COS(2*PI()*'Time-domain'!$C$1*($B160+$B159)/2)*($B160-$B159)</f>
        <v>0.18671897355004413</v>
      </c>
      <c r="G160">
        <f>G159+(D160+D159)/2*COS(2*PI()*'Time-domain'!$C$1*($B160+$B159)/2)*($B160-$B159)</f>
        <v>0.20541139320418433</v>
      </c>
      <c r="H160">
        <f>H159+(E160+E159)/2*COS(2*PI()*'Time-domain'!$C$1*($B160+$B159)/2)*($B160-$B159)</f>
        <v>0.2209714618886387</v>
      </c>
      <c r="I160">
        <f>I159+(C160+C159)/2*SIN(2*PI()*'Time-domain'!$C$1*($B160+$B159)/2)*($B160-$B159)</f>
        <v>0.48375567950480242</v>
      </c>
      <c r="J160">
        <f>J159+(D160+D159)/2*SIN(2*PI()*'Time-domain'!$C$1*($B160+$B159)/2)*($B160-$B159)</f>
        <v>0.49788414603263892</v>
      </c>
      <c r="K160">
        <f>K159+(E160+E159)/2*SIN(2*PI()*'Time-domain'!$C$1*($B160+$B159)/2)*($B160-$B159)</f>
        <v>0.5080404378686102</v>
      </c>
      <c r="L160">
        <f>$I$2*COS(2*PI()*'Time-domain'!$C$1*$B160)+$I$3*SIN(2*PI()*'Time-domain'!$C$1*$B160)</f>
        <v>-134.87168959487622</v>
      </c>
      <c r="M160">
        <f>$J$2*COS(2*PI()*'Time-domain'!$C$1*$B160)+$J$3*SIN(2*PI()*'Time-domain'!$C$1*$B160)</f>
        <v>-140.25919058764759</v>
      </c>
      <c r="N160">
        <f>$K$2*COS(2*PI()*'Time-domain'!$C$1*$B160)+$K$3*SIN(2*PI()*'Time-domain'!$C$1*$B160)</f>
        <v>-144.13201232958008</v>
      </c>
      <c r="O160">
        <f t="shared" si="10"/>
        <v>68.916831624256943</v>
      </c>
      <c r="P160">
        <f t="shared" si="11"/>
        <v>73.024236989926308</v>
      </c>
      <c r="Q160">
        <f t="shared" si="11"/>
        <v>76.212832525135127</v>
      </c>
      <c r="R160">
        <f t="shared" si="12"/>
        <v>68.982612620672683</v>
      </c>
      <c r="S160">
        <f t="shared" si="13"/>
        <v>74.603757036375825</v>
      </c>
      <c r="T160">
        <f t="shared" si="14"/>
        <v>78.780538072367932</v>
      </c>
    </row>
    <row r="161" spans="1:20" x14ac:dyDescent="0.3">
      <c r="A161">
        <v>-102</v>
      </c>
      <c r="B161">
        <f>A161/256/(2*'Time-domain'!$C$1)</f>
        <v>-3.9843750000000001E-3</v>
      </c>
      <c r="C161">
        <f>-1*'Time-domain'!AJ163</f>
        <v>-135.29411764705884</v>
      </c>
      <c r="D161">
        <f>-1*'Time-domain'!AK163</f>
        <v>-135.29411764705884</v>
      </c>
      <c r="E161">
        <f>-1*'Time-domain'!AL163</f>
        <v>-135.29411764705884</v>
      </c>
      <c r="F161">
        <f>F160+(C161+C160)/2*COS(2*PI()*'Time-domain'!$C$1*($B161+$B160)/2)*($B161-$B160)</f>
        <v>0.18509201083842755</v>
      </c>
      <c r="G161">
        <f>G160+(D161+D160)/2*COS(2*PI()*'Time-domain'!$C$1*($B161+$B160)/2)*($B161-$B160)</f>
        <v>0.20378443049256775</v>
      </c>
      <c r="H161">
        <f>H160+(E161+E160)/2*COS(2*PI()*'Time-domain'!$C$1*($B161+$B160)/2)*($B161-$B160)</f>
        <v>0.21934449917702212</v>
      </c>
      <c r="I161">
        <f>I160+(C161+C160)/2*SIN(2*PI()*'Time-domain'!$C$1*($B161+$B160)/2)*($B161-$B160)</f>
        <v>0.48878394363216621</v>
      </c>
      <c r="J161">
        <f>J160+(D161+D160)/2*SIN(2*PI()*'Time-domain'!$C$1*($B161+$B160)/2)*($B161-$B160)</f>
        <v>0.50291241016000265</v>
      </c>
      <c r="K161">
        <f>K160+(E161+E160)/2*SIN(2*PI()*'Time-domain'!$C$1*($B161+$B160)/2)*($B161-$B160)</f>
        <v>0.51306870199597399</v>
      </c>
      <c r="L161">
        <f>$I$2*COS(2*PI()*'Time-domain'!$C$1*$B161)+$I$3*SIN(2*PI()*'Time-domain'!$C$1*$B161)</f>
        <v>-134.33720611583473</v>
      </c>
      <c r="M161">
        <f>$J$2*COS(2*PI()*'Time-domain'!$C$1*$B161)+$J$3*SIN(2*PI()*'Time-domain'!$C$1*$B161)</f>
        <v>-139.70335696253318</v>
      </c>
      <c r="N161">
        <f>$K$2*COS(2*PI()*'Time-domain'!$C$1*$B161)+$K$3*SIN(2*PI()*'Time-domain'!$C$1*$B161)</f>
        <v>-143.56083108596579</v>
      </c>
      <c r="O161">
        <f t="shared" si="10"/>
        <v>69.631851087924758</v>
      </c>
      <c r="P161">
        <f t="shared" si="11"/>
        <v>73.739256453594123</v>
      </c>
      <c r="Q161">
        <f t="shared" si="11"/>
        <v>76.927851988802942</v>
      </c>
      <c r="R161">
        <f t="shared" si="12"/>
        <v>69.690360955924447</v>
      </c>
      <c r="S161">
        <f t="shared" si="13"/>
        <v>75.369177231988985</v>
      </c>
      <c r="T161">
        <f t="shared" si="14"/>
        <v>79.588811237919899</v>
      </c>
    </row>
    <row r="162" spans="1:20" x14ac:dyDescent="0.3">
      <c r="A162">
        <v>-101</v>
      </c>
      <c r="B162">
        <f>A162/256/(2*'Time-domain'!$C$1)</f>
        <v>-3.9453125E-3</v>
      </c>
      <c r="C162">
        <f>-1*'Time-domain'!AJ164</f>
        <v>-135.29411764705884</v>
      </c>
      <c r="D162">
        <f>-1*'Time-domain'!AK164</f>
        <v>-135.29411764705884</v>
      </c>
      <c r="E162">
        <f>-1*'Time-domain'!AL164</f>
        <v>-135.29411764705884</v>
      </c>
      <c r="F162">
        <f>F161+(C162+C161)/2*COS(2*PI()*'Time-domain'!$C$1*($B162+$B161)/2)*($B162-$B161)</f>
        <v>0.18340346609836128</v>
      </c>
      <c r="G162">
        <f>G161+(D162+D161)/2*COS(2*PI()*'Time-domain'!$C$1*($B162+$B161)/2)*($B162-$B161)</f>
        <v>0.20209588575250148</v>
      </c>
      <c r="H162">
        <f>H161+(E162+E161)/2*COS(2*PI()*'Time-domain'!$C$1*($B162+$B161)/2)*($B162-$B161)</f>
        <v>0.21765595443695585</v>
      </c>
      <c r="I162">
        <f>I161+(C162+C161)/2*SIN(2*PI()*'Time-domain'!$C$1*($B162+$B161)/2)*($B162-$B161)</f>
        <v>0.49379186380528389</v>
      </c>
      <c r="J162">
        <f>J161+(D162+D161)/2*SIN(2*PI()*'Time-domain'!$C$1*($B162+$B161)/2)*($B162-$B161)</f>
        <v>0.50792033033312034</v>
      </c>
      <c r="K162">
        <f>K161+(E162+E161)/2*SIN(2*PI()*'Time-domain'!$C$1*($B162+$B161)/2)*($B162-$B161)</f>
        <v>0.51807662216909167</v>
      </c>
      <c r="L162">
        <f>$I$2*COS(2*PI()*'Time-domain'!$C$1*$B162)+$I$3*SIN(2*PI()*'Time-domain'!$C$1*$B162)</f>
        <v>-133.7824919476833</v>
      </c>
      <c r="M162">
        <f>$J$2*COS(2*PI()*'Time-domain'!$C$1*$B162)+$J$3*SIN(2*PI()*'Time-domain'!$C$1*$B162)</f>
        <v>-139.12648452572952</v>
      </c>
      <c r="N162">
        <f>$K$2*COS(2*PI()*'Time-domain'!$C$1*$B162)+$K$3*SIN(2*PI()*'Time-domain'!$C$1*$B162)</f>
        <v>-142.96803010924816</v>
      </c>
      <c r="O162">
        <f t="shared" si="10"/>
        <v>70.346870551592573</v>
      </c>
      <c r="P162">
        <f t="shared" si="11"/>
        <v>74.454275917261938</v>
      </c>
      <c r="Q162">
        <f t="shared" si="11"/>
        <v>77.642871452470757</v>
      </c>
      <c r="R162">
        <f t="shared" si="12"/>
        <v>70.392393890393905</v>
      </c>
      <c r="S162">
        <f t="shared" si="13"/>
        <v>76.128416299414468</v>
      </c>
      <c r="T162">
        <f t="shared" si="14"/>
        <v>80.390557217390864</v>
      </c>
    </row>
    <row r="163" spans="1:20" x14ac:dyDescent="0.3">
      <c r="A163">
        <v>-100</v>
      </c>
      <c r="B163">
        <f>A163/256/(2*'Time-domain'!$C$1)</f>
        <v>-3.90625E-3</v>
      </c>
      <c r="C163">
        <f>-1*'Time-domain'!AJ165</f>
        <v>-135.29411764705884</v>
      </c>
      <c r="D163">
        <f>-1*'Time-domain'!AK165</f>
        <v>-135.29411764705884</v>
      </c>
      <c r="E163">
        <f>-1*'Time-domain'!AL165</f>
        <v>-135.29411764705884</v>
      </c>
      <c r="F163">
        <f>F162+(C163+C162)/2*COS(2*PI()*'Time-domain'!$C$1*($B163+$B162)/2)*($B163-$B162)</f>
        <v>0.18165359361847222</v>
      </c>
      <c r="G163">
        <f>G162+(D163+D162)/2*COS(2*PI()*'Time-domain'!$C$1*($B163+$B162)/2)*($B163-$B162)</f>
        <v>0.20034601327261242</v>
      </c>
      <c r="H163">
        <f>H162+(E163+E162)/2*COS(2*PI()*'Time-domain'!$C$1*($B163+$B162)/2)*($B163-$B162)</f>
        <v>0.21590608195706679</v>
      </c>
      <c r="I163">
        <f>I162+(C163+C162)/2*SIN(2*PI()*'Time-domain'!$C$1*($B163+$B162)/2)*($B163-$B162)</f>
        <v>0.49877868584979795</v>
      </c>
      <c r="J163">
        <f>J162+(D163+D162)/2*SIN(2*PI()*'Time-domain'!$C$1*($B163+$B162)/2)*($B163-$B162)</f>
        <v>0.5129071523776344</v>
      </c>
      <c r="K163">
        <f>K162+(E163+E162)/2*SIN(2*PI()*'Time-domain'!$C$1*($B163+$B162)/2)*($B163-$B162)</f>
        <v>0.52306344421360573</v>
      </c>
      <c r="L163">
        <f>$I$2*COS(2*PI()*'Time-domain'!$C$1*$B163)+$I$3*SIN(2*PI()*'Time-domain'!$C$1*$B163)</f>
        <v>-133.20763062833521</v>
      </c>
      <c r="M163">
        <f>$J$2*COS(2*PI()*'Time-domain'!$C$1*$B163)+$J$3*SIN(2*PI()*'Time-domain'!$C$1*$B163)</f>
        <v>-138.52866015210373</v>
      </c>
      <c r="N163">
        <f>$K$2*COS(2*PI()*'Time-domain'!$C$1*$B163)+$K$3*SIN(2*PI()*'Time-domain'!$C$1*$B163)</f>
        <v>-142.35369867307386</v>
      </c>
      <c r="O163">
        <f t="shared" si="10"/>
        <v>71.061890015260389</v>
      </c>
      <c r="P163">
        <f t="shared" si="11"/>
        <v>75.169295380929753</v>
      </c>
      <c r="Q163">
        <f t="shared" si="11"/>
        <v>78.357890916138572</v>
      </c>
      <c r="R163">
        <f t="shared" si="12"/>
        <v>71.088524022748956</v>
      </c>
      <c r="S163">
        <f t="shared" si="13"/>
        <v>76.881271566661226</v>
      </c>
      <c r="T163">
        <f t="shared" si="14"/>
        <v>81.185561991954657</v>
      </c>
    </row>
    <row r="164" spans="1:20" x14ac:dyDescent="0.3">
      <c r="A164">
        <v>-99</v>
      </c>
      <c r="B164">
        <f>A164/256/(2*'Time-domain'!$C$1)</f>
        <v>-3.8671875E-3</v>
      </c>
      <c r="C164">
        <f>-1*'Time-domain'!AJ166</f>
        <v>-135.29411764705884</v>
      </c>
      <c r="D164">
        <f>-1*'Time-domain'!AK166</f>
        <v>-135.29411764705884</v>
      </c>
      <c r="E164">
        <f>-1*'Time-domain'!AL166</f>
        <v>-135.29411764705884</v>
      </c>
      <c r="F164">
        <f>F163+(C164+C163)/2*COS(2*PI()*'Time-domain'!$C$1*($B164+$B163)/2)*($B164-$B163)</f>
        <v>0.17984265692311929</v>
      </c>
      <c r="G164">
        <f>G163+(D164+D163)/2*COS(2*PI()*'Time-domain'!$C$1*($B164+$B163)/2)*($B164-$B163)</f>
        <v>0.19853507657725949</v>
      </c>
      <c r="H164">
        <f>H163+(E164+E163)/2*COS(2*PI()*'Time-domain'!$C$1*($B164+$B163)/2)*($B164-$B163)</f>
        <v>0.21409514526171386</v>
      </c>
      <c r="I164">
        <f>I163+(C164+C163)/2*SIN(2*PI()*'Time-domain'!$C$1*($B164+$B163)/2)*($B164-$B163)</f>
        <v>0.50374365876865146</v>
      </c>
      <c r="J164">
        <f>J163+(D164+D163)/2*SIN(2*PI()*'Time-domain'!$C$1*($B164+$B163)/2)*($B164-$B163)</f>
        <v>0.51787212529648785</v>
      </c>
      <c r="K164">
        <f>K163+(E164+E163)/2*SIN(2*PI()*'Time-domain'!$C$1*($B164+$B163)/2)*($B164-$B163)</f>
        <v>0.52802841713245918</v>
      </c>
      <c r="L164">
        <f>$I$2*COS(2*PI()*'Time-domain'!$C$1*$B164)+$I$3*SIN(2*PI()*'Time-domain'!$C$1*$B164)</f>
        <v>-132.61270872979068</v>
      </c>
      <c r="M164">
        <f>$J$2*COS(2*PI()*'Time-domain'!$C$1*$B164)+$J$3*SIN(2*PI()*'Time-domain'!$C$1*$B164)</f>
        <v>-137.90997387180749</v>
      </c>
      <c r="N164">
        <f>$K$2*COS(2*PI()*'Time-domain'!$C$1*$B164)+$K$3*SIN(2*PI()*'Time-domain'!$C$1*$B164)</f>
        <v>-141.71792929349743</v>
      </c>
      <c r="O164">
        <f t="shared" si="10"/>
        <v>71.776909478928204</v>
      </c>
      <c r="P164">
        <f t="shared" si="11"/>
        <v>75.884314844597569</v>
      </c>
      <c r="Q164">
        <f t="shared" si="11"/>
        <v>79.072910379806387</v>
      </c>
      <c r="R164">
        <f t="shared" si="12"/>
        <v>71.778567507284791</v>
      </c>
      <c r="S164">
        <f t="shared" si="13"/>
        <v>77.62754420710074</v>
      </c>
      <c r="T164">
        <f t="shared" si="14"/>
        <v>81.973615603434908</v>
      </c>
    </row>
    <row r="165" spans="1:20" x14ac:dyDescent="0.3">
      <c r="A165">
        <v>-98</v>
      </c>
      <c r="B165">
        <f>A165/256/(2*'Time-domain'!$C$1)</f>
        <v>-3.8281249999999999E-3</v>
      </c>
      <c r="C165">
        <f>-1*'Time-domain'!AJ167</f>
        <v>-135.29411764705884</v>
      </c>
      <c r="D165">
        <f>-1*'Time-domain'!AK167</f>
        <v>-135.29411764705884</v>
      </c>
      <c r="E165">
        <f>-1*'Time-domain'!AL167</f>
        <v>-135.29411764705884</v>
      </c>
      <c r="F165">
        <f>F164+(C165+C164)/2*COS(2*PI()*'Time-domain'!$C$1*($B165+$B164)/2)*($B165-$B164)</f>
        <v>0.1779709287327077</v>
      </c>
      <c r="G165">
        <f>G164+(D165+D164)/2*COS(2*PI()*'Time-domain'!$C$1*($B165+$B164)/2)*($B165-$B164)</f>
        <v>0.1966633483868479</v>
      </c>
      <c r="H165">
        <f>H164+(E165+E164)/2*COS(2*PI()*'Time-domain'!$C$1*($B165+$B164)/2)*($B165-$B164)</f>
        <v>0.21222341707130227</v>
      </c>
      <c r="I165">
        <f>I164+(C165+C164)/2*SIN(2*PI()*'Time-domain'!$C$1*($B165+$B164)/2)*($B165-$B164)</f>
        <v>0.50868603485518538</v>
      </c>
      <c r="J165">
        <f>J164+(D165+D164)/2*SIN(2*PI()*'Time-domain'!$C$1*($B165+$B164)/2)*($B165-$B164)</f>
        <v>0.52281450138302177</v>
      </c>
      <c r="K165">
        <f>K164+(E165+E164)/2*SIN(2*PI()*'Time-domain'!$C$1*($B165+$B164)/2)*($B165-$B164)</f>
        <v>0.5329707932189931</v>
      </c>
      <c r="L165">
        <f>$I$2*COS(2*PI()*'Time-domain'!$C$1*$B165)+$I$3*SIN(2*PI()*'Time-domain'!$C$1*$B165)</f>
        <v>-131.99781584509932</v>
      </c>
      <c r="M165">
        <f>$J$2*COS(2*PI()*'Time-domain'!$C$1*$B165)+$J$3*SIN(2*PI()*'Time-domain'!$C$1*$B165)</f>
        <v>-137.27051885671892</v>
      </c>
      <c r="N165">
        <f>$K$2*COS(2*PI()*'Time-domain'!$C$1*$B165)+$K$3*SIN(2*PI()*'Time-domain'!$C$1*$B165)</f>
        <v>-141.06081771504893</v>
      </c>
      <c r="O165">
        <f t="shared" si="10"/>
        <v>72.491928942596019</v>
      </c>
      <c r="P165">
        <f t="shared" si="11"/>
        <v>76.599334308265384</v>
      </c>
      <c r="Q165">
        <f t="shared" si="11"/>
        <v>79.787929843474203</v>
      </c>
      <c r="R165">
        <f t="shared" si="12"/>
        <v>72.462344164665637</v>
      </c>
      <c r="S165">
        <f t="shared" si="13"/>
        <v>78.36703935923272</v>
      </c>
      <c r="T165">
        <f t="shared" si="14"/>
        <v>82.754512280775955</v>
      </c>
    </row>
    <row r="166" spans="1:20" x14ac:dyDescent="0.3">
      <c r="A166">
        <v>-97</v>
      </c>
      <c r="B166">
        <f>A166/256/(2*'Time-domain'!$C$1)</f>
        <v>-3.7890624999999999E-3</v>
      </c>
      <c r="C166">
        <f>-1*'Time-domain'!AJ168</f>
        <v>-135.29411764705884</v>
      </c>
      <c r="D166">
        <f>-1*'Time-domain'!AK168</f>
        <v>-135.29411764705884</v>
      </c>
      <c r="E166">
        <f>-1*'Time-domain'!AL168</f>
        <v>-135.29411764705884</v>
      </c>
      <c r="F166">
        <f>F165+(C166+C165)/2*COS(2*PI()*'Time-domain'!$C$1*($B166+$B165)/2)*($B166-$B165)</f>
        <v>0.17603869092261812</v>
      </c>
      <c r="G166">
        <f>G165+(D166+D165)/2*COS(2*PI()*'Time-domain'!$C$1*($B166+$B165)/2)*($B166-$B165)</f>
        <v>0.19473111057675832</v>
      </c>
      <c r="H166">
        <f>H165+(E166+E165)/2*COS(2*PI()*'Time-domain'!$C$1*($B166+$B165)/2)*($B166-$B165)</f>
        <v>0.21029117926121269</v>
      </c>
      <c r="I166">
        <f>I165+(C166+C165)/2*SIN(2*PI()*'Time-domain'!$C$1*($B166+$B165)/2)*($B166-$B165)</f>
        <v>0.51360506980574072</v>
      </c>
      <c r="J166">
        <f>J165+(D166+D165)/2*SIN(2*PI()*'Time-domain'!$C$1*($B166+$B165)/2)*($B166-$B165)</f>
        <v>0.52773353633357711</v>
      </c>
      <c r="K166">
        <f>K165+(E166+E165)/2*SIN(2*PI()*'Time-domain'!$C$1*($B166+$B165)/2)*($B166-$B165)</f>
        <v>0.53788982816954845</v>
      </c>
      <c r="L166">
        <f>$I$2*COS(2*PI()*'Time-domain'!$C$1*$B166)+$I$3*SIN(2*PI()*'Time-domain'!$C$1*$B166)</f>
        <v>-131.36304457486779</v>
      </c>
      <c r="M166">
        <f>$J$2*COS(2*PI()*'Time-domain'!$C$1*$B166)+$J$3*SIN(2*PI()*'Time-domain'!$C$1*$B166)</f>
        <v>-136.61039140641114</v>
      </c>
      <c r="N166">
        <f>$K$2*COS(2*PI()*'Time-domain'!$C$1*$B166)+$K$3*SIN(2*PI()*'Time-domain'!$C$1*$B166)</f>
        <v>-140.38246289631496</v>
      </c>
      <c r="O166">
        <f t="shared" si="10"/>
        <v>73.206948406263834</v>
      </c>
      <c r="P166">
        <f t="shared" si="11"/>
        <v>77.314353771933199</v>
      </c>
      <c r="Q166">
        <f t="shared" si="11"/>
        <v>80.502949307142018</v>
      </c>
      <c r="R166">
        <f t="shared" si="12"/>
        <v>73.139677590458078</v>
      </c>
      <c r="S166">
        <f t="shared" si="13"/>
        <v>79.099566244062416</v>
      </c>
      <c r="T166">
        <f t="shared" si="14"/>
        <v>83.528050563991656</v>
      </c>
    </row>
    <row r="167" spans="1:20" x14ac:dyDescent="0.3">
      <c r="A167">
        <v>-96</v>
      </c>
      <c r="B167">
        <f>A167/256/(2*'Time-domain'!$C$1)</f>
        <v>-3.7499999999999999E-3</v>
      </c>
      <c r="C167">
        <f>-1*'Time-domain'!AJ169</f>
        <v>-135.29411764705884</v>
      </c>
      <c r="D167">
        <f>-1*'Time-domain'!AK169</f>
        <v>-135.29411764705884</v>
      </c>
      <c r="E167">
        <f>-1*'Time-domain'!AL169</f>
        <v>-135.29411764705884</v>
      </c>
      <c r="F167">
        <f>F166+(C167+C166)/2*COS(2*PI()*'Time-domain'!$C$1*($B167+$B166)/2)*($B167-$B166)</f>
        <v>0.17404623448075746</v>
      </c>
      <c r="G167">
        <f>G166+(D167+D166)/2*COS(2*PI()*'Time-domain'!$C$1*($B167+$B166)/2)*($B167-$B166)</f>
        <v>0.19273865413489766</v>
      </c>
      <c r="H167">
        <f>H166+(E167+E166)/2*COS(2*PI()*'Time-domain'!$C$1*($B167+$B166)/2)*($B167-$B166)</f>
        <v>0.20829872281935202</v>
      </c>
      <c r="I167">
        <f>I166+(C167+C166)/2*SIN(2*PI()*'Time-domain'!$C$1*($B167+$B166)/2)*($B167-$B166)</f>
        <v>0.51850002283174745</v>
      </c>
      <c r="J167">
        <f>J166+(D167+D166)/2*SIN(2*PI()*'Time-domain'!$C$1*($B167+$B166)/2)*($B167-$B166)</f>
        <v>0.53262848935958385</v>
      </c>
      <c r="K167">
        <f>K166+(E167+E166)/2*SIN(2*PI()*'Time-domain'!$C$1*($B167+$B166)/2)*($B167-$B166)</f>
        <v>0.54278478119555518</v>
      </c>
      <c r="L167">
        <f>$I$2*COS(2*PI()*'Time-domain'!$C$1*$B167)+$I$3*SIN(2*PI()*'Time-domain'!$C$1*$B167)</f>
        <v>-130.70849051331456</v>
      </c>
      <c r="M167">
        <f>$J$2*COS(2*PI()*'Time-domain'!$C$1*$B167)+$J$3*SIN(2*PI()*'Time-domain'!$C$1*$B167)</f>
        <v>-135.92969093365008</v>
      </c>
      <c r="N167">
        <f>$K$2*COS(2*PI()*'Time-domain'!$C$1*$B167)+$K$3*SIN(2*PI()*'Time-domain'!$C$1*$B167)</f>
        <v>-139.68296699503614</v>
      </c>
      <c r="O167">
        <f t="shared" si="10"/>
        <v>73.921967869931649</v>
      </c>
      <c r="P167">
        <f t="shared" si="11"/>
        <v>78.029373235601014</v>
      </c>
      <c r="Q167">
        <f t="shared" si="11"/>
        <v>81.217968770809833</v>
      </c>
      <c r="R167">
        <f t="shared" si="12"/>
        <v>73.810395261390468</v>
      </c>
      <c r="S167">
        <f t="shared" si="13"/>
        <v>79.824938280018742</v>
      </c>
      <c r="T167">
        <f t="shared" si="14"/>
        <v>84.294033425517313</v>
      </c>
    </row>
    <row r="168" spans="1:20" x14ac:dyDescent="0.3">
      <c r="A168">
        <v>-95</v>
      </c>
      <c r="B168">
        <f>A168/256/(2*'Time-domain'!$C$1)</f>
        <v>-3.7109374999999998E-3</v>
      </c>
      <c r="C168">
        <f>-1*'Time-domain'!AJ170</f>
        <v>-135.29411764705884</v>
      </c>
      <c r="D168">
        <f>-1*'Time-domain'!AK170</f>
        <v>-135.29411764705884</v>
      </c>
      <c r="E168">
        <f>-1*'Time-domain'!AL170</f>
        <v>-135.29411764705884</v>
      </c>
      <c r="F168">
        <f>F167+(C168+C167)/2*COS(2*PI()*'Time-domain'!$C$1*($B168+$B167)/2)*($B168-$B167)</f>
        <v>0.17199385946373699</v>
      </c>
      <c r="G168">
        <f>G167+(D168+D167)/2*COS(2*PI()*'Time-domain'!$C$1*($B168+$B167)/2)*($B168-$B167)</f>
        <v>0.19068627911787719</v>
      </c>
      <c r="H168">
        <f>H167+(E168+E167)/2*COS(2*PI()*'Time-domain'!$C$1*($B168+$B167)/2)*($B168-$B167)</f>
        <v>0.20624634780233156</v>
      </c>
      <c r="I168">
        <f>I167+(C168+C167)/2*SIN(2*PI()*'Time-domain'!$C$1*($B168+$B167)/2)*($B168-$B167)</f>
        <v>0.52337015677128496</v>
      </c>
      <c r="J168">
        <f>J167+(D168+D167)/2*SIN(2*PI()*'Time-domain'!$C$1*($B168+$B167)/2)*($B168-$B167)</f>
        <v>0.53749862329912135</v>
      </c>
      <c r="K168">
        <f>K167+(E168+E167)/2*SIN(2*PI()*'Time-domain'!$C$1*($B168+$B167)/2)*($B168-$B167)</f>
        <v>0.54765491513509268</v>
      </c>
      <c r="L168">
        <f>$I$2*COS(2*PI()*'Time-domain'!$C$1*$B168)+$I$3*SIN(2*PI()*'Time-domain'!$C$1*$B168)</f>
        <v>-130.03425223387364</v>
      </c>
      <c r="M168">
        <f>$J$2*COS(2*PI()*'Time-domain'!$C$1*$B168)+$J$3*SIN(2*PI()*'Time-domain'!$C$1*$B168)</f>
        <v>-135.22851994942314</v>
      </c>
      <c r="N168">
        <f>$K$2*COS(2*PI()*'Time-domain'!$C$1*$B168)+$K$3*SIN(2*PI()*'Time-domain'!$C$1*$B168)</f>
        <v>-138.9624353527222</v>
      </c>
      <c r="O168">
        <f t="shared" si="10"/>
        <v>74.636987333599464</v>
      </c>
      <c r="P168">
        <f t="shared" si="11"/>
        <v>78.744392699268829</v>
      </c>
      <c r="Q168">
        <f t="shared" si="11"/>
        <v>81.932988234477648</v>
      </c>
      <c r="R168">
        <f t="shared" si="12"/>
        <v>74.474328639274518</v>
      </c>
      <c r="S168">
        <f t="shared" si="13"/>
        <v>80.542973195344032</v>
      </c>
      <c r="T168">
        <f t="shared" si="14"/>
        <v>85.052268388891761</v>
      </c>
    </row>
    <row r="169" spans="1:20" x14ac:dyDescent="0.3">
      <c r="A169">
        <v>-94</v>
      </c>
      <c r="B169">
        <f>A169/256/(2*'Time-domain'!$C$1)</f>
        <v>-3.6718749999999998E-3</v>
      </c>
      <c r="C169">
        <f>-1*'Time-domain'!AJ171</f>
        <v>-135.29411764705884</v>
      </c>
      <c r="D169">
        <f>-1*'Time-domain'!AK171</f>
        <v>-135.29411764705884</v>
      </c>
      <c r="E169">
        <f>-1*'Time-domain'!AL171</f>
        <v>-135.29411764705884</v>
      </c>
      <c r="F169">
        <f>F168+(C169+C168)/2*COS(2*PI()*'Time-domain'!$C$1*($B169+$B168)/2)*($B169-$B168)</f>
        <v>0.16988187495168508</v>
      </c>
      <c r="G169">
        <f>G168+(D169+D168)/2*COS(2*PI()*'Time-domain'!$C$1*($B169+$B168)/2)*($B169-$B168)</f>
        <v>0.18857429460582528</v>
      </c>
      <c r="H169">
        <f>H168+(E169+E168)/2*COS(2*PI()*'Time-domain'!$C$1*($B169+$B168)/2)*($B169-$B168)</f>
        <v>0.20413436329027965</v>
      </c>
      <c r="I169">
        <f>I168+(C169+C168)/2*SIN(2*PI()*'Time-domain'!$C$1*($B169+$B168)/2)*($B169-$B168)</f>
        <v>0.52821473820009557</v>
      </c>
      <c r="J169">
        <f>J168+(D169+D168)/2*SIN(2*PI()*'Time-domain'!$C$1*($B169+$B168)/2)*($B169-$B168)</f>
        <v>0.54234320472793196</v>
      </c>
      <c r="K169">
        <f>K168+(E169+E168)/2*SIN(2*PI()*'Time-domain'!$C$1*($B169+$B168)/2)*($B169-$B168)</f>
        <v>0.55249949656390329</v>
      </c>
      <c r="L169">
        <f>$I$2*COS(2*PI()*'Time-domain'!$C$1*$B169)+$I$3*SIN(2*PI()*'Time-domain'!$C$1*$B169)</f>
        <v>-129.34043127434987</v>
      </c>
      <c r="M169">
        <f>$J$2*COS(2*PI()*'Time-domain'!$C$1*$B169)+$J$3*SIN(2*PI()*'Time-domain'!$C$1*$B169)</f>
        <v>-134.50698404750139</v>
      </c>
      <c r="N169">
        <f>$K$2*COS(2*PI()*'Time-domain'!$C$1*$B169)+$K$3*SIN(2*PI()*'Time-domain'!$C$1*$B169)</f>
        <v>-138.22097647878812</v>
      </c>
      <c r="O169">
        <f t="shared" si="10"/>
        <v>75.352006797267279</v>
      </c>
      <c r="P169">
        <f t="shared" si="11"/>
        <v>79.459412162936644</v>
      </c>
      <c r="Q169">
        <f t="shared" si="11"/>
        <v>82.648007698145463</v>
      </c>
      <c r="R169">
        <f t="shared" si="12"/>
        <v>75.131313272526384</v>
      </c>
      <c r="S169">
        <f t="shared" si="13"/>
        <v>81.25349313788773</v>
      </c>
      <c r="T169">
        <f t="shared" si="14"/>
        <v>85.802567644697973</v>
      </c>
    </row>
    <row r="170" spans="1:20" x14ac:dyDescent="0.3">
      <c r="A170">
        <v>-93</v>
      </c>
      <c r="B170">
        <f>A170/256/(2*'Time-domain'!$C$1)</f>
        <v>-3.6328125000000002E-3</v>
      </c>
      <c r="C170">
        <f>-1*'Time-domain'!AJ172</f>
        <v>-135.29411764705884</v>
      </c>
      <c r="D170">
        <f>-1*'Time-domain'!AK172</f>
        <v>-135.29411764705884</v>
      </c>
      <c r="E170">
        <f>-1*'Time-domain'!AL172</f>
        <v>-135.29411764705884</v>
      </c>
      <c r="F170">
        <f>F169+(C170+C169)/2*COS(2*PI()*'Time-domain'!$C$1*($B170+$B169)/2)*($B170-$B169)</f>
        <v>0.16771059900170077</v>
      </c>
      <c r="G170">
        <f>G169+(D170+D169)/2*COS(2*PI()*'Time-domain'!$C$1*($B170+$B169)/2)*($B170-$B169)</f>
        <v>0.18640301865584097</v>
      </c>
      <c r="H170">
        <f>H169+(E170+E169)/2*COS(2*PI()*'Time-domain'!$C$1*($B170+$B169)/2)*($B170-$B169)</f>
        <v>0.20196308734029533</v>
      </c>
      <c r="I170">
        <f>I169+(C170+C169)/2*SIN(2*PI()*'Time-domain'!$C$1*($B170+$B169)/2)*($B170-$B169)</f>
        <v>0.53303303754203601</v>
      </c>
      <c r="J170">
        <f>J169+(D170+D169)/2*SIN(2*PI()*'Time-domain'!$C$1*($B170+$B169)/2)*($B170-$B169)</f>
        <v>0.54716150406987241</v>
      </c>
      <c r="K170">
        <f>K169+(E170+E169)/2*SIN(2*PI()*'Time-domain'!$C$1*($B170+$B169)/2)*($B170-$B169)</f>
        <v>0.55731779590584374</v>
      </c>
      <c r="L170">
        <f>$I$2*COS(2*PI()*'Time-domain'!$C$1*$B170)+$I$3*SIN(2*PI()*'Time-domain'!$C$1*$B170)</f>
        <v>-128.62713212162765</v>
      </c>
      <c r="M170">
        <f>$J$2*COS(2*PI()*'Time-domain'!$C$1*$B170)+$J$3*SIN(2*PI()*'Time-domain'!$C$1*$B170)</f>
        <v>-133.76519188853763</v>
      </c>
      <c r="N170">
        <f>$K$2*COS(2*PI()*'Time-domain'!$C$1*$B170)+$K$3*SIN(2*PI()*'Time-domain'!$C$1*$B170)</f>
        <v>-137.45870203421305</v>
      </c>
      <c r="O170">
        <f t="shared" si="10"/>
        <v>76.067026260935094</v>
      </c>
      <c r="P170">
        <f t="shared" si="11"/>
        <v>80.174431626604459</v>
      </c>
      <c r="Q170">
        <f t="shared" si="11"/>
        <v>83.363027161813278</v>
      </c>
      <c r="R170">
        <f t="shared" si="12"/>
        <v>75.781188895226165</v>
      </c>
      <c r="S170">
        <f t="shared" si="13"/>
        <v>81.956324782237886</v>
      </c>
      <c r="T170">
        <f t="shared" si="14"/>
        <v>86.544748163692418</v>
      </c>
    </row>
    <row r="171" spans="1:20" x14ac:dyDescent="0.3">
      <c r="A171">
        <v>-92</v>
      </c>
      <c r="B171">
        <f>A171/256/(2*'Time-domain'!$C$1)</f>
        <v>-3.5937500000000002E-3</v>
      </c>
      <c r="C171">
        <f>-1*'Time-domain'!AJ173</f>
        <v>-135.29411764705884</v>
      </c>
      <c r="D171">
        <f>-1*'Time-domain'!AK173</f>
        <v>-135.29411764705884</v>
      </c>
      <c r="E171">
        <f>-1*'Time-domain'!AL173</f>
        <v>-135.29411764705884</v>
      </c>
      <c r="F171">
        <f>F170+(C171+C170)/2*COS(2*PI()*'Time-domain'!$C$1*($B171+$B170)/2)*($B171-$B170)</f>
        <v>0.1654803585999555</v>
      </c>
      <c r="G171">
        <f>G170+(D171+D170)/2*COS(2*PI()*'Time-domain'!$C$1*($B171+$B170)/2)*($B171-$B170)</f>
        <v>0.1841727782540957</v>
      </c>
      <c r="H171">
        <f>H170+(E171+E170)/2*COS(2*PI()*'Time-domain'!$C$1*($B171+$B170)/2)*($B171-$B170)</f>
        <v>0.19973284693855006</v>
      </c>
      <c r="I171">
        <f>I170+(C171+C170)/2*SIN(2*PI()*'Time-domain'!$C$1*($B171+$B170)/2)*($B171-$B170)</f>
        <v>0.53782432917894851</v>
      </c>
      <c r="J171">
        <f>J170+(D171+D170)/2*SIN(2*PI()*'Time-domain'!$C$1*($B171+$B170)/2)*($B171-$B170)</f>
        <v>0.5519527957067849</v>
      </c>
      <c r="K171">
        <f>K170+(E171+E170)/2*SIN(2*PI()*'Time-domain'!$C$1*($B171+$B170)/2)*($B171-$B170)</f>
        <v>0.56210908754275624</v>
      </c>
      <c r="L171">
        <f>$I$2*COS(2*PI()*'Time-domain'!$C$1*$B171)+$I$3*SIN(2*PI()*'Time-domain'!$C$1*$B171)</f>
        <v>-127.89446219593573</v>
      </c>
      <c r="M171">
        <f>$J$2*COS(2*PI()*'Time-domain'!$C$1*$B171)+$J$3*SIN(2*PI()*'Time-domain'!$C$1*$B171)</f>
        <v>-133.00325518370252</v>
      </c>
      <c r="N171">
        <f>$K$2*COS(2*PI()*'Time-domain'!$C$1*$B171)+$K$3*SIN(2*PI()*'Time-domain'!$C$1*$B171)</f>
        <v>-136.67572681472447</v>
      </c>
      <c r="O171">
        <f t="shared" si="10"/>
        <v>76.782045724602909</v>
      </c>
      <c r="P171">
        <f t="shared" si="11"/>
        <v>80.889451090272274</v>
      </c>
      <c r="Q171">
        <f t="shared" si="11"/>
        <v>84.078046625481093</v>
      </c>
      <c r="R171">
        <f t="shared" si="12"/>
        <v>76.423799523656086</v>
      </c>
      <c r="S171">
        <f t="shared" si="13"/>
        <v>82.651299434125917</v>
      </c>
      <c r="T171">
        <f t="shared" si="14"/>
        <v>87.278631807055049</v>
      </c>
    </row>
    <row r="172" spans="1:20" x14ac:dyDescent="0.3">
      <c r="A172">
        <v>-91</v>
      </c>
      <c r="B172">
        <f>A172/256/(2*'Time-domain'!$C$1)</f>
        <v>-3.5546875000000001E-3</v>
      </c>
      <c r="C172">
        <f>-1*'Time-domain'!AJ174</f>
        <v>-135.29411764705884</v>
      </c>
      <c r="D172">
        <f>-1*'Time-domain'!AK174</f>
        <v>-135.29411764705884</v>
      </c>
      <c r="E172">
        <f>-1*'Time-domain'!AL174</f>
        <v>-135.29411764705884</v>
      </c>
      <c r="F172">
        <f>F171+(C172+C171)/2*COS(2*PI()*'Time-domain'!$C$1*($B172+$B171)/2)*($B172-$B171)</f>
        <v>0.16319148961245034</v>
      </c>
      <c r="G172">
        <f>G171+(D172+D171)/2*COS(2*PI()*'Time-domain'!$C$1*($B172+$B171)/2)*($B172-$B171)</f>
        <v>0.18188390926659054</v>
      </c>
      <c r="H172">
        <f>H171+(E172+E171)/2*COS(2*PI()*'Time-domain'!$C$1*($B172+$B171)/2)*($B172-$B171)</f>
        <v>0.1974439779510449</v>
      </c>
      <c r="I172">
        <f>I171+(C172+C171)/2*SIN(2*PI()*'Time-domain'!$C$1*($B172+$B171)/2)*($B172-$B171)</f>
        <v>0.54258789155993625</v>
      </c>
      <c r="J172">
        <f>J171+(D172+D171)/2*SIN(2*PI()*'Time-domain'!$C$1*($B172+$B171)/2)*($B172-$B171)</f>
        <v>0.55671635808777264</v>
      </c>
      <c r="K172">
        <f>K171+(E172+E171)/2*SIN(2*PI()*'Time-domain'!$C$1*($B172+$B171)/2)*($B172-$B171)</f>
        <v>0.56687264992374398</v>
      </c>
      <c r="L172">
        <f>$I$2*COS(2*PI()*'Time-domain'!$C$1*$B172)+$I$3*SIN(2*PI()*'Time-domain'!$C$1*$B172)</f>
        <v>-127.14253183466988</v>
      </c>
      <c r="M172">
        <f>$J$2*COS(2*PI()*'Time-domain'!$C$1*$B172)+$J$3*SIN(2*PI()*'Time-domain'!$C$1*$B172)</f>
        <v>-132.22128867786117</v>
      </c>
      <c r="N172">
        <f>$K$2*COS(2*PI()*'Time-domain'!$C$1*$B172)+$K$3*SIN(2*PI()*'Time-domain'!$C$1*$B172)</f>
        <v>-135.87216873351045</v>
      </c>
      <c r="O172">
        <f t="shared" si="10"/>
        <v>77.497065188270724</v>
      </c>
      <c r="P172">
        <f t="shared" si="11"/>
        <v>81.604470553940089</v>
      </c>
      <c r="Q172">
        <f t="shared" si="11"/>
        <v>84.793066089148908</v>
      </c>
      <c r="R172">
        <f t="shared" si="12"/>
        <v>77.058993550259288</v>
      </c>
      <c r="S172">
        <f t="shared" si="13"/>
        <v>83.338253132041686</v>
      </c>
      <c r="T172">
        <f t="shared" si="14"/>
        <v>88.004045433693449</v>
      </c>
    </row>
    <row r="173" spans="1:20" x14ac:dyDescent="0.3">
      <c r="A173">
        <v>-90</v>
      </c>
      <c r="B173">
        <f>A173/256/(2*'Time-domain'!$C$1)</f>
        <v>-3.5156250000000001E-3</v>
      </c>
      <c r="C173">
        <f>-1*'Time-domain'!AJ175</f>
        <v>-135.29411764705884</v>
      </c>
      <c r="D173">
        <f>-1*'Time-domain'!AK175</f>
        <v>-135.29411764705884</v>
      </c>
      <c r="E173">
        <f>-1*'Time-domain'!AL175</f>
        <v>-135.29411764705884</v>
      </c>
      <c r="F173">
        <f>F172+(C173+C172)/2*COS(2*PI()*'Time-domain'!$C$1*($B173+$B172)/2)*($B173-$B172)</f>
        <v>0.16084433673443566</v>
      </c>
      <c r="G173">
        <f>G172+(D173+D172)/2*COS(2*PI()*'Time-domain'!$C$1*($B173+$B172)/2)*($B173-$B172)</f>
        <v>0.17953675638857586</v>
      </c>
      <c r="H173">
        <f>H172+(E173+E172)/2*COS(2*PI()*'Time-domain'!$C$1*($B173+$B172)/2)*($B173-$B172)</f>
        <v>0.19509682507303022</v>
      </c>
      <c r="I173">
        <f>I172+(C173+C172)/2*SIN(2*PI()*'Time-domain'!$C$1*($B173+$B172)/2)*($B173-$B172)</f>
        <v>0.54732300731002637</v>
      </c>
      <c r="J173">
        <f>J172+(D173+D172)/2*SIN(2*PI()*'Time-domain'!$C$1*($B173+$B172)/2)*($B173-$B172)</f>
        <v>0.56145147383786276</v>
      </c>
      <c r="K173">
        <f>K172+(E173+E172)/2*SIN(2*PI()*'Time-domain'!$C$1*($B173+$B172)/2)*($B173-$B172)</f>
        <v>0.57160776567383409</v>
      </c>
      <c r="L173">
        <f>$I$2*COS(2*PI()*'Time-domain'!$C$1*$B173)+$I$3*SIN(2*PI()*'Time-domain'!$C$1*$B173)</f>
        <v>-126.37145427577673</v>
      </c>
      <c r="M173">
        <f>$J$2*COS(2*PI()*'Time-domain'!$C$1*$B173)+$J$3*SIN(2*PI()*'Time-domain'!$C$1*$B173)</f>
        <v>-131.41941013229305</v>
      </c>
      <c r="N173">
        <f>$K$2*COS(2*PI()*'Time-domain'!$C$1*$B173)+$K$3*SIN(2*PI()*'Time-domain'!$C$1*$B173)</f>
        <v>-135.04814880346225</v>
      </c>
      <c r="O173">
        <f t="shared" si="10"/>
        <v>78.21208465193854</v>
      </c>
      <c r="P173">
        <f t="shared" si="11"/>
        <v>82.319490017607905</v>
      </c>
      <c r="Q173">
        <f t="shared" si="11"/>
        <v>85.508085552816723</v>
      </c>
      <c r="R173">
        <f t="shared" si="12"/>
        <v>77.686623834962489</v>
      </c>
      <c r="S173">
        <f t="shared" si="13"/>
        <v>84.017026745997811</v>
      </c>
      <c r="T173">
        <f t="shared" si="14"/>
        <v>88.72082100453656</v>
      </c>
    </row>
    <row r="174" spans="1:20" x14ac:dyDescent="0.3">
      <c r="A174">
        <v>-89</v>
      </c>
      <c r="B174">
        <f>A174/256/(2*'Time-domain'!$C$1)</f>
        <v>-3.4765625000000001E-3</v>
      </c>
      <c r="C174">
        <f>-1*'Time-domain'!AJ176</f>
        <v>-135.29411764705884</v>
      </c>
      <c r="D174">
        <f>-1*'Time-domain'!AK176</f>
        <v>-135.29411764705884</v>
      </c>
      <c r="E174">
        <f>-1*'Time-domain'!AL176</f>
        <v>-135.29411764705884</v>
      </c>
      <c r="F174">
        <f>F173+(C174+C173)/2*COS(2*PI()*'Time-domain'!$C$1*($B174+$B173)/2)*($B174-$B173)</f>
        <v>0.1584392534385014</v>
      </c>
      <c r="G174">
        <f>G173+(D174+D173)/2*COS(2*PI()*'Time-domain'!$C$1*($B174+$B173)/2)*($B174-$B173)</f>
        <v>0.17713167309264161</v>
      </c>
      <c r="H174">
        <f>H173+(E174+E173)/2*COS(2*PI()*'Time-domain'!$C$1*($B174+$B173)/2)*($B174-$B173)</f>
        <v>0.19269174177709597</v>
      </c>
      <c r="I174">
        <f>I173+(C174+C173)/2*SIN(2*PI()*'Time-domain'!$C$1*($B174+$B173)/2)*($B174-$B173)</f>
        <v>0.55202896333820406</v>
      </c>
      <c r="J174">
        <f>J173+(D174+D173)/2*SIN(2*PI()*'Time-domain'!$C$1*($B174+$B173)/2)*($B174-$B173)</f>
        <v>0.56615742986604045</v>
      </c>
      <c r="K174">
        <f>K173+(E174+E173)/2*SIN(2*PI()*'Time-domain'!$C$1*($B174+$B173)/2)*($B174-$B173)</f>
        <v>0.57631372170201178</v>
      </c>
      <c r="L174">
        <f>$I$2*COS(2*PI()*'Time-domain'!$C$1*$B174)+$I$3*SIN(2*PI()*'Time-domain'!$C$1*$B174)</f>
        <v>-125.58134564070036</v>
      </c>
      <c r="M174">
        <f>$J$2*COS(2*PI()*'Time-domain'!$C$1*$B174)+$J$3*SIN(2*PI()*'Time-domain'!$C$1*$B174)</f>
        <v>-130.5977403069576</v>
      </c>
      <c r="N174">
        <f>$K$2*COS(2*PI()*'Time-domain'!$C$1*$B174)+$K$3*SIN(2*PI()*'Time-domain'!$C$1*$B174)</f>
        <v>-134.20379111895039</v>
      </c>
      <c r="O174">
        <f t="shared" si="10"/>
        <v>78.927104115606355</v>
      </c>
      <c r="P174">
        <f t="shared" si="11"/>
        <v>83.03450948127572</v>
      </c>
      <c r="Q174">
        <f t="shared" si="11"/>
        <v>86.223105016484539</v>
      </c>
      <c r="R174">
        <f t="shared" si="12"/>
        <v>78.306547793807724</v>
      </c>
      <c r="S174">
        <f t="shared" si="13"/>
        <v>84.687466073383604</v>
      </c>
      <c r="T174">
        <f t="shared" si="14"/>
        <v>89.428795683755141</v>
      </c>
    </row>
    <row r="175" spans="1:20" x14ac:dyDescent="0.3">
      <c r="A175">
        <v>-88</v>
      </c>
      <c r="B175">
        <f>A175/256/(2*'Time-domain'!$C$1)</f>
        <v>-3.4375E-3</v>
      </c>
      <c r="C175">
        <f>-1*'Time-domain'!AJ177</f>
        <v>-135.29411764705884</v>
      </c>
      <c r="D175">
        <f>-1*'Time-domain'!AK177</f>
        <v>-135.29411764705884</v>
      </c>
      <c r="E175">
        <f>-1*'Time-domain'!AL177</f>
        <v>-135.29411764705884</v>
      </c>
      <c r="F175">
        <f>F174+(C175+C174)/2*COS(2*PI()*'Time-domain'!$C$1*($B175+$B174)/2)*($B175-$B174)</f>
        <v>0.15597660192134533</v>
      </c>
      <c r="G175">
        <f>G174+(D175+D174)/2*COS(2*PI()*'Time-domain'!$C$1*($B175+$B174)/2)*($B175-$B174)</f>
        <v>0.17466902157548553</v>
      </c>
      <c r="H175">
        <f>H174+(E175+E174)/2*COS(2*PI()*'Time-domain'!$C$1*($B175+$B174)/2)*($B175-$B174)</f>
        <v>0.19022909025993989</v>
      </c>
      <c r="I175">
        <f>I174+(C175+C174)/2*SIN(2*PI()*'Time-domain'!$C$1*($B175+$B174)/2)*($B175-$B174)</f>
        <v>0.55670505094480138</v>
      </c>
      <c r="J175">
        <f>J174+(D175+D174)/2*SIN(2*PI()*'Time-domain'!$C$1*($B175+$B174)/2)*($B175-$B174)</f>
        <v>0.57083351747263777</v>
      </c>
      <c r="K175">
        <f>K174+(E175+E174)/2*SIN(2*PI()*'Time-domain'!$C$1*($B175+$B174)/2)*($B175-$B174)</f>
        <v>0.58098980930860911</v>
      </c>
      <c r="L175">
        <f>$I$2*COS(2*PI()*'Time-domain'!$C$1*$B175)+$I$3*SIN(2*PI()*'Time-domain'!$C$1*$B175)</f>
        <v>-124.77232491689503</v>
      </c>
      <c r="M175">
        <f>$J$2*COS(2*PI()*'Time-domain'!$C$1*$B175)+$J$3*SIN(2*PI()*'Time-domain'!$C$1*$B175)</f>
        <v>-129.75640294230817</v>
      </c>
      <c r="N175">
        <f>$K$2*COS(2*PI()*'Time-domain'!$C$1*$B175)+$K$3*SIN(2*PI()*'Time-domain'!$C$1*$B175)</f>
        <v>-133.33922283713636</v>
      </c>
      <c r="O175">
        <f t="shared" si="10"/>
        <v>79.64212357927417</v>
      </c>
      <c r="P175">
        <f t="shared" si="11"/>
        <v>83.749528944943535</v>
      </c>
      <c r="Q175">
        <f t="shared" si="11"/>
        <v>86.938124480152354</v>
      </c>
      <c r="R175">
        <f t="shared" si="12"/>
        <v>78.918627484839575</v>
      </c>
      <c r="S175">
        <f t="shared" si="13"/>
        <v>85.349421931850983</v>
      </c>
      <c r="T175">
        <f t="shared" si="14"/>
        <v>90.127811936847976</v>
      </c>
    </row>
    <row r="176" spans="1:20" x14ac:dyDescent="0.3">
      <c r="A176">
        <v>-87</v>
      </c>
      <c r="B176">
        <f>A176/256/(2*'Time-domain'!$C$1)</f>
        <v>-3.3984375E-3</v>
      </c>
      <c r="C176">
        <f>-1*'Time-domain'!AJ178</f>
        <v>-135.29411764705884</v>
      </c>
      <c r="D176">
        <f>-1*'Time-domain'!AK178</f>
        <v>-135.29411764705884</v>
      </c>
      <c r="E176">
        <f>-1*'Time-domain'!AL178</f>
        <v>-135.29411764705884</v>
      </c>
      <c r="F176">
        <f>F175+(C176+C175)/2*COS(2*PI()*'Time-domain'!$C$1*($B176+$B175)/2)*($B176-$B175)</f>
        <v>0.1534567530492276</v>
      </c>
      <c r="G176">
        <f>G175+(D176+D175)/2*COS(2*PI()*'Time-domain'!$C$1*($B176+$B175)/2)*($B176-$B175)</f>
        <v>0.1721491727033678</v>
      </c>
      <c r="H176">
        <f>H175+(E176+E175)/2*COS(2*PI()*'Time-domain'!$C$1*($B176+$B175)/2)*($B176-$B175)</f>
        <v>0.18770924138782216</v>
      </c>
      <c r="I176">
        <f>I175+(C176+C175)/2*SIN(2*PI()*'Time-domain'!$C$1*($B176+$B175)/2)*($B176-$B175)</f>
        <v>0.56135056592822474</v>
      </c>
      <c r="J176">
        <f>J175+(D176+D175)/2*SIN(2*PI()*'Time-domain'!$C$1*($B176+$B175)/2)*($B176-$B175)</f>
        <v>0.57547903245606113</v>
      </c>
      <c r="K176">
        <f>K175+(E176+E175)/2*SIN(2*PI()*'Time-domain'!$C$1*($B176+$B175)/2)*($B176-$B175)</f>
        <v>0.58563532429203247</v>
      </c>
      <c r="L176">
        <f>$I$2*COS(2*PI()*'Time-domain'!$C$1*$B176)+$I$3*SIN(2*PI()*'Time-domain'!$C$1*$B176)</f>
        <v>-123.94451393990589</v>
      </c>
      <c r="M176">
        <f>$J$2*COS(2*PI()*'Time-domain'!$C$1*$B176)+$J$3*SIN(2*PI()*'Time-domain'!$C$1*$B176)</f>
        <v>-128.89552474065718</v>
      </c>
      <c r="N176">
        <f>$K$2*COS(2*PI()*'Time-domain'!$C$1*$B176)+$K$3*SIN(2*PI()*'Time-domain'!$C$1*$B176)</f>
        <v>-132.45457415882328</v>
      </c>
      <c r="O176">
        <f t="shared" si="10"/>
        <v>80.357143042941985</v>
      </c>
      <c r="P176">
        <f t="shared" si="11"/>
        <v>84.46454840861135</v>
      </c>
      <c r="Q176">
        <f t="shared" si="11"/>
        <v>87.653143943820169</v>
      </c>
      <c r="R176">
        <f t="shared" si="12"/>
        <v>79.522729691196218</v>
      </c>
      <c r="S176">
        <f t="shared" si="13"/>
        <v>86.002750249176316</v>
      </c>
      <c r="T176">
        <f t="shared" si="14"/>
        <v>90.817717625534783</v>
      </c>
    </row>
    <row r="177" spans="1:20" x14ac:dyDescent="0.3">
      <c r="A177">
        <v>-86</v>
      </c>
      <c r="B177">
        <f>A177/256/(2*'Time-domain'!$C$1)</f>
        <v>-3.3593749999999999E-3</v>
      </c>
      <c r="C177">
        <f>-1*'Time-domain'!AJ179</f>
        <v>-135.29411764705884</v>
      </c>
      <c r="D177">
        <f>-1*'Time-domain'!AK179</f>
        <v>-135.29411764705884</v>
      </c>
      <c r="E177">
        <f>-1*'Time-domain'!AL179</f>
        <v>-135.29411764705884</v>
      </c>
      <c r="F177">
        <f>F176+(C177+C176)/2*COS(2*PI()*'Time-domain'!$C$1*($B177+$B176)/2)*($B177-$B176)</f>
        <v>0.15088008630211958</v>
      </c>
      <c r="G177">
        <f>G176+(D177+D176)/2*COS(2*PI()*'Time-domain'!$C$1*($B177+$B176)/2)*($B177-$B176)</f>
        <v>0.16957250595625978</v>
      </c>
      <c r="H177">
        <f>H176+(E177+E176)/2*COS(2*PI()*'Time-domain'!$C$1*($B177+$B176)/2)*($B177-$B176)</f>
        <v>0.18513257464071414</v>
      </c>
      <c r="I177">
        <f>I176+(C177+C176)/2*SIN(2*PI()*'Time-domain'!$C$1*($B177+$B176)/2)*($B177-$B176)</f>
        <v>0.56596480869100518</v>
      </c>
      <c r="J177">
        <f>J176+(D177+D176)/2*SIN(2*PI()*'Time-domain'!$C$1*($B177+$B176)/2)*($B177-$B176)</f>
        <v>0.58009327521884158</v>
      </c>
      <c r="K177">
        <f>K176+(E177+E176)/2*SIN(2*PI()*'Time-domain'!$C$1*($B177+$B176)/2)*($B177-$B176)</f>
        <v>0.59024956705481291</v>
      </c>
      <c r="L177">
        <f>$I$2*COS(2*PI()*'Time-domain'!$C$1*$B177)+$I$3*SIN(2*PI()*'Time-domain'!$C$1*$B177)</f>
        <v>-123.09803737502112</v>
      </c>
      <c r="M177">
        <f>$J$2*COS(2*PI()*'Time-domain'!$C$1*$B177)+$J$3*SIN(2*PI()*'Time-domain'!$C$1*$B177)</f>
        <v>-128.01523534709523</v>
      </c>
      <c r="N177">
        <f>$K$2*COS(2*PI()*'Time-domain'!$C$1*$B177)+$K$3*SIN(2*PI()*'Time-domain'!$C$1*$B177)</f>
        <v>-131.54997830884804</v>
      </c>
      <c r="O177">
        <f t="shared" si="10"/>
        <v>81.0721625066098</v>
      </c>
      <c r="P177">
        <f t="shared" si="11"/>
        <v>85.179567872279165</v>
      </c>
      <c r="Q177">
        <f t="shared" si="11"/>
        <v>88.368163407487984</v>
      </c>
      <c r="R177">
        <f t="shared" si="12"/>
        <v>80.118726001354304</v>
      </c>
      <c r="S177">
        <f t="shared" si="13"/>
        <v>86.647312150044158</v>
      </c>
      <c r="T177">
        <f t="shared" si="14"/>
        <v>91.498366099398609</v>
      </c>
    </row>
    <row r="178" spans="1:20" x14ac:dyDescent="0.3">
      <c r="A178">
        <v>-85</v>
      </c>
      <c r="B178">
        <f>A178/256/(2*'Time-domain'!$C$1)</f>
        <v>-3.3203124999999999E-3</v>
      </c>
      <c r="C178">
        <f>-1*'Time-domain'!AJ180</f>
        <v>-135.29411764705884</v>
      </c>
      <c r="D178">
        <f>-1*'Time-domain'!AK180</f>
        <v>-135.29411764705884</v>
      </c>
      <c r="E178">
        <f>-1*'Time-domain'!AL180</f>
        <v>-135.29411764705884</v>
      </c>
      <c r="F178">
        <f>F177+(C178+C177)/2*COS(2*PI()*'Time-domain'!$C$1*($B178+$B177)/2)*($B178-$B177)</f>
        <v>0.1482469897165557</v>
      </c>
      <c r="G178">
        <f>G177+(D178+D177)/2*COS(2*PI()*'Time-domain'!$C$1*($B178+$B177)/2)*($B178-$B177)</f>
        <v>0.1669394093706959</v>
      </c>
      <c r="H178">
        <f>H177+(E178+E177)/2*COS(2*PI()*'Time-domain'!$C$1*($B178+$B177)/2)*($B178-$B177)</f>
        <v>0.18249947805515027</v>
      </c>
      <c r="I178">
        <f>I177+(C178+C177)/2*SIN(2*PI()*'Time-domain'!$C$1*($B178+$B177)/2)*($B178-$B177)</f>
        <v>0.57054708434515522</v>
      </c>
      <c r="J178">
        <f>J177+(D178+D177)/2*SIN(2*PI()*'Time-domain'!$C$1*($B178+$B177)/2)*($B178-$B177)</f>
        <v>0.58467555087299161</v>
      </c>
      <c r="K178">
        <f>K177+(E178+E177)/2*SIN(2*PI()*'Time-domain'!$C$1*($B178+$B177)/2)*($B178-$B177)</f>
        <v>0.59483184270896294</v>
      </c>
      <c r="L178">
        <f>$I$2*COS(2*PI()*'Time-domain'!$C$1*$B178)+$I$3*SIN(2*PI()*'Time-domain'!$C$1*$B178)</f>
        <v>-122.23302269849786</v>
      </c>
      <c r="M178">
        <f>$J$2*COS(2*PI()*'Time-domain'!$C$1*$B178)+$J$3*SIN(2*PI()*'Time-domain'!$C$1*$B178)</f>
        <v>-127.11566732996707</v>
      </c>
      <c r="N178">
        <f>$K$2*COS(2*PI()*'Time-domain'!$C$1*$B178)+$K$3*SIN(2*PI()*'Time-domain'!$C$1*$B178)</f>
        <v>-130.62557151601837</v>
      </c>
      <c r="O178">
        <f t="shared" si="10"/>
        <v>81.787181970277615</v>
      </c>
      <c r="P178">
        <f t="shared" si="11"/>
        <v>85.89458733594698</v>
      </c>
      <c r="Q178">
        <f t="shared" si="11"/>
        <v>89.083182871155799</v>
      </c>
      <c r="R178">
        <f t="shared" si="12"/>
        <v>80.706492886479268</v>
      </c>
      <c r="S178">
        <f t="shared" si="13"/>
        <v>87.282974039700534</v>
      </c>
      <c r="T178">
        <f t="shared" si="14"/>
        <v>92.169616284222542</v>
      </c>
    </row>
    <row r="179" spans="1:20" x14ac:dyDescent="0.3">
      <c r="A179">
        <v>-84</v>
      </c>
      <c r="B179">
        <f>A179/256/(2*'Time-domain'!$C$1)</f>
        <v>-3.2812499999999999E-3</v>
      </c>
      <c r="C179">
        <f>-1*'Time-domain'!AJ181</f>
        <v>-135.29411764705884</v>
      </c>
      <c r="D179">
        <f>-1*'Time-domain'!AK181</f>
        <v>-135.29411764705884</v>
      </c>
      <c r="E179">
        <f>-1*'Time-domain'!AL181</f>
        <v>-135.29411764705884</v>
      </c>
      <c r="F179">
        <f>F178+(C179+C178)/2*COS(2*PI()*'Time-domain'!$C$1*($B179+$B178)/2)*($B179-$B178)</f>
        <v>0.14555785982719643</v>
      </c>
      <c r="G179">
        <f>G178+(D179+D178)/2*COS(2*PI()*'Time-domain'!$C$1*($B179+$B178)/2)*($B179-$B178)</f>
        <v>0.16425027948133664</v>
      </c>
      <c r="H179">
        <f>H178+(E179+E178)/2*COS(2*PI()*'Time-domain'!$C$1*($B179+$B178)/2)*($B179-$B178)</f>
        <v>0.179810348165791</v>
      </c>
      <c r="I179">
        <f>I178+(C179+C178)/2*SIN(2*PI()*'Time-domain'!$C$1*($B179+$B178)/2)*($B179-$B178)</f>
        <v>0.57509670281681624</v>
      </c>
      <c r="J179">
        <f>J178+(D179+D178)/2*SIN(2*PI()*'Time-domain'!$C$1*($B179+$B178)/2)*($B179-$B178)</f>
        <v>0.58922516934465263</v>
      </c>
      <c r="K179">
        <f>K178+(E179+E178)/2*SIN(2*PI()*'Time-domain'!$C$1*($B179+$B178)/2)*($B179-$B178)</f>
        <v>0.59938146118062396</v>
      </c>
      <c r="L179">
        <f>$I$2*COS(2*PI()*'Time-domain'!$C$1*$B179)+$I$3*SIN(2*PI()*'Time-domain'!$C$1*$B179)</f>
        <v>-121.34960017836461</v>
      </c>
      <c r="M179">
        <f>$J$2*COS(2*PI()*'Time-domain'!$C$1*$B179)+$J$3*SIN(2*PI()*'Time-domain'!$C$1*$B179)</f>
        <v>-126.19695616090719</v>
      </c>
      <c r="N179">
        <f>$K$2*COS(2*PI()*'Time-domain'!$C$1*$B179)+$K$3*SIN(2*PI()*'Time-domain'!$C$1*$B179)</f>
        <v>-129.68149299259701</v>
      </c>
      <c r="O179">
        <f t="shared" si="10"/>
        <v>82.50220143394543</v>
      </c>
      <c r="P179">
        <f t="shared" si="11"/>
        <v>86.609606799614795</v>
      </c>
      <c r="Q179">
        <f t="shared" si="11"/>
        <v>89.798202334823614</v>
      </c>
      <c r="R179">
        <f t="shared" si="12"/>
        <v>81.28591177483446</v>
      </c>
      <c r="S179">
        <f t="shared" si="13"/>
        <v>87.909607684425424</v>
      </c>
      <c r="T179">
        <f t="shared" si="14"/>
        <v>92.831332766967591</v>
      </c>
    </row>
    <row r="180" spans="1:20" x14ac:dyDescent="0.3">
      <c r="A180">
        <v>-83</v>
      </c>
      <c r="B180">
        <f>A180/256/(2*'Time-domain'!$C$1)</f>
        <v>-3.2421874999999998E-3</v>
      </c>
      <c r="C180">
        <f>-1*'Time-domain'!AJ182</f>
        <v>-135.29411764705884</v>
      </c>
      <c r="D180">
        <f>-1*'Time-domain'!AK182</f>
        <v>-135.29411764705884</v>
      </c>
      <c r="E180">
        <f>-1*'Time-domain'!AL182</f>
        <v>-135.29411764705884</v>
      </c>
      <c r="F180">
        <f>F179+(C180+C179)/2*COS(2*PI()*'Time-domain'!$C$1*($B180+$B179)/2)*($B180-$B179)</f>
        <v>0.14281310160711175</v>
      </c>
      <c r="G180">
        <f>G179+(D180+D179)/2*COS(2*PI()*'Time-domain'!$C$1*($B180+$B179)/2)*($B180-$B179)</f>
        <v>0.16150552126125195</v>
      </c>
      <c r="H180">
        <f>H179+(E180+E179)/2*COS(2*PI()*'Time-domain'!$C$1*($B180+$B179)/2)*($B180-$B179)</f>
        <v>0.17706558994570631</v>
      </c>
      <c r="I180">
        <f>I179+(C180+C179)/2*SIN(2*PI()*'Time-domain'!$C$1*($B180+$B179)/2)*($B180-$B179)</f>
        <v>0.57961297895018116</v>
      </c>
      <c r="J180">
        <f>J179+(D180+D179)/2*SIN(2*PI()*'Time-domain'!$C$1*($B180+$B179)/2)*($B180-$B179)</f>
        <v>0.59374144547801755</v>
      </c>
      <c r="K180">
        <f>K179+(E180+E179)/2*SIN(2*PI()*'Time-domain'!$C$1*($B180+$B179)/2)*($B180-$B179)</f>
        <v>0.60389773731398888</v>
      </c>
      <c r="L180">
        <f>$I$2*COS(2*PI()*'Time-domain'!$C$1*$B180)+$I$3*SIN(2*PI()*'Time-domain'!$C$1*$B180)</f>
        <v>-120.4479028548034</v>
      </c>
      <c r="M180">
        <f>$J$2*COS(2*PI()*'Time-domain'!$C$1*$B180)+$J$3*SIN(2*PI()*'Time-domain'!$C$1*$B180)</f>
        <v>-125.25924019443836</v>
      </c>
      <c r="N180">
        <f>$K$2*COS(2*PI()*'Time-domain'!$C$1*$B180)+$K$3*SIN(2*PI()*'Time-domain'!$C$1*$B180)</f>
        <v>-128.71788491333697</v>
      </c>
      <c r="O180">
        <f t="shared" si="10"/>
        <v>83.217220897613245</v>
      </c>
      <c r="P180">
        <f t="shared" si="11"/>
        <v>87.32462626328261</v>
      </c>
      <c r="Q180">
        <f t="shared" si="11"/>
        <v>90.513221798491429</v>
      </c>
      <c r="R180">
        <f t="shared" si="12"/>
        <v>81.856869123204334</v>
      </c>
      <c r="S180">
        <f t="shared" si="13"/>
        <v>88.527090288775995</v>
      </c>
      <c r="T180">
        <f t="shared" si="14"/>
        <v>93.483385877340382</v>
      </c>
    </row>
    <row r="181" spans="1:20" x14ac:dyDescent="0.3">
      <c r="A181">
        <v>-82</v>
      </c>
      <c r="B181">
        <f>A181/256/(2*'Time-domain'!$C$1)</f>
        <v>-3.2031249999999998E-3</v>
      </c>
      <c r="C181">
        <f>-1*'Time-domain'!AJ183</f>
        <v>-135.29411764705884</v>
      </c>
      <c r="D181">
        <f>-1*'Time-domain'!AK183</f>
        <v>-135.29411764705884</v>
      </c>
      <c r="E181">
        <f>-1*'Time-domain'!AL183</f>
        <v>-135.29411764705884</v>
      </c>
      <c r="F181">
        <f>F180+(C181+C180)/2*COS(2*PI()*'Time-domain'!$C$1*($B181+$B180)/2)*($B181-$B180)</f>
        <v>0.14001312840679356</v>
      </c>
      <c r="G181">
        <f>G180+(D181+D180)/2*COS(2*PI()*'Time-domain'!$C$1*($B181+$B180)/2)*($B181-$B180)</f>
        <v>0.15870554806093376</v>
      </c>
      <c r="H181">
        <f>H180+(E181+E180)/2*COS(2*PI()*'Time-domain'!$C$1*($B181+$B180)/2)*($B181-$B180)</f>
        <v>0.17426561674538812</v>
      </c>
      <c r="I181">
        <f>I180+(C181+C180)/2*SIN(2*PI()*'Time-domain'!$C$1*($B181+$B180)/2)*($B181-$B180)</f>
        <v>0.58409523261067653</v>
      </c>
      <c r="J181">
        <f>J180+(D181+D180)/2*SIN(2*PI()*'Time-domain'!$C$1*($B181+$B180)/2)*($B181-$B180)</f>
        <v>0.59822369913851292</v>
      </c>
      <c r="K181">
        <f>K180+(E181+E180)/2*SIN(2*PI()*'Time-domain'!$C$1*($B181+$B180)/2)*($B181-$B180)</f>
        <v>0.60837999097448425</v>
      </c>
      <c r="L181">
        <f>$I$2*COS(2*PI()*'Time-domain'!$C$1*$B181)+$I$3*SIN(2*PI()*'Time-domain'!$C$1*$B181)</f>
        <v>-119.52806652011444</v>
      </c>
      <c r="M181">
        <f>$J$2*COS(2*PI()*'Time-domain'!$C$1*$B181)+$J$3*SIN(2*PI()*'Time-domain'!$C$1*$B181)</f>
        <v>-124.30266064713592</v>
      </c>
      <c r="N181">
        <f>$K$2*COS(2*PI()*'Time-domain'!$C$1*$B181)+$K$3*SIN(2*PI()*'Time-domain'!$C$1*$B181)</f>
        <v>-127.73489239407057</v>
      </c>
      <c r="O181">
        <f t="shared" si="10"/>
        <v>83.93224036128106</v>
      </c>
      <c r="P181">
        <f t="shared" si="11"/>
        <v>88.039645726950425</v>
      </c>
      <c r="Q181">
        <f t="shared" si="11"/>
        <v>91.228241262159244</v>
      </c>
      <c r="R181">
        <f t="shared" si="12"/>
        <v>82.419256485288628</v>
      </c>
      <c r="S181">
        <f t="shared" si="13"/>
        <v>89.135304569553924</v>
      </c>
      <c r="T181">
        <f t="shared" si="14"/>
        <v>94.125651765901736</v>
      </c>
    </row>
    <row r="182" spans="1:20" x14ac:dyDescent="0.3">
      <c r="A182">
        <v>-81</v>
      </c>
      <c r="B182">
        <f>A182/256/(2*'Time-domain'!$C$1)</f>
        <v>-3.1640625000000002E-3</v>
      </c>
      <c r="C182">
        <f>-1*'Time-domain'!AJ184</f>
        <v>-135.29411764705884</v>
      </c>
      <c r="D182">
        <f>-1*'Time-domain'!AK184</f>
        <v>-135.29411764705884</v>
      </c>
      <c r="E182">
        <f>-1*'Time-domain'!AL184</f>
        <v>-135.29411764705884</v>
      </c>
      <c r="F182">
        <f>F181+(C182+C181)/2*COS(2*PI()*'Time-domain'!$C$1*($B182+$B181)/2)*($B182-$B181)</f>
        <v>0.13715836189190675</v>
      </c>
      <c r="G182">
        <f>G181+(D182+D181)/2*COS(2*PI()*'Time-domain'!$C$1*($B182+$B181)/2)*($B182-$B181)</f>
        <v>0.15585078154604695</v>
      </c>
      <c r="H182">
        <f>H181+(E182+E181)/2*COS(2*PI()*'Time-domain'!$C$1*($B182+$B181)/2)*($B182-$B181)</f>
        <v>0.17141085023050132</v>
      </c>
      <c r="I182">
        <f>I181+(C182+C181)/2*SIN(2*PI()*'Time-domain'!$C$1*($B182+$B181)/2)*($B182-$B181)</f>
        <v>0.58854278878738808</v>
      </c>
      <c r="J182">
        <f>J181+(D182+D181)/2*SIN(2*PI()*'Time-domain'!$C$1*($B182+$B181)/2)*($B182-$B181)</f>
        <v>0.60267125531522447</v>
      </c>
      <c r="K182">
        <f>K181+(E182+E181)/2*SIN(2*PI()*'Time-domain'!$C$1*($B182+$B181)/2)*($B182-$B181)</f>
        <v>0.61282754715119581</v>
      </c>
      <c r="L182">
        <f>$I$2*COS(2*PI()*'Time-domain'!$C$1*$B182)+$I$3*SIN(2*PI()*'Time-domain'!$C$1*$B182)</f>
        <v>-118.59022969826637</v>
      </c>
      <c r="M182">
        <f>$J$2*COS(2*PI()*'Time-domain'!$C$1*$B182)+$J$3*SIN(2*PI()*'Time-domain'!$C$1*$B182)</f>
        <v>-123.32736157636117</v>
      </c>
      <c r="N182">
        <f>$K$2*COS(2*PI()*'Time-domain'!$C$1*$B182)+$K$3*SIN(2*PI()*'Time-domain'!$C$1*$B182)</f>
        <v>-126.73266346985551</v>
      </c>
      <c r="O182">
        <f t="shared" si="10"/>
        <v>84.647259824948875</v>
      </c>
      <c r="P182">
        <f t="shared" si="11"/>
        <v>88.75466519061824</v>
      </c>
      <c r="Q182">
        <f t="shared" si="11"/>
        <v>91.943260725827059</v>
      </c>
      <c r="R182">
        <f t="shared" si="12"/>
        <v>82.972970577026359</v>
      </c>
      <c r="S182">
        <f t="shared" si="13"/>
        <v>89.734138826452451</v>
      </c>
      <c r="T182">
        <f t="shared" si="14"/>
        <v>94.758012478668917</v>
      </c>
    </row>
    <row r="183" spans="1:20" x14ac:dyDescent="0.3">
      <c r="A183">
        <v>-80</v>
      </c>
      <c r="B183">
        <f>A183/256/(2*'Time-domain'!$C$1)</f>
        <v>-3.1250000000000002E-3</v>
      </c>
      <c r="C183">
        <f>-1*'Time-domain'!AJ185</f>
        <v>-135.29411764705884</v>
      </c>
      <c r="D183">
        <f>-1*'Time-domain'!AK185</f>
        <v>-135.29411764705884</v>
      </c>
      <c r="E183">
        <f>-1*'Time-domain'!AL185</f>
        <v>-135.29411764705884</v>
      </c>
      <c r="F183">
        <f>F182+(C183+C182)/2*COS(2*PI()*'Time-domain'!$C$1*($B183+$B182)/2)*($B183-$B182)</f>
        <v>0.13424923197978775</v>
      </c>
      <c r="G183">
        <f>G182+(D183+D182)/2*COS(2*PI()*'Time-domain'!$C$1*($B183+$B182)/2)*($B183-$B182)</f>
        <v>0.15294165163392795</v>
      </c>
      <c r="H183">
        <f>H182+(E183+E182)/2*COS(2*PI()*'Time-domain'!$C$1*($B183+$B182)/2)*($B183-$B182)</f>
        <v>0.16850172031838231</v>
      </c>
      <c r="I183">
        <f>I182+(C183+C182)/2*SIN(2*PI()*'Time-domain'!$C$1*($B183+$B182)/2)*($B183-$B182)</f>
        <v>0.59295497769471506</v>
      </c>
      <c r="J183">
        <f>J182+(D183+D182)/2*SIN(2*PI()*'Time-domain'!$C$1*($B183+$B182)/2)*($B183-$B182)</f>
        <v>0.60708344422255145</v>
      </c>
      <c r="K183">
        <f>K182+(E183+E182)/2*SIN(2*PI()*'Time-domain'!$C$1*($B183+$B182)/2)*($B183-$B182)</f>
        <v>0.61723973605852278</v>
      </c>
      <c r="L183">
        <f>$I$2*COS(2*PI()*'Time-domain'!$C$1*$B183)+$I$3*SIN(2*PI()*'Time-domain'!$C$1*$B183)</f>
        <v>-117.63453362403486</v>
      </c>
      <c r="M183">
        <f>$J$2*COS(2*PI()*'Time-domain'!$C$1*$B183)+$J$3*SIN(2*PI()*'Time-domain'!$C$1*$B183)</f>
        <v>-122.33348985856669</v>
      </c>
      <c r="N183">
        <f>$K$2*COS(2*PI()*'Time-domain'!$C$1*$B183)+$K$3*SIN(2*PI()*'Time-domain'!$C$1*$B183)</f>
        <v>-125.71134907268124</v>
      </c>
      <c r="O183">
        <f t="shared" si="10"/>
        <v>85.362279288616691</v>
      </c>
      <c r="P183">
        <f t="shared" si="11"/>
        <v>89.469684654286056</v>
      </c>
      <c r="Q183">
        <f t="shared" si="11"/>
        <v>92.658280189494874</v>
      </c>
      <c r="R183">
        <f t="shared" si="12"/>
        <v>83.517913338810317</v>
      </c>
      <c r="S183">
        <f t="shared" si="13"/>
        <v>90.323487009340482</v>
      </c>
      <c r="T183">
        <f t="shared" si="14"/>
        <v>95.38035602816673</v>
      </c>
    </row>
    <row r="184" spans="1:20" x14ac:dyDescent="0.3">
      <c r="A184">
        <v>-79</v>
      </c>
      <c r="B184">
        <f>A184/256/(2*'Time-domain'!$C$1)</f>
        <v>-3.0859375000000001E-3</v>
      </c>
      <c r="C184">
        <f>-1*'Time-domain'!AJ186</f>
        <v>-135.29411764705884</v>
      </c>
      <c r="D184">
        <f>-1*'Time-domain'!AK186</f>
        <v>-135.29411764705884</v>
      </c>
      <c r="E184">
        <f>-1*'Time-domain'!AL186</f>
        <v>-135.29411764705884</v>
      </c>
      <c r="F184">
        <f>F183+(C184+C183)/2*COS(2*PI()*'Time-domain'!$C$1*($B184+$B183)/2)*($B184-$B183)</f>
        <v>0.13128617677470072</v>
      </c>
      <c r="G184">
        <f>G183+(D184+D183)/2*COS(2*PI()*'Time-domain'!$C$1*($B184+$B183)/2)*($B184-$B183)</f>
        <v>0.14997859642884093</v>
      </c>
      <c r="H184">
        <f>H183+(E184+E183)/2*COS(2*PI()*'Time-domain'!$C$1*($B184+$B183)/2)*($B184-$B183)</f>
        <v>0.16553866511329529</v>
      </c>
      <c r="I184">
        <f>I183+(C184+C183)/2*SIN(2*PI()*'Time-domain'!$C$1*($B184+$B183)/2)*($B184-$B183)</f>
        <v>0.59733113487323719</v>
      </c>
      <c r="J184">
        <f>J183+(D184+D183)/2*SIN(2*PI()*'Time-domain'!$C$1*($B184+$B183)/2)*($B184-$B183)</f>
        <v>0.61145960140107358</v>
      </c>
      <c r="K184">
        <f>K183+(E184+E183)/2*SIN(2*PI()*'Time-domain'!$C$1*($B184+$B183)/2)*($B184-$B183)</f>
        <v>0.62161589323704491</v>
      </c>
      <c r="L184">
        <f>$I$2*COS(2*PI()*'Time-domain'!$C$1*$B184)+$I$3*SIN(2*PI()*'Time-domain'!$C$1*$B184)</f>
        <v>-116.66112222173341</v>
      </c>
      <c r="M184">
        <f>$J$2*COS(2*PI()*'Time-domain'!$C$1*$B184)+$J$3*SIN(2*PI()*'Time-domain'!$C$1*$B184)</f>
        <v>-121.32119516717746</v>
      </c>
      <c r="N184">
        <f>$K$2*COS(2*PI()*'Time-domain'!$C$1*$B184)+$K$3*SIN(2*PI()*'Time-domain'!$C$1*$B184)</f>
        <v>-124.67110300873932</v>
      </c>
      <c r="O184">
        <f t="shared" si="10"/>
        <v>86.077298752284506</v>
      </c>
      <c r="P184">
        <f t="shared" si="11"/>
        <v>90.184704117953871</v>
      </c>
      <c r="Q184">
        <f t="shared" si="11"/>
        <v>93.37329965316269</v>
      </c>
      <c r="R184">
        <f t="shared" si="12"/>
        <v>84.053991994554451</v>
      </c>
      <c r="S184">
        <f t="shared" si="13"/>
        <v>90.903248782143166</v>
      </c>
      <c r="T184">
        <f t="shared" si="14"/>
        <v>95.99257646088455</v>
      </c>
    </row>
    <row r="185" spans="1:20" x14ac:dyDescent="0.3">
      <c r="A185">
        <v>-78</v>
      </c>
      <c r="B185">
        <f>A185/256/(2*'Time-domain'!$C$1)</f>
        <v>-3.0468750000000001E-3</v>
      </c>
      <c r="C185">
        <f>-1*'Time-domain'!AJ187</f>
        <v>-135.29411764705884</v>
      </c>
      <c r="D185">
        <f>-1*'Time-domain'!AK187</f>
        <v>-135.29411764705884</v>
      </c>
      <c r="E185">
        <f>-1*'Time-domain'!AL187</f>
        <v>-135.29411764705884</v>
      </c>
      <c r="F185">
        <f>F184+(C185+C184)/2*COS(2*PI()*'Time-domain'!$C$1*($B185+$B184)/2)*($B185-$B184)</f>
        <v>0.1282696425018606</v>
      </c>
      <c r="G185">
        <f>G184+(D185+D184)/2*COS(2*PI()*'Time-domain'!$C$1*($B185+$B184)/2)*($B185-$B184)</f>
        <v>0.1469620621560008</v>
      </c>
      <c r="H185">
        <f>H184+(E185+E184)/2*COS(2*PI()*'Time-domain'!$C$1*($B185+$B184)/2)*($B185-$B184)</f>
        <v>0.16252213084045516</v>
      </c>
      <c r="I185">
        <f>I184+(C185+C184)/2*SIN(2*PI()*'Time-domain'!$C$1*($B185+$B184)/2)*($B185-$B184)</f>
        <v>0.60167060128978023</v>
      </c>
      <c r="J185">
        <f>J184+(D185+D184)/2*SIN(2*PI()*'Time-domain'!$C$1*($B185+$B184)/2)*($B185-$B184)</f>
        <v>0.61579906781761662</v>
      </c>
      <c r="K185">
        <f>K184+(E185+E184)/2*SIN(2*PI()*'Time-domain'!$C$1*($B185+$B184)/2)*($B185-$B184)</f>
        <v>0.62595535965358795</v>
      </c>
      <c r="L185">
        <f>$I$2*COS(2*PI()*'Time-domain'!$C$1*$B185)+$I$3*SIN(2*PI()*'Time-domain'!$C$1*$B185)</f>
        <v>-115.67014208353869</v>
      </c>
      <c r="M185">
        <f>$J$2*COS(2*PI()*'Time-domain'!$C$1*$B185)+$J$3*SIN(2*PI()*'Time-domain'!$C$1*$B185)</f>
        <v>-120.29062995005049</v>
      </c>
      <c r="N185">
        <f>$K$2*COS(2*PI()*'Time-domain'!$C$1*$B185)+$K$3*SIN(2*PI()*'Time-domain'!$C$1*$B185)</f>
        <v>-123.61208193526063</v>
      </c>
      <c r="O185">
        <f t="shared" si="10"/>
        <v>86.792318215952321</v>
      </c>
      <c r="P185">
        <f t="shared" si="11"/>
        <v>90.899723581621686</v>
      </c>
      <c r="Q185">
        <f t="shared" si="11"/>
        <v>94.088319116830505</v>
      </c>
      <c r="R185">
        <f t="shared" si="12"/>
        <v>84.581119107578729</v>
      </c>
      <c r="S185">
        <f t="shared" si="13"/>
        <v>91.473329583280645</v>
      </c>
      <c r="T185">
        <f t="shared" si="14"/>
        <v>96.594573921098771</v>
      </c>
    </row>
    <row r="186" spans="1:20" x14ac:dyDescent="0.3">
      <c r="A186">
        <v>-77</v>
      </c>
      <c r="B186">
        <f>A186/256/(2*'Time-domain'!$C$1)</f>
        <v>-3.0078125000000001E-3</v>
      </c>
      <c r="C186">
        <f>-1*'Time-domain'!AJ188</f>
        <v>-122.05882352941177</v>
      </c>
      <c r="D186">
        <f>-1*'Time-domain'!AK188</f>
        <v>-135.29411764705884</v>
      </c>
      <c r="E186">
        <f>-1*'Time-domain'!AL188</f>
        <v>-135.29411764705884</v>
      </c>
      <c r="F186">
        <f>F185+(C186+C185)/2*COS(2*PI()*'Time-domain'!$C$1*($B186+$B185)/2)*($B186-$B185)</f>
        <v>0.12535022491607364</v>
      </c>
      <c r="G186">
        <f>G185+(D186+D185)/2*COS(2*PI()*'Time-domain'!$C$1*($B186+$B185)/2)*($B186-$B185)</f>
        <v>0.14389250309437338</v>
      </c>
      <c r="H186">
        <f>H185+(E186+E185)/2*COS(2*PI()*'Time-domain'!$C$1*($B186+$B185)/2)*($B186-$B185)</f>
        <v>0.15945257177882774</v>
      </c>
      <c r="I186">
        <f>I185+(C186+C185)/2*SIN(2*PI()*'Time-domain'!$C$1*($B186+$B185)/2)*($B186-$B185)</f>
        <v>0.60576229354904443</v>
      </c>
      <c r="J186">
        <f>J185+(D186+D185)/2*SIN(2*PI()*'Time-domain'!$C$1*($B186+$B185)/2)*($B186-$B185)</f>
        <v>0.62010118996450003</v>
      </c>
      <c r="K186">
        <f>K185+(E186+E185)/2*SIN(2*PI()*'Time-domain'!$C$1*($B186+$B185)/2)*($B186-$B185)</f>
        <v>0.63025748180047136</v>
      </c>
      <c r="L186">
        <f>$I$2*COS(2*PI()*'Time-domain'!$C$1*$B186)+$I$3*SIN(2*PI()*'Time-domain'!$C$1*$B186)</f>
        <v>-114.66174244741441</v>
      </c>
      <c r="M186">
        <f>$J$2*COS(2*PI()*'Time-domain'!$C$1*$B186)+$J$3*SIN(2*PI()*'Time-domain'!$C$1*$B186)</f>
        <v>-119.24194940651674</v>
      </c>
      <c r="N186">
        <f>$K$2*COS(2*PI()*'Time-domain'!$C$1*$B186)+$K$3*SIN(2*PI()*'Time-domain'!$C$1*$B186)</f>
        <v>-122.53444533692345</v>
      </c>
      <c r="O186">
        <f t="shared" si="10"/>
        <v>87.43910079732126</v>
      </c>
      <c r="P186">
        <f t="shared" si="11"/>
        <v>91.614743045289501</v>
      </c>
      <c r="Q186">
        <f t="shared" si="11"/>
        <v>94.80333858049832</v>
      </c>
      <c r="R186">
        <f t="shared" si="12"/>
        <v>85.099212633277759</v>
      </c>
      <c r="S186">
        <f t="shared" si="13"/>
        <v>92.033640682628402</v>
      </c>
      <c r="T186">
        <f t="shared" si="14"/>
        <v>97.186254711022173</v>
      </c>
    </row>
    <row r="187" spans="1:20" x14ac:dyDescent="0.3">
      <c r="A187">
        <v>-76</v>
      </c>
      <c r="B187">
        <f>A187/256/(2*'Time-domain'!$C$1)</f>
        <v>-2.96875E-3</v>
      </c>
      <c r="C187">
        <f>-1*'Time-domain'!AJ189</f>
        <v>-122.05882352941177</v>
      </c>
      <c r="D187">
        <f>-1*'Time-domain'!AK189</f>
        <v>-135.29411764705884</v>
      </c>
      <c r="E187">
        <f>-1*'Time-domain'!AL189</f>
        <v>-135.29411764705884</v>
      </c>
      <c r="F187">
        <f>F186+(C187+C186)/2*COS(2*PI()*'Time-domain'!$C$1*($B187+$B186)/2)*($B187-$B186)</f>
        <v>0.12253352826773457</v>
      </c>
      <c r="G187">
        <f>G186+(D187+D186)/2*COS(2*PI()*'Time-domain'!$C$1*($B187+$B186)/2)*($B187-$B186)</f>
        <v>0.1407703815082626</v>
      </c>
      <c r="H187">
        <f>H186+(E187+E186)/2*COS(2*PI()*'Time-domain'!$C$1*($B187+$B186)/2)*($B187-$B186)</f>
        <v>0.15633045019271696</v>
      </c>
      <c r="I187">
        <f>I186+(C187+C186)/2*SIN(2*PI()*'Time-domain'!$C$1*($B187+$B186)/2)*($B187-$B186)</f>
        <v>0.60960928039096396</v>
      </c>
      <c r="J187">
        <f>J186+(D187+D186)/2*SIN(2*PI()*'Time-domain'!$C$1*($B187+$B186)/2)*($B187-$B186)</f>
        <v>0.62436531995795297</v>
      </c>
      <c r="K187">
        <f>K186+(E187+E186)/2*SIN(2*PI()*'Time-domain'!$C$1*($B187+$B186)/2)*($B187-$B186)</f>
        <v>0.6345216117939243</v>
      </c>
      <c r="L187">
        <f>$I$2*COS(2*PI()*'Time-domain'!$C$1*$B187)+$I$3*SIN(2*PI()*'Time-domain'!$C$1*$B187)</f>
        <v>-113.63607517463659</v>
      </c>
      <c r="M187">
        <f>$J$2*COS(2*PI()*'Time-domain'!$C$1*$B187)+$J$3*SIN(2*PI()*'Time-domain'!$C$1*$B187)</f>
        <v>-118.17531146400873</v>
      </c>
      <c r="N187">
        <f>$K$2*COS(2*PI()*'Time-domain'!$C$1*$B187)+$K$3*SIN(2*PI()*'Time-domain'!$C$1*$B187)</f>
        <v>-121.43835550183567</v>
      </c>
      <c r="O187">
        <f t="shared" si="10"/>
        <v>88.021067844250325</v>
      </c>
      <c r="P187">
        <f t="shared" si="11"/>
        <v>92.329762508957316</v>
      </c>
      <c r="Q187">
        <f t="shared" si="11"/>
        <v>95.518358044166135</v>
      </c>
      <c r="R187">
        <f t="shared" si="12"/>
        <v>85.608195968541352</v>
      </c>
      <c r="S187">
        <f t="shared" si="13"/>
        <v>92.584099234964953</v>
      </c>
      <c r="T187">
        <f t="shared" si="14"/>
        <v>97.767531347243946</v>
      </c>
    </row>
    <row r="188" spans="1:20" x14ac:dyDescent="0.3">
      <c r="A188">
        <v>-75</v>
      </c>
      <c r="B188">
        <f>A188/256/(2*'Time-domain'!$C$1)</f>
        <v>-2.9296875E-3</v>
      </c>
      <c r="C188">
        <f>-1*'Time-domain'!AJ190</f>
        <v>-122.05882352941177</v>
      </c>
      <c r="D188">
        <f>-1*'Time-domain'!AK190</f>
        <v>-135.29411764705884</v>
      </c>
      <c r="E188">
        <f>-1*'Time-domain'!AL190</f>
        <v>-135.29411764705884</v>
      </c>
      <c r="F188">
        <f>F187+(C188+C187)/2*COS(2*PI()*'Time-domain'!$C$1*($B188+$B187)/2)*($B188-$B187)</f>
        <v>0.11966983526515754</v>
      </c>
      <c r="G188">
        <f>G187+(D188+D187)/2*COS(2*PI()*'Time-domain'!$C$1*($B188+$B187)/2)*($B188-$B187)</f>
        <v>0.13759616757769527</v>
      </c>
      <c r="H188">
        <f>H187+(E188+E187)/2*COS(2*PI()*'Time-domain'!$C$1*($B188+$B187)/2)*($B188-$B187)</f>
        <v>0.15315623626214964</v>
      </c>
      <c r="I188">
        <f>I187+(C188+C187)/2*SIN(2*PI()*'Time-domain'!$C$1*($B188+$B187)/2)*($B188-$B187)</f>
        <v>0.61342141236109016</v>
      </c>
      <c r="J188">
        <f>J187+(D188+D187)/2*SIN(2*PI()*'Time-domain'!$C$1*($B188+$B187)/2)*($B188-$B187)</f>
        <v>0.6285908156356832</v>
      </c>
      <c r="K188">
        <f>K187+(E188+E187)/2*SIN(2*PI()*'Time-domain'!$C$1*($B188+$B187)/2)*($B188-$B187)</f>
        <v>0.63874710747165453</v>
      </c>
      <c r="L188">
        <f>$I$2*COS(2*PI()*'Time-domain'!$C$1*$B188)+$I$3*SIN(2*PI()*'Time-domain'!$C$1*$B188)</f>
        <v>-112.59329472692379</v>
      </c>
      <c r="M188">
        <f>$J$2*COS(2*PI()*'Time-domain'!$C$1*$B188)+$J$3*SIN(2*PI()*'Time-domain'!$C$1*$B188)</f>
        <v>-117.09087675427719</v>
      </c>
      <c r="N188">
        <f>$K$2*COS(2*PI()*'Time-domain'!$C$1*$B188)+$K$3*SIN(2*PI()*'Time-domain'!$C$1*$B188)</f>
        <v>-120.32397749709466</v>
      </c>
      <c r="O188">
        <f t="shared" si="10"/>
        <v>88.603034891179391</v>
      </c>
      <c r="P188">
        <f t="shared" si="11"/>
        <v>93.044781972625131</v>
      </c>
      <c r="Q188">
        <f t="shared" si="11"/>
        <v>96.23337750783395</v>
      </c>
      <c r="R188">
        <f t="shared" si="12"/>
        <v>86.107997997897385</v>
      </c>
      <c r="S188">
        <f t="shared" si="13"/>
        <v>93.124628329874739</v>
      </c>
      <c r="T188">
        <f t="shared" si="14"/>
        <v>98.338322613426428</v>
      </c>
    </row>
    <row r="189" spans="1:20" x14ac:dyDescent="0.3">
      <c r="A189">
        <v>-74</v>
      </c>
      <c r="B189">
        <f>A189/256/(2*'Time-domain'!$C$1)</f>
        <v>-2.890625E-3</v>
      </c>
      <c r="C189">
        <f>-1*'Time-domain'!AJ191</f>
        <v>-122.05882352941177</v>
      </c>
      <c r="D189">
        <f>-1*'Time-domain'!AK191</f>
        <v>-135.29411764705884</v>
      </c>
      <c r="E189">
        <f>-1*'Time-domain'!AL191</f>
        <v>-135.29411764705884</v>
      </c>
      <c r="F189">
        <f>F188+(C189+C188)/2*COS(2*PI()*'Time-domain'!$C$1*($B189+$B188)/2)*($B189-$B188)</f>
        <v>0.11675957716997522</v>
      </c>
      <c r="G189">
        <f>G188+(D189+D188)/2*COS(2*PI()*'Time-domain'!$C$1*($B189+$B188)/2)*($B189-$B188)</f>
        <v>0.13437033932761366</v>
      </c>
      <c r="H189">
        <f>H188+(E189+E188)/2*COS(2*PI()*'Time-domain'!$C$1*($B189+$B188)/2)*($B189-$B188)</f>
        <v>0.14993040801206803</v>
      </c>
      <c r="I189">
        <f>I188+(C189+C188)/2*SIN(2*PI()*'Time-domain'!$C$1*($B189+$B188)/2)*($B189-$B188)</f>
        <v>0.61719811536637037</v>
      </c>
      <c r="J189">
        <f>J188+(D189+D188)/2*SIN(2*PI()*'Time-domain'!$C$1*($B189+$B188)/2)*($B189-$B188)</f>
        <v>0.63277704065358409</v>
      </c>
      <c r="K189">
        <f>K188+(E189+E188)/2*SIN(2*PI()*'Time-domain'!$C$1*($B189+$B188)/2)*($B189-$B188)</f>
        <v>0.64293333248955542</v>
      </c>
      <c r="L189">
        <f>$I$2*COS(2*PI()*'Time-domain'!$C$1*$B189)+$I$3*SIN(2*PI()*'Time-domain'!$C$1*$B189)</f>
        <v>-111.53355814317581</v>
      </c>
      <c r="M189">
        <f>$J$2*COS(2*PI()*'Time-domain'!$C$1*$B189)+$J$3*SIN(2*PI()*'Time-domain'!$C$1*$B189)</f>
        <v>-115.98880858920056</v>
      </c>
      <c r="N189">
        <f>$K$2*COS(2*PI()*'Time-domain'!$C$1*$B189)+$K$3*SIN(2*PI()*'Time-domain'!$C$1*$B189)</f>
        <v>-119.19147914392897</v>
      </c>
      <c r="O189">
        <f t="shared" si="10"/>
        <v>89.185001938108456</v>
      </c>
      <c r="P189">
        <f t="shared" si="11"/>
        <v>93.759801436292946</v>
      </c>
      <c r="Q189">
        <f t="shared" si="11"/>
        <v>96.948396971501765</v>
      </c>
      <c r="R189">
        <f t="shared" si="12"/>
        <v>86.598553136349096</v>
      </c>
      <c r="S189">
        <f t="shared" si="13"/>
        <v>93.655157038076055</v>
      </c>
      <c r="T189">
        <f t="shared" si="14"/>
        <v>98.898553609226795</v>
      </c>
    </row>
    <row r="190" spans="1:20" x14ac:dyDescent="0.3">
      <c r="A190">
        <v>-73</v>
      </c>
      <c r="B190">
        <f>A190/256/(2*'Time-domain'!$C$1)</f>
        <v>-2.8515624999999999E-3</v>
      </c>
      <c r="C190">
        <f>-1*'Time-domain'!AJ192</f>
        <v>-122.05882352941177</v>
      </c>
      <c r="D190">
        <f>-1*'Time-domain'!AK192</f>
        <v>-135.29411764705884</v>
      </c>
      <c r="E190">
        <f>-1*'Time-domain'!AL192</f>
        <v>-135.29411764705884</v>
      </c>
      <c r="F190">
        <f>F189+(C190+C189)/2*COS(2*PI()*'Time-domain'!$C$1*($B190+$B189)/2)*($B190-$B189)</f>
        <v>0.11380319225635199</v>
      </c>
      <c r="G190">
        <f>G189+(D190+D189)/2*COS(2*PI()*'Time-domain'!$C$1*($B190+$B189)/2)*($B190-$B189)</f>
        <v>0.13109338255588671</v>
      </c>
      <c r="H190">
        <f>H189+(E190+E189)/2*COS(2*PI()*'Time-domain'!$C$1*($B190+$B189)/2)*($B190-$B189)</f>
        <v>0.14665345124034107</v>
      </c>
      <c r="I190">
        <f>I189+(C190+C189)/2*SIN(2*PI()*'Time-domain'!$C$1*($B190+$B189)/2)*($B190-$B189)</f>
        <v>0.62093882064922379</v>
      </c>
      <c r="J190">
        <f>J189+(D190+D189)/2*SIN(2*PI()*'Time-domain'!$C$1*($B190+$B189)/2)*($B190-$B189)</f>
        <v>0.63692336458156618</v>
      </c>
      <c r="K190">
        <f>K189+(E190+E189)/2*SIN(2*PI()*'Time-domain'!$C$1*($B190+$B189)/2)*($B190-$B189)</f>
        <v>0.64707965641753751</v>
      </c>
      <c r="L190">
        <f>$I$2*COS(2*PI()*'Time-domain'!$C$1*$B190)+$I$3*SIN(2*PI()*'Time-domain'!$C$1*$B190)</f>
        <v>-110.45702501582414</v>
      </c>
      <c r="M190">
        <f>$J$2*COS(2*PI()*'Time-domain'!$C$1*$B190)+$J$3*SIN(2*PI()*'Time-domain'!$C$1*$B190)</f>
        <v>-114.86927293619077</v>
      </c>
      <c r="N190">
        <f>$K$2*COS(2*PI()*'Time-domain'!$C$1*$B190)+$K$3*SIN(2*PI()*'Time-domain'!$C$1*$B190)</f>
        <v>-118.04103099242494</v>
      </c>
      <c r="O190">
        <f t="shared" si="10"/>
        <v>89.766968985037522</v>
      </c>
      <c r="P190">
        <f t="shared" si="11"/>
        <v>94.474820899960761</v>
      </c>
      <c r="Q190">
        <f t="shared" si="11"/>
        <v>97.66341643516958</v>
      </c>
      <c r="R190">
        <f t="shared" si="12"/>
        <v>87.079801368881064</v>
      </c>
      <c r="S190">
        <f t="shared" si="13"/>
        <v>94.175620454146213</v>
      </c>
      <c r="T190">
        <f t="shared" si="14"/>
        <v>99.448155795414252</v>
      </c>
    </row>
    <row r="191" spans="1:20" x14ac:dyDescent="0.3">
      <c r="A191">
        <v>-72</v>
      </c>
      <c r="B191">
        <f>A191/256/(2*'Time-domain'!$C$1)</f>
        <v>-2.8124999999999999E-3</v>
      </c>
      <c r="C191">
        <f>-1*'Time-domain'!AJ193</f>
        <v>-122.05882352941177</v>
      </c>
      <c r="D191">
        <f>-1*'Time-domain'!AK193</f>
        <v>-135.29411764705884</v>
      </c>
      <c r="E191">
        <f>-1*'Time-domain'!AL193</f>
        <v>-135.29411764705884</v>
      </c>
      <c r="F191">
        <f>F190+(C191+C190)/2*COS(2*PI()*'Time-domain'!$C$1*($B191+$B190)/2)*($B191-$B190)</f>
        <v>0.11080112574498141</v>
      </c>
      <c r="G191">
        <f>G190+(D191+D190)/2*COS(2*PI()*'Time-domain'!$C$1*($B191+$B190)/2)*($B191-$B190)</f>
        <v>0.12776579076015065</v>
      </c>
      <c r="H191">
        <f>H190+(E191+E190)/2*COS(2*PI()*'Time-domain'!$C$1*($B191+$B190)/2)*($B191-$B190)</f>
        <v>0.14332585944460502</v>
      </c>
      <c r="I191">
        <f>I190+(C191+C190)/2*SIN(2*PI()*'Time-domain'!$C$1*($B191+$B190)/2)*($B191-$B190)</f>
        <v>0.62464296487319426</v>
      </c>
      <c r="J191">
        <f>J190+(D191+D190)/2*SIN(2*PI()*'Time-domain'!$C$1*($B191+$B190)/2)*($B191-$B190)</f>
        <v>0.64102916299849733</v>
      </c>
      <c r="K191">
        <f>K190+(E191+E190)/2*SIN(2*PI()*'Time-domain'!$C$1*($B191+$B190)/2)*($B191-$B190)</f>
        <v>0.65118545483446866</v>
      </c>
      <c r="L191">
        <f>$I$2*COS(2*PI()*'Time-domain'!$C$1*$B191)+$I$3*SIN(2*PI()*'Time-domain'!$C$1*$B191)</f>
        <v>-109.36385746679797</v>
      </c>
      <c r="M191">
        <f>$J$2*COS(2*PI()*'Time-domain'!$C$1*$B191)+$J$3*SIN(2*PI()*'Time-domain'!$C$1*$B191)</f>
        <v>-113.73243839319917</v>
      </c>
      <c r="N191">
        <f>$K$2*COS(2*PI()*'Time-domain'!$C$1*$B191)+$K$3*SIN(2*PI()*'Time-domain'!$C$1*$B191)</f>
        <v>-116.87280629584248</v>
      </c>
      <c r="O191">
        <f t="shared" si="10"/>
        <v>90.348936031966588</v>
      </c>
      <c r="P191">
        <f t="shared" si="11"/>
        <v>95.189840363628576</v>
      </c>
      <c r="Q191">
        <f t="shared" si="11"/>
        <v>98.378435898837395</v>
      </c>
      <c r="R191">
        <f t="shared" si="12"/>
        <v>87.551688286609959</v>
      </c>
      <c r="S191">
        <f t="shared" si="13"/>
        <v>94.685959735618141</v>
      </c>
      <c r="T191">
        <f t="shared" si="14"/>
        <v>99.987067035155448</v>
      </c>
    </row>
    <row r="192" spans="1:20" x14ac:dyDescent="0.3">
      <c r="A192">
        <v>-71</v>
      </c>
      <c r="B192">
        <f>A192/256/(2*'Time-domain'!$C$1)</f>
        <v>-2.7734374999999999E-3</v>
      </c>
      <c r="C192">
        <f>-1*'Time-domain'!AJ194</f>
        <v>-122.05882352941177</v>
      </c>
      <c r="D192">
        <f>-1*'Time-domain'!AK194</f>
        <v>-135.29411764705884</v>
      </c>
      <c r="E192">
        <f>-1*'Time-domain'!AL194</f>
        <v>-135.29411764705884</v>
      </c>
      <c r="F192">
        <f>F191+(C192+C191)/2*COS(2*PI()*'Time-domain'!$C$1*($B192+$B191)/2)*($B192-$B191)</f>
        <v>0.10775382973603763</v>
      </c>
      <c r="G192">
        <f>G191+(D192+D191)/2*COS(2*PI()*'Time-domain'!$C$1*($B192+$B191)/2)*($B192-$B191)</f>
        <v>0.12438806506349007</v>
      </c>
      <c r="H192">
        <f>H191+(E192+E191)/2*COS(2*PI()*'Time-domain'!$C$1*($B192+$B191)/2)*($B192-$B191)</f>
        <v>0.13994813374794443</v>
      </c>
      <c r="I192">
        <f>I191+(C192+C191)/2*SIN(2*PI()*'Time-domain'!$C$1*($B192+$B191)/2)*($B192-$B191)</f>
        <v>0.62830999020778655</v>
      </c>
      <c r="J192">
        <f>J191+(D192+D191)/2*SIN(2*PI()*'Time-domain'!$C$1*($B192+$B191)/2)*($B192-$B191)</f>
        <v>0.64509381758623818</v>
      </c>
      <c r="K192">
        <f>K191+(E192+E191)/2*SIN(2*PI()*'Time-domain'!$C$1*($B192+$B191)/2)*($B192-$B191)</f>
        <v>0.65525010942220951</v>
      </c>
      <c r="L192">
        <f>$I$2*COS(2*PI()*'Time-domain'!$C$1*$B192)+$I$3*SIN(2*PI()*'Time-domain'!$C$1*$B192)</f>
        <v>-108.25422012310916</v>
      </c>
      <c r="M192">
        <f>$J$2*COS(2*PI()*'Time-domain'!$C$1*$B192)+$J$3*SIN(2*PI()*'Time-domain'!$C$1*$B192)</f>
        <v>-112.57847616332636</v>
      </c>
      <c r="N192">
        <f>$K$2*COS(2*PI()*'Time-domain'!$C$1*$B192)+$K$3*SIN(2*PI()*'Time-domain'!$C$1*$B192)</f>
        <v>-115.68698098452383</v>
      </c>
      <c r="O192">
        <f t="shared" si="10"/>
        <v>90.930903078895653</v>
      </c>
      <c r="P192">
        <f t="shared" si="11"/>
        <v>95.904859827296391</v>
      </c>
      <c r="Q192">
        <f t="shared" si="11"/>
        <v>99.09345536250521</v>
      </c>
      <c r="R192">
        <f t="shared" si="12"/>
        <v>88.01416511955847</v>
      </c>
      <c r="S192">
        <f t="shared" si="13"/>
        <v>95.186122138424892</v>
      </c>
      <c r="T192">
        <f t="shared" si="14"/>
        <v>100.51523163144343</v>
      </c>
    </row>
    <row r="193" spans="1:20" x14ac:dyDescent="0.3">
      <c r="A193">
        <v>-70</v>
      </c>
      <c r="B193">
        <f>A193/256/(2*'Time-domain'!$C$1)</f>
        <v>-2.7343749999999998E-3</v>
      </c>
      <c r="C193">
        <f>-1*'Time-domain'!AJ195</f>
        <v>-122.05882352941177</v>
      </c>
      <c r="D193">
        <f>-1*'Time-domain'!AK195</f>
        <v>-135.29411764705884</v>
      </c>
      <c r="E193">
        <f>-1*'Time-domain'!AL195</f>
        <v>-135.29411764705884</v>
      </c>
      <c r="F193">
        <f>F192+(C193+C192)/2*COS(2*PI()*'Time-domain'!$C$1*($B193+$B192)/2)*($B193-$B192)</f>
        <v>0.10466176314109074</v>
      </c>
      <c r="G193">
        <f>G192+(D193+D192)/2*COS(2*PI()*'Time-domain'!$C$1*($B193+$B192)/2)*($B193-$B192)</f>
        <v>0.12096071413897062</v>
      </c>
      <c r="H193">
        <f>H192+(E193+E192)/2*COS(2*PI()*'Time-domain'!$C$1*($B193+$B192)/2)*($B193-$B192)</f>
        <v>0.136520782823425</v>
      </c>
      <c r="I193">
        <f>I192+(C193+C192)/2*SIN(2*PI()*'Time-domain'!$C$1*($B193+$B192)/2)*($B193-$B192)</f>
        <v>0.63193934441247368</v>
      </c>
      <c r="J193">
        <f>J192+(D193+D192)/2*SIN(2*PI()*'Time-domain'!$C$1*($B193+$B192)/2)*($B193-$B192)</f>
        <v>0.6491167162227589</v>
      </c>
      <c r="K193">
        <f>K192+(E193+E192)/2*SIN(2*PI()*'Time-domain'!$C$1*($B193+$B192)/2)*($B193-$B192)</f>
        <v>0.65927300805873024</v>
      </c>
      <c r="L193">
        <f>$I$2*COS(2*PI()*'Time-domain'!$C$1*$B193)+$I$3*SIN(2*PI()*'Time-domain'!$C$1*$B193)</f>
        <v>-107.12828009206012</v>
      </c>
      <c r="M193">
        <f>$J$2*COS(2*PI()*'Time-domain'!$C$1*$B193)+$J$3*SIN(2*PI()*'Time-domain'!$C$1*$B193)</f>
        <v>-111.40756002903949</v>
      </c>
      <c r="N193">
        <f>$K$2*COS(2*PI()*'Time-domain'!$C$1*$B193)+$K$3*SIN(2*PI()*'Time-domain'!$C$1*$B193)</f>
        <v>-114.48373363939905</v>
      </c>
      <c r="O193">
        <f t="shared" si="10"/>
        <v>91.512870125824719</v>
      </c>
      <c r="P193">
        <f t="shared" si="11"/>
        <v>96.619879290964207</v>
      </c>
      <c r="Q193">
        <f t="shared" si="11"/>
        <v>99.808474826173025</v>
      </c>
      <c r="R193">
        <f t="shared" si="12"/>
        <v>88.467188766032464</v>
      </c>
      <c r="S193">
        <f t="shared" si="13"/>
        <v>95.676061048670675</v>
      </c>
      <c r="T193">
        <f t="shared" si="14"/>
        <v>101.03260036064741</v>
      </c>
    </row>
    <row r="194" spans="1:20" x14ac:dyDescent="0.3">
      <c r="A194">
        <v>-69</v>
      </c>
      <c r="B194">
        <f>A194/256/(2*'Time-domain'!$C$1)</f>
        <v>-2.6953124999999998E-3</v>
      </c>
      <c r="C194">
        <f>-1*'Time-domain'!AJ196</f>
        <v>-122.05882352941177</v>
      </c>
      <c r="D194">
        <f>-1*'Time-domain'!AK196</f>
        <v>-134.81572973697271</v>
      </c>
      <c r="E194">
        <f>-1*'Time-domain'!AL196</f>
        <v>-135.29411764705884</v>
      </c>
      <c r="F194">
        <f>F193+(C194+C193)/2*COS(2*PI()*'Time-domain'!$C$1*($B194+$B193)/2)*($B194-$B193)</f>
        <v>0.10152539161399644</v>
      </c>
      <c r="G194">
        <f>G193+(D194+D193)/2*COS(2*PI()*'Time-domain'!$C$1*($B194+$B193)/2)*($B194-$B193)</f>
        <v>0.11749040035899663</v>
      </c>
      <c r="H194">
        <f>H193+(E194+E193)/2*COS(2*PI()*'Time-domain'!$C$1*($B194+$B193)/2)*($B194-$B193)</f>
        <v>0.13304432281748915</v>
      </c>
      <c r="I194">
        <f>I193+(C194+C193)/2*SIN(2*PI()*'Time-domain'!$C$1*($B194+$B193)/2)*($B194-$B193)</f>
        <v>0.6355304809198622</v>
      </c>
      <c r="J194">
        <f>J193+(D194+D193)/2*SIN(2*PI()*'Time-domain'!$C$1*($B194+$B193)/2)*($B194-$B193)</f>
        <v>0.65309021566301939</v>
      </c>
      <c r="K194">
        <f>K193+(E194+E193)/2*SIN(2*PI()*'Time-domain'!$C$1*($B194+$B193)/2)*($B194-$B193)</f>
        <v>0.66325354491029342</v>
      </c>
      <c r="L194">
        <f>$I$2*COS(2*PI()*'Time-domain'!$C$1*$B194)+$I$3*SIN(2*PI()*'Time-domain'!$C$1*$B194)</f>
        <v>-105.98620693607802</v>
      </c>
      <c r="M194">
        <f>$J$2*COS(2*PI()*'Time-domain'!$C$1*$B194)+$J$3*SIN(2*PI()*'Time-domain'!$C$1*$B194)</f>
        <v>-110.21986632600149</v>
      </c>
      <c r="N194">
        <f>$K$2*COS(2*PI()*'Time-domain'!$C$1*$B194)+$K$3*SIN(2*PI()*'Time-domain'!$C$1*$B194)</f>
        <v>-113.26324546509245</v>
      </c>
      <c r="O194">
        <f t="shared" si="10"/>
        <v>92.094837172753785</v>
      </c>
      <c r="P194">
        <f t="shared" si="11"/>
        <v>97.332372744614844</v>
      </c>
      <c r="Q194">
        <f t="shared" si="11"/>
        <v>100.52349428984084</v>
      </c>
      <c r="R194">
        <f t="shared" si="12"/>
        <v>88.910721818583895</v>
      </c>
      <c r="S194">
        <f t="shared" si="13"/>
        <v>96.155736010709333</v>
      </c>
      <c r="T194">
        <f t="shared" si="14"/>
        <v>101.53913050216325</v>
      </c>
    </row>
    <row r="195" spans="1:20" x14ac:dyDescent="0.3">
      <c r="A195">
        <v>-68</v>
      </c>
      <c r="B195">
        <f>A195/256/(2*'Time-domain'!$C$1)</f>
        <v>-2.6562500000000002E-3</v>
      </c>
      <c r="C195">
        <f>-1*'Time-domain'!AJ197</f>
        <v>-122.05882352941177</v>
      </c>
      <c r="D195">
        <f>-1*'Time-domain'!AK197</f>
        <v>-122.05882352941177</v>
      </c>
      <c r="E195">
        <f>-1*'Time-domain'!AL197</f>
        <v>-135.29411764705884</v>
      </c>
      <c r="F195">
        <f>F194+(C195+C194)/2*COS(2*PI()*'Time-domain'!$C$1*($B195+$B194)/2)*($B195-$B194)</f>
        <v>9.8345187480770258E-2</v>
      </c>
      <c r="G195">
        <f>G194+(D195+D194)/2*COS(2*PI()*'Time-domain'!$C$1*($B195+$B194)/2)*($B195-$B194)</f>
        <v>0.11414400764277674</v>
      </c>
      <c r="H195">
        <f>H194+(E195+E194)/2*COS(2*PI()*'Time-domain'!$C$1*($B195+$B194)/2)*($B195-$B194)</f>
        <v>0.1295192772722264</v>
      </c>
      <c r="I195">
        <f>I194+(C195+C194)/2*SIN(2*PI()*'Time-domain'!$C$1*($B195+$B194)/2)*($B195-$B194)</f>
        <v>0.63908285891800332</v>
      </c>
      <c r="J195">
        <f>J194+(D195+D194)/2*SIN(2*PI()*'Time-domain'!$C$1*($B195+$B194)/2)*($B195-$B194)</f>
        <v>0.65682823101053733</v>
      </c>
      <c r="K195">
        <f>K194+(E195+E194)/2*SIN(2*PI()*'Time-domain'!$C$1*($B195+$B194)/2)*($B195-$B194)</f>
        <v>0.66719112052269081</v>
      </c>
      <c r="L195">
        <f>$I$2*COS(2*PI()*'Time-domain'!$C$1*$B195)+$I$3*SIN(2*PI()*'Time-domain'!$C$1*$B195)</f>
        <v>-104.82817264717926</v>
      </c>
      <c r="M195">
        <f>$J$2*COS(2*PI()*'Time-domain'!$C$1*$B195)+$J$3*SIN(2*PI()*'Time-domain'!$C$1*$B195)</f>
        <v>-109.01557391651534</v>
      </c>
      <c r="N195">
        <f>$K$2*COS(2*PI()*'Time-domain'!$C$1*$B195)+$K$3*SIN(2*PI()*'Time-domain'!$C$1*$B195)</f>
        <v>-112.02570026263379</v>
      </c>
      <c r="O195">
        <f t="shared" si="10"/>
        <v>92.67680421968285</v>
      </c>
      <c r="P195">
        <f t="shared" si="11"/>
        <v>97.976752980120736</v>
      </c>
      <c r="Q195">
        <f t="shared" si="11"/>
        <v>101.23851375350866</v>
      </c>
      <c r="R195">
        <f t="shared" si="12"/>
        <v>89.3447325865436</v>
      </c>
      <c r="S195">
        <f t="shared" si="13"/>
        <v>96.625112751513328</v>
      </c>
      <c r="T195">
        <f t="shared" si="14"/>
        <v>102.03478586414674</v>
      </c>
    </row>
    <row r="196" spans="1:20" x14ac:dyDescent="0.3">
      <c r="A196">
        <v>-67</v>
      </c>
      <c r="B196">
        <f>A196/256/(2*'Time-domain'!$C$1)</f>
        <v>-2.6171875000000002E-3</v>
      </c>
      <c r="C196">
        <f>-1*'Time-domain'!AJ198</f>
        <v>-122.05882352941177</v>
      </c>
      <c r="D196">
        <f>-1*'Time-domain'!AK198</f>
        <v>-122.05882352941177</v>
      </c>
      <c r="E196">
        <f>-1*'Time-domain'!AL198</f>
        <v>-135.29411764705884</v>
      </c>
      <c r="F196">
        <f>F195+(C196+C195)/2*COS(2*PI()*'Time-domain'!$C$1*($B196+$B195)/2)*($B196-$B195)</f>
        <v>9.5121629668456886E-2</v>
      </c>
      <c r="G196">
        <f>G195+(D196+D195)/2*COS(2*PI()*'Time-domain'!$C$1*($B196+$B195)/2)*($B196-$B195)</f>
        <v>0.11092044983046337</v>
      </c>
      <c r="H196">
        <f>H195+(E196+E195)/2*COS(2*PI()*'Time-domain'!$C$1*($B196+$B195)/2)*($B196-$B195)</f>
        <v>0.12594617704652963</v>
      </c>
      <c r="I196">
        <f>I195+(C196+C195)/2*SIN(2*PI()*'Time-domain'!$C$1*($B196+$B195)/2)*($B196-$B195)</f>
        <v>0.64259594343183724</v>
      </c>
      <c r="J196">
        <f>J195+(D196+D195)/2*SIN(2*PI()*'Time-domain'!$C$1*($B196+$B195)/2)*($B196-$B195)</f>
        <v>0.66034131552437125</v>
      </c>
      <c r="K196">
        <f>K195+(E196+E195)/2*SIN(2*PI()*'Time-domain'!$C$1*($B196+$B195)/2)*($B196-$B195)</f>
        <v>0.6710851419115188</v>
      </c>
      <c r="L196">
        <f>$I$2*COS(2*PI()*'Time-domain'!$C$1*$B196)+$I$3*SIN(2*PI()*'Time-domain'!$C$1*$B196)</f>
        <v>-103.65435162106814</v>
      </c>
      <c r="M196">
        <f>$J$2*COS(2*PI()*'Time-domain'!$C$1*$B196)+$J$3*SIN(2*PI()*'Time-domain'!$C$1*$B196)</f>
        <v>-107.79486416258815</v>
      </c>
      <c r="N196">
        <f>$K$2*COS(2*PI()*'Time-domain'!$C$1*$B196)+$K$3*SIN(2*PI()*'Time-domain'!$C$1*$B196)</f>
        <v>-110.77128440177849</v>
      </c>
      <c r="O196">
        <f t="shared" si="10"/>
        <v>93.258771266611916</v>
      </c>
      <c r="P196">
        <f t="shared" si="11"/>
        <v>98.558720027049802</v>
      </c>
      <c r="Q196">
        <f t="shared" si="11"/>
        <v>101.95353321717647</v>
      </c>
      <c r="R196">
        <f t="shared" si="12"/>
        <v>89.769195115110591</v>
      </c>
      <c r="S196">
        <f t="shared" si="13"/>
        <v>97.084163201318532</v>
      </c>
      <c r="T196">
        <f t="shared" si="14"/>
        <v>102.51953680531426</v>
      </c>
    </row>
    <row r="197" spans="1:20" x14ac:dyDescent="0.3">
      <c r="A197">
        <v>-66</v>
      </c>
      <c r="B197">
        <f>A197/256/(2*'Time-domain'!$C$1)</f>
        <v>-2.5781250000000001E-3</v>
      </c>
      <c r="C197">
        <f>-1*'Time-domain'!AJ199</f>
        <v>-122.05882352941177</v>
      </c>
      <c r="D197">
        <f>-1*'Time-domain'!AK199</f>
        <v>-122.05882352941177</v>
      </c>
      <c r="E197">
        <f>-1*'Time-domain'!AL199</f>
        <v>-135.29411764705884</v>
      </c>
      <c r="F197">
        <f>F196+(C197+C196)/2*COS(2*PI()*'Time-domain'!$C$1*($B197+$B196)/2)*($B197-$B196)</f>
        <v>9.18552036330057E-2</v>
      </c>
      <c r="G197">
        <f>G196+(D197+D196)/2*COS(2*PI()*'Time-domain'!$C$1*($B197+$B196)/2)*($B197-$B196)</f>
        <v>0.10765402379501218</v>
      </c>
      <c r="H197">
        <f>H196+(E197+E196)/2*COS(2*PI()*'Time-domain'!$C$1*($B197+$B196)/2)*($B197-$B196)</f>
        <v>0.12232556023615002</v>
      </c>
      <c r="I197">
        <f>I196+(C197+C196)/2*SIN(2*PI()*'Time-domain'!$C$1*($B197+$B196)/2)*($B197-$B196)</f>
        <v>0.64606920540375834</v>
      </c>
      <c r="J197">
        <f>J196+(D197+D196)/2*SIN(2*PI()*'Time-domain'!$C$1*($B197+$B196)/2)*($B197-$B196)</f>
        <v>0.66381457749629236</v>
      </c>
      <c r="K197">
        <f>K196+(E197+E196)/2*SIN(2*PI()*'Time-domain'!$C$1*($B197+$B196)/2)*($B197-$B196)</f>
        <v>0.67493502265147953</v>
      </c>
      <c r="L197">
        <f>$I$2*COS(2*PI()*'Time-domain'!$C$1*$B197)+$I$3*SIN(2*PI()*'Time-domain'!$C$1*$B197)</f>
        <v>-102.46492063087355</v>
      </c>
      <c r="M197">
        <f>$J$2*COS(2*PI()*'Time-domain'!$C$1*$B197)+$J$3*SIN(2*PI()*'Time-domain'!$C$1*$B197)</f>
        <v>-106.55792089861872</v>
      </c>
      <c r="N197">
        <f>$K$2*COS(2*PI()*'Time-domain'!$C$1*$B197)+$K$3*SIN(2*PI()*'Time-domain'!$C$1*$B197)</f>
        <v>-109.50018679294105</v>
      </c>
      <c r="O197">
        <f t="shared" si="10"/>
        <v>93.840738313540982</v>
      </c>
      <c r="P197">
        <f t="shared" si="11"/>
        <v>99.140687073978867</v>
      </c>
      <c r="Q197">
        <f t="shared" si="11"/>
        <v>102.66855268084429</v>
      </c>
      <c r="R197">
        <f t="shared" si="12"/>
        <v>90.184089200986278</v>
      </c>
      <c r="S197">
        <f t="shared" si="13"/>
        <v>97.532865510532361</v>
      </c>
      <c r="T197">
        <f t="shared" si="14"/>
        <v>102.99336025279753</v>
      </c>
    </row>
    <row r="198" spans="1:20" x14ac:dyDescent="0.3">
      <c r="A198">
        <v>-65</v>
      </c>
      <c r="B198">
        <f>A198/256/(2*'Time-domain'!$C$1)</f>
        <v>-2.5390625000000001E-3</v>
      </c>
      <c r="C198">
        <f>-1*'Time-domain'!AJ200</f>
        <v>-122.05882352941177</v>
      </c>
      <c r="D198">
        <f>-1*'Time-domain'!AK200</f>
        <v>-122.05882352941177</v>
      </c>
      <c r="E198">
        <f>-1*'Time-domain'!AL200</f>
        <v>-135.29411764705884</v>
      </c>
      <c r="F198">
        <f>F197+(C198+C197)/2*COS(2*PI()*'Time-domain'!$C$1*($B198+$B197)/2)*($B198-$B197)</f>
        <v>8.8546401286162799E-2</v>
      </c>
      <c r="G198">
        <f>G197+(D198+D197)/2*COS(2*PI()*'Time-domain'!$C$1*($B198+$B197)/2)*($B198-$B197)</f>
        <v>0.10434522144816928</v>
      </c>
      <c r="H198">
        <f>H197+(E198+E197)/2*COS(2*PI()*'Time-domain'!$C$1*($B198+$B197)/2)*($B198-$B197)</f>
        <v>0.11865797209266149</v>
      </c>
      <c r="I198">
        <f>I197+(C198+C197)/2*SIN(2*PI()*'Time-domain'!$C$1*($B198+$B197)/2)*($B198-$B197)</f>
        <v>0.64950212177328925</v>
      </c>
      <c r="J198">
        <f>J197+(D198+D197)/2*SIN(2*PI()*'Time-domain'!$C$1*($B198+$B197)/2)*($B198-$B197)</f>
        <v>0.66724749386582327</v>
      </c>
      <c r="K198">
        <f>K197+(E198+E197)/2*SIN(2*PI()*'Time-domain'!$C$1*($B198+$B197)/2)*($B198-$B197)</f>
        <v>0.67874018296469452</v>
      </c>
      <c r="L198">
        <f>$I$2*COS(2*PI()*'Time-domain'!$C$1*$B198)+$I$3*SIN(2*PI()*'Time-domain'!$C$1*$B198)</f>
        <v>-101.26005880052757</v>
      </c>
      <c r="M198">
        <f>$J$2*COS(2*PI()*'Time-domain'!$C$1*$B198)+$J$3*SIN(2*PI()*'Time-domain'!$C$1*$B198)</f>
        <v>-105.30493040371282</v>
      </c>
      <c r="N198">
        <f>$K$2*COS(2*PI()*'Time-domain'!$C$1*$B198)+$K$3*SIN(2*PI()*'Time-domain'!$C$1*$B198)</f>
        <v>-108.21259885874598</v>
      </c>
      <c r="O198">
        <f t="shared" si="10"/>
        <v>94.422705360470047</v>
      </c>
      <c r="P198">
        <f t="shared" si="11"/>
        <v>99.722654120907933</v>
      </c>
      <c r="Q198">
        <f t="shared" si="11"/>
        <v>103.3835721445121</v>
      </c>
      <c r="R198">
        <f t="shared" si="12"/>
        <v>90.589400404544136</v>
      </c>
      <c r="S198">
        <f t="shared" si="13"/>
        <v>97.971204062895197</v>
      </c>
      <c r="T198">
        <f t="shared" si="14"/>
        <v>103.45623971604184</v>
      </c>
    </row>
    <row r="199" spans="1:20" x14ac:dyDescent="0.3">
      <c r="A199">
        <v>-64</v>
      </c>
      <c r="B199">
        <f>A199/256/(2*'Time-domain'!$C$1)</f>
        <v>-2.5000000000000001E-3</v>
      </c>
      <c r="C199">
        <f>-1*'Time-domain'!AJ201</f>
        <v>-122.05882352941177</v>
      </c>
      <c r="D199">
        <f>-1*'Time-domain'!AK201</f>
        <v>-122.05882352941177</v>
      </c>
      <c r="E199">
        <f>-1*'Time-domain'!AL201</f>
        <v>-135.29411764705884</v>
      </c>
      <c r="F199">
        <f>F198+(C199+C198)/2*COS(2*PI()*'Time-domain'!$C$1*($B199+$B198)/2)*($B199-$B198)</f>
        <v>8.5195720921390869E-2</v>
      </c>
      <c r="G199">
        <f>G198+(D199+D198)/2*COS(2*PI()*'Time-domain'!$C$1*($B199+$B198)/2)*($B199-$B198)</f>
        <v>0.10099454108339735</v>
      </c>
      <c r="H199">
        <f>H198+(E199+E198)/2*COS(2*PI()*'Time-domain'!$C$1*($B199+$B198)/2)*($B199-$B198)</f>
        <v>0.11494396494134802</v>
      </c>
      <c r="I199">
        <f>I198+(C199+C198)/2*SIN(2*PI()*'Time-domain'!$C$1*($B199+$B198)/2)*($B199-$B198)</f>
        <v>0.65289417555585205</v>
      </c>
      <c r="J199">
        <f>J198+(D199+D198)/2*SIN(2*PI()*'Time-domain'!$C$1*($B199+$B198)/2)*($B199-$B198)</f>
        <v>0.67063954764838607</v>
      </c>
      <c r="K199">
        <f>K198+(E199+E198)/2*SIN(2*PI()*'Time-domain'!$C$1*($B199+$B198)/2)*($B199-$B198)</f>
        <v>0.68250004980801715</v>
      </c>
      <c r="L199">
        <f>$I$2*COS(2*PI()*'Time-domain'!$C$1*$B199)+$I$3*SIN(2*PI()*'Time-domain'!$C$1*$B199)</f>
        <v>-100.03994757778997</v>
      </c>
      <c r="M199">
        <f>$J$2*COS(2*PI()*'Time-domain'!$C$1*$B199)+$J$3*SIN(2*PI()*'Time-domain'!$C$1*$B199)</f>
        <v>-104.03608137363007</v>
      </c>
      <c r="N199">
        <f>$K$2*COS(2*PI()*'Time-domain'!$C$1*$B199)+$K$3*SIN(2*PI()*'Time-domain'!$C$1*$B199)</f>
        <v>-106.90871450519995</v>
      </c>
      <c r="O199">
        <f t="shared" si="10"/>
        <v>95.004672407399113</v>
      </c>
      <c r="P199">
        <f t="shared" si="11"/>
        <v>100.304621167837</v>
      </c>
      <c r="Q199">
        <f t="shared" si="11"/>
        <v>104.09859160817992</v>
      </c>
      <c r="R199">
        <f t="shared" si="12"/>
        <v>90.985120058527642</v>
      </c>
      <c r="S199">
        <f t="shared" si="13"/>
        <v>98.399169484887011</v>
      </c>
      <c r="T199">
        <f t="shared" si="14"/>
        <v>103.90816529673938</v>
      </c>
    </row>
    <row r="200" spans="1:20" x14ac:dyDescent="0.3">
      <c r="A200">
        <v>-63</v>
      </c>
      <c r="B200">
        <f>A200/256/(2*'Time-domain'!$C$1)</f>
        <v>-2.4609375E-3</v>
      </c>
      <c r="C200">
        <f>-1*'Time-domain'!AJ202</f>
        <v>-122.05882352941177</v>
      </c>
      <c r="D200">
        <f>-1*'Time-domain'!AK202</f>
        <v>-122.05882352941177</v>
      </c>
      <c r="E200">
        <f>-1*'Time-domain'!AL202</f>
        <v>-135.29411764705884</v>
      </c>
      <c r="F200">
        <f>F199+(C200+C199)/2*COS(2*PI()*'Time-domain'!$C$1*($B200+$B199)/2)*($B200-$B199)</f>
        <v>8.1803667138828084E-2</v>
      </c>
      <c r="G200">
        <f>G199+(D200+D199)/2*COS(2*PI()*'Time-domain'!$C$1*($B200+$B199)/2)*($B200-$B199)</f>
        <v>9.7602487300834567E-2</v>
      </c>
      <c r="H200">
        <f>H199+(E200+E199)/2*COS(2*PI()*'Time-domain'!$C$1*($B200+$B199)/2)*($B200-$B199)</f>
        <v>0.11118409809802542</v>
      </c>
      <c r="I200">
        <f>I199+(C200+C199)/2*SIN(2*PI()*'Time-domain'!$C$1*($B200+$B199)/2)*($B200-$B199)</f>
        <v>0.65624485592062398</v>
      </c>
      <c r="J200">
        <f>J199+(D200+D199)/2*SIN(2*PI()*'Time-domain'!$C$1*($B200+$B199)/2)*($B200-$B199)</f>
        <v>0.673990228013158</v>
      </c>
      <c r="K200">
        <f>K199+(E200+E199)/2*SIN(2*PI()*'Time-domain'!$C$1*($B200+$B199)/2)*($B200-$B199)</f>
        <v>0.68621405695933058</v>
      </c>
      <c r="L200">
        <f>$I$2*COS(2*PI()*'Time-domain'!$C$1*$B200)+$I$3*SIN(2*PI()*'Time-domain'!$C$1*$B200)</f>
        <v>-98.804770706923051</v>
      </c>
      <c r="M200">
        <f>$J$2*COS(2*PI()*'Time-domain'!$C$1*$B200)+$J$3*SIN(2*PI()*'Time-domain'!$C$1*$B200)</f>
        <v>-102.75156489236727</v>
      </c>
      <c r="N200">
        <f>$K$2*COS(2*PI()*'Time-domain'!$C$1*$B200)+$K$3*SIN(2*PI()*'Time-domain'!$C$1*$B200)</f>
        <v>-105.58873009249065</v>
      </c>
      <c r="O200">
        <f t="shared" si="10"/>
        <v>95.586639454328179</v>
      </c>
      <c r="P200">
        <f t="shared" si="11"/>
        <v>100.88658821476606</v>
      </c>
      <c r="Q200">
        <f t="shared" si="11"/>
        <v>104.81361107184773</v>
      </c>
      <c r="R200">
        <f t="shared" si="12"/>
        <v>91.371245273271072</v>
      </c>
      <c r="S200">
        <f t="shared" si="13"/>
        <v>98.816758651373647</v>
      </c>
      <c r="T200">
        <f t="shared" si="14"/>
        <v>104.34913369479162</v>
      </c>
    </row>
    <row r="201" spans="1:20" x14ac:dyDescent="0.3">
      <c r="A201">
        <v>-62</v>
      </c>
      <c r="B201">
        <f>A201/256/(2*'Time-domain'!$C$1)</f>
        <v>-2.421875E-3</v>
      </c>
      <c r="C201">
        <f>-1*'Time-domain'!AJ203</f>
        <v>-122.05882352941177</v>
      </c>
      <c r="D201">
        <f>-1*'Time-domain'!AK203</f>
        <v>-122.05882352941177</v>
      </c>
      <c r="E201">
        <f>-1*'Time-domain'!AL203</f>
        <v>-124.40839692792242</v>
      </c>
      <c r="F201">
        <f>F200+(C201+C200)/2*COS(2*PI()*'Time-domain'!$C$1*($B201+$B200)/2)*($B201-$B200)</f>
        <v>7.8370750769297143E-2</v>
      </c>
      <c r="G201">
        <f>G200+(D201+D200)/2*COS(2*PI()*'Time-domain'!$C$1*($B201+$B200)/2)*($B201-$B200)</f>
        <v>9.4169570931303626E-2</v>
      </c>
      <c r="H201">
        <f>H200+(E201+E200)/2*COS(2*PI()*'Time-domain'!$C$1*($B201+$B200)/2)*($B201-$B200)</f>
        <v>0.10753201876564526</v>
      </c>
      <c r="I201">
        <f>I200+(C201+C200)/2*SIN(2*PI()*'Time-domain'!$C$1*($B201+$B200)/2)*($B201-$B200)</f>
        <v>0.65955365826746692</v>
      </c>
      <c r="J201">
        <f>J200+(D201+D200)/2*SIN(2*PI()*'Time-domain'!$C$1*($B201+$B200)/2)*($B201-$B200)</f>
        <v>0.67729903036000094</v>
      </c>
      <c r="K201">
        <f>K200+(E201+E200)/2*SIN(2*PI()*'Time-domain'!$C$1*($B201+$B200)/2)*($B201-$B200)</f>
        <v>0.68973409862800861</v>
      </c>
      <c r="L201">
        <f>$I$2*COS(2*PI()*'Time-domain'!$C$1*$B201)+$I$3*SIN(2*PI()*'Time-domain'!$C$1*$B201)</f>
        <v>-97.554714201020133</v>
      </c>
      <c r="M201">
        <f>$J$2*COS(2*PI()*'Time-domain'!$C$1*$B201)+$J$3*SIN(2*PI()*'Time-domain'!$C$1*$B201)</f>
        <v>-101.45157440338161</v>
      </c>
      <c r="N201">
        <f>$K$2*COS(2*PI()*'Time-domain'!$C$1*$B201)+$K$3*SIN(2*PI()*'Time-domain'!$C$1*$B201)</f>
        <v>-104.25284440541526</v>
      </c>
      <c r="O201">
        <f t="shared" ref="O201:O264" si="15">O200+((C201+C200)/2)^2*($B201-$B200)</f>
        <v>96.168606501257244</v>
      </c>
      <c r="P201">
        <f t="shared" ref="P201:Q264" si="16">P200+((D201+D200)/2)^2*($B201-$B200)</f>
        <v>101.46855526169513</v>
      </c>
      <c r="Q201">
        <f t="shared" si="16"/>
        <v>105.47225751790796</v>
      </c>
      <c r="R201">
        <f t="shared" ref="R201:R264" si="17">R200+((L200+L201)/2)^2*($B201-$B200)</f>
        <v>91.747778938440149</v>
      </c>
      <c r="S201">
        <f t="shared" ref="S201:S264" si="18">S200+((M200+M201)/2)^2*($B201-$B200)</f>
        <v>99.22397468748926</v>
      </c>
      <c r="T201">
        <f t="shared" ref="T201:T264" si="19">T200+((N200+N201)/2)^2*($B201-$B200)</f>
        <v>104.77914821029709</v>
      </c>
    </row>
    <row r="202" spans="1:20" x14ac:dyDescent="0.3">
      <c r="A202">
        <v>-61</v>
      </c>
      <c r="B202">
        <f>A202/256/(2*'Time-domain'!$C$1)</f>
        <v>-2.3828124999999999E-3</v>
      </c>
      <c r="C202">
        <f>-1*'Time-domain'!AJ204</f>
        <v>-122.05882352941177</v>
      </c>
      <c r="D202">
        <f>-1*'Time-domain'!AK204</f>
        <v>-122.05882352941177</v>
      </c>
      <c r="E202">
        <f>-1*'Time-domain'!AL204</f>
        <v>-122.05882352941177</v>
      </c>
      <c r="F202">
        <f>F201+(C202+C201)/2*COS(2*PI()*'Time-domain'!$C$1*($B202+$B201)/2)*($B202-$B201)</f>
        <v>7.4897488797376024E-2</v>
      </c>
      <c r="G202">
        <f>G201+(D202+D201)/2*COS(2*PI()*'Time-domain'!$C$1*($B202+$B201)/2)*($B202-$B201)</f>
        <v>9.0696308959382507E-2</v>
      </c>
      <c r="H202">
        <f>H201+(E202+E201)/2*COS(2*PI()*'Time-domain'!$C$1*($B202+$B201)/2)*($B202-$B201)</f>
        <v>0.10402532748603745</v>
      </c>
      <c r="I202">
        <f>I201+(C202+C201)/2*SIN(2*PI()*'Time-domain'!$C$1*($B202+$B201)/2)*($B202-$B201)</f>
        <v>0.66282008430291806</v>
      </c>
      <c r="J202">
        <f>J201+(D202+D201)/2*SIN(2*PI()*'Time-domain'!$C$1*($B202+$B201)/2)*($B202-$B201)</f>
        <v>0.68056545639545207</v>
      </c>
      <c r="K202">
        <f>K201+(E202+E201)/2*SIN(2*PI()*'Time-domain'!$C$1*($B202+$B201)/2)*($B202-$B201)</f>
        <v>0.69303196322520888</v>
      </c>
      <c r="L202">
        <f>$I$2*COS(2*PI()*'Time-domain'!$C$1*$B202)+$I$3*SIN(2*PI()*'Time-domain'!$C$1*$B202)</f>
        <v>-96.289966313992991</v>
      </c>
      <c r="M202">
        <f>$J$2*COS(2*PI()*'Time-domain'!$C$1*$B202)+$J$3*SIN(2*PI()*'Time-domain'!$C$1*$B202)</f>
        <v>-100.13630568045903</v>
      </c>
      <c r="N202">
        <f>$K$2*COS(2*PI()*'Time-domain'!$C$1*$B202)+$K$3*SIN(2*PI()*'Time-domain'!$C$1*$B202)</f>
        <v>-102.90125862344452</v>
      </c>
      <c r="O202">
        <f t="shared" si="15"/>
        <v>96.75057354818631</v>
      </c>
      <c r="P202">
        <f t="shared" si="16"/>
        <v>102.0505223086242</v>
      </c>
      <c r="Q202">
        <f t="shared" si="16"/>
        <v>106.06548106048574</v>
      </c>
      <c r="R202">
        <f t="shared" si="17"/>
        <v>92.114729721291397</v>
      </c>
      <c r="S202">
        <f t="shared" si="18"/>
        <v>99.620826966753881</v>
      </c>
      <c r="T202">
        <f t="shared" si="19"/>
        <v>105.19821874156361</v>
      </c>
    </row>
    <row r="203" spans="1:20" x14ac:dyDescent="0.3">
      <c r="A203">
        <v>-60</v>
      </c>
      <c r="B203">
        <f>A203/256/(2*'Time-domain'!$C$1)</f>
        <v>-2.3437499999999999E-3</v>
      </c>
      <c r="C203">
        <f>-1*'Time-domain'!AJ205</f>
        <v>-114.70732612968914</v>
      </c>
      <c r="D203">
        <f>-1*'Time-domain'!AK205</f>
        <v>-122.05882352941177</v>
      </c>
      <c r="E203">
        <f>-1*'Time-domain'!AL205</f>
        <v>-122.05882352941177</v>
      </c>
      <c r="F203">
        <f>F202+(C203+C202)/2*COS(2*PI()*'Time-domain'!$C$1*($B203+$B202)/2)*($B203-$B202)</f>
        <v>7.1490199304834523E-2</v>
      </c>
      <c r="G203">
        <f>G202+(D203+D202)/2*COS(2*PI()*'Time-domain'!$C$1*($B203+$B202)/2)*($B203-$B202)</f>
        <v>8.7183224445548532E-2</v>
      </c>
      <c r="H203">
        <f>H202+(E203+E202)/2*COS(2*PI()*'Time-domain'!$C$1*($B203+$B202)/2)*($B203-$B202)</f>
        <v>0.10051224297220347</v>
      </c>
      <c r="I203">
        <f>I202+(C203+C202)/2*SIN(2*PI()*'Time-domain'!$C$1*($B203+$B202)/2)*($B203-$B202)</f>
        <v>0.66594656606538172</v>
      </c>
      <c r="J203">
        <f>J202+(D203+D202)/2*SIN(2*PI()*'Time-domain'!$C$1*($B203+$B202)/2)*($B203-$B202)</f>
        <v>0.6837890142077655</v>
      </c>
      <c r="K203">
        <f>K202+(E203+E202)/2*SIN(2*PI()*'Time-domain'!$C$1*($B203+$B202)/2)*($B203-$B202)</f>
        <v>0.69625552103752231</v>
      </c>
      <c r="L203">
        <f>$I$2*COS(2*PI()*'Time-domain'!$C$1*$B203)+$I$3*SIN(2*PI()*'Time-domain'!$C$1*$B203)</f>
        <v>-95.010717512221319</v>
      </c>
      <c r="M203">
        <f>$J$2*COS(2*PI()*'Time-domain'!$C$1*$B203)+$J$3*SIN(2*PI()*'Time-domain'!$C$1*$B203)</f>
        <v>-98.805956798231264</v>
      </c>
      <c r="N203">
        <f>$K$2*COS(2*PI()*'Time-domain'!$C$1*$B203)+$K$3*SIN(2*PI()*'Time-domain'!$C$1*$B203)</f>
        <v>-101.53417629042568</v>
      </c>
      <c r="O203">
        <f t="shared" si="15"/>
        <v>97.298017001549553</v>
      </c>
      <c r="P203">
        <f t="shared" si="16"/>
        <v>102.63248935555326</v>
      </c>
      <c r="Q203">
        <f t="shared" si="16"/>
        <v>106.6474481074148</v>
      </c>
      <c r="R203">
        <f t="shared" si="17"/>
        <v>92.472112061451327</v>
      </c>
      <c r="S203">
        <f t="shared" si="18"/>
        <v>100.00733110542713</v>
      </c>
      <c r="T203">
        <f t="shared" si="19"/>
        <v>105.60636177914587</v>
      </c>
    </row>
    <row r="204" spans="1:20" x14ac:dyDescent="0.3">
      <c r="A204">
        <v>-59</v>
      </c>
      <c r="B204">
        <f>A204/256/(2*'Time-domain'!$C$1)</f>
        <v>-2.3046874999999999E-3</v>
      </c>
      <c r="C204">
        <f>-1*'Time-domain'!AJ206</f>
        <v>-105.91656852289374</v>
      </c>
      <c r="D204">
        <f>-1*'Time-domain'!AK206</f>
        <v>-122.05882352941177</v>
      </c>
      <c r="E204">
        <f>-1*'Time-domain'!AL206</f>
        <v>-122.05882352941177</v>
      </c>
      <c r="F204">
        <f>F203+(C204+C203)/2*COS(2*PI()*'Time-domain'!$C$1*($B204+$B203)/2)*($B204-$B203)</f>
        <v>6.8279700274261779E-2</v>
      </c>
      <c r="G204">
        <f>G203+(D204+D203)/2*COS(2*PI()*'Time-domain'!$C$1*($B204+$B203)/2)*($B204-$B203)</f>
        <v>8.3630846447407342E-2</v>
      </c>
      <c r="H204">
        <f>H203+(E204+E203)/2*COS(2*PI()*'Time-domain'!$C$1*($B204+$B203)/2)*($B204-$B203)</f>
        <v>9.6959864974062282E-2</v>
      </c>
      <c r="I204">
        <f>I203+(C204+C203)/2*SIN(2*PI()*'Time-domain'!$C$1*($B204+$B203)/2)*($B204-$B203)</f>
        <v>0.66882070904568636</v>
      </c>
      <c r="J204">
        <f>J203+(D204+D203)/2*SIN(2*PI()*'Time-domain'!$C$1*($B204+$B203)/2)*($B204-$B203)</f>
        <v>0.68696921834099167</v>
      </c>
      <c r="K204">
        <f>K203+(E204+E203)/2*SIN(2*PI()*'Time-domain'!$C$1*($B204+$B203)/2)*($B204-$B203)</f>
        <v>0.69943572517074848</v>
      </c>
      <c r="L204">
        <f>$I$2*COS(2*PI()*'Time-domain'!$C$1*$B204)+$I$3*SIN(2*PI()*'Time-domain'!$C$1*$B204)</f>
        <v>-93.717160445869169</v>
      </c>
      <c r="M204">
        <f>$J$2*COS(2*PI()*'Time-domain'!$C$1*$B204)+$J$3*SIN(2*PI()*'Time-domain'!$C$1*$B204)</f>
        <v>-97.460728102346536</v>
      </c>
      <c r="N204">
        <f>$K$2*COS(2*PI()*'Time-domain'!$C$1*$B204)+$K$3*SIN(2*PI()*'Time-domain'!$C$1*$B204)</f>
        <v>-100.15180328392954</v>
      </c>
      <c r="O204">
        <f t="shared" si="15"/>
        <v>97.773357850101064</v>
      </c>
      <c r="P204">
        <f t="shared" si="16"/>
        <v>103.21445640248233</v>
      </c>
      <c r="Q204">
        <f t="shared" si="16"/>
        <v>107.22941515434387</v>
      </c>
      <c r="R204">
        <f t="shared" si="17"/>
        <v>92.819946162218557</v>
      </c>
      <c r="S204">
        <f t="shared" si="18"/>
        <v>100.38350895310157</v>
      </c>
      <c r="T204">
        <f t="shared" si="19"/>
        <v>106.00360039591216</v>
      </c>
    </row>
    <row r="205" spans="1:20" x14ac:dyDescent="0.3">
      <c r="A205">
        <v>-58</v>
      </c>
      <c r="B205">
        <f>A205/256/(2*'Time-domain'!$C$1)</f>
        <v>-2.2656249999999998E-3</v>
      </c>
      <c r="C205">
        <f>-1*'Time-domain'!AJ207</f>
        <v>-97.029898639822264</v>
      </c>
      <c r="D205">
        <f>-1*'Time-domain'!AK207</f>
        <v>-122.05882352941177</v>
      </c>
      <c r="E205">
        <f>-1*'Time-domain'!AL207</f>
        <v>-122.05882352941177</v>
      </c>
      <c r="F205">
        <f>F204+(C205+C204)/2*COS(2*PI()*'Time-domain'!$C$1*($B205+$B204)/2)*($B205-$B204)</f>
        <v>6.5294219805912254E-2</v>
      </c>
      <c r="G205">
        <f>G204+(D205+D204)/2*COS(2*PI()*'Time-domain'!$C$1*($B205+$B204)/2)*($B205-$B204)</f>
        <v>8.0039709940018786E-2</v>
      </c>
      <c r="H205">
        <f>H204+(E205+E204)/2*COS(2*PI()*'Time-domain'!$C$1*($B205+$B204)/2)*($B205-$B204)</f>
        <v>9.3368728466673725E-2</v>
      </c>
      <c r="I205">
        <f>I204+(C205+C204)/2*SIN(2*PI()*'Time-domain'!$C$1*($B205+$B204)/2)*($B205-$B204)</f>
        <v>0.67142812202382363</v>
      </c>
      <c r="J205">
        <f>J204+(D205+D204)/2*SIN(2*PI()*'Time-domain'!$C$1*($B205+$B204)/2)*($B205-$B204)</f>
        <v>0.69010558986808601</v>
      </c>
      <c r="K205">
        <f>K204+(E205+E204)/2*SIN(2*PI()*'Time-domain'!$C$1*($B205+$B204)/2)*($B205-$B204)</f>
        <v>0.70257209669784282</v>
      </c>
      <c r="L205">
        <f>$I$2*COS(2*PI()*'Time-domain'!$C$1*$B205)+$I$3*SIN(2*PI()*'Time-domain'!$C$1*$B205)</f>
        <v>-92.409489919872684</v>
      </c>
      <c r="M205">
        <f>$J$2*COS(2*PI()*'Time-domain'!$C$1*$B205)+$J$3*SIN(2*PI()*'Time-domain'!$C$1*$B205)</f>
        <v>-96.100822179298333</v>
      </c>
      <c r="N205">
        <f>$K$2*COS(2*PI()*'Time-domain'!$C$1*$B205)+$K$3*SIN(2*PI()*'Time-domain'!$C$1*$B205)</f>
        <v>-98.754347784246121</v>
      </c>
      <c r="O205">
        <f t="shared" si="15"/>
        <v>98.175577269376717</v>
      </c>
      <c r="P205">
        <f t="shared" si="16"/>
        <v>103.79642344941139</v>
      </c>
      <c r="Q205">
        <f t="shared" si="16"/>
        <v>107.81138220127293</v>
      </c>
      <c r="R205">
        <f t="shared" si="17"/>
        <v>93.158257978394062</v>
      </c>
      <c r="S205">
        <f t="shared" si="18"/>
        <v>100.74938857954135</v>
      </c>
      <c r="T205">
        <f t="shared" si="19"/>
        <v>106.3899642331461</v>
      </c>
    </row>
    <row r="206" spans="1:20" x14ac:dyDescent="0.3">
      <c r="A206">
        <v>-57</v>
      </c>
      <c r="B206">
        <f>A206/256/(2*'Time-domain'!$C$1)</f>
        <v>-2.2265624999999998E-3</v>
      </c>
      <c r="C206">
        <f>-1*'Time-domain'!AJ208</f>
        <v>-88.048654780271576</v>
      </c>
      <c r="D206">
        <f>-1*'Time-domain'!AK208</f>
        <v>-122.05882352941177</v>
      </c>
      <c r="E206">
        <f>-1*'Time-domain'!AL208</f>
        <v>-122.05882352941177</v>
      </c>
      <c r="F206">
        <f>F205+(C206+C205)/2*COS(2*PI()*'Time-domain'!$C$1*($B206+$B205)/2)*($B206-$B205)</f>
        <v>6.2542613626901472E-2</v>
      </c>
      <c r="G206">
        <f>G205+(D206+D205)/2*COS(2*PI()*'Time-domain'!$C$1*($B206+$B205)/2)*($B206-$B205)</f>
        <v>7.6410355735331642E-2</v>
      </c>
      <c r="H206">
        <f>H205+(E206+E205)/2*COS(2*PI()*'Time-domain'!$C$1*($B206+$B205)/2)*($B206-$B205)</f>
        <v>8.9739374261986582E-2</v>
      </c>
      <c r="I206">
        <f>I205+(C206+C205)/2*SIN(2*PI()*'Time-domain'!$C$1*($B206+$B205)/2)*($B206-$B205)</f>
        <v>0.67377238193033284</v>
      </c>
      <c r="J206">
        <f>J205+(D206+D205)/2*SIN(2*PI()*'Time-domain'!$C$1*($B206+$B205)/2)*($B206-$B205)</f>
        <v>0.69319765646303289</v>
      </c>
      <c r="K206">
        <f>K205+(E206+E205)/2*SIN(2*PI()*'Time-domain'!$C$1*($B206+$B205)/2)*($B206-$B205)</f>
        <v>0.70566416329278969</v>
      </c>
      <c r="L206">
        <f>$I$2*COS(2*PI()*'Time-domain'!$C$1*$B206)+$I$3*SIN(2*PI()*'Time-domain'!$C$1*$B206)</f>
        <v>-91.087902864603066</v>
      </c>
      <c r="M206">
        <f>$J$2*COS(2*PI()*'Time-domain'!$C$1*$B206)+$J$3*SIN(2*PI()*'Time-domain'!$C$1*$B206)</f>
        <v>-94.726443825916533</v>
      </c>
      <c r="N206">
        <f>$K$2*COS(2*PI()*'Time-domain'!$C$1*$B206)+$K$3*SIN(2*PI()*'Time-domain'!$C$1*$B206)</f>
        <v>-97.342020243033417</v>
      </c>
      <c r="O206">
        <f t="shared" si="15"/>
        <v>98.510089680861824</v>
      </c>
      <c r="P206">
        <f t="shared" si="16"/>
        <v>104.37839049634046</v>
      </c>
      <c r="Q206">
        <f t="shared" si="16"/>
        <v>108.393349248202</v>
      </c>
      <c r="R206">
        <f t="shared" si="17"/>
        <v>93.487079200646988</v>
      </c>
      <c r="S206">
        <f t="shared" si="18"/>
        <v>101.10500425777401</v>
      </c>
      <c r="T206">
        <f t="shared" si="19"/>
        <v>106.7654894826919</v>
      </c>
    </row>
    <row r="207" spans="1:20" x14ac:dyDescent="0.3">
      <c r="A207">
        <v>-56</v>
      </c>
      <c r="B207">
        <f>A207/256/(2*'Time-domain'!$C$1)</f>
        <v>-2.1875000000000002E-3</v>
      </c>
      <c r="C207">
        <f>-1*'Time-domain'!AJ209</f>
        <v>-78.974189486531188</v>
      </c>
      <c r="D207">
        <f>-1*'Time-domain'!AK209</f>
        <v>-122.05882352941177</v>
      </c>
      <c r="E207">
        <f>-1*'Time-domain'!AL209</f>
        <v>-122.05882352941177</v>
      </c>
      <c r="F207">
        <f>F206+(C207+C206)/2*COS(2*PI()*'Time-domain'!$C$1*($B207+$B206)/2)*($B207-$B206)</f>
        <v>6.0033671693529314E-2</v>
      </c>
      <c r="G207">
        <f>G206+(D207+D206)/2*COS(2*PI()*'Time-domain'!$C$1*($B207+$B206)/2)*($B207-$B206)</f>
        <v>7.2743330400739353E-2</v>
      </c>
      <c r="H207">
        <f>H206+(E207+E206)/2*COS(2*PI()*'Time-domain'!$C$1*($B207+$B206)/2)*($B207-$B206)</f>
        <v>8.6072348927394293E-2</v>
      </c>
      <c r="I207">
        <f>I206+(C207+C206)/2*SIN(2*PI()*'Time-domain'!$C$1*($B207+$B206)/2)*($B207-$B206)</f>
        <v>0.67585731127841076</v>
      </c>
      <c r="J207">
        <f>J206+(D207+D206)/2*SIN(2*PI()*'Time-domain'!$C$1*($B207+$B206)/2)*($B207-$B206)</f>
        <v>0.6962449524719766</v>
      </c>
      <c r="K207">
        <f>K206+(E207+E206)/2*SIN(2*PI()*'Time-domain'!$C$1*($B207+$B206)/2)*($B207-$B206)</f>
        <v>0.7087114593017334</v>
      </c>
      <c r="L207">
        <f>$I$2*COS(2*PI()*'Time-domain'!$C$1*$B207)+$I$3*SIN(2*PI()*'Time-domain'!$C$1*$B207)</f>
        <v>-89.75259830620972</v>
      </c>
      <c r="M207">
        <f>$J$2*COS(2*PI()*'Time-domain'!$C$1*$B207)+$J$3*SIN(2*PI()*'Time-domain'!$C$1*$B207)</f>
        <v>-93.337800018525812</v>
      </c>
      <c r="N207">
        <f>$K$2*COS(2*PI()*'Time-domain'!$C$1*$B207)+$K$3*SIN(2*PI()*'Time-domain'!$C$1*$B207)</f>
        <v>-95.91503335162426</v>
      </c>
      <c r="O207">
        <f t="shared" si="15"/>
        <v>98.78251771315648</v>
      </c>
      <c r="P207">
        <f t="shared" si="16"/>
        <v>104.96035754326952</v>
      </c>
      <c r="Q207">
        <f t="shared" si="16"/>
        <v>108.97531629513107</v>
      </c>
      <c r="R207">
        <f t="shared" si="17"/>
        <v>93.806447236425413</v>
      </c>
      <c r="S207">
        <f t="shared" si="18"/>
        <v>101.45039644344571</v>
      </c>
      <c r="T207">
        <f t="shared" si="19"/>
        <v>107.13021886515371</v>
      </c>
    </row>
    <row r="208" spans="1:20" x14ac:dyDescent="0.3">
      <c r="A208">
        <v>-55</v>
      </c>
      <c r="B208">
        <f>A208/256/(2*'Time-domain'!$C$1)</f>
        <v>-2.1484375000000002E-3</v>
      </c>
      <c r="C208">
        <f>-1*'Time-domain'!AJ210</f>
        <v>-69.807869339695813</v>
      </c>
      <c r="D208">
        <f>-1*'Time-domain'!AK210</f>
        <v>-122.05882352941177</v>
      </c>
      <c r="E208">
        <f>-1*'Time-domain'!AL210</f>
        <v>-122.05882352941177</v>
      </c>
      <c r="F208">
        <f>F207+(C208+C207)/2*COS(2*PI()*'Time-domain'!$C$1*($B208+$B207)/2)*($B208-$B207)</f>
        <v>5.7776111822411887E-2</v>
      </c>
      <c r="G208">
        <f>G207+(D208+D207)/2*COS(2*PI()*'Time-domain'!$C$1*($B208+$B207)/2)*($B208-$B207)</f>
        <v>6.9039186176768866E-2</v>
      </c>
      <c r="H208">
        <f>H207+(E208+E207)/2*COS(2*PI()*'Time-domain'!$C$1*($B208+$B207)/2)*($B208-$B207)</f>
        <v>8.2368204703423806E-2</v>
      </c>
      <c r="I208">
        <f>I207+(C208+C207)/2*SIN(2*PI()*'Time-domain'!$C$1*($B208+$B207)/2)*($B208-$B207)</f>
        <v>0.67768697677648659</v>
      </c>
      <c r="J208">
        <f>J207+(D208+D207)/2*SIN(2*PI()*'Time-domain'!$C$1*($B208+$B207)/2)*($B208-$B207)</f>
        <v>0.69924701898334718</v>
      </c>
      <c r="K208">
        <f>K207+(E208+E207)/2*SIN(2*PI()*'Time-domain'!$C$1*($B208+$B207)/2)*($B208-$B207)</f>
        <v>0.71171352581310399</v>
      </c>
      <c r="L208">
        <f>$I$2*COS(2*PI()*'Time-domain'!$C$1*$B208)+$I$3*SIN(2*PI()*'Time-domain'!$C$1*$B208)</f>
        <v>-88.403777336647408</v>
      </c>
      <c r="M208">
        <f>$J$2*COS(2*PI()*'Time-domain'!$C$1*$B208)+$J$3*SIN(2*PI()*'Time-domain'!$C$1*$B208)</f>
        <v>-91.935099881775685</v>
      </c>
      <c r="N208">
        <f>$K$2*COS(2*PI()*'Time-domain'!$C$1*$B208)+$K$3*SIN(2*PI()*'Time-domain'!$C$1*$B208)</f>
        <v>-94.473602008995513</v>
      </c>
      <c r="O208">
        <f t="shared" si="15"/>
        <v>98.998690574763614</v>
      </c>
      <c r="P208">
        <f t="shared" si="16"/>
        <v>105.54232459019859</v>
      </c>
      <c r="Q208">
        <f t="shared" si="16"/>
        <v>109.55728334206013</v>
      </c>
      <c r="R208">
        <f t="shared" si="17"/>
        <v>94.116405187423453</v>
      </c>
      <c r="S208">
        <f t="shared" si="18"/>
        <v>101.78561175045223</v>
      </c>
      <c r="T208">
        <f t="shared" si="19"/>
        <v>107.48420160416229</v>
      </c>
    </row>
    <row r="209" spans="1:20" x14ac:dyDescent="0.3">
      <c r="A209">
        <v>-54</v>
      </c>
      <c r="B209">
        <f>A209/256/(2*'Time-domain'!$C$1)</f>
        <v>-2.1093750000000001E-3</v>
      </c>
      <c r="C209">
        <f>-1*'Time-domain'!AJ211</f>
        <v>-60.551074753863347</v>
      </c>
      <c r="D209">
        <f>-1*'Time-domain'!AK211</f>
        <v>-114.3254171147715</v>
      </c>
      <c r="E209">
        <f>-1*'Time-domain'!AL211</f>
        <v>-122.05882352941177</v>
      </c>
      <c r="F209">
        <f>F208+(C209+C208)/2*COS(2*PI()*'Time-domain'!$C$1*($B209+$B208)/2)*($B209-$B208)</f>
        <v>5.5778573353918982E-2</v>
      </c>
      <c r="G209">
        <f>G208+(D209+D208)/2*COS(2*PI()*'Time-domain'!$C$1*($B209+$B208)/2)*($B209-$B208)</f>
        <v>6.5416982749796113E-2</v>
      </c>
      <c r="H209">
        <f>H208+(E209+E208)/2*COS(2*PI()*'Time-domain'!$C$1*($B209+$B208)/2)*($B209-$B208)</f>
        <v>7.862749942057036E-2</v>
      </c>
      <c r="I209">
        <f>I208+(C209+C208)/2*SIN(2*PI()*'Time-domain'!$C$1*($B209+$B208)/2)*($B209-$B208)</f>
        <v>0.6792656877804526</v>
      </c>
      <c r="J209">
        <f>J208+(D209+D208)/2*SIN(2*PI()*'Time-domain'!$C$1*($B209+$B208)/2)*($B209-$B208)</f>
        <v>0.70210974853722641</v>
      </c>
      <c r="K209">
        <f>K208+(E209+E208)/2*SIN(2*PI()*'Time-domain'!$C$1*($B209+$B208)/2)*($B209-$B208)</f>
        <v>0.71466991072672725</v>
      </c>
      <c r="L209">
        <f>$I$2*COS(2*PI()*'Time-domain'!$C$1*$B209)+$I$3*SIN(2*PI()*'Time-domain'!$C$1*$B209)</f>
        <v>-87.041643083392898</v>
      </c>
      <c r="M209">
        <f>$J$2*COS(2*PI()*'Time-domain'!$C$1*$B209)+$J$3*SIN(2*PI()*'Time-domain'!$C$1*$B209)</f>
        <v>-90.518554657147263</v>
      </c>
      <c r="N209">
        <f>$K$2*COS(2*PI()*'Time-domain'!$C$1*$B209)+$K$3*SIN(2*PI()*'Time-domain'!$C$1*$B209)</f>
        <v>-93.017943289405466</v>
      </c>
      <c r="O209">
        <f t="shared" si="15"/>
        <v>99.164642276962709</v>
      </c>
      <c r="P209">
        <f t="shared" si="16"/>
        <v>106.08800339122327</v>
      </c>
      <c r="Q209">
        <f t="shared" si="16"/>
        <v>110.1392503889892</v>
      </c>
      <c r="R209">
        <f t="shared" si="17"/>
        <v>94.417001823618421</v>
      </c>
      <c r="S209">
        <f t="shared" si="18"/>
        <v>102.11070292286053</v>
      </c>
      <c r="T209">
        <f t="shared" si="19"/>
        <v>107.82749339672462</v>
      </c>
    </row>
    <row r="210" spans="1:20" x14ac:dyDescent="0.3">
      <c r="A210">
        <v>-53</v>
      </c>
      <c r="B210">
        <f>A210/256/(2*'Time-domain'!$C$1)</f>
        <v>-2.0703125000000001E-3</v>
      </c>
      <c r="C210">
        <f>-1*'Time-domain'!AJ212</f>
        <v>-54.411764705882355</v>
      </c>
      <c r="D210">
        <f>-1*'Time-domain'!AK212</f>
        <v>-104.12991713046499</v>
      </c>
      <c r="E210">
        <f>-1*'Time-domain'!AL212</f>
        <v>-122.05882352941177</v>
      </c>
      <c r="F210">
        <f>F209+(C210+C209)/2*COS(2*PI()*'Time-domain'!$C$1*($B210+$B209)/2)*($B210-$B209)</f>
        <v>5.4000002625771072E-2</v>
      </c>
      <c r="G210">
        <f>G209+(D210+D209)/2*COS(2*PI()*'Time-domain'!$C$1*($B210+$B209)/2)*($B210-$B209)</f>
        <v>6.2037297064210795E-2</v>
      </c>
      <c r="H210">
        <f>H209+(E210+E209)/2*COS(2*PI()*'Time-domain'!$C$1*($B210+$B209)/2)*($B210-$B209)</f>
        <v>7.4850796415290161E-2</v>
      </c>
      <c r="I210">
        <f>I209+(C210+C209)/2*SIN(2*PI()*'Time-domain'!$C$1*($B210+$B209)/2)*($B210-$B209)</f>
        <v>0.68063622177590055</v>
      </c>
      <c r="J210">
        <f>J209+(D210+D209)/2*SIN(2*PI()*'Time-domain'!$C$1*($B210+$B209)/2)*($B210-$B209)</f>
        <v>0.70471407236462169</v>
      </c>
      <c r="K210">
        <f>K209+(E210+E209)/2*SIN(2*PI()*'Time-domain'!$C$1*($B210+$B209)/2)*($B210-$B209)</f>
        <v>0.71758016882190956</v>
      </c>
      <c r="L210">
        <f>$I$2*COS(2*PI()*'Time-domain'!$C$1*$B210)+$I$3*SIN(2*PI()*'Time-domain'!$C$1*$B210)</f>
        <v>-85.666400678854316</v>
      </c>
      <c r="M210">
        <f>$J$2*COS(2*PI()*'Time-domain'!$C$1*$B210)+$J$3*SIN(2*PI()*'Time-domain'!$C$1*$B210)</f>
        <v>-89.088377671140861</v>
      </c>
      <c r="N210">
        <f>$K$2*COS(2*PI()*'Time-domain'!$C$1*$B210)+$K$3*SIN(2*PI()*'Time-domain'!$C$1*$B210)</f>
        <v>-91.548276409702893</v>
      </c>
      <c r="O210">
        <f t="shared" si="15"/>
        <v>99.293709215015909</v>
      </c>
      <c r="P210">
        <f t="shared" si="16"/>
        <v>106.55404570626426</v>
      </c>
      <c r="Q210">
        <f t="shared" si="16"/>
        <v>110.72121743591826</v>
      </c>
      <c r="R210">
        <f t="shared" si="17"/>
        <v>94.708291553893645</v>
      </c>
      <c r="S210">
        <f t="shared" si="18"/>
        <v>102.42572880313766</v>
      </c>
      <c r="T210">
        <f t="shared" si="19"/>
        <v>108.16015637967404</v>
      </c>
    </row>
    <row r="211" spans="1:20" x14ac:dyDescent="0.3">
      <c r="A211">
        <v>-52</v>
      </c>
      <c r="B211">
        <f>A211/256/(2*'Time-domain'!$C$1)</f>
        <v>-2.0312500000000001E-3</v>
      </c>
      <c r="C211">
        <f>-1*'Time-domain'!AJ213</f>
        <v>-54.411764705882355</v>
      </c>
      <c r="D211">
        <f>-1*'Time-domain'!AK213</f>
        <v>-93.838773933010359</v>
      </c>
      <c r="E211">
        <f>-1*'Time-domain'!AL213</f>
        <v>-122.05882352941177</v>
      </c>
      <c r="F211">
        <f>F210+(C211+C210)/2*COS(2*PI()*'Time-domain'!$C$1*($B211+$B210)/2)*($B211-$B210)</f>
        <v>5.2300618494510016E-2</v>
      </c>
      <c r="G211">
        <f>G210+(D211+D210)/2*COS(2*PI()*'Time-domain'!$C$1*($B211+$B210)/2)*($B211-$B210)</f>
        <v>5.8945825450504585E-2</v>
      </c>
      <c r="H211">
        <f>H210+(E211+E210)/2*COS(2*PI()*'Time-domain'!$C$1*($B211+$B210)/2)*($B211-$B210)</f>
        <v>7.1038664445164004E-2</v>
      </c>
      <c r="I211">
        <f>I210+(C211+C210)/2*SIN(2*PI()*'Time-domain'!$C$1*($B211+$B210)/2)*($B211-$B210)</f>
        <v>0.68191280781319397</v>
      </c>
      <c r="J211">
        <f>J210+(D211+D210)/2*SIN(2*PI()*'Time-domain'!$C$1*($B211+$B210)/2)*($B211-$B210)</f>
        <v>0.70703640162741033</v>
      </c>
      <c r="K211">
        <f>K210+(E211+E210)/2*SIN(2*PI()*'Time-domain'!$C$1*($B211+$B210)/2)*($B211-$B210)</f>
        <v>0.72044386182448661</v>
      </c>
      <c r="L211">
        <f>$I$2*COS(2*PI()*'Time-domain'!$C$1*$B211)+$I$3*SIN(2*PI()*'Time-domain'!$C$1*$B211)</f>
        <v>-84.278257229479308</v>
      </c>
      <c r="M211">
        <f>$J$2*COS(2*PI()*'Time-domain'!$C$1*$B211)+$J$3*SIN(2*PI()*'Time-domain'!$C$1*$B211)</f>
        <v>-87.644784303150004</v>
      </c>
      <c r="N211">
        <f>$K$2*COS(2*PI()*'Time-domain'!$C$1*$B211)+$K$3*SIN(2*PI()*'Time-domain'!$C$1*$B211)</f>
        <v>-90.064822696314053</v>
      </c>
      <c r="O211">
        <f t="shared" si="15"/>
        <v>99.409359220422488</v>
      </c>
      <c r="P211">
        <f t="shared" si="16"/>
        <v>106.93677620080905</v>
      </c>
      <c r="Q211">
        <f t="shared" si="16"/>
        <v>111.30318448284733</v>
      </c>
      <c r="R211">
        <f t="shared" si="17"/>
        <v>94.990334393264547</v>
      </c>
      <c r="S211">
        <f t="shared" si="18"/>
        <v>102.73075429670632</v>
      </c>
      <c r="T211">
        <f t="shared" si="19"/>
        <v>108.48225909224134</v>
      </c>
    </row>
    <row r="212" spans="1:20" x14ac:dyDescent="0.3">
      <c r="A212">
        <v>-51</v>
      </c>
      <c r="B212">
        <f>A212/256/(2*'Time-domain'!$C$1)</f>
        <v>-1.9921875E-3</v>
      </c>
      <c r="C212">
        <f>-1*'Time-domain'!AJ214</f>
        <v>-54.411764705882355</v>
      </c>
      <c r="D212">
        <f>-1*'Time-domain'!AK214</f>
        <v>-83.453537330719413</v>
      </c>
      <c r="E212">
        <f>-1*'Time-domain'!AL214</f>
        <v>-122.05882352941177</v>
      </c>
      <c r="F212">
        <f>F211+(C212+C211)/2*COS(2*PI()*'Time-domain'!$C$1*($B212+$B211)/2)*($B212-$B211)</f>
        <v>5.0585696649316968E-2</v>
      </c>
      <c r="G212">
        <f>G211+(D212+D211)/2*COS(2*PI()*'Time-domain'!$C$1*($B212+$B211)/2)*($B212-$B211)</f>
        <v>5.615192178633923E-2</v>
      </c>
      <c r="H212">
        <f>H211+(E212+E211)/2*COS(2*PI()*'Time-domain'!$C$1*($B212+$B211)/2)*($B212-$B211)</f>
        <v>6.719167760324446E-2</v>
      </c>
      <c r="I212">
        <f>I211+(C212+C211)/2*SIN(2*PI()*'Time-domain'!$C$1*($B212+$B211)/2)*($B212-$B211)</f>
        <v>0.68316844366847762</v>
      </c>
      <c r="J212">
        <f>J211+(D212+D211)/2*SIN(2*PI()*'Time-domain'!$C$1*($B212+$B211)/2)*($B212-$B211)</f>
        <v>0.70908204914584849</v>
      </c>
      <c r="K212">
        <f>K211+(E212+E211)/2*SIN(2*PI()*'Time-domain'!$C$1*($B212+$B211)/2)*($B212-$B211)</f>
        <v>0.72326055847282567</v>
      </c>
      <c r="L212">
        <f>$I$2*COS(2*PI()*'Time-domain'!$C$1*$B212)+$I$3*SIN(2*PI()*'Time-domain'!$C$1*$B212)</f>
        <v>-82.877421784565314</v>
      </c>
      <c r="M212">
        <f>$J$2*COS(2*PI()*'Time-domain'!$C$1*$B212)+$J$3*SIN(2*PI()*'Time-domain'!$C$1*$B212)</f>
        <v>-86.187991953025943</v>
      </c>
      <c r="N212">
        <f>$K$2*COS(2*PI()*'Time-domain'!$C$1*$B212)+$K$3*SIN(2*PI()*'Time-domain'!$C$1*$B212)</f>
        <v>-88.567805551911604</v>
      </c>
      <c r="O212">
        <f t="shared" si="15"/>
        <v>99.525009225829066</v>
      </c>
      <c r="P212">
        <f t="shared" si="16"/>
        <v>107.24373483003987</v>
      </c>
      <c r="Q212">
        <f t="shared" si="16"/>
        <v>111.88515152977639</v>
      </c>
      <c r="R212">
        <f t="shared" si="17"/>
        <v>95.263195926727889</v>
      </c>
      <c r="S212">
        <f t="shared" si="18"/>
        <v>103.02585033284822</v>
      </c>
      <c r="T212">
        <f t="shared" si="19"/>
        <v>108.79387643476934</v>
      </c>
    </row>
    <row r="213" spans="1:20" x14ac:dyDescent="0.3">
      <c r="A213">
        <v>-50</v>
      </c>
      <c r="B213">
        <f>A213/256/(2*'Time-domain'!$C$1)</f>
        <v>-1.953125E-3</v>
      </c>
      <c r="C213">
        <f>-1*'Time-domain'!AJ215</f>
        <v>-54.411764705882355</v>
      </c>
      <c r="D213">
        <f>-1*'Time-domain'!AK215</f>
        <v>-72.975771302024242</v>
      </c>
      <c r="E213">
        <f>-1*'Time-domain'!AL215</f>
        <v>-122.05882352941177</v>
      </c>
      <c r="F213">
        <f>F212+(C213+C212)/2*COS(2*PI()*'Time-domain'!$C$1*($B213+$B212)/2)*($B213-$B212)</f>
        <v>4.8855495351113838E-2</v>
      </c>
      <c r="G213">
        <f>G212+(D213+D212)/2*COS(2*PI()*'Time-domain'!$C$1*($B213+$B212)/2)*($B213-$B212)</f>
        <v>5.3664829203178332E-2</v>
      </c>
      <c r="H213">
        <f>H212+(E213+E212)/2*COS(2*PI()*'Time-domain'!$C$1*($B213+$B212)/2)*($B213-$B212)</f>
        <v>6.3310415231599595E-2</v>
      </c>
      <c r="I213">
        <f>I212+(C213+C212)/2*SIN(2*PI()*'Time-domain'!$C$1*($B213+$B212)/2)*($B213-$B212)</f>
        <v>0.68440294024761039</v>
      </c>
      <c r="J213">
        <f>J212+(D213+D212)/2*SIN(2*PI()*'Time-domain'!$C$1*($B213+$B212)/2)*($B213-$B212)</f>
        <v>0.71085658676126195</v>
      </c>
      <c r="K213">
        <f>K212+(E213+E212)/2*SIN(2*PI()*'Time-domain'!$C$1*($B213+$B212)/2)*($B213-$B212)</f>
        <v>0.72602983458277215</v>
      </c>
      <c r="L213">
        <f>$I$2*COS(2*PI()*'Time-domain'!$C$1*$B213)+$I$3*SIN(2*PI()*'Time-domain'!$C$1*$B213)</f>
        <v>-81.464105304777704</v>
      </c>
      <c r="M213">
        <f>$J$2*COS(2*PI()*'Time-domain'!$C$1*$B213)+$J$3*SIN(2*PI()*'Time-domain'!$C$1*$B213)</f>
        <v>-84.718220008338108</v>
      </c>
      <c r="N213">
        <f>$K$2*COS(2*PI()*'Time-domain'!$C$1*$B213)+$K$3*SIN(2*PI()*'Time-domain'!$C$1*$B213)</f>
        <v>-87.057450421771037</v>
      </c>
      <c r="O213">
        <f t="shared" si="15"/>
        <v>99.640659231235645</v>
      </c>
      <c r="P213">
        <f t="shared" si="16"/>
        <v>107.48270092964259</v>
      </c>
      <c r="Q213">
        <f t="shared" si="16"/>
        <v>112.46711857670546</v>
      </c>
      <c r="R213">
        <f t="shared" si="17"/>
        <v>95.526947269755794</v>
      </c>
      <c r="S213">
        <f t="shared" si="18"/>
        <v>103.31109382197891</v>
      </c>
      <c r="T213">
        <f t="shared" si="19"/>
        <v>109.09508962359573</v>
      </c>
    </row>
    <row r="214" spans="1:20" x14ac:dyDescent="0.3">
      <c r="A214">
        <v>-49</v>
      </c>
      <c r="B214">
        <f>A214/256/(2*'Time-domain'!$C$1)</f>
        <v>-1.9140625E-3</v>
      </c>
      <c r="C214">
        <f>-1*'Time-domain'!AJ216</f>
        <v>-54.411764705882362</v>
      </c>
      <c r="D214">
        <f>-1*'Time-domain'!AK216</f>
        <v>-62.407053759949605</v>
      </c>
      <c r="E214">
        <f>-1*'Time-domain'!AL216</f>
        <v>-111.85486584128921</v>
      </c>
      <c r="F214">
        <f>F213+(C214+C213)/2*COS(2*PI()*'Time-domain'!$C$1*($B214+$B213)/2)*($B214-$B213)</f>
        <v>4.7110275161851956E-2</v>
      </c>
      <c r="G214">
        <f>G213+(D214+D213)/2*COS(2*PI()*'Time-domain'!$C$1*($B214+$B213)/2)*($B214-$B213)</f>
        <v>5.1493673380034043E-2</v>
      </c>
      <c r="H214">
        <f>H213+(E214+E213)/2*COS(2*PI()*'Time-domain'!$C$1*($B214+$B213)/2)*($B214-$B213)</f>
        <v>5.9559104320796259E-2</v>
      </c>
      <c r="I214">
        <f>I213+(C214+C213)/2*SIN(2*PI()*'Time-domain'!$C$1*($B214+$B213)/2)*($B214-$B213)</f>
        <v>0.68561611163994829</v>
      </c>
      <c r="J214">
        <f>J213+(D214+D213)/2*SIN(2*PI()*'Time-domain'!$C$1*($B214+$B213)/2)*($B214-$B213)</f>
        <v>0.71236584281339399</v>
      </c>
      <c r="K214">
        <f>K213+(E214+E213)/2*SIN(2*PI()*'Time-domain'!$C$1*($B214+$B213)/2)*($B214-$B213)</f>
        <v>0.72863751876426008</v>
      </c>
      <c r="L214">
        <f>$I$2*COS(2*PI()*'Time-domain'!$C$1*$B214)+$I$3*SIN(2*PI()*'Time-domain'!$C$1*$B214)</f>
        <v>-80.038520630379708</v>
      </c>
      <c r="M214">
        <f>$J$2*COS(2*PI()*'Time-domain'!$C$1*$B214)+$J$3*SIN(2*PI()*'Time-domain'!$C$1*$B214)</f>
        <v>-83.235689811335121</v>
      </c>
      <c r="N214">
        <f>$K$2*COS(2*PI()*'Time-domain'!$C$1*$B214)+$K$3*SIN(2*PI()*'Time-domain'!$C$1*$B214)</f>
        <v>-85.533984759819404</v>
      </c>
      <c r="O214">
        <f t="shared" si="15"/>
        <v>99.756309236642224</v>
      </c>
      <c r="P214">
        <f t="shared" si="16"/>
        <v>107.66169027848791</v>
      </c>
      <c r="Q214">
        <f t="shared" si="16"/>
        <v>113.00145074540676</v>
      </c>
      <c r="R214">
        <f t="shared" si="17"/>
        <v>95.781665025458452</v>
      </c>
      <c r="S214">
        <f t="shared" si="18"/>
        <v>103.58656760931989</v>
      </c>
      <c r="T214">
        <f t="shared" si="19"/>
        <v>109.38598614213129</v>
      </c>
    </row>
    <row r="215" spans="1:20" x14ac:dyDescent="0.3">
      <c r="A215">
        <v>-48</v>
      </c>
      <c r="B215">
        <f>A215/256/(2*'Time-domain'!$C$1)</f>
        <v>-1.8749999999999999E-3</v>
      </c>
      <c r="C215">
        <f>-1*'Time-domain'!AJ217</f>
        <v>-54.411764705882362</v>
      </c>
      <c r="D215">
        <f>-1*'Time-domain'!AK217</f>
        <v>-54.411764705882355</v>
      </c>
      <c r="E215">
        <f>-1*'Time-domain'!AL217</f>
        <v>-100.30861527536484</v>
      </c>
      <c r="F215">
        <f>F214+(C215+C214)/2*COS(2*PI()*'Time-domain'!$C$1*($B215+$B214)/2)*($B215-$B214)</f>
        <v>4.5350298905272396E-2</v>
      </c>
      <c r="G215">
        <f>G214+(D215+D214)/2*COS(2*PI()*'Time-domain'!$C$1*($B215+$B214)/2)*($B215-$B214)</f>
        <v>4.960439127410636E-2</v>
      </c>
      <c r="H215">
        <f>H214+(E215+E214)/2*COS(2*PI()*'Time-domain'!$C$1*($B215+$B214)/2)*($B215-$B214)</f>
        <v>5.6127836365263389E-2</v>
      </c>
      <c r="I215">
        <f>I214+(C215+C214)/2*SIN(2*PI()*'Time-domain'!$C$1*($B215+$B214)/2)*($B215-$B214)</f>
        <v>0.68680777514634195</v>
      </c>
      <c r="J215">
        <f>J214+(D215+D214)/2*SIN(2*PI()*'Time-domain'!$C$1*($B215+$B214)/2)*($B215-$B214)</f>
        <v>0.71364505810422529</v>
      </c>
      <c r="K215">
        <f>K214+(E215+E214)/2*SIN(2*PI()*'Time-domain'!$C$1*($B215+$B214)/2)*($B215-$B214)</f>
        <v>0.73096079829032212</v>
      </c>
      <c r="L215">
        <f>$I$2*COS(2*PI()*'Time-domain'!$C$1*$B215)+$I$3*SIN(2*PI()*'Time-domain'!$C$1*$B215)</f>
        <v>-78.600882449179579</v>
      </c>
      <c r="M215">
        <f>$J$2*COS(2*PI()*'Time-domain'!$C$1*$B215)+$J$3*SIN(2*PI()*'Time-domain'!$C$1*$B215)</f>
        <v>-81.74062462561146</v>
      </c>
      <c r="N215">
        <f>$K$2*COS(2*PI()*'Time-domain'!$C$1*$B215)+$K$3*SIN(2*PI()*'Time-domain'!$C$1*$B215)</f>
        <v>-83.997637994381662</v>
      </c>
      <c r="O215">
        <f t="shared" si="15"/>
        <v>99.871959242048803</v>
      </c>
      <c r="P215">
        <f t="shared" si="16"/>
        <v>107.79495821157144</v>
      </c>
      <c r="Q215">
        <f t="shared" si="16"/>
        <v>113.44103417040223</v>
      </c>
      <c r="R215">
        <f t="shared" si="17"/>
        <v>96.027431238441253</v>
      </c>
      <c r="S215">
        <f t="shared" si="18"/>
        <v>103.85236042499565</v>
      </c>
      <c r="T215">
        <f t="shared" si="19"/>
        <v>109.66665968816325</v>
      </c>
    </row>
    <row r="216" spans="1:20" x14ac:dyDescent="0.3">
      <c r="A216">
        <v>-47</v>
      </c>
      <c r="B216">
        <f>A216/256/(2*'Time-domain'!$C$1)</f>
        <v>-1.8359374999999999E-3</v>
      </c>
      <c r="C216">
        <f>-1*'Time-domain'!AJ218</f>
        <v>-54.411764705882355</v>
      </c>
      <c r="D216">
        <f>-1*'Time-domain'!AK218</f>
        <v>-54.411764705882355</v>
      </c>
      <c r="E216">
        <f>-1*'Time-domain'!AL218</f>
        <v>-88.66729697029659</v>
      </c>
      <c r="F216">
        <f>F215+(C216+C215)/2*COS(2*PI()*'Time-domain'!$C$1*($B216+$B215)/2)*($B216-$B215)</f>
        <v>4.3575831627325701E-2</v>
      </c>
      <c r="G216">
        <f>G215+(D216+D215)/2*COS(2*PI()*'Time-domain'!$C$1*($B216+$B215)/2)*($B216-$B215)</f>
        <v>4.7829923996159665E-2</v>
      </c>
      <c r="H216">
        <f>H215+(E216+E215)/2*COS(2*PI()*'Time-domain'!$C$1*($B216+$B215)/2)*($B216-$B215)</f>
        <v>5.3046411103533177E-2</v>
      </c>
      <c r="I216">
        <f>I215+(C216+C215)/2*SIN(2*PI()*'Time-domain'!$C$1*($B216+$B215)/2)*($B216-$B215)</f>
        <v>0.68797775130665073</v>
      </c>
      <c r="J216">
        <f>J215+(D216+D215)/2*SIN(2*PI()*'Time-domain'!$C$1*($B216+$B215)/2)*($B216-$B215)</f>
        <v>0.71481503426453408</v>
      </c>
      <c r="K216">
        <f>K215+(E216+E215)/2*SIN(2*PI()*'Time-domain'!$C$1*($B216+$B215)/2)*($B216-$B215)</f>
        <v>0.73299250332134935</v>
      </c>
      <c r="L216">
        <f>$I$2*COS(2*PI()*'Time-domain'!$C$1*$B216)+$I$3*SIN(2*PI()*'Time-domain'!$C$1*$B216)</f>
        <v>-77.151407264199406</v>
      </c>
      <c r="M216">
        <f>$J$2*COS(2*PI()*'Time-domain'!$C$1*$B216)+$J$3*SIN(2*PI()*'Time-domain'!$C$1*$B216)</f>
        <v>-80.233249602484847</v>
      </c>
      <c r="N216">
        <f>$K$2*COS(2*PI()*'Time-domain'!$C$1*$B216)+$K$3*SIN(2*PI()*'Time-domain'!$C$1*$B216)</f>
        <v>-82.448641493629594</v>
      </c>
      <c r="O216">
        <f t="shared" si="15"/>
        <v>99.987609247455381</v>
      </c>
      <c r="P216">
        <f t="shared" si="16"/>
        <v>107.91060821697802</v>
      </c>
      <c r="Q216">
        <f t="shared" si="16"/>
        <v>113.78978314900652</v>
      </c>
      <c r="R216">
        <f t="shared" si="17"/>
        <v>96.26433334538423</v>
      </c>
      <c r="S216">
        <f t="shared" si="18"/>
        <v>104.10856683058607</v>
      </c>
      <c r="T216">
        <f t="shared" si="19"/>
        <v>109.93721011741522</v>
      </c>
    </row>
    <row r="217" spans="1:20" x14ac:dyDescent="0.3">
      <c r="A217">
        <v>-46</v>
      </c>
      <c r="B217">
        <f>A217/256/(2*'Time-domain'!$C$1)</f>
        <v>-1.7968750000000001E-3</v>
      </c>
      <c r="C217">
        <f>-1*'Time-domain'!AJ219</f>
        <v>-54.411764705882355</v>
      </c>
      <c r="D217">
        <f>-1*'Time-domain'!AK219</f>
        <v>-54.411764705882355</v>
      </c>
      <c r="E217">
        <f>-1*'Time-domain'!AL219</f>
        <v>-76.932664065799614</v>
      </c>
      <c r="F217">
        <f>F216+(C217+C216)/2*COS(2*PI()*'Time-domain'!$C$1*($B217+$B216)/2)*($B217-$B216)</f>
        <v>4.1787140556256937E-2</v>
      </c>
      <c r="G217">
        <f>G216+(D217+D216)/2*COS(2*PI()*'Time-domain'!$C$1*($B217+$B216)/2)*($B217-$B216)</f>
        <v>4.6041232925090901E-2</v>
      </c>
      <c r="H217">
        <f>H216+(E217+E216)/2*COS(2*PI()*'Time-domain'!$C$1*($B217+$B216)/2)*($B217-$B216)</f>
        <v>5.0324507363820631E-2</v>
      </c>
      <c r="I217">
        <f>I216+(C217+C216)/2*SIN(2*PI()*'Time-domain'!$C$1*($B217+$B216)/2)*($B217-$B216)</f>
        <v>0.68912586392676822</v>
      </c>
      <c r="J217">
        <f>J216+(D217+D216)/2*SIN(2*PI()*'Time-domain'!$C$1*($B217+$B216)/2)*($B217-$B216)</f>
        <v>0.71596314688465157</v>
      </c>
      <c r="K217">
        <f>K216+(E217+E216)/2*SIN(2*PI()*'Time-domain'!$C$1*($B217+$B216)/2)*($B217-$B216)</f>
        <v>0.73473962001738213</v>
      </c>
      <c r="L217">
        <f>$I$2*COS(2*PI()*'Time-domain'!$C$1*$B217)+$I$3*SIN(2*PI()*'Time-domain'!$C$1*$B217)</f>
        <v>-75.690313361070409</v>
      </c>
      <c r="M217">
        <f>$J$2*COS(2*PI()*'Time-domain'!$C$1*$B217)+$J$3*SIN(2*PI()*'Time-domain'!$C$1*$B217)</f>
        <v>-78.713791747089189</v>
      </c>
      <c r="N217">
        <f>$K$2*COS(2*PI()*'Time-domain'!$C$1*$B217)+$K$3*SIN(2*PI()*'Time-domain'!$C$1*$B217)</f>
        <v>-80.887228530738497</v>
      </c>
      <c r="O217">
        <f t="shared" si="15"/>
        <v>100.10325925286196</v>
      </c>
      <c r="P217">
        <f t="shared" si="16"/>
        <v>108.0262582223846</v>
      </c>
      <c r="Q217">
        <f t="shared" si="16"/>
        <v>114.05758927298267</v>
      </c>
      <c r="R217">
        <f t="shared" si="17"/>
        <v>96.49246412237342</v>
      </c>
      <c r="S217">
        <f t="shared" si="18"/>
        <v>104.35528716216598</v>
      </c>
      <c r="T217">
        <f t="shared" si="19"/>
        <v>110.19774338339781</v>
      </c>
    </row>
    <row r="218" spans="1:20" x14ac:dyDescent="0.3">
      <c r="A218">
        <v>-45</v>
      </c>
      <c r="B218">
        <f>A218/256/(2*'Time-domain'!$C$1)</f>
        <v>-1.7578125E-3</v>
      </c>
      <c r="C218">
        <f>-1*'Time-domain'!AJ220</f>
        <v>-54.411764705882355</v>
      </c>
      <c r="D218">
        <f>-1*'Time-domain'!AK220</f>
        <v>-54.411764705882362</v>
      </c>
      <c r="E218">
        <f>-1*'Time-domain'!AL220</f>
        <v>-65.10648375442733</v>
      </c>
      <c r="F218">
        <f>F217+(C218+C217)/2*COS(2*PI()*'Time-domain'!$C$1*($B218+$B217)/2)*($B218-$B217)</f>
        <v>3.9984495062362062E-2</v>
      </c>
      <c r="G218">
        <f>G217+(D218+D217)/2*COS(2*PI()*'Time-domain'!$C$1*($B218+$B217)/2)*($B218-$B217)</f>
        <v>4.4238587431196026E-2</v>
      </c>
      <c r="H218">
        <f>H217+(E218+E217)/2*COS(2*PI()*'Time-domain'!$C$1*($B218+$B217)/2)*($B218-$B217)</f>
        <v>4.7971650117241381E-2</v>
      </c>
      <c r="I218">
        <f>I217+(C218+C217)/2*SIN(2*PI()*'Time-domain'!$C$1*($B218+$B217)/2)*($B218-$B217)</f>
        <v>0.69025194010515711</v>
      </c>
      <c r="J218">
        <f>J217+(D218+D217)/2*SIN(2*PI()*'Time-domain'!$C$1*($B218+$B217)/2)*($B218-$B217)</f>
        <v>0.71708922306304046</v>
      </c>
      <c r="K218">
        <f>K217+(E218+E217)/2*SIN(2*PI()*'Time-domain'!$C$1*($B218+$B217)/2)*($B218-$B217)</f>
        <v>0.73620940234868115</v>
      </c>
      <c r="L218">
        <f>$I$2*COS(2*PI()*'Time-domain'!$C$1*$B218)+$I$3*SIN(2*PI()*'Time-domain'!$C$1*$B218)</f>
        <v>-74.217820775160078</v>
      </c>
      <c r="M218">
        <f>$J$2*COS(2*PI()*'Time-domain'!$C$1*$B218)+$J$3*SIN(2*PI()*'Time-domain'!$C$1*$B218)</f>
        <v>-77.182479884188496</v>
      </c>
      <c r="N218">
        <f>$K$2*COS(2*PI()*'Time-domain'!$C$1*$B218)+$K$3*SIN(2*PI()*'Time-domain'!$C$1*$B218)</f>
        <v>-79.313634248757282</v>
      </c>
      <c r="O218">
        <f t="shared" si="15"/>
        <v>100.21890925826854</v>
      </c>
      <c r="P218">
        <f t="shared" si="16"/>
        <v>108.14190822779118</v>
      </c>
      <c r="Q218">
        <f t="shared" si="16"/>
        <v>114.25461192448165</v>
      </c>
      <c r="R218">
        <f t="shared" si="17"/>
        <v>96.711921629016061</v>
      </c>
      <c r="S218">
        <f t="shared" si="18"/>
        <v>104.5926274698665</v>
      </c>
      <c r="T218">
        <f t="shared" si="19"/>
        <v>110.44837147358623</v>
      </c>
    </row>
    <row r="219" spans="1:20" x14ac:dyDescent="0.3">
      <c r="A219">
        <v>-44</v>
      </c>
      <c r="B219">
        <f>A219/256/(2*'Time-domain'!$C$1)</f>
        <v>-1.71875E-3</v>
      </c>
      <c r="C219">
        <f>-1*'Time-domain'!AJ221</f>
        <v>-54.411764705882355</v>
      </c>
      <c r="D219">
        <f>-1*'Time-domain'!AK221</f>
        <v>-54.411764705882355</v>
      </c>
      <c r="E219">
        <f>-1*'Time-domain'!AL221</f>
        <v>-54.411764705882355</v>
      </c>
      <c r="F219">
        <f>F218+(C219+C218)/2*COS(2*PI()*'Time-domain'!$C$1*($B219+$B218)/2)*($B219-$B218)</f>
        <v>3.8168166617421811E-2</v>
      </c>
      <c r="G219">
        <f>G218+(D219+D218)/2*COS(2*PI()*'Time-domain'!$C$1*($B219+$B218)/2)*($B219-$B218)</f>
        <v>4.2422258986255776E-2</v>
      </c>
      <c r="H219">
        <f>H218+(E219+E218)/2*COS(2*PI()*'Time-domain'!$C$1*($B219+$B218)/2)*($B219-$B218)</f>
        <v>4.5976820547374224E-2</v>
      </c>
      <c r="I219">
        <f>I218+(C219+C218)/2*SIN(2*PI()*'Time-domain'!$C$1*($B219+$B218)/2)*($B219-$B218)</f>
        <v>0.69135581025888682</v>
      </c>
      <c r="J219">
        <f>J218+(D219+D218)/2*SIN(2*PI()*'Time-domain'!$C$1*($B219+$B218)/2)*($B219-$B218)</f>
        <v>0.71819309321677016</v>
      </c>
      <c r="K219">
        <f>K218+(E219+E218)/2*SIN(2*PI()*'Time-domain'!$C$1*($B219+$B218)/2)*($B219-$B218)</f>
        <v>0.73742175622118045</v>
      </c>
      <c r="L219">
        <f>$I$2*COS(2*PI()*'Time-domain'!$C$1*$B219)+$I$3*SIN(2*PI()*'Time-domain'!$C$1*$B219)</f>
        <v>-72.734151258435617</v>
      </c>
      <c r="M219">
        <f>$J$2*COS(2*PI()*'Time-domain'!$C$1*$B219)+$J$3*SIN(2*PI()*'Time-domain'!$C$1*$B219)</f>
        <v>-75.639544623716716</v>
      </c>
      <c r="N219">
        <f>$K$2*COS(2*PI()*'Time-domain'!$C$1*$B219)+$K$3*SIN(2*PI()*'Time-domain'!$C$1*$B219)</f>
        <v>-77.728095625196687</v>
      </c>
      <c r="O219">
        <f t="shared" si="15"/>
        <v>100.33455926367512</v>
      </c>
      <c r="P219">
        <f t="shared" si="16"/>
        <v>108.25755823319776</v>
      </c>
      <c r="Q219">
        <f t="shared" si="16"/>
        <v>114.39411008576114</v>
      </c>
      <c r="R219">
        <f t="shared" si="17"/>
        <v>96.922809149373123</v>
      </c>
      <c r="S219">
        <f t="shared" si="18"/>
        <v>104.82069945399438</v>
      </c>
      <c r="T219">
        <f t="shared" si="19"/>
        <v>110.68921234196323</v>
      </c>
    </row>
    <row r="220" spans="1:20" x14ac:dyDescent="0.3">
      <c r="A220">
        <v>-43</v>
      </c>
      <c r="B220">
        <f>A220/256/(2*'Time-domain'!$C$1)</f>
        <v>-1.6796875E-3</v>
      </c>
      <c r="C220">
        <f>-1*'Time-domain'!AJ222</f>
        <v>-54.411764705882355</v>
      </c>
      <c r="D220">
        <f>-1*'Time-domain'!AK222</f>
        <v>-54.411764705882355</v>
      </c>
      <c r="E220">
        <f>-1*'Time-domain'!AL222</f>
        <v>-54.411764705882355</v>
      </c>
      <c r="F220">
        <f>F219+(C220+C219)/2*COS(2*PI()*'Time-domain'!$C$1*($B220+$B219)/2)*($B220-$B219)</f>
        <v>3.633842875381902E-2</v>
      </c>
      <c r="G220">
        <f>G219+(D220+D219)/2*COS(2*PI()*'Time-domain'!$C$1*($B220+$B219)/2)*($B220-$B219)</f>
        <v>4.0592521122652984E-2</v>
      </c>
      <c r="H220">
        <f>H219+(E220+E219)/2*COS(2*PI()*'Time-domain'!$C$1*($B220+$B219)/2)*($B220-$B219)</f>
        <v>4.4147082683771433E-2</v>
      </c>
      <c r="I220">
        <f>I219+(C220+C219)/2*SIN(2*PI()*'Time-domain'!$C$1*($B220+$B219)/2)*($B220-$B219)</f>
        <v>0.69243730814917259</v>
      </c>
      <c r="J220">
        <f>J219+(D220+D219)/2*SIN(2*PI()*'Time-domain'!$C$1*($B220+$B219)/2)*($B220-$B219)</f>
        <v>0.71927459110705594</v>
      </c>
      <c r="K220">
        <f>K219+(E220+E219)/2*SIN(2*PI()*'Time-domain'!$C$1*($B220+$B219)/2)*($B220-$B219)</f>
        <v>0.73850325411146622</v>
      </c>
      <c r="L220">
        <f>$I$2*COS(2*PI()*'Time-domain'!$C$1*$B220)+$I$3*SIN(2*PI()*'Time-domain'!$C$1*$B220)</f>
        <v>-71.239528246068858</v>
      </c>
      <c r="M220">
        <f>$J$2*COS(2*PI()*'Time-domain'!$C$1*$B220)+$J$3*SIN(2*PI()*'Time-domain'!$C$1*$B220)</f>
        <v>-74.085218326048704</v>
      </c>
      <c r="N220">
        <f>$K$2*COS(2*PI()*'Time-domain'!$C$1*$B220)+$K$3*SIN(2*PI()*'Time-domain'!$C$1*$B220)</f>
        <v>-76.130851436341331</v>
      </c>
      <c r="O220">
        <f t="shared" si="15"/>
        <v>100.4502092690817</v>
      </c>
      <c r="P220">
        <f t="shared" si="16"/>
        <v>108.37320823860433</v>
      </c>
      <c r="Q220">
        <f t="shared" si="16"/>
        <v>114.50976009116772</v>
      </c>
      <c r="R220">
        <f t="shared" si="17"/>
        <v>97.125235129744866</v>
      </c>
      <c r="S220">
        <f t="shared" si="18"/>
        <v>105.03962039774792</v>
      </c>
      <c r="T220">
        <f t="shared" si="19"/>
        <v>110.92038983796796</v>
      </c>
    </row>
    <row r="221" spans="1:20" x14ac:dyDescent="0.3">
      <c r="A221">
        <v>-42</v>
      </c>
      <c r="B221">
        <f>A221/256/(2*'Time-domain'!$C$1)</f>
        <v>-1.6406249999999999E-3</v>
      </c>
      <c r="C221">
        <f>-1*'Time-domain'!AJ223</f>
        <v>-54.411764705882355</v>
      </c>
      <c r="D221">
        <f>-1*'Time-domain'!AK223</f>
        <v>-54.411764705882355</v>
      </c>
      <c r="E221">
        <f>-1*'Time-domain'!AL223</f>
        <v>-54.411764705882355</v>
      </c>
      <c r="F221">
        <f>F220+(C221+C220)/2*COS(2*PI()*'Time-domain'!$C$1*($B221+$B220)/2)*($B221-$B220)</f>
        <v>3.4495557023345634E-2</v>
      </c>
      <c r="G221">
        <f>G220+(D221+D220)/2*COS(2*PI()*'Time-domain'!$C$1*($B221+$B220)/2)*($B221-$B220)</f>
        <v>3.8749649392179598E-2</v>
      </c>
      <c r="H221">
        <f>H220+(E221+E220)/2*COS(2*PI()*'Time-domain'!$C$1*($B221+$B220)/2)*($B221-$B220)</f>
        <v>4.2304210953298046E-2</v>
      </c>
      <c r="I221">
        <f>I220+(C221+C220)/2*SIN(2*PI()*'Time-domain'!$C$1*($B221+$B220)/2)*($B221-$B220)</f>
        <v>0.69349627090641019</v>
      </c>
      <c r="J221">
        <f>J220+(D221+D220)/2*SIN(2*PI()*'Time-domain'!$C$1*($B221+$B220)/2)*($B221-$B220)</f>
        <v>0.72033355386429354</v>
      </c>
      <c r="K221">
        <f>K220+(E221+E220)/2*SIN(2*PI()*'Time-domain'!$C$1*($B221+$B220)/2)*($B221-$B220)</f>
        <v>0.73956221686870383</v>
      </c>
      <c r="L221">
        <f>$I$2*COS(2*PI()*'Time-domain'!$C$1*$B221)+$I$3*SIN(2*PI()*'Time-domain'!$C$1*$B221)</f>
        <v>-69.73417682278783</v>
      </c>
      <c r="M221">
        <f>$J$2*COS(2*PI()*'Time-domain'!$C$1*$B221)+$J$3*SIN(2*PI()*'Time-domain'!$C$1*$B221)</f>
        <v>-72.519735067007645</v>
      </c>
      <c r="N221">
        <f>$K$2*COS(2*PI()*'Time-domain'!$C$1*$B221)+$K$3*SIN(2*PI()*'Time-domain'!$C$1*$B221)</f>
        <v>-74.522142221290949</v>
      </c>
      <c r="O221">
        <f t="shared" si="15"/>
        <v>100.56585927448828</v>
      </c>
      <c r="P221">
        <f t="shared" si="16"/>
        <v>108.48885824401091</v>
      </c>
      <c r="Q221">
        <f t="shared" si="16"/>
        <v>114.6254100965743</v>
      </c>
      <c r="R221">
        <f t="shared" si="17"/>
        <v>97.319313113346823</v>
      </c>
      <c r="S221">
        <f t="shared" si="18"/>
        <v>105.24951309657</v>
      </c>
      <c r="T221">
        <f t="shared" si="19"/>
        <v>111.14203363189381</v>
      </c>
    </row>
    <row r="222" spans="1:20" x14ac:dyDescent="0.3">
      <c r="A222">
        <v>-41</v>
      </c>
      <c r="B222">
        <f>A222/256/(2*'Time-domain'!$C$1)</f>
        <v>-1.6015624999999999E-3</v>
      </c>
      <c r="C222">
        <f>-1*'Time-domain'!AJ224</f>
        <v>-54.411764705882355</v>
      </c>
      <c r="D222">
        <f>-1*'Time-domain'!AK224</f>
        <v>-54.411764705882355</v>
      </c>
      <c r="E222">
        <f>-1*'Time-domain'!AL224</f>
        <v>-54.411764705882348</v>
      </c>
      <c r="F222">
        <f>F221+(C222+C221)/2*COS(2*PI()*'Time-domain'!$C$1*($B222+$B221)/2)*($B222-$B221)</f>
        <v>3.2639828955705656E-2</v>
      </c>
      <c r="G222">
        <f>G221+(D222+D221)/2*COS(2*PI()*'Time-domain'!$C$1*($B222+$B221)/2)*($B222-$B221)</f>
        <v>3.6893921324539621E-2</v>
      </c>
      <c r="H222">
        <f>H221+(E222+E221)/2*COS(2*PI()*'Time-domain'!$C$1*($B222+$B221)/2)*($B222-$B221)</f>
        <v>4.0448482885658069E-2</v>
      </c>
      <c r="I222">
        <f>I221+(C222+C221)/2*SIN(2*PI()*'Time-domain'!$C$1*($B222+$B221)/2)*($B222-$B221)</f>
        <v>0.69453253905470358</v>
      </c>
      <c r="J222">
        <f>J221+(D222+D221)/2*SIN(2*PI()*'Time-domain'!$C$1*($B222+$B221)/2)*($B222-$B221)</f>
        <v>0.72136982201258693</v>
      </c>
      <c r="K222">
        <f>K221+(E222+E221)/2*SIN(2*PI()*'Time-domain'!$C$1*($B222+$B221)/2)*($B222-$B221)</f>
        <v>0.74059848501699721</v>
      </c>
      <c r="L222">
        <f>$I$2*COS(2*PI()*'Time-domain'!$C$1*$B222)+$I$3*SIN(2*PI()*'Time-domain'!$C$1*$B222)</f>
        <v>-68.218323688979751</v>
      </c>
      <c r="M222">
        <f>$J$2*COS(2*PI()*'Time-domain'!$C$1*$B222)+$J$3*SIN(2*PI()*'Time-domain'!$C$1*$B222)</f>
        <v>-70.943330602614054</v>
      </c>
      <c r="N222">
        <f>$K$2*COS(2*PI()*'Time-domain'!$C$1*$B222)+$K$3*SIN(2*PI()*'Time-domain'!$C$1*$B222)</f>
        <v>-72.902210245736015</v>
      </c>
      <c r="O222">
        <f t="shared" si="15"/>
        <v>100.68150927989485</v>
      </c>
      <c r="P222">
        <f t="shared" si="16"/>
        <v>108.60450824941749</v>
      </c>
      <c r="Q222">
        <f t="shared" si="16"/>
        <v>114.74106010198088</v>
      </c>
      <c r="R222">
        <f t="shared" si="17"/>
        <v>97.505161671915658</v>
      </c>
      <c r="S222">
        <f t="shared" si="18"/>
        <v>105.45050578418061</v>
      </c>
      <c r="T222">
        <f t="shared" si="19"/>
        <v>111.35427913677977</v>
      </c>
    </row>
    <row r="223" spans="1:20" x14ac:dyDescent="0.3">
      <c r="A223">
        <v>-40</v>
      </c>
      <c r="B223">
        <f>A223/256/(2*'Time-domain'!$C$1)</f>
        <v>-1.5625000000000001E-3</v>
      </c>
      <c r="C223">
        <f>-1*'Time-domain'!AJ225</f>
        <v>-54.411764705882355</v>
      </c>
      <c r="D223">
        <f>-1*'Time-domain'!AK225</f>
        <v>-54.411764705882355</v>
      </c>
      <c r="E223">
        <f>-1*'Time-domain'!AL225</f>
        <v>-54.411764705882355</v>
      </c>
      <c r="F223">
        <f>F222+(C223+C222)/2*COS(2*PI()*'Time-domain'!$C$1*($B223+$B222)/2)*($B223-$B222)</f>
        <v>3.0771524016720172E-2</v>
      </c>
      <c r="G223">
        <f>G222+(D223+D222)/2*COS(2*PI()*'Time-domain'!$C$1*($B223+$B222)/2)*($B223-$B222)</f>
        <v>3.502561638555414E-2</v>
      </c>
      <c r="H223">
        <f>H222+(E223+E222)/2*COS(2*PI()*'Time-domain'!$C$1*($B223+$B222)/2)*($B223-$B222)</f>
        <v>3.8580177946672588E-2</v>
      </c>
      <c r="I223">
        <f>I222+(C223+C222)/2*SIN(2*PI()*'Time-domain'!$C$1*($B223+$B222)/2)*($B223-$B222)</f>
        <v>0.69554595653588136</v>
      </c>
      <c r="J223">
        <f>J222+(D223+D222)/2*SIN(2*PI()*'Time-domain'!$C$1*($B223+$B222)/2)*($B223-$B222)</f>
        <v>0.72238323949376471</v>
      </c>
      <c r="K223">
        <f>K222+(E223+E222)/2*SIN(2*PI()*'Time-domain'!$C$1*($B223+$B222)/2)*($B223-$B222)</f>
        <v>0.74161190249817499</v>
      </c>
      <c r="L223">
        <f>$I$2*COS(2*PI()*'Time-domain'!$C$1*$B223)+$I$3*SIN(2*PI()*'Time-domain'!$C$1*$B223)</f>
        <v>-66.692197126550838</v>
      </c>
      <c r="M223">
        <f>$J$2*COS(2*PI()*'Time-domain'!$C$1*$B223)+$J$3*SIN(2*PI()*'Time-domain'!$C$1*$B223)</f>
        <v>-69.35624233358179</v>
      </c>
      <c r="N223">
        <f>$K$2*COS(2*PI()*'Time-domain'!$C$1*$B223)+$K$3*SIN(2*PI()*'Time-domain'!$C$1*$B223)</f>
        <v>-71.271299465473504</v>
      </c>
      <c r="O223">
        <f t="shared" si="15"/>
        <v>100.79715928530143</v>
      </c>
      <c r="P223">
        <f t="shared" si="16"/>
        <v>108.72015825482407</v>
      </c>
      <c r="Q223">
        <f t="shared" si="16"/>
        <v>114.85671010738746</v>
      </c>
      <c r="R223">
        <f t="shared" si="17"/>
        <v>97.682904334285951</v>
      </c>
      <c r="S223">
        <f t="shared" si="18"/>
        <v>105.64273205533372</v>
      </c>
      <c r="T223">
        <f t="shared" si="19"/>
        <v>111.55726742684274</v>
      </c>
    </row>
    <row r="224" spans="1:20" x14ac:dyDescent="0.3">
      <c r="A224">
        <v>-39</v>
      </c>
      <c r="B224">
        <f>A224/256/(2*'Time-domain'!$C$1)</f>
        <v>-1.5234375000000001E-3</v>
      </c>
      <c r="C224">
        <f>-1*'Time-domain'!AJ226</f>
        <v>-54.411764705882355</v>
      </c>
      <c r="D224">
        <f>-1*'Time-domain'!AK226</f>
        <v>-54.411764705882355</v>
      </c>
      <c r="E224">
        <f>-1*'Time-domain'!AL226</f>
        <v>-54.411764705882355</v>
      </c>
      <c r="F224">
        <f>F223+(C224+C223)/2*COS(2*PI()*'Time-domain'!$C$1*($B224+$B223)/2)*($B224-$B223)</f>
        <v>2.889092356624081E-2</v>
      </c>
      <c r="G224">
        <f>G223+(D224+D223)/2*COS(2*PI()*'Time-domain'!$C$1*($B224+$B223)/2)*($B224-$B223)</f>
        <v>3.3145015935074781E-2</v>
      </c>
      <c r="H224">
        <f>H223+(E224+E223)/2*COS(2*PI()*'Time-domain'!$C$1*($B224+$B223)/2)*($B224-$B223)</f>
        <v>3.6699577496193229E-2</v>
      </c>
      <c r="I224">
        <f>I223+(C224+C223)/2*SIN(2*PI()*'Time-domain'!$C$1*($B224+$B223)/2)*($B224-$B223)</f>
        <v>0.69653637073299846</v>
      </c>
      <c r="J224">
        <f>J223+(D224+D223)/2*SIN(2*PI()*'Time-domain'!$C$1*($B224+$B223)/2)*($B224-$B223)</f>
        <v>0.7233736536908818</v>
      </c>
      <c r="K224">
        <f>K223+(E224+E223)/2*SIN(2*PI()*'Time-domain'!$C$1*($B224+$B223)/2)*($B224-$B223)</f>
        <v>0.74260231669529209</v>
      </c>
      <c r="L224">
        <f>$I$2*COS(2*PI()*'Time-domain'!$C$1*$B224)+$I$3*SIN(2*PI()*'Time-domain'!$C$1*$B224)</f>
        <v>-65.15602696454782</v>
      </c>
      <c r="M224">
        <f>$J$2*COS(2*PI()*'Time-domain'!$C$1*$B224)+$J$3*SIN(2*PI()*'Time-domain'!$C$1*$B224)</f>
        <v>-67.758709269566381</v>
      </c>
      <c r="N224">
        <f>$K$2*COS(2*PI()*'Time-domain'!$C$1*$B224)+$K$3*SIN(2*PI()*'Time-domain'!$C$1*$B224)</f>
        <v>-69.629655489667911</v>
      </c>
      <c r="O224">
        <f t="shared" si="15"/>
        <v>100.91280929070801</v>
      </c>
      <c r="P224">
        <f t="shared" si="16"/>
        <v>108.83580826023065</v>
      </c>
      <c r="Q224">
        <f t="shared" si="16"/>
        <v>114.97236011279404</v>
      </c>
      <c r="R224">
        <f t="shared" si="17"/>
        <v>97.852669511981034</v>
      </c>
      <c r="S224">
        <f t="shared" si="18"/>
        <v>105.82633078534479</v>
      </c>
      <c r="T224">
        <f t="shared" si="19"/>
        <v>111.75114515249969</v>
      </c>
    </row>
    <row r="225" spans="1:20" x14ac:dyDescent="0.3">
      <c r="A225">
        <v>-38</v>
      </c>
      <c r="B225">
        <f>A225/256/(2*'Time-domain'!$C$1)</f>
        <v>-1.484375E-3</v>
      </c>
      <c r="C225">
        <f>-1*'Time-domain'!AJ227</f>
        <v>-54.411764705882355</v>
      </c>
      <c r="D225">
        <f>-1*'Time-domain'!AK227</f>
        <v>-54.411764705882355</v>
      </c>
      <c r="E225">
        <f>-1*'Time-domain'!AL227</f>
        <v>-54.411764705882355</v>
      </c>
      <c r="F225">
        <f>F224+(C225+C224)/2*COS(2*PI()*'Time-domain'!$C$1*($B225+$B224)/2)*($B225-$B224)</f>
        <v>2.699831081577803E-2</v>
      </c>
      <c r="G225">
        <f>G224+(D225+D224)/2*COS(2*PI()*'Time-domain'!$C$1*($B225+$B224)/2)*($B225-$B224)</f>
        <v>3.1252403184612004E-2</v>
      </c>
      <c r="H225">
        <f>H224+(E225+E224)/2*COS(2*PI()*'Time-domain'!$C$1*($B225+$B224)/2)*($B225-$B224)</f>
        <v>3.4806964745730452E-2</v>
      </c>
      <c r="I225">
        <f>I224+(C225+C224)/2*SIN(2*PI()*'Time-domain'!$C$1*($B225+$B224)/2)*($B225-$B224)</f>
        <v>0.69750363249331981</v>
      </c>
      <c r="J225">
        <f>J224+(D225+D224)/2*SIN(2*PI()*'Time-domain'!$C$1*($B225+$B224)/2)*($B225-$B224)</f>
        <v>0.72434091545120316</v>
      </c>
      <c r="K225">
        <f>K224+(E225+E224)/2*SIN(2*PI()*'Time-domain'!$C$1*($B225+$B224)/2)*($B225-$B224)</f>
        <v>0.74356957845561344</v>
      </c>
      <c r="L225">
        <f>$I$2*COS(2*PI()*'Time-domain'!$C$1*$B225)+$I$3*SIN(2*PI()*'Time-domain'!$C$1*$B225)</f>
        <v>-63.610044544546653</v>
      </c>
      <c r="M225">
        <f>$J$2*COS(2*PI()*'Time-domain'!$C$1*$B225)+$J$3*SIN(2*PI()*'Time-domain'!$C$1*$B225)</f>
        <v>-66.150971993171098</v>
      </c>
      <c r="N225">
        <f>$K$2*COS(2*PI()*'Time-domain'!$C$1*$B225)+$K$3*SIN(2*PI()*'Time-domain'!$C$1*$B225)</f>
        <v>-67.977525543863578</v>
      </c>
      <c r="O225">
        <f t="shared" si="15"/>
        <v>101.02845929611459</v>
      </c>
      <c r="P225">
        <f t="shared" si="16"/>
        <v>108.95145826563723</v>
      </c>
      <c r="Q225">
        <f t="shared" si="16"/>
        <v>115.08801011820061</v>
      </c>
      <c r="R225">
        <f t="shared" si="17"/>
        <v>98.014590421862721</v>
      </c>
      <c r="S225">
        <f t="shared" si="18"/>
        <v>106.00144604643745</v>
      </c>
      <c r="T225">
        <f t="shared" si="19"/>
        <v>111.93606445203089</v>
      </c>
    </row>
    <row r="226" spans="1:20" x14ac:dyDescent="0.3">
      <c r="A226">
        <v>-37</v>
      </c>
      <c r="B226">
        <f>A226/256/(2*'Time-domain'!$C$1)</f>
        <v>-1.4453125E-3</v>
      </c>
      <c r="C226">
        <f>-1*'Time-domain'!AJ228</f>
        <v>-54.411764705882355</v>
      </c>
      <c r="D226">
        <f>-1*'Time-domain'!AK228</f>
        <v>-54.411764705882355</v>
      </c>
      <c r="E226">
        <f>-1*'Time-domain'!AL228</f>
        <v>-54.411764705882355</v>
      </c>
      <c r="F226">
        <f>F225+(C226+C225)/2*COS(2*PI()*'Time-domain'!$C$1*($B226+$B225)/2)*($B226-$B225)</f>
        <v>2.5093970785850475E-2</v>
      </c>
      <c r="G226">
        <f>G225+(D226+D225)/2*COS(2*PI()*'Time-domain'!$C$1*($B226+$B225)/2)*($B226-$B225)</f>
        <v>2.934806315468445E-2</v>
      </c>
      <c r="H226">
        <f>H225+(E226+E225)/2*COS(2*PI()*'Time-domain'!$C$1*($B226+$B225)/2)*($B226-$B225)</f>
        <v>3.2902624715802894E-2</v>
      </c>
      <c r="I226">
        <f>I225+(C226+C225)/2*SIN(2*PI()*'Time-domain'!$C$1*($B226+$B225)/2)*($B226-$B225)</f>
        <v>0.69844759615078222</v>
      </c>
      <c r="J226">
        <f>J225+(D226+D225)/2*SIN(2*PI()*'Time-domain'!$C$1*($B226+$B225)/2)*($B226-$B225)</f>
        <v>0.72528487910866557</v>
      </c>
      <c r="K226">
        <f>K225+(E226+E225)/2*SIN(2*PI()*'Time-domain'!$C$1*($B226+$B225)/2)*($B226-$B225)</f>
        <v>0.74451354211307585</v>
      </c>
      <c r="L226">
        <f>$I$2*COS(2*PI()*'Time-domain'!$C$1*$B226)+$I$3*SIN(2*PI()*'Time-domain'!$C$1*$B226)</f>
        <v>-62.05448268581322</v>
      </c>
      <c r="M226">
        <f>$J$2*COS(2*PI()*'Time-domain'!$C$1*$B226)+$J$3*SIN(2*PI()*'Time-domain'!$C$1*$B226)</f>
        <v>-64.533272623716059</v>
      </c>
      <c r="N226">
        <f>$K$2*COS(2*PI()*'Time-domain'!$C$1*$B226)+$K$3*SIN(2*PI()*'Time-domain'!$C$1*$B226)</f>
        <v>-66.315158432753336</v>
      </c>
      <c r="O226">
        <f t="shared" si="15"/>
        <v>101.14410930152117</v>
      </c>
      <c r="P226">
        <f t="shared" si="16"/>
        <v>109.06710827104381</v>
      </c>
      <c r="Q226">
        <f t="shared" si="16"/>
        <v>115.20366012360719</v>
      </c>
      <c r="R226">
        <f t="shared" si="17"/>
        <v>98.168805005886455</v>
      </c>
      <c r="S226">
        <f t="shared" si="18"/>
        <v>106.16822702095978</v>
      </c>
      <c r="T226">
        <f t="shared" si="19"/>
        <v>112.11218285993756</v>
      </c>
    </row>
    <row r="227" spans="1:20" x14ac:dyDescent="0.3">
      <c r="A227">
        <v>-36</v>
      </c>
      <c r="B227">
        <f>A227/256/(2*'Time-domain'!$C$1)</f>
        <v>-1.4062499999999999E-3</v>
      </c>
      <c r="C227">
        <f>-1*'Time-domain'!AJ229</f>
        <v>-54.411764705882355</v>
      </c>
      <c r="D227">
        <f>-1*'Time-domain'!AK229</f>
        <v>-54.411764705882355</v>
      </c>
      <c r="E227">
        <f>-1*'Time-domain'!AL229</f>
        <v>-54.411764705882355</v>
      </c>
      <c r="F227">
        <f>F226+(C227+C226)/2*COS(2*PI()*'Time-domain'!$C$1*($B227+$B226)/2)*($B227-$B226)</f>
        <v>2.3178190263061938E-2</v>
      </c>
      <c r="G227">
        <f>G226+(D227+D226)/2*COS(2*PI()*'Time-domain'!$C$1*($B227+$B226)/2)*($B227-$B226)</f>
        <v>2.7432282631895913E-2</v>
      </c>
      <c r="H227">
        <f>H226+(E227+E226)/2*COS(2*PI()*'Time-domain'!$C$1*($B227+$B226)/2)*($B227-$B226)</f>
        <v>3.0986844193014357E-2</v>
      </c>
      <c r="I227">
        <f>I226+(C227+C226)/2*SIN(2*PI()*'Time-domain'!$C$1*($B227+$B226)/2)*($B227-$B226)</f>
        <v>0.69936811954793099</v>
      </c>
      <c r="J227">
        <f>J226+(D227+D226)/2*SIN(2*PI()*'Time-domain'!$C$1*($B227+$B226)/2)*($B227-$B226)</f>
        <v>0.72620540250581433</v>
      </c>
      <c r="K227">
        <f>K226+(E227+E226)/2*SIN(2*PI()*'Time-domain'!$C$1*($B227+$B226)/2)*($B227-$B226)</f>
        <v>0.74543406551022462</v>
      </c>
      <c r="L227">
        <f>$I$2*COS(2*PI()*'Time-domain'!$C$1*$B227)+$I$3*SIN(2*PI()*'Time-domain'!$C$1*$B227)</f>
        <v>-60.489575650241619</v>
      </c>
      <c r="M227">
        <f>$J$2*COS(2*PI()*'Time-domain'!$C$1*$B227)+$J$3*SIN(2*PI()*'Time-domain'!$C$1*$B227)</f>
        <v>-62.905854780775911</v>
      </c>
      <c r="N227">
        <f>$K$2*COS(2*PI()*'Time-domain'!$C$1*$B227)+$K$3*SIN(2*PI()*'Time-domain'!$C$1*$B227)</f>
        <v>-64.642804502709424</v>
      </c>
      <c r="O227">
        <f t="shared" si="15"/>
        <v>101.25975930692775</v>
      </c>
      <c r="P227">
        <f t="shared" si="16"/>
        <v>109.18275827645039</v>
      </c>
      <c r="Q227">
        <f t="shared" si="16"/>
        <v>115.31931012901377</v>
      </c>
      <c r="R227">
        <f t="shared" si="17"/>
        <v>98.315455848010188</v>
      </c>
      <c r="S227">
        <f t="shared" si="18"/>
        <v>106.32682791152246</v>
      </c>
      <c r="T227">
        <f t="shared" si="19"/>
        <v>112.27966321204894</v>
      </c>
    </row>
    <row r="228" spans="1:20" x14ac:dyDescent="0.3">
      <c r="A228">
        <v>-35</v>
      </c>
      <c r="B228">
        <f>A228/256/(2*'Time-domain'!$C$1)</f>
        <v>-1.3671874999999999E-3</v>
      </c>
      <c r="C228">
        <f>-1*'Time-domain'!AJ230</f>
        <v>-54.411764705882355</v>
      </c>
      <c r="D228">
        <f>-1*'Time-domain'!AK230</f>
        <v>-54.411764705882355</v>
      </c>
      <c r="E228">
        <f>-1*'Time-domain'!AL230</f>
        <v>-54.411764705882355</v>
      </c>
      <c r="F228">
        <f>F227+(C228+C227)/2*COS(2*PI()*'Time-domain'!$C$1*($B228+$B227)/2)*($B228-$B227)</f>
        <v>2.1251257756912358E-2</v>
      </c>
      <c r="G228">
        <f>G227+(D228+D227)/2*COS(2*PI()*'Time-domain'!$C$1*($B228+$B227)/2)*($B228-$B227)</f>
        <v>2.5505350125746333E-2</v>
      </c>
      <c r="H228">
        <f>H227+(E228+E227)/2*COS(2*PI()*'Time-domain'!$C$1*($B228+$B227)/2)*($B228-$B227)</f>
        <v>2.9059911686864778E-2</v>
      </c>
      <c r="I228">
        <f>I227+(C228+C227)/2*SIN(2*PI()*'Time-domain'!$C$1*($B228+$B227)/2)*($B228-$B227)</f>
        <v>0.70026506405732858</v>
      </c>
      <c r="J228">
        <f>J227+(D228+D227)/2*SIN(2*PI()*'Time-domain'!$C$1*($B228+$B227)/2)*($B228-$B227)</f>
        <v>0.72710234701521193</v>
      </c>
      <c r="K228">
        <f>K227+(E228+E227)/2*SIN(2*PI()*'Time-domain'!$C$1*($B228+$B227)/2)*($B228-$B227)</f>
        <v>0.74633101001962221</v>
      </c>
      <c r="L228">
        <f>$I$2*COS(2*PI()*'Time-domain'!$C$1*$B228)+$I$3*SIN(2*PI()*'Time-domain'!$C$1*$B228)</f>
        <v>-58.915559107075239</v>
      </c>
      <c r="M228">
        <f>$J$2*COS(2*PI()*'Time-domain'!$C$1*$B228)+$J$3*SIN(2*PI()*'Time-domain'!$C$1*$B228)</f>
        <v>-61.268963547491687</v>
      </c>
      <c r="N228">
        <f>$K$2*COS(2*PI()*'Time-domain'!$C$1*$B228)+$K$3*SIN(2*PI()*'Time-domain'!$C$1*$B228)</f>
        <v>-62.960715604082353</v>
      </c>
      <c r="O228">
        <f t="shared" si="15"/>
        <v>101.37540931233433</v>
      </c>
      <c r="P228">
        <f t="shared" si="16"/>
        <v>109.29840828185696</v>
      </c>
      <c r="Q228">
        <f t="shared" si="16"/>
        <v>115.43496013442035</v>
      </c>
      <c r="R228">
        <f t="shared" si="17"/>
        <v>98.454690088307188</v>
      </c>
      <c r="S228">
        <f t="shared" si="18"/>
        <v>106.47740784811288</v>
      </c>
      <c r="T228">
        <f t="shared" si="19"/>
        <v>112.4386735474361</v>
      </c>
    </row>
    <row r="229" spans="1:20" x14ac:dyDescent="0.3">
      <c r="A229">
        <v>-34</v>
      </c>
      <c r="B229">
        <f>A229/256/(2*'Time-domain'!$C$1)</f>
        <v>-1.3281250000000001E-3</v>
      </c>
      <c r="C229">
        <f>-1*'Time-domain'!AJ231</f>
        <v>-54.411764705882355</v>
      </c>
      <c r="D229">
        <f>-1*'Time-domain'!AK231</f>
        <v>-54.411764705882355</v>
      </c>
      <c r="E229">
        <f>-1*'Time-domain'!AL231</f>
        <v>-54.411764705882355</v>
      </c>
      <c r="F229">
        <f>F228+(C229+C228)/2*COS(2*PI()*'Time-domain'!$C$1*($B229+$B228)/2)*($B229-$B228)</f>
        <v>1.9313463456349357E-2</v>
      </c>
      <c r="G229">
        <f>G228+(D229+D228)/2*COS(2*PI()*'Time-domain'!$C$1*($B229+$B228)/2)*($B229-$B228)</f>
        <v>2.3567555825183332E-2</v>
      </c>
      <c r="H229">
        <f>H228+(E229+E228)/2*COS(2*PI()*'Time-domain'!$C$1*($B229+$B228)/2)*($B229-$B228)</f>
        <v>2.7122117386301776E-2</v>
      </c>
      <c r="I229">
        <f>I228+(C229+C228)/2*SIN(2*PI()*'Time-domain'!$C$1*($B229+$B228)/2)*($B229-$B228)</f>
        <v>0.70113829460243093</v>
      </c>
      <c r="J229">
        <f>J228+(D229+D228)/2*SIN(2*PI()*'Time-domain'!$C$1*($B229+$B228)/2)*($B229-$B228)</f>
        <v>0.72797557756031428</v>
      </c>
      <c r="K229">
        <f>K228+(E229+E228)/2*SIN(2*PI()*'Time-domain'!$C$1*($B229+$B228)/2)*($B229-$B228)</f>
        <v>0.74720424056472456</v>
      </c>
      <c r="L229">
        <f>$I$2*COS(2*PI()*'Time-domain'!$C$1*$B229)+$I$3*SIN(2*PI()*'Time-domain'!$C$1*$B229)</f>
        <v>-57.3326700974158</v>
      </c>
      <c r="M229">
        <f>$J$2*COS(2*PI()*'Time-domain'!$C$1*$B229)+$J$3*SIN(2*PI()*'Time-domain'!$C$1*$B229)</f>
        <v>-59.622845433662185</v>
      </c>
      <c r="N229">
        <f>$K$2*COS(2*PI()*'Time-domain'!$C$1*$B229)+$K$3*SIN(2*PI()*'Time-domain'!$C$1*$B229)</f>
        <v>-61.269145053273007</v>
      </c>
      <c r="O229">
        <f t="shared" si="15"/>
        <v>101.49105931774091</v>
      </c>
      <c r="P229">
        <f t="shared" si="16"/>
        <v>109.41405828726354</v>
      </c>
      <c r="Q229">
        <f t="shared" si="16"/>
        <v>115.55061013982693</v>
      </c>
      <c r="R229">
        <f t="shared" si="17"/>
        <v>98.586659334334328</v>
      </c>
      <c r="S229">
        <f t="shared" si="18"/>
        <v>106.62013079224116</v>
      </c>
      <c r="T229">
        <f t="shared" si="19"/>
        <v>112.58938700719143</v>
      </c>
    </row>
    <row r="230" spans="1:20" x14ac:dyDescent="0.3">
      <c r="A230">
        <v>-33</v>
      </c>
      <c r="B230">
        <f>A230/256/(2*'Time-domain'!$C$1)</f>
        <v>-1.2890625000000001E-3</v>
      </c>
      <c r="C230">
        <f>-1*'Time-domain'!AJ232</f>
        <v>-45.572087044056069</v>
      </c>
      <c r="D230">
        <f>-1*'Time-domain'!AK232</f>
        <v>-54.411764705882355</v>
      </c>
      <c r="E230">
        <f>-1*'Time-domain'!AL232</f>
        <v>-54.411764705882355</v>
      </c>
      <c r="F230">
        <f>F229+(C230+C229)/2*COS(2*PI()*'Time-domain'!$C$1*($B230+$B229)/2)*($B230-$B229)</f>
        <v>1.7523363783899775E-2</v>
      </c>
      <c r="G230">
        <f>G229+(D230+D229)/2*COS(2*PI()*'Time-domain'!$C$1*($B230+$B229)/2)*($B230-$B229)</f>
        <v>2.1619191554900784E-2</v>
      </c>
      <c r="H230">
        <f>H229+(E230+E229)/2*COS(2*PI()*'Time-domain'!$C$1*($B230+$B229)/2)*($B230-$B229)</f>
        <v>2.5173753116019229E-2</v>
      </c>
      <c r="I230">
        <f>I229+(C230+C229)/2*SIN(2*PI()*'Time-domain'!$C$1*($B230+$B229)/2)*($B230-$B229)</f>
        <v>0.70191868457807649</v>
      </c>
      <c r="J230">
        <f>J229+(D230+D229)/2*SIN(2*PI()*'Time-domain'!$C$1*($B230+$B229)/2)*($B230-$B229)</f>
        <v>0.72882496263581342</v>
      </c>
      <c r="K230">
        <f>K229+(E230+E229)/2*SIN(2*PI()*'Time-domain'!$C$1*($B230+$B229)/2)*($B230-$B229)</f>
        <v>0.74805362564022371</v>
      </c>
      <c r="L230">
        <f>$I$2*COS(2*PI()*'Time-domain'!$C$1*$B230)+$I$3*SIN(2*PI()*'Time-domain'!$C$1*$B230)</f>
        <v>-55.741146998525821</v>
      </c>
      <c r="M230">
        <f>$J$2*COS(2*PI()*'Time-domain'!$C$1*$B230)+$J$3*SIN(2*PI()*'Time-domain'!$C$1*$B230)</f>
        <v>-57.967748338620424</v>
      </c>
      <c r="N230">
        <f>$K$2*COS(2*PI()*'Time-domain'!$C$1*$B230)+$K$3*SIN(2*PI()*'Time-domain'!$C$1*$B230)</f>
        <v>-59.568347594584267</v>
      </c>
      <c r="O230">
        <f t="shared" si="15"/>
        <v>101.58868403073654</v>
      </c>
      <c r="P230">
        <f t="shared" si="16"/>
        <v>109.52970829267012</v>
      </c>
      <c r="Q230">
        <f t="shared" si="16"/>
        <v>115.66626014523351</v>
      </c>
      <c r="R230">
        <f t="shared" si="17"/>
        <v>98.711519569809397</v>
      </c>
      <c r="S230">
        <f t="shared" si="18"/>
        <v>106.75516543817591</v>
      </c>
      <c r="T230">
        <f t="shared" si="19"/>
        <v>112.731981730135</v>
      </c>
    </row>
    <row r="231" spans="1:20" x14ac:dyDescent="0.3">
      <c r="A231">
        <v>-32</v>
      </c>
      <c r="B231">
        <f>A231/256/(2*'Time-domain'!$C$1)</f>
        <v>-1.25E-3</v>
      </c>
      <c r="C231">
        <f>-1*'Time-domain'!AJ233</f>
        <v>-33.422870875064554</v>
      </c>
      <c r="D231">
        <f>-1*'Time-domain'!AK233</f>
        <v>-54.411764705882355</v>
      </c>
      <c r="E231">
        <f>-1*'Time-domain'!AL233</f>
        <v>-54.411764705882355</v>
      </c>
      <c r="F231">
        <f>F230+(C231+C230)/2*COS(2*PI()*'Time-domain'!$C$1*($B231+$B230)/2)*($B231-$B230)</f>
        <v>1.6101587167499317E-2</v>
      </c>
      <c r="G231">
        <f>G230+(D231+D230)/2*COS(2*PI()*'Time-domain'!$C$1*($B231+$B230)/2)*($B231-$B230)</f>
        <v>1.9660550731391158E-2</v>
      </c>
      <c r="H231">
        <f>H230+(E231+E230)/2*COS(2*PI()*'Time-domain'!$C$1*($B231+$B230)/2)*($B231-$B230)</f>
        <v>2.3215112292509603E-2</v>
      </c>
      <c r="I231">
        <f>I230+(C231+C230)/2*SIN(2*PI()*'Time-domain'!$C$1*($B231+$B230)/2)*($B231-$B230)</f>
        <v>0.70251785060585137</v>
      </c>
      <c r="J231">
        <f>J230+(D231+D230)/2*SIN(2*PI()*'Time-domain'!$C$1*($B231+$B230)/2)*($B231-$B230)</f>
        <v>0.72965037432744118</v>
      </c>
      <c r="K231">
        <f>K230+(E231+E230)/2*SIN(2*PI()*'Time-domain'!$C$1*($B231+$B230)/2)*($B231-$B230)</f>
        <v>0.74887903733185146</v>
      </c>
      <c r="L231">
        <f>$I$2*COS(2*PI()*'Time-domain'!$C$1*$B231)+$I$3*SIN(2*PI()*'Time-domain'!$C$1*$B231)</f>
        <v>-54.14122948792992</v>
      </c>
      <c r="M231">
        <f>$J$2*COS(2*PI()*'Time-domain'!$C$1*$B231)+$J$3*SIN(2*PI()*'Time-domain'!$C$1*$B231)</f>
        <v>-56.303921513901017</v>
      </c>
      <c r="N231">
        <f>$K$2*COS(2*PI()*'Time-domain'!$C$1*$B231)+$K$3*SIN(2*PI()*'Time-domain'!$C$1*$B231)</f>
        <v>-57.858579361857394</v>
      </c>
      <c r="O231">
        <f t="shared" si="15"/>
        <v>101.64962351683658</v>
      </c>
      <c r="P231">
        <f t="shared" si="16"/>
        <v>109.6453582980767</v>
      </c>
      <c r="Q231">
        <f t="shared" si="16"/>
        <v>115.78191015064009</v>
      </c>
      <c r="R231">
        <f t="shared" si="17"/>
        <v>98.829431060652283</v>
      </c>
      <c r="S231">
        <f t="shared" si="18"/>
        <v>106.88268511132907</v>
      </c>
      <c r="T231">
        <f t="shared" si="19"/>
        <v>112.86664074551034</v>
      </c>
    </row>
    <row r="232" spans="1:20" x14ac:dyDescent="0.3">
      <c r="A232">
        <v>-31</v>
      </c>
      <c r="B232">
        <f>A232/256/(2*'Time-domain'!$C$1)</f>
        <v>-1.2109375E-3</v>
      </c>
      <c r="C232">
        <f>-1*'Time-domain'!AJ234</f>
        <v>-26.470588235294116</v>
      </c>
      <c r="D232">
        <f>-1*'Time-domain'!AK234</f>
        <v>-54.411764705882355</v>
      </c>
      <c r="E232">
        <f>-1*'Time-domain'!AL234</f>
        <v>-54.411764705882355</v>
      </c>
      <c r="F232">
        <f>F231+(C232+C231)/2*COS(2*PI()*'Time-domain'!$C$1*($B232+$B231)/2)*($B232-$B231)</f>
        <v>1.5018111869352709E-2</v>
      </c>
      <c r="G232">
        <f>G231+(D232+D231)/2*COS(2*PI()*'Time-domain'!$C$1*($B232+$B231)/2)*($B232-$B231)</f>
        <v>1.7691928318758026E-2</v>
      </c>
      <c r="H232">
        <f>H231+(E232+E231)/2*COS(2*PI()*'Time-domain'!$C$1*($B232+$B231)/2)*($B232-$B231)</f>
        <v>2.1246489879876471E-2</v>
      </c>
      <c r="I232">
        <f>I231+(C232+C231)/2*SIN(2*PI()*'Time-domain'!$C$1*($B232+$B231)/2)*($B232-$B231)</f>
        <v>0.70295887165874393</v>
      </c>
      <c r="J232">
        <f>J231+(D232+D231)/2*SIN(2*PI()*'Time-domain'!$C$1*($B232+$B231)/2)*($B232-$B231)</f>
        <v>0.73045168833123297</v>
      </c>
      <c r="K232">
        <f>K231+(E232+E231)/2*SIN(2*PI()*'Time-domain'!$C$1*($B232+$B231)/2)*($B232-$B231)</f>
        <v>0.74968035133564326</v>
      </c>
      <c r="L232">
        <f>$I$2*COS(2*PI()*'Time-domain'!$C$1*$B232)+$I$3*SIN(2*PI()*'Time-domain'!$C$1*$B232)</f>
        <v>-52.533158507320223</v>
      </c>
      <c r="M232">
        <f>$J$2*COS(2*PI()*'Time-domain'!$C$1*$B232)+$J$3*SIN(2*PI()*'Time-domain'!$C$1*$B232)</f>
        <v>-54.631615525703701</v>
      </c>
      <c r="N232">
        <f>$K$2*COS(2*PI()*'Time-domain'!$C$1*$B232)+$K$3*SIN(2*PI()*'Time-domain'!$C$1*$B232)</f>
        <v>-56.140097839899191</v>
      </c>
      <c r="O232">
        <f t="shared" si="15"/>
        <v>101.68465502508077</v>
      </c>
      <c r="P232">
        <f t="shared" si="16"/>
        <v>109.76100830348328</v>
      </c>
      <c r="Q232">
        <f t="shared" si="16"/>
        <v>115.89756015604667</v>
      </c>
      <c r="R232">
        <f t="shared" si="17"/>
        <v>98.940558258446828</v>
      </c>
      <c r="S232">
        <f t="shared" si="18"/>
        <v>107.00286766385119</v>
      </c>
      <c r="T232">
        <f t="shared" si="19"/>
        <v>112.99355186273446</v>
      </c>
    </row>
    <row r="233" spans="1:20" x14ac:dyDescent="0.3">
      <c r="A233">
        <v>-30</v>
      </c>
      <c r="B233">
        <f>A233/256/(2*'Time-domain'!$C$1)</f>
        <v>-1.171875E-3</v>
      </c>
      <c r="C233">
        <f>-1*'Time-domain'!AJ235</f>
        <v>-26.470588235294116</v>
      </c>
      <c r="D233">
        <f>-1*'Time-domain'!AK235</f>
        <v>-44.090287917490684</v>
      </c>
      <c r="E233">
        <f>-1*'Time-domain'!AL235</f>
        <v>-54.411764705882355</v>
      </c>
      <c r="F233">
        <f>F232+(C233+C232)/2*COS(2*PI()*'Time-domain'!$C$1*($B233+$B232)/2)*($B233-$B232)</f>
        <v>1.4055691987722324E-2</v>
      </c>
      <c r="G233">
        <f>G232+(D233+D232)/2*COS(2*PI()*'Time-domain'!$C$1*($B233+$B232)/2)*($B233-$B232)</f>
        <v>1.5901255346486558E-2</v>
      </c>
      <c r="H233">
        <f>H232+(E233+E232)/2*COS(2*PI()*'Time-domain'!$C$1*($B233+$B232)/2)*($B233-$B232)</f>
        <v>1.9268182345414015E-2</v>
      </c>
      <c r="I233">
        <f>I232+(C233+C232)/2*SIN(2*PI()*'Time-domain'!$C$1*($B233+$B232)/2)*($B233-$B232)</f>
        <v>0.70333691818680488</v>
      </c>
      <c r="J233">
        <f>J232+(D233+D232)/2*SIN(2*PI()*'Time-domain'!$C$1*($B233+$B232)/2)*($B233-$B232)</f>
        <v>0.73115507955681025</v>
      </c>
      <c r="K233">
        <f>K232+(E233+E232)/2*SIN(2*PI()*'Time-domain'!$C$1*($B233+$B232)/2)*($B233-$B232)</f>
        <v>0.75045744697665751</v>
      </c>
      <c r="L233">
        <f>$I$2*COS(2*PI()*'Time-domain'!$C$1*$B233)+$I$3*SIN(2*PI()*'Time-domain'!$C$1*$B233)</f>
        <v>-50.917176226271472</v>
      </c>
      <c r="M233">
        <f>$J$2*COS(2*PI()*'Time-domain'!$C$1*$B233)+$J$3*SIN(2*PI()*'Time-domain'!$C$1*$B233)</f>
        <v>-52.951082217159097</v>
      </c>
      <c r="N233">
        <f>$K$2*COS(2*PI()*'Time-domain'!$C$1*$B233)+$K$3*SIN(2*PI()*'Time-domain'!$C$1*$B233)</f>
        <v>-54.413161825705821</v>
      </c>
      <c r="O233">
        <f t="shared" si="15"/>
        <v>101.71202580795274</v>
      </c>
      <c r="P233">
        <f t="shared" si="16"/>
        <v>109.85576078757525</v>
      </c>
      <c r="Q233">
        <f t="shared" si="16"/>
        <v>116.01321016145324</v>
      </c>
      <c r="R233">
        <f t="shared" si="17"/>
        <v>99.045069701381323</v>
      </c>
      <c r="S233">
        <f t="shared" si="18"/>
        <v>107.11589536749995</v>
      </c>
      <c r="T233">
        <f t="shared" si="19"/>
        <v>113.11290755826855</v>
      </c>
    </row>
    <row r="234" spans="1:20" x14ac:dyDescent="0.3">
      <c r="A234">
        <v>-29</v>
      </c>
      <c r="B234">
        <f>A234/256/(2*'Time-domain'!$C$1)</f>
        <v>-1.1328124999999999E-3</v>
      </c>
      <c r="C234">
        <f>-1*'Time-domain'!AJ236</f>
        <v>-26.470588235294116</v>
      </c>
      <c r="D234">
        <f>-1*'Time-domain'!AK236</f>
        <v>-30.639996172471854</v>
      </c>
      <c r="E234">
        <f>-1*'Time-domain'!AL236</f>
        <v>-54.411764705882355</v>
      </c>
      <c r="F234">
        <f>F233+(C234+C233)/2*COS(2*PI()*'Time-domain'!$C$1*($B234+$B233)/2)*($B234-$B233)</f>
        <v>1.3088705362096114E-2</v>
      </c>
      <c r="G234">
        <f>G233+(D234+D233)/2*COS(2*PI()*'Time-domain'!$C$1*($B234+$B233)/2)*($B234-$B233)</f>
        <v>1.4536284069650894E-2</v>
      </c>
      <c r="H234">
        <f>H233+(E234+E233)/2*COS(2*PI()*'Time-domain'!$C$1*($B234+$B233)/2)*($B234-$B233)</f>
        <v>1.7280487614960139E-2</v>
      </c>
      <c r="I234">
        <f>I233+(C234+C233)/2*SIN(2*PI()*'Time-domain'!$C$1*($B234+$B233)/2)*($B234-$B233)</f>
        <v>0.70370312587623329</v>
      </c>
      <c r="J234">
        <f>J233+(D234+D233)/2*SIN(2*PI()*'Time-domain'!$C$1*($B234+$B233)/2)*($B234-$B233)</f>
        <v>0.73167200808940747</v>
      </c>
      <c r="K234">
        <f>K233+(E234+E233)/2*SIN(2*PI()*'Time-domain'!$C$1*($B234+$B233)/2)*($B234-$B233)</f>
        <v>0.75121020722714915</v>
      </c>
      <c r="L234">
        <f>$I$2*COS(2*PI()*'Time-domain'!$C$1*$B234)+$I$3*SIN(2*PI()*'Time-domain'!$C$1*$B234)</f>
        <v>-49.293526005771135</v>
      </c>
      <c r="M234">
        <f>$J$2*COS(2*PI()*'Time-domain'!$C$1*$B234)+$J$3*SIN(2*PI()*'Time-domain'!$C$1*$B234)</f>
        <v>-51.262574670401968</v>
      </c>
      <c r="N234">
        <f>$K$2*COS(2*PI()*'Time-domain'!$C$1*$B234)+$K$3*SIN(2*PI()*'Time-domain'!$C$1*$B234)</f>
        <v>-52.678031389488829</v>
      </c>
      <c r="O234">
        <f t="shared" si="15"/>
        <v>101.73939659082471</v>
      </c>
      <c r="P234">
        <f t="shared" si="16"/>
        <v>109.91029804695188</v>
      </c>
      <c r="Q234">
        <f t="shared" si="16"/>
        <v>116.12886016685982</v>
      </c>
      <c r="R234">
        <f t="shared" si="17"/>
        <v>99.143137912727411</v>
      </c>
      <c r="S234">
        <f t="shared" si="18"/>
        <v>107.22195480384642</v>
      </c>
      <c r="T234">
        <f t="shared" si="19"/>
        <v>113.22490485967728</v>
      </c>
    </row>
    <row r="235" spans="1:20" x14ac:dyDescent="0.3">
      <c r="A235">
        <v>-28</v>
      </c>
      <c r="B235">
        <f>A235/256/(2*'Time-domain'!$C$1)</f>
        <v>-1.0937500000000001E-3</v>
      </c>
      <c r="C235">
        <f>-1*'Time-domain'!AJ237</f>
        <v>-26.470588235294116</v>
      </c>
      <c r="D235">
        <f>-1*'Time-domain'!AK237</f>
        <v>-26.470588235294116</v>
      </c>
      <c r="E235">
        <f>-1*'Time-domain'!AL237</f>
        <v>-50.03112325095816</v>
      </c>
      <c r="F235">
        <f>F234+(C235+C234)/2*COS(2*PI()*'Time-domain'!$C$1*($B235+$B234)/2)*($B235-$B234)</f>
        <v>1.2117297617103045E-2</v>
      </c>
      <c r="G235">
        <f>G234+(D235+D234)/2*COS(2*PI()*'Time-domain'!$C$1*($B235+$B234)/2)*($B235-$B234)</f>
        <v>1.3488372638260525E-2</v>
      </c>
      <c r="H235">
        <f>H234+(E235+E234)/2*COS(2*PI()*'Time-domain'!$C$1*($B235+$B234)/2)*($B235-$B234)</f>
        <v>1.5364084598735462E-2</v>
      </c>
      <c r="I235">
        <f>I234+(C235+C234)/2*SIN(2*PI()*'Time-domain'!$C$1*($B235+$B234)/2)*($B235-$B234)</f>
        <v>0.704057439577498</v>
      </c>
      <c r="J235">
        <f>J234+(D235+D234)/2*SIN(2*PI()*'Time-domain'!$C$1*($B235+$B234)/2)*($B235-$B234)</f>
        <v>0.73205422593744007</v>
      </c>
      <c r="K235">
        <f>K234+(E235+E234)/2*SIN(2*PI()*'Time-domain'!$C$1*($B235+$B234)/2)*($B235-$B234)</f>
        <v>0.75190920087764579</v>
      </c>
      <c r="L235">
        <f>$I$2*COS(2*PI()*'Time-domain'!$C$1*$B235)+$I$3*SIN(2*PI()*'Time-domain'!$C$1*$B235)</f>
        <v>-47.662452361570175</v>
      </c>
      <c r="M235">
        <f>$J$2*COS(2*PI()*'Time-domain'!$C$1*$B235)+$J$3*SIN(2*PI()*'Time-domain'!$C$1*$B235)</f>
        <v>-49.566347168458059</v>
      </c>
      <c r="N235">
        <f>$K$2*COS(2*PI()*'Time-domain'!$C$1*$B235)+$K$3*SIN(2*PI()*'Time-domain'!$C$1*$B235)</f>
        <v>-50.934967835509617</v>
      </c>
      <c r="O235">
        <f t="shared" si="15"/>
        <v>101.76676737369668</v>
      </c>
      <c r="P235">
        <f t="shared" si="16"/>
        <v>109.94214979354754</v>
      </c>
      <c r="Q235">
        <f t="shared" si="16"/>
        <v>116.23538669854699</v>
      </c>
      <c r="R235">
        <f t="shared" si="17"/>
        <v>99.234939296918512</v>
      </c>
      <c r="S235">
        <f t="shared" si="18"/>
        <v>107.32123675188535</v>
      </c>
      <c r="T235">
        <f t="shared" si="19"/>
        <v>113.32974522694681</v>
      </c>
    </row>
    <row r="236" spans="1:20" x14ac:dyDescent="0.3">
      <c r="A236">
        <v>-27</v>
      </c>
      <c r="B236">
        <f>A236/256/(2*'Time-domain'!$C$1)</f>
        <v>-1.0546875000000001E-3</v>
      </c>
      <c r="C236">
        <f>-1*'Time-domain'!AJ238</f>
        <v>-26.470588235294116</v>
      </c>
      <c r="D236">
        <f>-1*'Time-domain'!AK238</f>
        <v>-26.470588235294116</v>
      </c>
      <c r="E236">
        <f>-1*'Time-domain'!AL238</f>
        <v>-35.32893796155463</v>
      </c>
      <c r="F236">
        <f>F235+(C236+C235)/2*COS(2*PI()*'Time-domain'!$C$1*($B236+$B235)/2)*($B236-$B235)</f>
        <v>1.1141615043176385E-2</v>
      </c>
      <c r="G236">
        <f>G235+(D236+D235)/2*COS(2*PI()*'Time-domain'!$C$1*($B236+$B235)/2)*($B236-$B235)</f>
        <v>1.2512690064333865E-2</v>
      </c>
      <c r="H236">
        <f>H235+(E236+E235)/2*COS(2*PI()*'Time-domain'!$C$1*($B236+$B235)/2)*($B236-$B235)</f>
        <v>1.3790936252086407E-2</v>
      </c>
      <c r="I236">
        <f>I235+(C236+C235)/2*SIN(2*PI()*'Time-domain'!$C$1*($B236+$B235)/2)*($B236-$B235)</f>
        <v>0.70439980593225893</v>
      </c>
      <c r="J236">
        <f>J235+(D236+D235)/2*SIN(2*PI()*'Time-domain'!$C$1*($B236+$B235)/2)*($B236-$B235)</f>
        <v>0.732396592292201</v>
      </c>
      <c r="K236">
        <f>K235+(E236+E235)/2*SIN(2*PI()*'Time-domain'!$C$1*($B236+$B235)/2)*($B236-$B235)</f>
        <v>0.75246121756763629</v>
      </c>
      <c r="L236">
        <f>$I$2*COS(2*PI()*'Time-domain'!$C$1*$B236)+$I$3*SIN(2*PI()*'Time-domain'!$C$1*$B236)</f>
        <v>-46.024200927359836</v>
      </c>
      <c r="M236">
        <f>$J$2*COS(2*PI()*'Time-domain'!$C$1*$B236)+$J$3*SIN(2*PI()*'Time-domain'!$C$1*$B236)</f>
        <v>-47.862655156949927</v>
      </c>
      <c r="N236">
        <f>$K$2*COS(2*PI()*'Time-domain'!$C$1*$B236)+$K$3*SIN(2*PI()*'Time-domain'!$C$1*$B236)</f>
        <v>-49.184233662727905</v>
      </c>
      <c r="O236">
        <f t="shared" si="15"/>
        <v>101.79413815656865</v>
      </c>
      <c r="P236">
        <f t="shared" si="16"/>
        <v>109.96952057641951</v>
      </c>
      <c r="Q236">
        <f t="shared" si="16"/>
        <v>116.30654236309977</v>
      </c>
      <c r="R236">
        <f t="shared" si="17"/>
        <v>99.320654033290396</v>
      </c>
      <c r="S236">
        <f t="shared" si="18"/>
        <v>107.41393607311703</v>
      </c>
      <c r="T236">
        <f t="shared" si="19"/>
        <v>113.4276344311328</v>
      </c>
    </row>
    <row r="237" spans="1:20" x14ac:dyDescent="0.3">
      <c r="A237">
        <v>-26</v>
      </c>
      <c r="B237">
        <f>A237/256/(2*'Time-domain'!$C$1)</f>
        <v>-1.015625E-3</v>
      </c>
      <c r="C237">
        <f>-1*'Time-domain'!AJ239</f>
        <v>-26.470588235294116</v>
      </c>
      <c r="D237">
        <f>-1*'Time-domain'!AK239</f>
        <v>-26.470588235294116</v>
      </c>
      <c r="E237">
        <f>-1*'Time-domain'!AL239</f>
        <v>-26.470588235294116</v>
      </c>
      <c r="F237">
        <f>F236+(C237+C236)/2*COS(2*PI()*'Time-domain'!$C$1*($B237+$B236)/2)*($B237-$B236)</f>
        <v>1.0161804574522929E-2</v>
      </c>
      <c r="G237">
        <f>G236+(D237+D236)/2*COS(2*PI()*'Time-domain'!$C$1*($B237+$B236)/2)*($B237-$B236)</f>
        <v>1.1532879595680409E-2</v>
      </c>
      <c r="H237">
        <f>H236+(E237+E236)/2*COS(2*PI()*'Time-domain'!$C$1*($B237+$B236)/2)*($B237-$B236)</f>
        <v>1.2647179600604819E-2</v>
      </c>
      <c r="I237">
        <f>I236+(C237+C236)/2*SIN(2*PI()*'Time-domain'!$C$1*($B237+$B236)/2)*($B237-$B236)</f>
        <v>0.70473017338140231</v>
      </c>
      <c r="J237">
        <f>J236+(D237+D236)/2*SIN(2*PI()*'Time-domain'!$C$1*($B237+$B236)/2)*($B237-$B236)</f>
        <v>0.73272695974134439</v>
      </c>
      <c r="K237">
        <f>K236+(E237+E236)/2*SIN(2*PI()*'Time-domain'!$C$1*($B237+$B236)/2)*($B237-$B236)</f>
        <v>0.75284686354660812</v>
      </c>
      <c r="L237">
        <f>$I$2*COS(2*PI()*'Time-domain'!$C$1*$B237)+$I$3*SIN(2*PI()*'Time-domain'!$C$1*$B237)</f>
        <v>-44.379018417780145</v>
      </c>
      <c r="M237">
        <f>$J$2*COS(2*PI()*'Time-domain'!$C$1*$B237)+$J$3*SIN(2*PI()*'Time-domain'!$C$1*$B237)</f>
        <v>-46.151755205627836</v>
      </c>
      <c r="N237">
        <f>$K$2*COS(2*PI()*'Time-domain'!$C$1*$B237)+$K$3*SIN(2*PI()*'Time-domain'!$C$1*$B237)</f>
        <v>-47.42609252527042</v>
      </c>
      <c r="O237">
        <f t="shared" si="15"/>
        <v>101.82150893944062</v>
      </c>
      <c r="P237">
        <f t="shared" si="16"/>
        <v>109.99689135929148</v>
      </c>
      <c r="Q237">
        <f t="shared" si="16"/>
        <v>116.34383905683175</v>
      </c>
      <c r="R237">
        <f t="shared" si="17"/>
        <v>99.400465967547873</v>
      </c>
      <c r="S237">
        <f t="shared" si="18"/>
        <v>107.50025159417</v>
      </c>
      <c r="T237">
        <f t="shared" si="19"/>
        <v>113.51878243041162</v>
      </c>
    </row>
    <row r="238" spans="1:20" x14ac:dyDescent="0.3">
      <c r="A238">
        <v>-25</v>
      </c>
      <c r="B238">
        <f>A238/256/(2*'Time-domain'!$C$1)</f>
        <v>-9.765625E-4</v>
      </c>
      <c r="C238">
        <f>-1*'Time-domain'!AJ240</f>
        <v>-26.470588235294116</v>
      </c>
      <c r="D238">
        <f>-1*'Time-domain'!AK240</f>
        <v>-26.470588235294116</v>
      </c>
      <c r="E238">
        <f>-1*'Time-domain'!AL240</f>
        <v>-26.470588235294116</v>
      </c>
      <c r="F238">
        <f>F237+(C238+C237)/2*COS(2*PI()*'Time-domain'!$C$1*($B238+$B237)/2)*($B238-$B237)</f>
        <v>9.1780137669952317E-3</v>
      </c>
      <c r="G238">
        <f>G237+(D238+D237)/2*COS(2*PI()*'Time-domain'!$C$1*($B238+$B237)/2)*($B238-$B237)</f>
        <v>1.0549088788152711E-2</v>
      </c>
      <c r="H238">
        <f>H237+(E238+E237)/2*COS(2*PI()*'Time-domain'!$C$1*($B238+$B237)/2)*($B238-$B237)</f>
        <v>1.1663388793077122E-2</v>
      </c>
      <c r="I238">
        <f>I237+(C238+C237)/2*SIN(2*PI()*'Time-domain'!$C$1*($B238+$B237)/2)*($B238-$B237)</f>
        <v>0.70504849217280552</v>
      </c>
      <c r="J238">
        <f>J237+(D238+D237)/2*SIN(2*PI()*'Time-domain'!$C$1*($B238+$B237)/2)*($B238-$B237)</f>
        <v>0.73304527853274759</v>
      </c>
      <c r="K238">
        <f>K237+(E238+E237)/2*SIN(2*PI()*'Time-domain'!$C$1*($B238+$B237)/2)*($B238-$B237)</f>
        <v>0.75316518233801133</v>
      </c>
      <c r="L238">
        <f>$I$2*COS(2*PI()*'Time-domain'!$C$1*$B238)+$I$3*SIN(2*PI()*'Time-domain'!$C$1*$B238)</f>
        <v>-42.7271525912656</v>
      </c>
      <c r="M238">
        <f>$J$2*COS(2*PI()*'Time-domain'!$C$1*$B238)+$J$3*SIN(2*PI()*'Time-domain'!$C$1*$B238)</f>
        <v>-44.43390496973128</v>
      </c>
      <c r="N238">
        <f>$K$2*COS(2*PI()*'Time-domain'!$C$1*$B238)+$K$3*SIN(2*PI()*'Time-domain'!$C$1*$B238)</f>
        <v>-45.660809192725502</v>
      </c>
      <c r="O238">
        <f t="shared" si="15"/>
        <v>101.84887972231259</v>
      </c>
      <c r="P238">
        <f t="shared" si="16"/>
        <v>110.02426214216345</v>
      </c>
      <c r="Q238">
        <f t="shared" si="16"/>
        <v>116.37120983970372</v>
      </c>
      <c r="R238">
        <f t="shared" si="17"/>
        <v>99.474562501023044</v>
      </c>
      <c r="S238">
        <f t="shared" si="18"/>
        <v>107.58038598703529</v>
      </c>
      <c r="T238">
        <f t="shared" si="19"/>
        <v>113.60340324360943</v>
      </c>
    </row>
    <row r="239" spans="1:20" x14ac:dyDescent="0.3">
      <c r="A239">
        <v>-24</v>
      </c>
      <c r="B239">
        <f>A239/256/(2*'Time-domain'!$C$1)</f>
        <v>-9.3749999999999997E-4</v>
      </c>
      <c r="C239">
        <f>-1*'Time-domain'!AJ241</f>
        <v>-26.470588235294116</v>
      </c>
      <c r="D239">
        <f>-1*'Time-domain'!AK241</f>
        <v>-26.470588235294116</v>
      </c>
      <c r="E239">
        <f>-1*'Time-domain'!AL241</f>
        <v>-26.470588235294116</v>
      </c>
      <c r="F239">
        <f>F238+(C239+C238)/2*COS(2*PI()*'Time-domain'!$C$1*($B239+$B238)/2)*($B239-$B238)</f>
        <v>8.1903907758702384E-3</v>
      </c>
      <c r="G239">
        <f>G238+(D239+D238)/2*COS(2*PI()*'Time-domain'!$C$1*($B239+$B238)/2)*($B239-$B238)</f>
        <v>9.561465797027718E-3</v>
      </c>
      <c r="H239">
        <f>H238+(E239+E238)/2*COS(2*PI()*'Time-domain'!$C$1*($B239+$B238)/2)*($B239-$B238)</f>
        <v>1.0675765801952128E-2</v>
      </c>
      <c r="I239">
        <f>I238+(C239+C238)/2*SIN(2*PI()*'Time-domain'!$C$1*($B239+$B238)/2)*($B239-$B238)</f>
        <v>0.70535471436882946</v>
      </c>
      <c r="J239">
        <f>J238+(D239+D238)/2*SIN(2*PI()*'Time-domain'!$C$1*($B239+$B238)/2)*($B239-$B238)</f>
        <v>0.73335150072877153</v>
      </c>
      <c r="K239">
        <f>K238+(E239+E238)/2*SIN(2*PI()*'Time-domain'!$C$1*($B239+$B238)/2)*($B239-$B238)</f>
        <v>0.75347140453403527</v>
      </c>
      <c r="L239">
        <f>$I$2*COS(2*PI()*'Time-domain'!$C$1*$B239)+$I$3*SIN(2*PI()*'Time-domain'!$C$1*$B239)</f>
        <v>-41.068852212733624</v>
      </c>
      <c r="M239">
        <f>$J$2*COS(2*PI()*'Time-domain'!$C$1*$B239)+$J$3*SIN(2*PI()*'Time-domain'!$C$1*$B239)</f>
        <v>-42.70936315118702</v>
      </c>
      <c r="N239">
        <f>$K$2*COS(2*PI()*'Time-domain'!$C$1*$B239)+$K$3*SIN(2*PI()*'Time-domain'!$C$1*$B239)</f>
        <v>-43.888649510269815</v>
      </c>
      <c r="O239">
        <f t="shared" si="15"/>
        <v>101.87625050518456</v>
      </c>
      <c r="P239">
        <f t="shared" si="16"/>
        <v>110.05163292503542</v>
      </c>
      <c r="Q239">
        <f t="shared" si="16"/>
        <v>116.39858062257569</v>
      </c>
      <c r="R239">
        <f t="shared" si="17"/>
        <v>99.54313447779171</v>
      </c>
      <c r="S239">
        <f t="shared" si="18"/>
        <v>107.65454564698445</v>
      </c>
      <c r="T239">
        <f t="shared" si="19"/>
        <v>113.68171482128521</v>
      </c>
    </row>
    <row r="240" spans="1:20" x14ac:dyDescent="0.3">
      <c r="A240">
        <v>-23</v>
      </c>
      <c r="B240">
        <f>A240/256/(2*'Time-domain'!$C$1)</f>
        <v>-8.9843750000000004E-4</v>
      </c>
      <c r="C240">
        <f>-1*'Time-domain'!AJ242</f>
        <v>-26.470588235294116</v>
      </c>
      <c r="D240">
        <f>-1*'Time-domain'!AK242</f>
        <v>-26.470588235294116</v>
      </c>
      <c r="E240">
        <f>-1*'Time-domain'!AL242</f>
        <v>-26.470588235294116</v>
      </c>
      <c r="F240">
        <f>F239+(C240+C239)/2*COS(2*PI()*'Time-domain'!$C$1*($B240+$B239)/2)*($B240-$B239)</f>
        <v>7.1990843335376521E-3</v>
      </c>
      <c r="G240">
        <f>G239+(D240+D239)/2*COS(2*PI()*'Time-domain'!$C$1*($B240+$B239)/2)*($B240-$B239)</f>
        <v>8.5701593546951317E-3</v>
      </c>
      <c r="H240">
        <f>H239+(E240+E239)/2*COS(2*PI()*'Time-domain'!$C$1*($B240+$B239)/2)*($B240-$B239)</f>
        <v>9.6844593596195419E-3</v>
      </c>
      <c r="I240">
        <f>I239+(C240+C239)/2*SIN(2*PI()*'Time-domain'!$C$1*($B240+$B239)/2)*($B240-$B239)</f>
        <v>0.70564879385353785</v>
      </c>
      <c r="J240">
        <f>J239+(D240+D239)/2*SIN(2*PI()*'Time-domain'!$C$1*($B240+$B239)/2)*($B240-$B239)</f>
        <v>0.73364558021347992</v>
      </c>
      <c r="K240">
        <f>K239+(E240+E239)/2*SIN(2*PI()*'Time-domain'!$C$1*($B240+$B239)/2)*($B240-$B239)</f>
        <v>0.75376548401874366</v>
      </c>
      <c r="L240">
        <f>$I$2*COS(2*PI()*'Time-domain'!$C$1*$B240)+$I$3*SIN(2*PI()*'Time-domain'!$C$1*$B240)</f>
        <v>-39.404367016121533</v>
      </c>
      <c r="M240">
        <f>$J$2*COS(2*PI()*'Time-domain'!$C$1*$B240)+$J$3*SIN(2*PI()*'Time-domain'!$C$1*$B240)</f>
        <v>-40.978389459649584</v>
      </c>
      <c r="N240">
        <f>$K$2*COS(2*PI()*'Time-domain'!$C$1*$B240)+$K$3*SIN(2*PI()*'Time-domain'!$C$1*$B240)</f>
        <v>-42.109880358633028</v>
      </c>
      <c r="O240">
        <f t="shared" si="15"/>
        <v>101.90362128805653</v>
      </c>
      <c r="P240">
        <f t="shared" si="16"/>
        <v>110.07900370790739</v>
      </c>
      <c r="Q240">
        <f t="shared" si="16"/>
        <v>116.42595140544766</v>
      </c>
      <c r="R240">
        <f t="shared" si="17"/>
        <v>99.606376069716077</v>
      </c>
      <c r="S240">
        <f t="shared" si="18"/>
        <v>107.72294056824472</v>
      </c>
      <c r="T240">
        <f t="shared" si="19"/>
        <v>113.75393891444548</v>
      </c>
    </row>
    <row r="241" spans="1:20" x14ac:dyDescent="0.3">
      <c r="A241">
        <v>-22</v>
      </c>
      <c r="B241">
        <f>A241/256/(2*'Time-domain'!$C$1)</f>
        <v>-8.59375E-4</v>
      </c>
      <c r="C241">
        <f>-1*'Time-domain'!AJ243</f>
        <v>-26.470588235294116</v>
      </c>
      <c r="D241">
        <f>-1*'Time-domain'!AK243</f>
        <v>-26.470588235294116</v>
      </c>
      <c r="E241">
        <f>-1*'Time-domain'!AL243</f>
        <v>-26.470588235294116</v>
      </c>
      <c r="F241">
        <f>F240+(C241+C240)/2*COS(2*PI()*'Time-domain'!$C$1*($B241+$B240)/2)*($B241-$B240)</f>
        <v>6.2042437271013721E-3</v>
      </c>
      <c r="G241">
        <f>G240+(D241+D240)/2*COS(2*PI()*'Time-domain'!$C$1*($B241+$B240)/2)*($B241-$B240)</f>
        <v>7.5753187482588517E-3</v>
      </c>
      <c r="H241">
        <f>H240+(E241+E240)/2*COS(2*PI()*'Time-domain'!$C$1*($B241+$B240)/2)*($B241-$B240)</f>
        <v>8.6896187531832619E-3</v>
      </c>
      <c r="I241">
        <f>I240+(C241+C240)/2*SIN(2*PI()*'Time-domain'!$C$1*($B241+$B240)/2)*($B241-$B240)</f>
        <v>0.70593068633964184</v>
      </c>
      <c r="J241">
        <f>J240+(D241+D240)/2*SIN(2*PI()*'Time-domain'!$C$1*($B241+$B240)/2)*($B241-$B240)</f>
        <v>0.73392747269958392</v>
      </c>
      <c r="K241">
        <f>K240+(E241+E240)/2*SIN(2*PI()*'Time-domain'!$C$1*($B241+$B240)/2)*($B241-$B240)</f>
        <v>0.75404737650484766</v>
      </c>
      <c r="L241">
        <f>$I$2*COS(2*PI()*'Time-domain'!$C$1*$B241)+$I$3*SIN(2*PI()*'Time-domain'!$C$1*$B241)</f>
        <v>-37.73394766677746</v>
      </c>
      <c r="M241">
        <f>$J$2*COS(2*PI()*'Time-domain'!$C$1*$B241)+$J$3*SIN(2*PI()*'Time-domain'!$C$1*$B241)</f>
        <v>-39.241244573389892</v>
      </c>
      <c r="N241">
        <f>$K$2*COS(2*PI()*'Time-domain'!$C$1*$B241)+$K$3*SIN(2*PI()*'Time-domain'!$C$1*$B241)</f>
        <v>-40.324769613906547</v>
      </c>
      <c r="O241">
        <f t="shared" si="15"/>
        <v>101.9309920709285</v>
      </c>
      <c r="P241">
        <f t="shared" si="16"/>
        <v>110.10637449077936</v>
      </c>
      <c r="Q241">
        <f t="shared" si="16"/>
        <v>116.45332218831963</v>
      </c>
      <c r="R241">
        <f t="shared" si="17"/>
        <v>99.664484659482852</v>
      </c>
      <c r="S241">
        <f t="shared" si="18"/>
        <v>107.78578421750639</v>
      </c>
      <c r="T241">
        <f t="shared" si="19"/>
        <v>113.82030094096984</v>
      </c>
    </row>
    <row r="242" spans="1:20" x14ac:dyDescent="0.3">
      <c r="A242">
        <v>-21</v>
      </c>
      <c r="B242">
        <f>A242/256/(2*'Time-domain'!$C$1)</f>
        <v>-8.2031249999999997E-4</v>
      </c>
      <c r="C242">
        <f>-1*'Time-domain'!AJ244</f>
        <v>-26.470588235294116</v>
      </c>
      <c r="D242">
        <f>-1*'Time-domain'!AK244</f>
        <v>-26.470588235294116</v>
      </c>
      <c r="E242">
        <f>-1*'Time-domain'!AL244</f>
        <v>-26.470588235294116</v>
      </c>
      <c r="F242">
        <f>F241+(C242+C241)/2*COS(2*PI()*'Time-domain'!$C$1*($B242+$B241)/2)*($B242-$B241)</f>
        <v>5.206018775897419E-3</v>
      </c>
      <c r="G242">
        <f>G241+(D242+D241)/2*COS(2*PI()*'Time-domain'!$C$1*($B242+$B241)/2)*($B242-$B241)</f>
        <v>6.5770937970548986E-3</v>
      </c>
      <c r="H242">
        <f>H241+(E242+E241)/2*COS(2*PI()*'Time-domain'!$C$1*($B242+$B241)/2)*($B242-$B241)</f>
        <v>7.6913938019793088E-3</v>
      </c>
      <c r="I242">
        <f>I241+(C242+C241)/2*SIN(2*PI()*'Time-domain'!$C$1*($B242+$B241)/2)*($B242-$B241)</f>
        <v>0.70620034937517007</v>
      </c>
      <c r="J242">
        <f>J241+(D242+D241)/2*SIN(2*PI()*'Time-domain'!$C$1*($B242+$B241)/2)*($B242-$B241)</f>
        <v>0.73419713573511214</v>
      </c>
      <c r="K242">
        <f>K241+(E242+E241)/2*SIN(2*PI()*'Time-domain'!$C$1*($B242+$B241)/2)*($B242-$B241)</f>
        <v>0.75431703954037588</v>
      </c>
      <c r="L242">
        <f>$I$2*COS(2*PI()*'Time-domain'!$C$1*$B242)+$I$3*SIN(2*PI()*'Time-domain'!$C$1*$B242)</f>
        <v>-36.057845723711139</v>
      </c>
      <c r="M242">
        <f>$J$2*COS(2*PI()*'Time-domain'!$C$1*$B242)+$J$3*SIN(2*PI()*'Time-domain'!$C$1*$B242)</f>
        <v>-37.49819010003808</v>
      </c>
      <c r="N242">
        <f>$K$2*COS(2*PI()*'Time-domain'!$C$1*$B242)+$K$3*SIN(2*PI()*'Time-domain'!$C$1*$B242)</f>
        <v>-38.53358610720236</v>
      </c>
      <c r="O242">
        <f t="shared" si="15"/>
        <v>101.95836285380047</v>
      </c>
      <c r="P242">
        <f t="shared" si="16"/>
        <v>110.13374527365133</v>
      </c>
      <c r="Q242">
        <f t="shared" si="16"/>
        <v>116.4806929711916</v>
      </c>
      <c r="R242">
        <f t="shared" si="17"/>
        <v>99.717660721707304</v>
      </c>
      <c r="S242">
        <f t="shared" si="18"/>
        <v>107.8432934053384</v>
      </c>
      <c r="T242">
        <f t="shared" si="19"/>
        <v>113.88102984982763</v>
      </c>
    </row>
    <row r="243" spans="1:20" x14ac:dyDescent="0.3">
      <c r="A243">
        <v>-20</v>
      </c>
      <c r="B243">
        <f>A243/256/(2*'Time-domain'!$C$1)</f>
        <v>-7.8125000000000004E-4</v>
      </c>
      <c r="C243">
        <f>-1*'Time-domain'!AJ245</f>
        <v>-26.470588235294116</v>
      </c>
      <c r="D243">
        <f>-1*'Time-domain'!AK245</f>
        <v>-26.470588235294116</v>
      </c>
      <c r="E243">
        <f>-1*'Time-domain'!AL245</f>
        <v>-26.470588235294116</v>
      </c>
      <c r="F243">
        <f>F242+(C243+C242)/2*COS(2*PI()*'Time-domain'!$C$1*($B243+$B242)/2)*($B243-$B242)</f>
        <v>4.2045598089316865E-3</v>
      </c>
      <c r="G243">
        <f>G242+(D243+D242)/2*COS(2*PI()*'Time-domain'!$C$1*($B243+$B242)/2)*($B243-$B242)</f>
        <v>5.5756348300891661E-3</v>
      </c>
      <c r="H243">
        <f>H242+(E243+E242)/2*COS(2*PI()*'Time-domain'!$C$1*($B243+$B242)/2)*($B243-$B242)</f>
        <v>6.6899348350135763E-3</v>
      </c>
      <c r="I243">
        <f>I242+(C243+C242)/2*SIN(2*PI()*'Time-domain'!$C$1*($B243+$B242)/2)*($B243-$B242)</f>
        <v>0.70645774234986114</v>
      </c>
      <c r="J243">
        <f>J242+(D243+D242)/2*SIN(2*PI()*'Time-domain'!$C$1*($B243+$B242)/2)*($B243-$B242)</f>
        <v>0.73445452870980321</v>
      </c>
      <c r="K243">
        <f>K242+(E243+E242)/2*SIN(2*PI()*'Time-domain'!$C$1*($B243+$B242)/2)*($B243-$B242)</f>
        <v>0.75457443251506695</v>
      </c>
      <c r="L243">
        <f>$I$2*COS(2*PI()*'Time-domain'!$C$1*$B243)+$I$3*SIN(2*PI()*'Time-domain'!$C$1*$B243)</f>
        <v>-34.376313601710009</v>
      </c>
      <c r="M243">
        <f>$J$2*COS(2*PI()*'Time-domain'!$C$1*$B243)+$J$3*SIN(2*PI()*'Time-domain'!$C$1*$B243)</f>
        <v>-35.749488537186387</v>
      </c>
      <c r="N243">
        <f>$K$2*COS(2*PI()*'Time-domain'!$C$1*$B243)+$K$3*SIN(2*PI()*'Time-domain'!$C$1*$B243)</f>
        <v>-36.736599584168111</v>
      </c>
      <c r="O243">
        <f t="shared" si="15"/>
        <v>101.98573363667244</v>
      </c>
      <c r="P243">
        <f t="shared" si="16"/>
        <v>110.1611160565233</v>
      </c>
      <c r="Q243">
        <f t="shared" si="16"/>
        <v>116.50806375406357</v>
      </c>
      <c r="R243">
        <f t="shared" si="17"/>
        <v>99.766107702174864</v>
      </c>
      <c r="S243">
        <f t="shared" si="18"/>
        <v>107.89568815558978</v>
      </c>
      <c r="T243">
        <f t="shared" si="19"/>
        <v>113.9363579831676</v>
      </c>
    </row>
    <row r="244" spans="1:20" x14ac:dyDescent="0.3">
      <c r="A244">
        <v>-19</v>
      </c>
      <c r="B244">
        <f>A244/256/(2*'Time-domain'!$C$1)</f>
        <v>-7.4218750000000001E-4</v>
      </c>
      <c r="C244">
        <f>-1*'Time-domain'!AJ246</f>
        <v>-26.470588235294116</v>
      </c>
      <c r="D244">
        <f>-1*'Time-domain'!AK246</f>
        <v>-26.470588235294116</v>
      </c>
      <c r="E244">
        <f>-1*'Time-domain'!AL246</f>
        <v>-26.470588235294116</v>
      </c>
      <c r="F244">
        <f>F243+(C244+C243)/2*COS(2*PI()*'Time-domain'!$C$1*($B244+$B243)/2)*($B244-$B243)</f>
        <v>3.2000176422409383E-3</v>
      </c>
      <c r="G244">
        <f>G243+(D244+D243)/2*COS(2*PI()*'Time-domain'!$C$1*($B244+$B243)/2)*($B244-$B243)</f>
        <v>4.5710926633984184E-3</v>
      </c>
      <c r="H244">
        <f>H243+(E244+E243)/2*COS(2*PI()*'Time-domain'!$C$1*($B244+$B243)/2)*($B244-$B243)</f>
        <v>5.6853926683228286E-3</v>
      </c>
      <c r="I244">
        <f>I243+(C244+C243)/2*SIN(2*PI()*'Time-domain'!$C$1*($B244+$B243)/2)*($B244-$B243)</f>
        <v>0.70670282650127991</v>
      </c>
      <c r="J244">
        <f>J243+(D244+D243)/2*SIN(2*PI()*'Time-domain'!$C$1*($B244+$B243)/2)*($B244-$B243)</f>
        <v>0.73469961286122198</v>
      </c>
      <c r="K244">
        <f>K243+(E244+E243)/2*SIN(2*PI()*'Time-domain'!$C$1*($B244+$B243)/2)*($B244-$B243)</f>
        <v>0.75481951666648572</v>
      </c>
      <c r="L244">
        <f>$I$2*COS(2*PI()*'Time-domain'!$C$1*$B244)+$I$3*SIN(2*PI()*'Time-domain'!$C$1*$B244)</f>
        <v>-32.689604533326481</v>
      </c>
      <c r="M244">
        <f>$J$2*COS(2*PI()*'Time-domain'!$C$1*$B244)+$J$3*SIN(2*PI()*'Time-domain'!$C$1*$B244)</f>
        <v>-33.995403232857953</v>
      </c>
      <c r="N244">
        <f>$K$2*COS(2*PI()*'Time-domain'!$C$1*$B244)+$K$3*SIN(2*PI()*'Time-domain'!$C$1*$B244)</f>
        <v>-34.934080664364309</v>
      </c>
      <c r="O244">
        <f t="shared" si="15"/>
        <v>102.0131044195444</v>
      </c>
      <c r="P244">
        <f t="shared" si="16"/>
        <v>110.18848683939527</v>
      </c>
      <c r="Q244">
        <f t="shared" si="16"/>
        <v>116.53543453693554</v>
      </c>
      <c r="R244">
        <f t="shared" si="17"/>
        <v>99.81003189529298</v>
      </c>
      <c r="S244">
        <f t="shared" si="18"/>
        <v>107.94319157285555</v>
      </c>
      <c r="T244">
        <f t="shared" si="19"/>
        <v>113.98652093636376</v>
      </c>
    </row>
    <row r="245" spans="1:20" x14ac:dyDescent="0.3">
      <c r="A245">
        <v>-18</v>
      </c>
      <c r="B245">
        <f>A245/256/(2*'Time-domain'!$C$1)</f>
        <v>-7.0312499999999997E-4</v>
      </c>
      <c r="C245">
        <f>-1*'Time-domain'!AJ247</f>
        <v>-26.470588235294116</v>
      </c>
      <c r="D245">
        <f>-1*'Time-domain'!AK247</f>
        <v>-26.470588235294116</v>
      </c>
      <c r="E245">
        <f>-1*'Time-domain'!AL247</f>
        <v>-26.470588235294116</v>
      </c>
      <c r="F245">
        <f>F244+(C245+C244)/2*COS(2*PI()*'Time-domain'!$C$1*($B245+$B244)/2)*($B245-$B244)</f>
        <v>2.1925435561804844E-3</v>
      </c>
      <c r="G245">
        <f>G244+(D245+D244)/2*COS(2*PI()*'Time-domain'!$C$1*($B245+$B244)/2)*($B245-$B244)</f>
        <v>3.5636185773379645E-3</v>
      </c>
      <c r="H245">
        <f>H244+(E245+E244)/2*COS(2*PI()*'Time-domain'!$C$1*($B245+$B244)/2)*($B245-$B244)</f>
        <v>4.6779185822623751E-3</v>
      </c>
      <c r="I245">
        <f>I244+(C245+C244)/2*SIN(2*PI()*'Time-domain'!$C$1*($B245+$B244)/2)*($B245-$B244)</f>
        <v>0.70693556492065468</v>
      </c>
      <c r="J245">
        <f>J244+(D245+D244)/2*SIN(2*PI()*'Time-domain'!$C$1*($B245+$B244)/2)*($B245-$B244)</f>
        <v>0.73493235128059675</v>
      </c>
      <c r="K245">
        <f>K244+(E245+E244)/2*SIN(2*PI()*'Time-domain'!$C$1*($B245+$B244)/2)*($B245-$B244)</f>
        <v>0.75505225508586049</v>
      </c>
      <c r="L245">
        <f>$I$2*COS(2*PI()*'Time-domain'!$C$1*$B245)+$I$3*SIN(2*PI()*'Time-domain'!$C$1*$B245)</f>
        <v>-30.997972530742047</v>
      </c>
      <c r="M245">
        <f>$J$2*COS(2*PI()*'Time-domain'!$C$1*$B245)+$J$3*SIN(2*PI()*'Time-domain'!$C$1*$B245)</f>
        <v>-32.236198345847562</v>
      </c>
      <c r="N245">
        <f>$K$2*COS(2*PI()*'Time-domain'!$C$1*$B245)+$K$3*SIN(2*PI()*'Time-domain'!$C$1*$B245)</f>
        <v>-33.126300800510101</v>
      </c>
      <c r="O245">
        <f t="shared" si="15"/>
        <v>102.04047520241637</v>
      </c>
      <c r="P245">
        <f t="shared" si="16"/>
        <v>110.21585762226724</v>
      </c>
      <c r="Q245">
        <f t="shared" si="16"/>
        <v>116.56280531980751</v>
      </c>
      <c r="R245">
        <f t="shared" si="17"/>
        <v>99.849642319827083</v>
      </c>
      <c r="S245">
        <f t="shared" si="18"/>
        <v>107.9860297080868</v>
      </c>
      <c r="T245">
        <f t="shared" si="19"/>
        <v>114.0317574161015</v>
      </c>
    </row>
    <row r="246" spans="1:20" x14ac:dyDescent="0.3">
      <c r="A246">
        <v>-17</v>
      </c>
      <c r="B246">
        <f>A246/256/(2*'Time-domain'!$C$1)</f>
        <v>-6.6406250000000005E-4</v>
      </c>
      <c r="C246">
        <f>-1*'Time-domain'!AJ248</f>
        <v>-22.734837005891666</v>
      </c>
      <c r="D246">
        <f>-1*'Time-domain'!AK248</f>
        <v>-26.470588235294116</v>
      </c>
      <c r="E246">
        <f>-1*'Time-domain'!AL248</f>
        <v>-26.470588235294116</v>
      </c>
      <c r="F246">
        <f>F245+(C246+C245)/2*COS(2*PI()*'Time-domain'!$C$1*($B246+$B245)/2)*($B246-$B245)</f>
        <v>1.2535770477414094E-3</v>
      </c>
      <c r="G246">
        <f>G245+(D246+D245)/2*COS(2*PI()*'Time-domain'!$C$1*($B246+$B245)/2)*($B246-$B245)</f>
        <v>2.5533642937993874E-3</v>
      </c>
      <c r="H246">
        <f>H245+(E246+E245)/2*COS(2*PI()*'Time-domain'!$C$1*($B246+$B245)/2)*($B246-$B245)</f>
        <v>3.6676642987237985E-3</v>
      </c>
      <c r="I246">
        <f>I245+(C246+C245)/2*SIN(2*PI()*'Time-domain'!$C$1*($B246+$B245)/2)*($B246-$B245)</f>
        <v>0.70714037320023981</v>
      </c>
      <c r="J246">
        <f>J245+(D246+D245)/2*SIN(2*PI()*'Time-domain'!$C$1*($B246+$B245)/2)*($B246-$B245)</f>
        <v>0.73515270891837758</v>
      </c>
      <c r="K246">
        <f>K245+(E246+E245)/2*SIN(2*PI()*'Time-domain'!$C$1*($B246+$B245)/2)*($B246-$B245)</f>
        <v>0.75527261272364132</v>
      </c>
      <c r="L246">
        <f>$I$2*COS(2*PI()*'Time-domain'!$C$1*$B246)+$I$3*SIN(2*PI()*'Time-domain'!$C$1*$B246)</f>
        <v>-29.301672347513986</v>
      </c>
      <c r="M246">
        <f>$J$2*COS(2*PI()*'Time-domain'!$C$1*$B246)+$J$3*SIN(2*PI()*'Time-domain'!$C$1*$B246)</f>
        <v>-30.472138805940347</v>
      </c>
      <c r="N246">
        <f>$K$2*COS(2*PI()*'Time-domain'!$C$1*$B246)+$K$3*SIN(2*PI()*'Time-domain'!$C$1*$B246)</f>
        <v>-31.31353223760345</v>
      </c>
      <c r="O246">
        <f t="shared" si="15"/>
        <v>102.0641194785215</v>
      </c>
      <c r="P246">
        <f t="shared" si="16"/>
        <v>110.24322840513921</v>
      </c>
      <c r="Q246">
        <f t="shared" si="16"/>
        <v>116.59017610267948</v>
      </c>
      <c r="R246">
        <f t="shared" si="17"/>
        <v>99.885150592995473</v>
      </c>
      <c r="S246">
        <f t="shared" si="18"/>
        <v>108.02443142242609</v>
      </c>
      <c r="T246">
        <f t="shared" si="19"/>
        <v>114.07230909658958</v>
      </c>
    </row>
    <row r="247" spans="1:20" x14ac:dyDescent="0.3">
      <c r="A247">
        <v>-16</v>
      </c>
      <c r="B247">
        <f>A247/256/(2*'Time-domain'!$C$1)</f>
        <v>-6.2500000000000001E-4</v>
      </c>
      <c r="C247">
        <f>-1*'Time-domain'!AJ249</f>
        <v>-14.702031320825764</v>
      </c>
      <c r="D247">
        <f>-1*'Time-domain'!AK249</f>
        <v>-26.470588235294116</v>
      </c>
      <c r="E247">
        <f>-1*'Time-domain'!AL249</f>
        <v>-26.470588235294116</v>
      </c>
      <c r="F247">
        <f>F246+(C247+C246)/2*COS(2*PI()*'Time-domain'!$C$1*($B247+$B246)/2)*($B247-$B246)</f>
        <v>5.3732657245236033E-4</v>
      </c>
      <c r="G247">
        <f>G246+(D247+D246)/2*COS(2*PI()*'Time-domain'!$C$1*($B247+$B246)/2)*($B247-$B246)</f>
        <v>1.5404819533617756E-3</v>
      </c>
      <c r="H247">
        <f>H246+(E247+E246)/2*COS(2*PI()*'Time-domain'!$C$1*($B247+$B246)/2)*($B247-$B246)</f>
        <v>2.6547819582861867E-3</v>
      </c>
      <c r="I247">
        <f>I246+(C247+C246)/2*SIN(2*PI()*'Time-domain'!$C$1*($B247+$B246)/2)*($B247-$B246)</f>
        <v>0.70728741866380385</v>
      </c>
      <c r="J247">
        <f>J246+(D247+D246)/2*SIN(2*PI()*'Time-domain'!$C$1*($B247+$B246)/2)*($B247-$B246)</f>
        <v>0.73536065258951488</v>
      </c>
      <c r="K247">
        <f>K246+(E247+E246)/2*SIN(2*PI()*'Time-domain'!$C$1*($B247+$B246)/2)*($B247-$B246)</f>
        <v>0.75548055639477862</v>
      </c>
      <c r="L247">
        <f>$I$2*COS(2*PI()*'Time-domain'!$C$1*$B247)+$I$3*SIN(2*PI()*'Time-domain'!$C$1*$B247)</f>
        <v>-27.60095944021041</v>
      </c>
      <c r="M247">
        <f>$J$2*COS(2*PI()*'Time-domain'!$C$1*$B247)+$J$3*SIN(2*PI()*'Time-domain'!$C$1*$B247)</f>
        <v>-28.703490274014289</v>
      </c>
      <c r="N247">
        <f>$K$2*COS(2*PI()*'Time-domain'!$C$1*$B247)+$K$3*SIN(2*PI()*'Time-domain'!$C$1*$B247)</f>
        <v>-29.496047971922035</v>
      </c>
      <c r="O247">
        <f t="shared" si="15"/>
        <v>102.07780618858119</v>
      </c>
      <c r="P247">
        <f t="shared" si="16"/>
        <v>110.27059918801118</v>
      </c>
      <c r="Q247">
        <f t="shared" si="16"/>
        <v>116.61754688555145</v>
      </c>
      <c r="R247">
        <f t="shared" si="17"/>
        <v>99.916770802999082</v>
      </c>
      <c r="S247">
        <f t="shared" si="18"/>
        <v>108.05862824934999</v>
      </c>
      <c r="T247">
        <f t="shared" si="19"/>
        <v>114.10842047398468</v>
      </c>
    </row>
    <row r="248" spans="1:20" x14ac:dyDescent="0.3">
      <c r="A248">
        <v>-15</v>
      </c>
      <c r="B248">
        <f>A248/256/(2*'Time-domain'!$C$1)</f>
        <v>-5.8593749999999998E-4</v>
      </c>
      <c r="C248">
        <f>-1*'Time-domain'!AJ250</f>
        <v>-6.6495931723360906</v>
      </c>
      <c r="D248">
        <f>-1*'Time-domain'!AK250</f>
        <v>-17.768901247998109</v>
      </c>
      <c r="E248">
        <f>-1*'Time-domain'!AL250</f>
        <v>-26.470588235294116</v>
      </c>
      <c r="F248">
        <f>F247+(C248+C247)/2*COS(2*PI()*'Time-domain'!$C$1*($B248+$B247)/2)*($B248-$B247)</f>
        <v>1.2782415450158732E-4</v>
      </c>
      <c r="G248">
        <f>G247+(D248+D247)/2*COS(2*PI()*'Time-domain'!$C$1*($B248+$B247)/2)*($B248-$B247)</f>
        <v>6.9201358889995626E-4</v>
      </c>
      <c r="H248">
        <f>H247+(E248+E247)/2*COS(2*PI()*'Time-domain'!$C$1*($B248+$B247)/2)*($B248-$B247)</f>
        <v>1.6394240973043389E-3</v>
      </c>
      <c r="I248">
        <f>I247+(C248+C247)/2*SIN(2*PI()*'Time-domain'!$C$1*($B248+$B247)/2)*($B248-$B247)</f>
        <v>0.70736626481849818</v>
      </c>
      <c r="J248">
        <f>J247+(D248+D247)/2*SIN(2*PI()*'Time-domain'!$C$1*($B248+$B247)/2)*($B248-$B247)</f>
        <v>0.73552401784692256</v>
      </c>
      <c r="K248">
        <f>K247+(E248+E247)/2*SIN(2*PI()*'Time-domain'!$C$1*($B248+$B247)/2)*($B248-$B247)</f>
        <v>0.75567605478372024</v>
      </c>
      <c r="L248">
        <f>$I$2*COS(2*PI()*'Time-domain'!$C$1*$B248)+$I$3*SIN(2*PI()*'Time-domain'!$C$1*$B248)</f>
        <v>-25.896089929939453</v>
      </c>
      <c r="M248">
        <f>$J$2*COS(2*PI()*'Time-domain'!$C$1*$B248)+$J$3*SIN(2*PI()*'Time-domain'!$C$1*$B248)</f>
        <v>-26.930519102032711</v>
      </c>
      <c r="N248">
        <f>$K$2*COS(2*PI()*'Time-domain'!$C$1*$B248)+$K$3*SIN(2*PI()*'Time-domain'!$C$1*$B248)</f>
        <v>-27.674121709911052</v>
      </c>
      <c r="O248">
        <f t="shared" si="15"/>
        <v>102.08225825760948</v>
      </c>
      <c r="P248">
        <f t="shared" si="16"/>
        <v>110.28971180939537</v>
      </c>
      <c r="Q248">
        <f t="shared" si="16"/>
        <v>116.64491766842342</v>
      </c>
      <c r="R248">
        <f t="shared" si="17"/>
        <v>99.944719380062679</v>
      </c>
      <c r="S248">
        <f t="shared" si="18"/>
        <v>108.08885425520208</v>
      </c>
      <c r="T248">
        <f t="shared" si="19"/>
        <v>114.14033871911602</v>
      </c>
    </row>
    <row r="249" spans="1:20" x14ac:dyDescent="0.3">
      <c r="A249">
        <v>-14</v>
      </c>
      <c r="B249">
        <f>A249/256/(2*'Time-domain'!$C$1)</f>
        <v>-5.4687500000000005E-4</v>
      </c>
      <c r="C249">
        <f>-1*'Time-domain'!AJ251</f>
        <v>0</v>
      </c>
      <c r="D249">
        <f>-1*'Time-domain'!AK251</f>
        <v>-8.9643289450735804</v>
      </c>
      <c r="E249">
        <f>-1*'Time-domain'!AL251</f>
        <v>-19.349922662158562</v>
      </c>
      <c r="F249">
        <f>F248+(C249+C248)/2*COS(2*PI()*'Time-domain'!$C$1*($B249+$B248)/2)*($B249-$B248)</f>
        <v>1.7320129705455933E-17</v>
      </c>
      <c r="G249">
        <f>G248+(D249+D248)/2*COS(2*PI()*'Time-domain'!$C$1*($B249+$B248)/2)*($B249-$B248)</f>
        <v>1.7812462487409527E-4</v>
      </c>
      <c r="H249">
        <f>H248+(E249+E248)/2*COS(2*PI()*'Time-domain'!$C$1*($B249+$B248)/2)*($B249-$B248)</f>
        <v>7.5862313512468839E-4</v>
      </c>
      <c r="I249">
        <f>I248+(C249+C248)/2*SIN(2*PI()*'Time-domain'!$C$1*($B249+$B248)/2)*($B249-$B248)</f>
        <v>0.70738925321802015</v>
      </c>
      <c r="J249">
        <f>J248+(D249+D248)/2*SIN(2*PI()*'Time-domain'!$C$1*($B249+$B248)/2)*($B249-$B248)</f>
        <v>0.73561643766273166</v>
      </c>
      <c r="K249">
        <f>K248+(E249+E248)/2*SIN(2*PI()*'Time-domain'!$C$1*($B249+$B248)/2)*($B249-$B248)</f>
        <v>0.75583446149876499</v>
      </c>
      <c r="L249">
        <f>$I$2*COS(2*PI()*'Time-domain'!$C$1*$B249)+$I$3*SIN(2*PI()*'Time-domain'!$C$1*$B249)</f>
        <v>-24.187320563778346</v>
      </c>
      <c r="M249">
        <f>$J$2*COS(2*PI()*'Time-domain'!$C$1*$B249)+$J$3*SIN(2*PI()*'Time-domain'!$C$1*$B249)</f>
        <v>-25.153492292932594</v>
      </c>
      <c r="N249">
        <f>$K$2*COS(2*PI()*'Time-domain'!$C$1*$B249)+$K$3*SIN(2*PI()*'Time-domain'!$C$1*$B249)</f>
        <v>-25.848027826963971</v>
      </c>
      <c r="O249">
        <f t="shared" si="15"/>
        <v>102.08269006512273</v>
      </c>
      <c r="P249">
        <f t="shared" si="16"/>
        <v>110.29669096561173</v>
      </c>
      <c r="Q249">
        <f t="shared" si="16"/>
        <v>116.66542078579552</v>
      </c>
      <c r="R249">
        <f t="shared" si="17"/>
        <v>99.969214966065437</v>
      </c>
      <c r="S249">
        <f t="shared" si="18"/>
        <v>108.11534589820003</v>
      </c>
      <c r="T249">
        <f t="shared" si="19"/>
        <v>114.1683135285989</v>
      </c>
    </row>
    <row r="250" spans="1:20" x14ac:dyDescent="0.3">
      <c r="A250">
        <v>-13</v>
      </c>
      <c r="B250">
        <f>A250/256/(2*'Time-domain'!$C$1)</f>
        <v>-5.0781250000000002E-4</v>
      </c>
      <c r="C250">
        <f>-1*'Time-domain'!AJ252</f>
        <v>0</v>
      </c>
      <c r="D250">
        <f>-1*'Time-domain'!AK252</f>
        <v>-0.14098825559778802</v>
      </c>
      <c r="E250">
        <f>-1*'Time-domain'!AL252</f>
        <v>-9.7913035818931267</v>
      </c>
      <c r="F250">
        <f>F249+(C250+C249)/2*COS(2*PI()*'Time-domain'!$C$1*($B250+$B249)/2)*($B250-$B249)</f>
        <v>1.7320129705455933E-17</v>
      </c>
      <c r="G250">
        <f>G249+(D250+D249)/2*COS(2*PI()*'Time-domain'!$C$1*($B250+$B249)/2)*($B250-$B249)</f>
        <v>2.7213420029487644E-6</v>
      </c>
      <c r="H250">
        <f>H249+(E250+E249)/2*COS(2*PI()*'Time-domain'!$C$1*($B250+$B249)/2)*($B250-$B249)</f>
        <v>1.9725150605935627E-4</v>
      </c>
      <c r="I250">
        <f>I249+(C250+C249)/2*SIN(2*PI()*'Time-domain'!$C$1*($B250+$B249)/2)*($B250-$B249)</f>
        <v>0.70738925321802015</v>
      </c>
      <c r="J250">
        <f>J249+(D250+D249)/2*SIN(2*PI()*'Time-domain'!$C$1*($B250+$B249)/2)*($B250-$B249)</f>
        <v>0.73564576551961869</v>
      </c>
      <c r="K250">
        <f>K249+(E250+E249)/2*SIN(2*PI()*'Time-domain'!$C$1*($B250+$B249)/2)*($B250-$B249)</f>
        <v>0.75592832420491363</v>
      </c>
      <c r="L250">
        <f>$I$2*COS(2*PI()*'Time-domain'!$C$1*$B250)+$I$3*SIN(2*PI()*'Time-domain'!$C$1*$B250)</f>
        <v>-22.474908676108292</v>
      </c>
      <c r="M250">
        <f>$J$2*COS(2*PI()*'Time-domain'!$C$1*$B250)+$J$3*SIN(2*PI()*'Time-domain'!$C$1*$B250)</f>
        <v>-23.372677460414977</v>
      </c>
      <c r="N250">
        <f>$K$2*COS(2*PI()*'Time-domain'!$C$1*$B250)+$K$3*SIN(2*PI()*'Time-domain'!$C$1*$B250)</f>
        <v>-24.018041326102662</v>
      </c>
      <c r="O250">
        <f t="shared" si="15"/>
        <v>102.08269006512273</v>
      </c>
      <c r="P250">
        <f t="shared" si="16"/>
        <v>110.29750060234342</v>
      </c>
      <c r="Q250">
        <f t="shared" si="16"/>
        <v>116.67371386262175</v>
      </c>
      <c r="R250">
        <f t="shared" si="17"/>
        <v>99.99047828283922</v>
      </c>
      <c r="S250">
        <f t="shared" si="18"/>
        <v>108.1383418860021</v>
      </c>
      <c r="T250">
        <f t="shared" si="19"/>
        <v>114.19259697442682</v>
      </c>
    </row>
    <row r="251" spans="1:20" x14ac:dyDescent="0.3">
      <c r="A251">
        <v>-12</v>
      </c>
      <c r="B251">
        <f>A251/256/(2*'Time-domain'!$C$1)</f>
        <v>-4.6874999999999998E-4</v>
      </c>
      <c r="C251">
        <f>-1*'Time-domain'!AJ253</f>
        <v>0</v>
      </c>
      <c r="D251">
        <f>-1*'Time-domain'!AK253</f>
        <v>0</v>
      </c>
      <c r="E251">
        <f>-1*'Time-domain'!AL253</f>
        <v>-0.21379157573898819</v>
      </c>
      <c r="F251">
        <f>F250+(C251+C250)/2*COS(2*PI()*'Time-domain'!$C$1*($B251+$B250)/2)*($B251-$B250)</f>
        <v>1.7320129705455933E-17</v>
      </c>
      <c r="G251">
        <f>G250+(D251+D250)/2*COS(2*PI()*'Time-domain'!$C$1*($B251+$B250)/2)*($B251-$B250)</f>
        <v>-9.1691316540278012E-17</v>
      </c>
      <c r="H251">
        <f>H250+(E251+E250)/2*COS(2*PI()*'Time-domain'!$C$1*($B251+$B250)/2)*($B251-$B250)</f>
        <v>4.1341036102113238E-6</v>
      </c>
      <c r="I251">
        <f>I250+(C251+C250)/2*SIN(2*PI()*'Time-domain'!$C$1*($B251+$B250)/2)*($B251-$B250)</f>
        <v>0.70738925321802015</v>
      </c>
      <c r="J251">
        <f>J250+(D251+D250)/2*SIN(2*PI()*'Time-domain'!$C$1*($B251+$B250)/2)*($B251-$B250)</f>
        <v>0.73564618627369305</v>
      </c>
      <c r="K251">
        <f>K250+(E251+E250)/2*SIN(2*PI()*'Time-domain'!$C$1*($B251+$B250)/2)*($B251-$B250)</f>
        <v>0.75595818261074033</v>
      </c>
      <c r="L251">
        <f>$I$2*COS(2*PI()*'Time-domain'!$C$1*$B251)+$I$3*SIN(2*PI()*'Time-domain'!$C$1*$B251)</f>
        <v>-20.759112149860826</v>
      </c>
      <c r="M251">
        <f>$J$2*COS(2*PI()*'Time-domain'!$C$1*$B251)+$J$3*SIN(2*PI()*'Time-domain'!$C$1*$B251)</f>
        <v>-21.588342788643285</v>
      </c>
      <c r="N251">
        <f>$K$2*COS(2*PI()*'Time-domain'!$C$1*$B251)+$K$3*SIN(2*PI()*'Time-domain'!$C$1*$B251)</f>
        <v>-22.184437796562943</v>
      </c>
      <c r="O251">
        <f t="shared" si="15"/>
        <v>102.08269006512273</v>
      </c>
      <c r="P251">
        <f t="shared" si="16"/>
        <v>110.29750079646146</v>
      </c>
      <c r="Q251">
        <f t="shared" si="16"/>
        <v>116.67469142052325</v>
      </c>
      <c r="R251">
        <f t="shared" si="17"/>
        <v>100.00873199921402</v>
      </c>
      <c r="S251">
        <f t="shared" si="18"/>
        <v>108.15808303191847</v>
      </c>
      <c r="T251">
        <f t="shared" si="19"/>
        <v>114.21344335213269</v>
      </c>
    </row>
    <row r="252" spans="1:20" x14ac:dyDescent="0.3">
      <c r="A252">
        <v>-11</v>
      </c>
      <c r="B252">
        <f>A252/256/(2*'Time-domain'!$C$1)</f>
        <v>-4.296875E-4</v>
      </c>
      <c r="C252">
        <f>-1*'Time-domain'!AJ254</f>
        <v>0</v>
      </c>
      <c r="D252">
        <f>-1*'Time-domain'!AK254</f>
        <v>0</v>
      </c>
      <c r="E252">
        <f>-1*'Time-domain'!AL254</f>
        <v>0</v>
      </c>
      <c r="F252">
        <f>F251+(C252+C251)/2*COS(2*PI()*'Time-domain'!$C$1*($B252+$B251)/2)*($B252-$B251)</f>
        <v>1.7320129705455933E-17</v>
      </c>
      <c r="G252">
        <f>G251+(D252+D251)/2*COS(2*PI()*'Time-domain'!$C$1*($B252+$B251)/2)*($B252-$B251)</f>
        <v>-9.1691316540278012E-17</v>
      </c>
      <c r="H252">
        <f>H251+(E252+E251)/2*COS(2*PI()*'Time-domain'!$C$1*($B252+$B251)/2)*($B252-$B251)</f>
        <v>-4.8419791396844825E-17</v>
      </c>
      <c r="I252">
        <f>I251+(C252+C251)/2*SIN(2*PI()*'Time-domain'!$C$1*($B252+$B251)/2)*($B252-$B251)</f>
        <v>0.70738925321802015</v>
      </c>
      <c r="J252">
        <f>J251+(D252+D251)/2*SIN(2*PI()*'Time-domain'!$C$1*($B252+$B251)/2)*($B252-$B251)</f>
        <v>0.73564618627369305</v>
      </c>
      <c r="K252">
        <f>K251+(E252+E251)/2*SIN(2*PI()*'Time-domain'!$C$1*($B252+$B251)/2)*($B252-$B251)</f>
        <v>0.75595876994563538</v>
      </c>
      <c r="L252">
        <f>$I$2*COS(2*PI()*'Time-domain'!$C$1*$B252)+$I$3*SIN(2*PI()*'Time-domain'!$C$1*$B252)</f>
        <v>-19.04018937768161</v>
      </c>
      <c r="M252">
        <f>$J$2*COS(2*PI()*'Time-domain'!$C$1*$B252)+$J$3*SIN(2*PI()*'Time-domain'!$C$1*$B252)</f>
        <v>-19.800756991855792</v>
      </c>
      <c r="N252">
        <f>$K$2*COS(2*PI()*'Time-domain'!$C$1*$B252)+$K$3*SIN(2*PI()*'Time-domain'!$C$1*$B252)</f>
        <v>-20.34749337229184</v>
      </c>
      <c r="O252">
        <f t="shared" si="15"/>
        <v>102.08269006512273</v>
      </c>
      <c r="P252">
        <f t="shared" si="16"/>
        <v>110.29750079646146</v>
      </c>
      <c r="Q252">
        <f t="shared" si="16"/>
        <v>116.67469186687909</v>
      </c>
      <c r="R252">
        <f t="shared" si="17"/>
        <v>100.02420059689058</v>
      </c>
      <c r="S252">
        <f t="shared" si="18"/>
        <v>108.1748121098544</v>
      </c>
      <c r="T252">
        <f t="shared" si="19"/>
        <v>114.23110902761073</v>
      </c>
    </row>
    <row r="253" spans="1:20" x14ac:dyDescent="0.3">
      <c r="A253">
        <v>-10</v>
      </c>
      <c r="B253">
        <f>A253/256/(2*'Time-domain'!$C$1)</f>
        <v>-3.9062500000000002E-4</v>
      </c>
      <c r="C253">
        <f>-1*'Time-domain'!AJ255</f>
        <v>0</v>
      </c>
      <c r="D253">
        <f>-1*'Time-domain'!AK255</f>
        <v>0</v>
      </c>
      <c r="E253">
        <f>-1*'Time-domain'!AL255</f>
        <v>0</v>
      </c>
      <c r="F253">
        <f>F252+(C253+C252)/2*COS(2*PI()*'Time-domain'!$C$1*($B253+$B252)/2)*($B253-$B252)</f>
        <v>1.7320129705455933E-17</v>
      </c>
      <c r="G253">
        <f>G252+(D253+D252)/2*COS(2*PI()*'Time-domain'!$C$1*($B253+$B252)/2)*($B253-$B252)</f>
        <v>-9.1691316540278012E-17</v>
      </c>
      <c r="H253">
        <f>H252+(E253+E252)/2*COS(2*PI()*'Time-domain'!$C$1*($B253+$B252)/2)*($B253-$B252)</f>
        <v>-4.8419791396844825E-17</v>
      </c>
      <c r="I253">
        <f>I252+(C253+C252)/2*SIN(2*PI()*'Time-domain'!$C$1*($B253+$B252)/2)*($B253-$B252)</f>
        <v>0.70738925321802015</v>
      </c>
      <c r="J253">
        <f>J252+(D253+D252)/2*SIN(2*PI()*'Time-domain'!$C$1*($B253+$B252)/2)*($B253-$B252)</f>
        <v>0.73564618627369305</v>
      </c>
      <c r="K253">
        <f>K252+(E253+E252)/2*SIN(2*PI()*'Time-domain'!$C$1*($B253+$B252)/2)*($B253-$B252)</f>
        <v>0.75595876994563538</v>
      </c>
      <c r="L253">
        <f>$I$2*COS(2*PI()*'Time-domain'!$C$1*$B253)+$I$3*SIN(2*PI()*'Time-domain'!$C$1*$B253)</f>
        <v>-17.318399223017433</v>
      </c>
      <c r="M253">
        <f>$J$2*COS(2*PI()*'Time-domain'!$C$1*$B253)+$J$3*SIN(2*PI()*'Time-domain'!$C$1*$B253)</f>
        <v>-18.010189273898231</v>
      </c>
      <c r="N253">
        <f>$K$2*COS(2*PI()*'Time-domain'!$C$1*$B253)+$K$3*SIN(2*PI()*'Time-domain'!$C$1*$B253)</f>
        <v>-18.507484690362833</v>
      </c>
      <c r="O253">
        <f t="shared" si="15"/>
        <v>102.08269006512273</v>
      </c>
      <c r="P253">
        <f t="shared" si="16"/>
        <v>110.29750079646146</v>
      </c>
      <c r="Q253">
        <f t="shared" si="16"/>
        <v>116.67469186687909</v>
      </c>
      <c r="R253">
        <f t="shared" si="17"/>
        <v>100.03711023522099</v>
      </c>
      <c r="S253">
        <f t="shared" si="18"/>
        <v>108.18877370807229</v>
      </c>
      <c r="T253">
        <f t="shared" si="19"/>
        <v>114.24585228269129</v>
      </c>
    </row>
    <row r="254" spans="1:20" x14ac:dyDescent="0.3">
      <c r="A254">
        <v>-9</v>
      </c>
      <c r="B254">
        <f>A254/256/(2*'Time-domain'!$C$1)</f>
        <v>-3.5156249999999999E-4</v>
      </c>
      <c r="C254">
        <f>-1*'Time-domain'!AJ256</f>
        <v>0</v>
      </c>
      <c r="D254">
        <f>-1*'Time-domain'!AK256</f>
        <v>0</v>
      </c>
      <c r="E254">
        <f>-1*'Time-domain'!AL256</f>
        <v>0</v>
      </c>
      <c r="F254">
        <f>F253+(C254+C253)/2*COS(2*PI()*'Time-domain'!$C$1*($B254+$B253)/2)*($B254-$B253)</f>
        <v>1.7320129705455933E-17</v>
      </c>
      <c r="G254">
        <f>G253+(D254+D253)/2*COS(2*PI()*'Time-domain'!$C$1*($B254+$B253)/2)*($B254-$B253)</f>
        <v>-9.1691316540278012E-17</v>
      </c>
      <c r="H254">
        <f>H253+(E254+E253)/2*COS(2*PI()*'Time-domain'!$C$1*($B254+$B253)/2)*($B254-$B253)</f>
        <v>-4.8419791396844825E-17</v>
      </c>
      <c r="I254">
        <f>I253+(C254+C253)/2*SIN(2*PI()*'Time-domain'!$C$1*($B254+$B253)/2)*($B254-$B253)</f>
        <v>0.70738925321802015</v>
      </c>
      <c r="J254">
        <f>J253+(D254+D253)/2*SIN(2*PI()*'Time-domain'!$C$1*($B254+$B253)/2)*($B254-$B253)</f>
        <v>0.73564618627369305</v>
      </c>
      <c r="K254">
        <f>K253+(E254+E253)/2*SIN(2*PI()*'Time-domain'!$C$1*($B254+$B253)/2)*($B254-$B253)</f>
        <v>0.75595876994563538</v>
      </c>
      <c r="L254">
        <f>$I$2*COS(2*PI()*'Time-domain'!$C$1*$B254)+$I$3*SIN(2*PI()*'Time-domain'!$C$1*$B254)</f>
        <v>-15.59400098113235</v>
      </c>
      <c r="M254">
        <f>$J$2*COS(2*PI()*'Time-domain'!$C$1*$B254)+$J$3*SIN(2*PI()*'Time-domain'!$C$1*$B254)</f>
        <v>-16.216909287682704</v>
      </c>
      <c r="N254">
        <f>$K$2*COS(2*PI()*'Time-domain'!$C$1*$B254)+$K$3*SIN(2*PI()*'Time-domain'!$C$1*$B254)</f>
        <v>-16.664688849315333</v>
      </c>
      <c r="O254">
        <f t="shared" si="15"/>
        <v>102.08269006512273</v>
      </c>
      <c r="P254">
        <f t="shared" si="16"/>
        <v>110.29750079646146</v>
      </c>
      <c r="Q254">
        <f t="shared" si="16"/>
        <v>116.67469186687909</v>
      </c>
      <c r="R254">
        <f t="shared" si="17"/>
        <v>100.04768861497878</v>
      </c>
      <c r="S254">
        <f t="shared" si="18"/>
        <v>108.20021408186081</v>
      </c>
      <c r="T254">
        <f t="shared" si="19"/>
        <v>114.25793315956146</v>
      </c>
    </row>
    <row r="255" spans="1:20" x14ac:dyDescent="0.3">
      <c r="A255">
        <v>-8</v>
      </c>
      <c r="B255">
        <f>A255/256/(2*'Time-domain'!$C$1)</f>
        <v>-3.1250000000000001E-4</v>
      </c>
      <c r="C255">
        <f>-1*'Time-domain'!AJ257</f>
        <v>0</v>
      </c>
      <c r="D255">
        <f>-1*'Time-domain'!AK257</f>
        <v>0</v>
      </c>
      <c r="E255">
        <f>-1*'Time-domain'!AL257</f>
        <v>0</v>
      </c>
      <c r="F255">
        <f>F254+(C255+C254)/2*COS(2*PI()*'Time-domain'!$C$1*($B255+$B254)/2)*($B255-$B254)</f>
        <v>1.7320129705455933E-17</v>
      </c>
      <c r="G255">
        <f>G254+(D255+D254)/2*COS(2*PI()*'Time-domain'!$C$1*($B255+$B254)/2)*($B255-$B254)</f>
        <v>-9.1691316540278012E-17</v>
      </c>
      <c r="H255">
        <f>H254+(E255+E254)/2*COS(2*PI()*'Time-domain'!$C$1*($B255+$B254)/2)*($B255-$B254)</f>
        <v>-4.8419791396844825E-17</v>
      </c>
      <c r="I255">
        <f>I254+(C255+C254)/2*SIN(2*PI()*'Time-domain'!$C$1*($B255+$B254)/2)*($B255-$B254)</f>
        <v>0.70738925321802015</v>
      </c>
      <c r="J255">
        <f>J254+(D255+D254)/2*SIN(2*PI()*'Time-domain'!$C$1*($B255+$B254)/2)*($B255-$B254)</f>
        <v>0.73564618627369305</v>
      </c>
      <c r="K255">
        <f>K254+(E255+E254)/2*SIN(2*PI()*'Time-domain'!$C$1*($B255+$B254)/2)*($B255-$B254)</f>
        <v>0.75595876994563538</v>
      </c>
      <c r="L255">
        <f>$I$2*COS(2*PI()*'Time-domain'!$C$1*$B255)+$I$3*SIN(2*PI()*'Time-domain'!$C$1*$B255)</f>
        <v>-13.867254340058752</v>
      </c>
      <c r="M255">
        <f>$J$2*COS(2*PI()*'Time-domain'!$C$1*$B255)+$J$3*SIN(2*PI()*'Time-domain'!$C$1*$B255)</f>
        <v>-14.421187094578935</v>
      </c>
      <c r="N255">
        <f>$K$2*COS(2*PI()*'Time-domain'!$C$1*$B255)+$K$3*SIN(2*PI()*'Time-domain'!$C$1*$B255)</f>
        <v>-14.819383367424672</v>
      </c>
      <c r="O255">
        <f t="shared" si="15"/>
        <v>102.08269006512273</v>
      </c>
      <c r="P255">
        <f t="shared" si="16"/>
        <v>110.29750079646146</v>
      </c>
      <c r="Q255">
        <f t="shared" si="16"/>
        <v>116.67469186687909</v>
      </c>
      <c r="R255">
        <f t="shared" si="17"/>
        <v>100.05616484120047</v>
      </c>
      <c r="S255">
        <f t="shared" si="18"/>
        <v>108.20938100519996</v>
      </c>
      <c r="T255">
        <f t="shared" si="19"/>
        <v>114.26761330412542</v>
      </c>
    </row>
    <row r="256" spans="1:20" x14ac:dyDescent="0.3">
      <c r="A256">
        <v>-7</v>
      </c>
      <c r="B256">
        <f>A256/256/(2*'Time-domain'!$C$1)</f>
        <v>-2.7343750000000003E-4</v>
      </c>
      <c r="C256">
        <f>-1*'Time-domain'!AJ258</f>
        <v>0</v>
      </c>
      <c r="D256">
        <f>-1*'Time-domain'!AK258</f>
        <v>0</v>
      </c>
      <c r="E256">
        <f>-1*'Time-domain'!AL258</f>
        <v>0</v>
      </c>
      <c r="F256">
        <f>F255+(C256+C255)/2*COS(2*PI()*'Time-domain'!$C$1*($B256+$B255)/2)*($B256-$B255)</f>
        <v>1.7320129705455933E-17</v>
      </c>
      <c r="G256">
        <f>G255+(D256+D255)/2*COS(2*PI()*'Time-domain'!$C$1*($B256+$B255)/2)*($B256-$B255)</f>
        <v>-9.1691316540278012E-17</v>
      </c>
      <c r="H256">
        <f>H255+(E256+E255)/2*COS(2*PI()*'Time-domain'!$C$1*($B256+$B255)/2)*($B256-$B255)</f>
        <v>-4.8419791396844825E-17</v>
      </c>
      <c r="I256">
        <f>I255+(C256+C255)/2*SIN(2*PI()*'Time-domain'!$C$1*($B256+$B255)/2)*($B256-$B255)</f>
        <v>0.70738925321802015</v>
      </c>
      <c r="J256">
        <f>J255+(D256+D255)/2*SIN(2*PI()*'Time-domain'!$C$1*($B256+$B255)/2)*($B256-$B255)</f>
        <v>0.73564618627369305</v>
      </c>
      <c r="K256">
        <f>K255+(E256+E255)/2*SIN(2*PI()*'Time-domain'!$C$1*($B256+$B255)/2)*($B256-$B255)</f>
        <v>0.75595876994563538</v>
      </c>
      <c r="L256">
        <f>$I$2*COS(2*PI()*'Time-domain'!$C$1*$B256)+$I$3*SIN(2*PI()*'Time-domain'!$C$1*$B256)</f>
        <v>-12.138419341489312</v>
      </c>
      <c r="M256">
        <f>$J$2*COS(2*PI()*'Time-domain'!$C$1*$B256)+$J$3*SIN(2*PI()*'Time-domain'!$C$1*$B256)</f>
        <v>-12.623293123744018</v>
      </c>
      <c r="N256">
        <f>$K$2*COS(2*PI()*'Time-domain'!$C$1*$B256)+$K$3*SIN(2*PI()*'Time-domain'!$C$1*$B256)</f>
        <v>-12.971846140908855</v>
      </c>
      <c r="O256">
        <f t="shared" si="15"/>
        <v>102.08269006512273</v>
      </c>
      <c r="P256">
        <f t="shared" si="16"/>
        <v>110.29750079646146</v>
      </c>
      <c r="Q256">
        <f t="shared" si="16"/>
        <v>116.67469186687909</v>
      </c>
      <c r="R256">
        <f t="shared" si="17"/>
        <v>100.06276928518125</v>
      </c>
      <c r="S256">
        <f t="shared" si="18"/>
        <v>108.21652362151129</v>
      </c>
      <c r="T256">
        <f t="shared" si="19"/>
        <v>114.27515580839871</v>
      </c>
    </row>
    <row r="257" spans="1:20" x14ac:dyDescent="0.3">
      <c r="A257">
        <v>-6</v>
      </c>
      <c r="B257">
        <f>A257/256/(2*'Time-domain'!$C$1)</f>
        <v>-2.3437499999999999E-4</v>
      </c>
      <c r="C257">
        <f>-1*'Time-domain'!AJ259</f>
        <v>0</v>
      </c>
      <c r="D257">
        <f>-1*'Time-domain'!AK259</f>
        <v>0</v>
      </c>
      <c r="E257">
        <f>-1*'Time-domain'!AL259</f>
        <v>0</v>
      </c>
      <c r="F257">
        <f>F256+(C257+C256)/2*COS(2*PI()*'Time-domain'!$C$1*($B257+$B256)/2)*($B257-$B256)</f>
        <v>1.7320129705455933E-17</v>
      </c>
      <c r="G257">
        <f>G256+(D257+D256)/2*COS(2*PI()*'Time-domain'!$C$1*($B257+$B256)/2)*($B257-$B256)</f>
        <v>-9.1691316540278012E-17</v>
      </c>
      <c r="H257">
        <f>H256+(E257+E256)/2*COS(2*PI()*'Time-domain'!$C$1*($B257+$B256)/2)*($B257-$B256)</f>
        <v>-4.8419791396844825E-17</v>
      </c>
      <c r="I257">
        <f>I256+(C257+C256)/2*SIN(2*PI()*'Time-domain'!$C$1*($B257+$B256)/2)*($B257-$B256)</f>
        <v>0.70738925321802015</v>
      </c>
      <c r="J257">
        <f>J256+(D257+D256)/2*SIN(2*PI()*'Time-domain'!$C$1*($B257+$B256)/2)*($B257-$B256)</f>
        <v>0.73564618627369305</v>
      </c>
      <c r="K257">
        <f>K256+(E257+E256)/2*SIN(2*PI()*'Time-domain'!$C$1*($B257+$B256)/2)*($B257-$B256)</f>
        <v>0.75595876994563538</v>
      </c>
      <c r="L257">
        <f>$I$2*COS(2*PI()*'Time-domain'!$C$1*$B257)+$I$3*SIN(2*PI()*'Time-domain'!$C$1*$B257)</f>
        <v>-10.407756341615656</v>
      </c>
      <c r="M257">
        <f>$J$2*COS(2*PI()*'Time-domain'!$C$1*$B257)+$J$3*SIN(2*PI()*'Time-domain'!$C$1*$B257)</f>
        <v>-10.82349813139678</v>
      </c>
      <c r="N257">
        <f>$K$2*COS(2*PI()*'Time-domain'!$C$1*$B257)+$K$3*SIN(2*PI()*'Time-domain'!$C$1*$B257)</f>
        <v>-11.122355402078412</v>
      </c>
      <c r="O257">
        <f t="shared" si="15"/>
        <v>102.08269006512273</v>
      </c>
      <c r="P257">
        <f t="shared" si="16"/>
        <v>110.29750079646146</v>
      </c>
      <c r="Q257">
        <f t="shared" si="16"/>
        <v>116.67469186687909</v>
      </c>
      <c r="R257">
        <f t="shared" si="17"/>
        <v>100.06773344570794</v>
      </c>
      <c r="S257">
        <f t="shared" si="18"/>
        <v>108.22189229358318</v>
      </c>
      <c r="T257">
        <f t="shared" si="19"/>
        <v>114.28082505203146</v>
      </c>
    </row>
    <row r="258" spans="1:20" x14ac:dyDescent="0.3">
      <c r="A258">
        <v>-5</v>
      </c>
      <c r="B258">
        <f>A258/256/(2*'Time-domain'!$C$1)</f>
        <v>-1.9531250000000001E-4</v>
      </c>
      <c r="C258">
        <f>-1*'Time-domain'!AJ260</f>
        <v>0</v>
      </c>
      <c r="D258">
        <f>-1*'Time-domain'!AK260</f>
        <v>0</v>
      </c>
      <c r="E258">
        <f>-1*'Time-domain'!AL260</f>
        <v>0</v>
      </c>
      <c r="F258">
        <f>F257+(C258+C257)/2*COS(2*PI()*'Time-domain'!$C$1*($B258+$B257)/2)*($B258-$B257)</f>
        <v>1.7320129705455933E-17</v>
      </c>
      <c r="G258">
        <f>G257+(D258+D257)/2*COS(2*PI()*'Time-domain'!$C$1*($B258+$B257)/2)*($B258-$B257)</f>
        <v>-9.1691316540278012E-17</v>
      </c>
      <c r="H258">
        <f>H257+(E258+E257)/2*COS(2*PI()*'Time-domain'!$C$1*($B258+$B257)/2)*($B258-$B257)</f>
        <v>-4.8419791396844825E-17</v>
      </c>
      <c r="I258">
        <f>I257+(C258+C257)/2*SIN(2*PI()*'Time-domain'!$C$1*($B258+$B257)/2)*($B258-$B257)</f>
        <v>0.70738925321802015</v>
      </c>
      <c r="J258">
        <f>J257+(D258+D257)/2*SIN(2*PI()*'Time-domain'!$C$1*($B258+$B257)/2)*($B258-$B257)</f>
        <v>0.73564618627369305</v>
      </c>
      <c r="K258">
        <f>K257+(E258+E257)/2*SIN(2*PI()*'Time-domain'!$C$1*($B258+$B257)/2)*($B258-$B257)</f>
        <v>0.75595876994563538</v>
      </c>
      <c r="L258">
        <f>$I$2*COS(2*PI()*'Time-domain'!$C$1*$B258)+$I$3*SIN(2*PI()*'Time-domain'!$C$1*$B258)</f>
        <v>-8.6755259719196918</v>
      </c>
      <c r="M258">
        <f>$J$2*COS(2*PI()*'Time-domain'!$C$1*$B258)+$J$3*SIN(2*PI()*'Time-domain'!$C$1*$B258)</f>
        <v>-9.0220731600429147</v>
      </c>
      <c r="N258">
        <f>$K$2*COS(2*PI()*'Time-domain'!$C$1*$B258)+$K$3*SIN(2*PI()*'Time-domain'!$C$1*$B258)</f>
        <v>-9.2711896774356557</v>
      </c>
      <c r="O258">
        <f t="shared" si="15"/>
        <v>102.08269006512273</v>
      </c>
      <c r="P258">
        <f t="shared" si="16"/>
        <v>110.29750079646146</v>
      </c>
      <c r="Q258">
        <f t="shared" si="16"/>
        <v>116.67469186687909</v>
      </c>
      <c r="R258">
        <f t="shared" si="17"/>
        <v>100.07128980961281</v>
      </c>
      <c r="S258">
        <f t="shared" si="18"/>
        <v>108.22573845276173</v>
      </c>
      <c r="T258">
        <f t="shared" si="19"/>
        <v>114.28488654305598</v>
      </c>
    </row>
    <row r="259" spans="1:20" x14ac:dyDescent="0.3">
      <c r="A259">
        <v>-4</v>
      </c>
      <c r="B259">
        <f>A259/256/(2*'Time-domain'!$C$1)</f>
        <v>-1.5625E-4</v>
      </c>
      <c r="C259">
        <f>-1*'Time-domain'!AJ261</f>
        <v>0</v>
      </c>
      <c r="D259">
        <f>-1*'Time-domain'!AK261</f>
        <v>0</v>
      </c>
      <c r="E259">
        <f>-1*'Time-domain'!AL261</f>
        <v>0</v>
      </c>
      <c r="F259">
        <f>F258+(C259+C258)/2*COS(2*PI()*'Time-domain'!$C$1*($B259+$B258)/2)*($B259-$B258)</f>
        <v>1.7320129705455933E-17</v>
      </c>
      <c r="G259">
        <f>G258+(D259+D258)/2*COS(2*PI()*'Time-domain'!$C$1*($B259+$B258)/2)*($B259-$B258)</f>
        <v>-9.1691316540278012E-17</v>
      </c>
      <c r="H259">
        <f>H258+(E259+E258)/2*COS(2*PI()*'Time-domain'!$C$1*($B259+$B258)/2)*($B259-$B258)</f>
        <v>-4.8419791396844825E-17</v>
      </c>
      <c r="I259">
        <f>I258+(C259+C258)/2*SIN(2*PI()*'Time-domain'!$C$1*($B259+$B258)/2)*($B259-$B258)</f>
        <v>0.70738925321802015</v>
      </c>
      <c r="J259">
        <f>J258+(D259+D258)/2*SIN(2*PI()*'Time-domain'!$C$1*($B259+$B258)/2)*($B259-$B258)</f>
        <v>0.73564618627369305</v>
      </c>
      <c r="K259">
        <f>K258+(E259+E258)/2*SIN(2*PI()*'Time-domain'!$C$1*($B259+$B258)/2)*($B259-$B258)</f>
        <v>0.75595876994563538</v>
      </c>
      <c r="L259">
        <f>$I$2*COS(2*PI()*'Time-domain'!$C$1*$B259)+$I$3*SIN(2*PI()*'Time-domain'!$C$1*$B259)</f>
        <v>-6.9419890999234468</v>
      </c>
      <c r="M259">
        <f>$J$2*COS(2*PI()*'Time-domain'!$C$1*$B259)+$J$3*SIN(2*PI()*'Time-domain'!$C$1*$B259)</f>
        <v>-7.2192894976569368</v>
      </c>
      <c r="N259">
        <f>$K$2*COS(2*PI()*'Time-domain'!$C$1*$B259)+$K$3*SIN(2*PI()*'Time-domain'!$C$1*$B259)</f>
        <v>-7.4186277457295935</v>
      </c>
      <c r="O259">
        <f t="shared" si="15"/>
        <v>102.08269006512273</v>
      </c>
      <c r="P259">
        <f t="shared" si="16"/>
        <v>110.29750079646146</v>
      </c>
      <c r="Q259">
        <f t="shared" si="16"/>
        <v>116.67469186687909</v>
      </c>
      <c r="R259">
        <f t="shared" si="17"/>
        <v>100.07367171173213</v>
      </c>
      <c r="S259">
        <f t="shared" si="18"/>
        <v>108.22831444749785</v>
      </c>
      <c r="T259">
        <f t="shared" si="19"/>
        <v>114.28760675795459</v>
      </c>
    </row>
    <row r="260" spans="1:20" x14ac:dyDescent="0.3">
      <c r="A260">
        <v>-3</v>
      </c>
      <c r="B260">
        <f>A260/256/(2*'Time-domain'!$C$1)</f>
        <v>-1.171875E-4</v>
      </c>
      <c r="C260">
        <f>-1*'Time-domain'!AJ262</f>
        <v>0</v>
      </c>
      <c r="D260">
        <f>-1*'Time-domain'!AK262</f>
        <v>0</v>
      </c>
      <c r="E260">
        <f>-1*'Time-domain'!AL262</f>
        <v>0</v>
      </c>
      <c r="F260">
        <f>F259+(C260+C259)/2*COS(2*PI()*'Time-domain'!$C$1*($B260+$B259)/2)*($B260-$B259)</f>
        <v>1.7320129705455933E-17</v>
      </c>
      <c r="G260">
        <f>G259+(D260+D259)/2*COS(2*PI()*'Time-domain'!$C$1*($B260+$B259)/2)*($B260-$B259)</f>
        <v>-9.1691316540278012E-17</v>
      </c>
      <c r="H260">
        <f>H259+(E260+E259)/2*COS(2*PI()*'Time-domain'!$C$1*($B260+$B259)/2)*($B260-$B259)</f>
        <v>-4.8419791396844825E-17</v>
      </c>
      <c r="I260">
        <f>I259+(C260+C259)/2*SIN(2*PI()*'Time-domain'!$C$1*($B260+$B259)/2)*($B260-$B259)</f>
        <v>0.70738925321802015</v>
      </c>
      <c r="J260">
        <f>J259+(D260+D259)/2*SIN(2*PI()*'Time-domain'!$C$1*($B260+$B259)/2)*($B260-$B259)</f>
        <v>0.73564618627369305</v>
      </c>
      <c r="K260">
        <f>K259+(E260+E259)/2*SIN(2*PI()*'Time-domain'!$C$1*($B260+$B259)/2)*($B260-$B259)</f>
        <v>0.75595876994563538</v>
      </c>
      <c r="L260">
        <f>$I$2*COS(2*PI()*'Time-domain'!$C$1*$B260)+$I$3*SIN(2*PI()*'Time-domain'!$C$1*$B260)</f>
        <v>-5.2074067899033976</v>
      </c>
      <c r="M260">
        <f>$J$2*COS(2*PI()*'Time-domain'!$C$1*$B260)+$J$3*SIN(2*PI()*'Time-domain'!$C$1*$B260)</f>
        <v>-5.4154186368272468</v>
      </c>
      <c r="N260">
        <f>$K$2*COS(2*PI()*'Time-domain'!$C$1*$B260)+$K$3*SIN(2*PI()*'Time-domain'!$C$1*$B260)</f>
        <v>-5.5649485959728819</v>
      </c>
      <c r="O260">
        <f t="shared" si="15"/>
        <v>102.08269006512273</v>
      </c>
      <c r="P260">
        <f t="shared" si="16"/>
        <v>110.29750079646146</v>
      </c>
      <c r="Q260">
        <f t="shared" si="16"/>
        <v>116.67469186687909</v>
      </c>
      <c r="R260">
        <f t="shared" si="17"/>
        <v>100.07511319435409</v>
      </c>
      <c r="S260">
        <f t="shared" si="18"/>
        <v>108.22987339134203</v>
      </c>
      <c r="T260">
        <f t="shared" si="19"/>
        <v>114.28925298114424</v>
      </c>
    </row>
    <row r="261" spans="1:20" x14ac:dyDescent="0.3">
      <c r="A261">
        <v>-2</v>
      </c>
      <c r="B261">
        <f>A261/256/(2*'Time-domain'!$C$1)</f>
        <v>-7.8125000000000002E-5</v>
      </c>
      <c r="C261">
        <f>-1*'Time-domain'!AJ263</f>
        <v>0</v>
      </c>
      <c r="D261">
        <f>-1*'Time-domain'!AK263</f>
        <v>0</v>
      </c>
      <c r="E261">
        <f>-1*'Time-domain'!AL263</f>
        <v>0</v>
      </c>
      <c r="F261">
        <f>F260+(C261+C260)/2*COS(2*PI()*'Time-domain'!$C$1*($B261+$B260)/2)*($B261-$B260)</f>
        <v>1.7320129705455933E-17</v>
      </c>
      <c r="G261">
        <f>G260+(D261+D260)/2*COS(2*PI()*'Time-domain'!$C$1*($B261+$B260)/2)*($B261-$B260)</f>
        <v>-9.1691316540278012E-17</v>
      </c>
      <c r="H261">
        <f>H260+(E261+E260)/2*COS(2*PI()*'Time-domain'!$C$1*($B261+$B260)/2)*($B261-$B260)</f>
        <v>-4.8419791396844825E-17</v>
      </c>
      <c r="I261">
        <f>I260+(C261+C260)/2*SIN(2*PI()*'Time-domain'!$C$1*($B261+$B260)/2)*($B261-$B260)</f>
        <v>0.70738925321802015</v>
      </c>
      <c r="J261">
        <f>J260+(D261+D260)/2*SIN(2*PI()*'Time-domain'!$C$1*($B261+$B260)/2)*($B261-$B260)</f>
        <v>0.73564618627369305</v>
      </c>
      <c r="K261">
        <f>K260+(E261+E260)/2*SIN(2*PI()*'Time-domain'!$C$1*($B261+$B260)/2)*($B261-$B260)</f>
        <v>0.75595876994563538</v>
      </c>
      <c r="L261">
        <f>$I$2*COS(2*PI()*'Time-domain'!$C$1*$B261)+$I$3*SIN(2*PI()*'Time-domain'!$C$1*$B261)</f>
        <v>-3.4720402635751366</v>
      </c>
      <c r="M261">
        <f>$J$2*COS(2*PI()*'Time-domain'!$C$1*$B261)+$J$3*SIN(2*PI()*'Time-domain'!$C$1*$B261)</f>
        <v>-3.6107322338703249</v>
      </c>
      <c r="N261">
        <f>$K$2*COS(2*PI()*'Time-domain'!$C$1*$B261)+$K$3*SIN(2*PI()*'Time-domain'!$C$1*$B261)</f>
        <v>-3.7104313854271065</v>
      </c>
      <c r="O261">
        <f t="shared" si="15"/>
        <v>102.08269006512273</v>
      </c>
      <c r="P261">
        <f t="shared" si="16"/>
        <v>110.29750079646146</v>
      </c>
      <c r="Q261">
        <f t="shared" si="16"/>
        <v>116.67469186687909</v>
      </c>
      <c r="R261">
        <f t="shared" si="17"/>
        <v>100.07584886624036</v>
      </c>
      <c r="S261">
        <f t="shared" si="18"/>
        <v>108.23066901047817</v>
      </c>
      <c r="T261">
        <f t="shared" si="19"/>
        <v>114.29009314397432</v>
      </c>
    </row>
    <row r="262" spans="1:20" x14ac:dyDescent="0.3">
      <c r="A262">
        <v>-1</v>
      </c>
      <c r="B262">
        <f>A262/256/(2*'Time-domain'!$C$1)</f>
        <v>-3.9062500000000001E-5</v>
      </c>
      <c r="C262">
        <f>-1*'Time-domain'!AJ264</f>
        <v>0</v>
      </c>
      <c r="D262">
        <f>-1*'Time-domain'!AK264</f>
        <v>0</v>
      </c>
      <c r="E262">
        <f>-1*'Time-domain'!AL264</f>
        <v>0</v>
      </c>
      <c r="F262">
        <f>F261+(C262+C261)/2*COS(2*PI()*'Time-domain'!$C$1*($B262+$B261)/2)*($B262-$B261)</f>
        <v>1.7320129705455933E-17</v>
      </c>
      <c r="G262">
        <f>G261+(D262+D261)/2*COS(2*PI()*'Time-domain'!$C$1*($B262+$B261)/2)*($B262-$B261)</f>
        <v>-9.1691316540278012E-17</v>
      </c>
      <c r="H262">
        <f>H261+(E262+E261)/2*COS(2*PI()*'Time-domain'!$C$1*($B262+$B261)/2)*($B262-$B261)</f>
        <v>-4.8419791396844825E-17</v>
      </c>
      <c r="I262">
        <f>I261+(C262+C261)/2*SIN(2*PI()*'Time-domain'!$C$1*($B262+$B261)/2)*($B262-$B261)</f>
        <v>0.70738925321802015</v>
      </c>
      <c r="J262">
        <f>J261+(D262+D261)/2*SIN(2*PI()*'Time-domain'!$C$1*($B262+$B261)/2)*($B262-$B261)</f>
        <v>0.73564618627369305</v>
      </c>
      <c r="K262">
        <f>K261+(E262+E261)/2*SIN(2*PI()*'Time-domain'!$C$1*($B262+$B261)/2)*($B262-$B261)</f>
        <v>0.75595876994563538</v>
      </c>
      <c r="L262">
        <f>$I$2*COS(2*PI()*'Time-domain'!$C$1*$B262)+$I$3*SIN(2*PI()*'Time-domain'!$C$1*$B262)</f>
        <v>-1.7361508607543485</v>
      </c>
      <c r="M262">
        <f>$J$2*COS(2*PI()*'Time-domain'!$C$1*$B262)+$J$3*SIN(2*PI()*'Time-domain'!$C$1*$B262)</f>
        <v>-1.8055020679203</v>
      </c>
      <c r="N262">
        <f>$K$2*COS(2*PI()*'Time-domain'!$C$1*$B262)+$K$3*SIN(2*PI()*'Time-domain'!$C$1*$B262)</f>
        <v>-1.8553553975627257</v>
      </c>
      <c r="O262">
        <f t="shared" si="15"/>
        <v>102.08269006512273</v>
      </c>
      <c r="P262">
        <f t="shared" si="16"/>
        <v>110.29750079646146</v>
      </c>
      <c r="Q262">
        <f t="shared" si="16"/>
        <v>116.67469186687909</v>
      </c>
      <c r="R262">
        <f t="shared" si="17"/>
        <v>100.07611376130664</v>
      </c>
      <c r="S262">
        <f t="shared" si="18"/>
        <v>108.23095549088843</v>
      </c>
      <c r="T262">
        <f t="shared" si="19"/>
        <v>114.29039566333481</v>
      </c>
    </row>
    <row r="263" spans="1:20" x14ac:dyDescent="0.3">
      <c r="A263">
        <v>0</v>
      </c>
      <c r="B263">
        <f>A263/256/(2*'Time-domain'!$C$1)</f>
        <v>0</v>
      </c>
      <c r="C263">
        <f>1*'Time-domain'!AJ9</f>
        <v>0</v>
      </c>
      <c r="D263">
        <f>1*'Time-domain'!AK9</f>
        <v>0</v>
      </c>
      <c r="E263">
        <f>1*'Time-domain'!AL9</f>
        <v>0</v>
      </c>
      <c r="F263">
        <f>F262+(C263+C262)/2*COS(2*PI()*'Time-domain'!$C$1*($B263+$B262)/2)*($B263-$B262)</f>
        <v>1.7320129705455933E-17</v>
      </c>
      <c r="G263">
        <f>G262+(D263+D262)/2*COS(2*PI()*'Time-domain'!$C$1*($B263+$B262)/2)*($B263-$B262)</f>
        <v>-9.1691316540278012E-17</v>
      </c>
      <c r="H263">
        <f>H262+(E263+E262)/2*COS(2*PI()*'Time-domain'!$C$1*($B263+$B262)/2)*($B263-$B262)</f>
        <v>-4.8419791396844825E-17</v>
      </c>
      <c r="I263">
        <f>I262+(C263+C262)/2*SIN(2*PI()*'Time-domain'!$C$1*($B263+$B262)/2)*($B263-$B262)</f>
        <v>0.70738925321802015</v>
      </c>
      <c r="J263">
        <f>J262+(D263+D262)/2*SIN(2*PI()*'Time-domain'!$C$1*($B263+$B262)/2)*($B263-$B262)</f>
        <v>0.73564618627369305</v>
      </c>
      <c r="K263">
        <f>K262+(E263+E262)/2*SIN(2*PI()*'Time-domain'!$C$1*($B263+$B262)/2)*($B263-$B262)</f>
        <v>0.75595876994563538</v>
      </c>
      <c r="L263">
        <f>$I$2*COS(2*PI()*'Time-domain'!$C$1*$B263)+$I$3*SIN(2*PI()*'Time-domain'!$C$1*$B263)</f>
        <v>4.0440741033709315E-15</v>
      </c>
      <c r="M263">
        <f>$J$2*COS(2*PI()*'Time-domain'!$C$1*$B263)+$J$3*SIN(2*PI()*'Time-domain'!$C$1*$B263)</f>
        <v>-4.9780549826608858E-15</v>
      </c>
      <c r="N263">
        <f>$K$2*COS(2*PI()*'Time-domain'!$C$1*$B263)+$K$3*SIN(2*PI()*'Time-domain'!$C$1*$B263)</f>
        <v>-5.0306980803327406E-15</v>
      </c>
      <c r="O263">
        <f t="shared" si="15"/>
        <v>102.08269006512273</v>
      </c>
      <c r="P263">
        <f t="shared" si="16"/>
        <v>110.29750079646146</v>
      </c>
      <c r="Q263">
        <f t="shared" si="16"/>
        <v>116.67469186687909</v>
      </c>
      <c r="R263">
        <f t="shared" si="17"/>
        <v>100.07614319704699</v>
      </c>
      <c r="S263">
        <f t="shared" si="18"/>
        <v>108.23098732524114</v>
      </c>
      <c r="T263">
        <f t="shared" si="19"/>
        <v>114.29042927997203</v>
      </c>
    </row>
    <row r="264" spans="1:20" x14ac:dyDescent="0.3">
      <c r="A264">
        <v>1</v>
      </c>
      <c r="B264">
        <f>A264/256/(2*'Time-domain'!$C$1)</f>
        <v>3.9062500000000001E-5</v>
      </c>
      <c r="C264">
        <f>1*'Time-domain'!AJ10</f>
        <v>0</v>
      </c>
      <c r="D264">
        <f>1*'Time-domain'!AK10</f>
        <v>0</v>
      </c>
      <c r="E264">
        <f>1*'Time-domain'!AL10</f>
        <v>0</v>
      </c>
      <c r="F264">
        <f>F263+(C264+C263)/2*COS(2*PI()*'Time-domain'!$C$1*($B264+$B263)/2)*($B264-$B263)</f>
        <v>1.7320129705455933E-17</v>
      </c>
      <c r="G264">
        <f>G263+(D264+D263)/2*COS(2*PI()*'Time-domain'!$C$1*($B264+$B263)/2)*($B264-$B263)</f>
        <v>-9.1691316540278012E-17</v>
      </c>
      <c r="H264">
        <f>H263+(E264+E263)/2*COS(2*PI()*'Time-domain'!$C$1*($B264+$B263)/2)*($B264-$B263)</f>
        <v>-4.8419791396844825E-17</v>
      </c>
      <c r="I264">
        <f>I263+(C264+C263)/2*SIN(2*PI()*'Time-domain'!$C$1*($B264+$B263)/2)*($B264-$B263)</f>
        <v>0.70738925321802015</v>
      </c>
      <c r="J264">
        <f>J263+(D264+D263)/2*SIN(2*PI()*'Time-domain'!$C$1*($B264+$B263)/2)*($B264-$B263)</f>
        <v>0.73564618627369305</v>
      </c>
      <c r="K264">
        <f>K263+(E264+E263)/2*SIN(2*PI()*'Time-domain'!$C$1*($B264+$B263)/2)*($B264-$B263)</f>
        <v>0.75595876994563538</v>
      </c>
      <c r="L264">
        <f>$I$2*COS(2*PI()*'Time-domain'!$C$1*$B264)+$I$3*SIN(2*PI()*'Time-domain'!$C$1*$B264)</f>
        <v>1.7361508607543565</v>
      </c>
      <c r="M264">
        <f>$J$2*COS(2*PI()*'Time-domain'!$C$1*$B264)+$J$3*SIN(2*PI()*'Time-domain'!$C$1*$B264)</f>
        <v>1.8055020679202902</v>
      </c>
      <c r="N264">
        <f>$K$2*COS(2*PI()*'Time-domain'!$C$1*$B264)+$K$3*SIN(2*PI()*'Time-domain'!$C$1*$B264)</f>
        <v>1.8553553975627155</v>
      </c>
      <c r="O264">
        <f t="shared" si="15"/>
        <v>102.08269006512273</v>
      </c>
      <c r="P264">
        <f t="shared" si="16"/>
        <v>110.29750079646146</v>
      </c>
      <c r="Q264">
        <f t="shared" si="16"/>
        <v>116.67469186687909</v>
      </c>
      <c r="R264">
        <f t="shared" si="17"/>
        <v>100.07617263278733</v>
      </c>
      <c r="S264">
        <f t="shared" si="18"/>
        <v>108.23101915959386</v>
      </c>
      <c r="T264">
        <f t="shared" si="19"/>
        <v>114.29046289660926</v>
      </c>
    </row>
    <row r="265" spans="1:20" x14ac:dyDescent="0.3">
      <c r="A265">
        <v>2</v>
      </c>
      <c r="B265">
        <f>A265/256/(2*'Time-domain'!$C$1)</f>
        <v>7.8125000000000002E-5</v>
      </c>
      <c r="C265">
        <f>1*'Time-domain'!AJ11</f>
        <v>0</v>
      </c>
      <c r="D265">
        <f>1*'Time-domain'!AK11</f>
        <v>0</v>
      </c>
      <c r="E265">
        <f>1*'Time-domain'!AL11</f>
        <v>0</v>
      </c>
      <c r="F265">
        <f>F264+(C265+C264)/2*COS(2*PI()*'Time-domain'!$C$1*($B265+$B264)/2)*($B265-$B264)</f>
        <v>1.7320129705455933E-17</v>
      </c>
      <c r="G265">
        <f>G264+(D265+D264)/2*COS(2*PI()*'Time-domain'!$C$1*($B265+$B264)/2)*($B265-$B264)</f>
        <v>-9.1691316540278012E-17</v>
      </c>
      <c r="H265">
        <f>H264+(E265+E264)/2*COS(2*PI()*'Time-domain'!$C$1*($B265+$B264)/2)*($B265-$B264)</f>
        <v>-4.8419791396844825E-17</v>
      </c>
      <c r="I265">
        <f>I264+(C265+C264)/2*SIN(2*PI()*'Time-domain'!$C$1*($B265+$B264)/2)*($B265-$B264)</f>
        <v>0.70738925321802015</v>
      </c>
      <c r="J265">
        <f>J264+(D265+D264)/2*SIN(2*PI()*'Time-domain'!$C$1*($B265+$B264)/2)*($B265-$B264)</f>
        <v>0.73564618627369305</v>
      </c>
      <c r="K265">
        <f>K264+(E265+E264)/2*SIN(2*PI()*'Time-domain'!$C$1*($B265+$B264)/2)*($B265-$B264)</f>
        <v>0.75595876994563538</v>
      </c>
      <c r="L265">
        <f>$I$2*COS(2*PI()*'Time-domain'!$C$1*$B265)+$I$3*SIN(2*PI()*'Time-domain'!$C$1*$B265)</f>
        <v>3.4720402635751446</v>
      </c>
      <c r="M265">
        <f>$J$2*COS(2*PI()*'Time-domain'!$C$1*$B265)+$J$3*SIN(2*PI()*'Time-domain'!$C$1*$B265)</f>
        <v>3.6107322338703152</v>
      </c>
      <c r="N265">
        <f>$K$2*COS(2*PI()*'Time-domain'!$C$1*$B265)+$K$3*SIN(2*PI()*'Time-domain'!$C$1*$B265)</f>
        <v>3.7104313854270967</v>
      </c>
      <c r="O265">
        <f t="shared" ref="O265:O328" si="20">O264+((C265+C264)/2)^2*($B265-$B264)</f>
        <v>102.08269006512273</v>
      </c>
      <c r="P265">
        <f t="shared" ref="P265:Q328" si="21">P264+((D265+D264)/2)^2*($B265-$B264)</f>
        <v>110.29750079646146</v>
      </c>
      <c r="Q265">
        <f t="shared" si="21"/>
        <v>116.67469186687909</v>
      </c>
      <c r="R265">
        <f t="shared" ref="R265:R328" si="22">R264+((L264+L265)/2)^2*($B265-$B264)</f>
        <v>100.07643752785361</v>
      </c>
      <c r="S265">
        <f t="shared" ref="S265:S328" si="23">S264+((M264+M265)/2)^2*($B265-$B264)</f>
        <v>108.23130564000412</v>
      </c>
      <c r="T265">
        <f t="shared" ref="T265:T328" si="24">T264+((N264+N265)/2)^2*($B265-$B264)</f>
        <v>114.29076541596974</v>
      </c>
    </row>
    <row r="266" spans="1:20" x14ac:dyDescent="0.3">
      <c r="A266">
        <v>3</v>
      </c>
      <c r="B266">
        <f>A266/256/(2*'Time-domain'!$C$1)</f>
        <v>1.171875E-4</v>
      </c>
      <c r="C266">
        <f>1*'Time-domain'!AJ12</f>
        <v>0</v>
      </c>
      <c r="D266">
        <f>1*'Time-domain'!AK12</f>
        <v>0</v>
      </c>
      <c r="E266">
        <f>1*'Time-domain'!AL12</f>
        <v>0</v>
      </c>
      <c r="F266">
        <f>F265+(C266+C265)/2*COS(2*PI()*'Time-domain'!$C$1*($B266+$B265)/2)*($B266-$B265)</f>
        <v>1.7320129705455933E-17</v>
      </c>
      <c r="G266">
        <f>G265+(D266+D265)/2*COS(2*PI()*'Time-domain'!$C$1*($B266+$B265)/2)*($B266-$B265)</f>
        <v>-9.1691316540278012E-17</v>
      </c>
      <c r="H266">
        <f>H265+(E266+E265)/2*COS(2*PI()*'Time-domain'!$C$1*($B266+$B265)/2)*($B266-$B265)</f>
        <v>-4.8419791396844825E-17</v>
      </c>
      <c r="I266">
        <f>I265+(C266+C265)/2*SIN(2*PI()*'Time-domain'!$C$1*($B266+$B265)/2)*($B266-$B265)</f>
        <v>0.70738925321802015</v>
      </c>
      <c r="J266">
        <f>J265+(D266+D265)/2*SIN(2*PI()*'Time-domain'!$C$1*($B266+$B265)/2)*($B266-$B265)</f>
        <v>0.73564618627369305</v>
      </c>
      <c r="K266">
        <f>K265+(E266+E265)/2*SIN(2*PI()*'Time-domain'!$C$1*($B266+$B265)/2)*($B266-$B265)</f>
        <v>0.75595876994563538</v>
      </c>
      <c r="L266">
        <f>$I$2*COS(2*PI()*'Time-domain'!$C$1*$B266)+$I$3*SIN(2*PI()*'Time-domain'!$C$1*$B266)</f>
        <v>5.2074067899034064</v>
      </c>
      <c r="M266">
        <f>$J$2*COS(2*PI()*'Time-domain'!$C$1*$B266)+$J$3*SIN(2*PI()*'Time-domain'!$C$1*$B266)</f>
        <v>5.4154186368272361</v>
      </c>
      <c r="N266">
        <f>$K$2*COS(2*PI()*'Time-domain'!$C$1*$B266)+$K$3*SIN(2*PI()*'Time-domain'!$C$1*$B266)</f>
        <v>5.5649485959728713</v>
      </c>
      <c r="O266">
        <f t="shared" si="20"/>
        <v>102.08269006512273</v>
      </c>
      <c r="P266">
        <f t="shared" si="21"/>
        <v>110.29750079646146</v>
      </c>
      <c r="Q266">
        <f t="shared" si="21"/>
        <v>116.67469186687909</v>
      </c>
      <c r="R266">
        <f t="shared" si="22"/>
        <v>100.07717319973989</v>
      </c>
      <c r="S266">
        <f t="shared" si="23"/>
        <v>108.23210125914026</v>
      </c>
      <c r="T266">
        <f t="shared" si="24"/>
        <v>114.29160557879982</v>
      </c>
    </row>
    <row r="267" spans="1:20" x14ac:dyDescent="0.3">
      <c r="A267">
        <v>4</v>
      </c>
      <c r="B267">
        <f>A267/256/(2*'Time-domain'!$C$1)</f>
        <v>1.5625E-4</v>
      </c>
      <c r="C267">
        <f>1*'Time-domain'!AJ13</f>
        <v>0</v>
      </c>
      <c r="D267">
        <f>1*'Time-domain'!AK13</f>
        <v>0</v>
      </c>
      <c r="E267">
        <f>1*'Time-domain'!AL13</f>
        <v>0</v>
      </c>
      <c r="F267">
        <f>F266+(C267+C266)/2*COS(2*PI()*'Time-domain'!$C$1*($B267+$B266)/2)*($B267-$B266)</f>
        <v>1.7320129705455933E-17</v>
      </c>
      <c r="G267">
        <f>G266+(D267+D266)/2*COS(2*PI()*'Time-domain'!$C$1*($B267+$B266)/2)*($B267-$B266)</f>
        <v>-9.1691316540278012E-17</v>
      </c>
      <c r="H267">
        <f>H266+(E267+E266)/2*COS(2*PI()*'Time-domain'!$C$1*($B267+$B266)/2)*($B267-$B266)</f>
        <v>-4.8419791396844825E-17</v>
      </c>
      <c r="I267">
        <f>I266+(C267+C266)/2*SIN(2*PI()*'Time-domain'!$C$1*($B267+$B266)/2)*($B267-$B266)</f>
        <v>0.70738925321802015</v>
      </c>
      <c r="J267">
        <f>J266+(D267+D266)/2*SIN(2*PI()*'Time-domain'!$C$1*($B267+$B266)/2)*($B267-$B266)</f>
        <v>0.73564618627369305</v>
      </c>
      <c r="K267">
        <f>K266+(E267+E266)/2*SIN(2*PI()*'Time-domain'!$C$1*($B267+$B266)/2)*($B267-$B266)</f>
        <v>0.75595876994563538</v>
      </c>
      <c r="L267">
        <f>$I$2*COS(2*PI()*'Time-domain'!$C$1*$B267)+$I$3*SIN(2*PI()*'Time-domain'!$C$1*$B267)</f>
        <v>6.9419890999234557</v>
      </c>
      <c r="M267">
        <f>$J$2*COS(2*PI()*'Time-domain'!$C$1*$B267)+$J$3*SIN(2*PI()*'Time-domain'!$C$1*$B267)</f>
        <v>7.2192894976569262</v>
      </c>
      <c r="N267">
        <f>$K$2*COS(2*PI()*'Time-domain'!$C$1*$B267)+$K$3*SIN(2*PI()*'Time-domain'!$C$1*$B267)</f>
        <v>7.4186277457295828</v>
      </c>
      <c r="O267">
        <f t="shared" si="20"/>
        <v>102.08269006512273</v>
      </c>
      <c r="P267">
        <f t="shared" si="21"/>
        <v>110.29750079646146</v>
      </c>
      <c r="Q267">
        <f t="shared" si="21"/>
        <v>116.67469186687909</v>
      </c>
      <c r="R267">
        <f t="shared" si="22"/>
        <v>100.07861468236185</v>
      </c>
      <c r="S267">
        <f t="shared" si="23"/>
        <v>108.23366020298444</v>
      </c>
      <c r="T267">
        <f t="shared" si="24"/>
        <v>114.29325180198947</v>
      </c>
    </row>
    <row r="268" spans="1:20" x14ac:dyDescent="0.3">
      <c r="A268">
        <v>5</v>
      </c>
      <c r="B268">
        <f>A268/256/(2*'Time-domain'!$C$1)</f>
        <v>1.9531250000000001E-4</v>
      </c>
      <c r="C268">
        <f>1*'Time-domain'!AJ14</f>
        <v>0</v>
      </c>
      <c r="D268">
        <f>1*'Time-domain'!AK14</f>
        <v>0</v>
      </c>
      <c r="E268">
        <f>1*'Time-domain'!AL14</f>
        <v>0</v>
      </c>
      <c r="F268">
        <f>F267+(C268+C267)/2*COS(2*PI()*'Time-domain'!$C$1*($B268+$B267)/2)*($B268-$B267)</f>
        <v>1.7320129705455933E-17</v>
      </c>
      <c r="G268">
        <f>G267+(D268+D267)/2*COS(2*PI()*'Time-domain'!$C$1*($B268+$B267)/2)*($B268-$B267)</f>
        <v>-9.1691316540278012E-17</v>
      </c>
      <c r="H268">
        <f>H267+(E268+E267)/2*COS(2*PI()*'Time-domain'!$C$1*($B268+$B267)/2)*($B268-$B267)</f>
        <v>-4.8419791396844825E-17</v>
      </c>
      <c r="I268">
        <f>I267+(C268+C267)/2*SIN(2*PI()*'Time-domain'!$C$1*($B268+$B267)/2)*($B268-$B267)</f>
        <v>0.70738925321802015</v>
      </c>
      <c r="J268">
        <f>J267+(D268+D267)/2*SIN(2*PI()*'Time-domain'!$C$1*($B268+$B267)/2)*($B268-$B267)</f>
        <v>0.73564618627369305</v>
      </c>
      <c r="K268">
        <f>K267+(E268+E267)/2*SIN(2*PI()*'Time-domain'!$C$1*($B268+$B267)/2)*($B268-$B267)</f>
        <v>0.75595876994563538</v>
      </c>
      <c r="L268">
        <f>$I$2*COS(2*PI()*'Time-domain'!$C$1*$B268)+$I$3*SIN(2*PI()*'Time-domain'!$C$1*$B268)</f>
        <v>8.6755259719196989</v>
      </c>
      <c r="M268">
        <f>$J$2*COS(2*PI()*'Time-domain'!$C$1*$B268)+$J$3*SIN(2*PI()*'Time-domain'!$C$1*$B268)</f>
        <v>9.022073160042904</v>
      </c>
      <c r="N268">
        <f>$K$2*COS(2*PI()*'Time-domain'!$C$1*$B268)+$K$3*SIN(2*PI()*'Time-domain'!$C$1*$B268)</f>
        <v>9.271189677435645</v>
      </c>
      <c r="O268">
        <f t="shared" si="20"/>
        <v>102.08269006512273</v>
      </c>
      <c r="P268">
        <f t="shared" si="21"/>
        <v>110.29750079646146</v>
      </c>
      <c r="Q268">
        <f t="shared" si="21"/>
        <v>116.67469186687909</v>
      </c>
      <c r="R268">
        <f t="shared" si="22"/>
        <v>100.08099658448117</v>
      </c>
      <c r="S268">
        <f t="shared" si="23"/>
        <v>108.23623619772056</v>
      </c>
      <c r="T268">
        <f t="shared" si="24"/>
        <v>114.29597201688809</v>
      </c>
    </row>
    <row r="269" spans="1:20" x14ac:dyDescent="0.3">
      <c r="A269">
        <v>6</v>
      </c>
      <c r="B269">
        <f>A269/256/(2*'Time-domain'!$C$1)</f>
        <v>2.3437499999999999E-4</v>
      </c>
      <c r="C269">
        <f>1*'Time-domain'!AJ15</f>
        <v>0</v>
      </c>
      <c r="D269">
        <f>1*'Time-domain'!AK15</f>
        <v>0</v>
      </c>
      <c r="E269">
        <f>1*'Time-domain'!AL15</f>
        <v>0</v>
      </c>
      <c r="F269">
        <f>F268+(C269+C268)/2*COS(2*PI()*'Time-domain'!$C$1*($B269+$B268)/2)*($B269-$B268)</f>
        <v>1.7320129705455933E-17</v>
      </c>
      <c r="G269">
        <f>G268+(D269+D268)/2*COS(2*PI()*'Time-domain'!$C$1*($B269+$B268)/2)*($B269-$B268)</f>
        <v>-9.1691316540278012E-17</v>
      </c>
      <c r="H269">
        <f>H268+(E269+E268)/2*COS(2*PI()*'Time-domain'!$C$1*($B269+$B268)/2)*($B269-$B268)</f>
        <v>-4.8419791396844825E-17</v>
      </c>
      <c r="I269">
        <f>I268+(C269+C268)/2*SIN(2*PI()*'Time-domain'!$C$1*($B269+$B268)/2)*($B269-$B268)</f>
        <v>0.70738925321802015</v>
      </c>
      <c r="J269">
        <f>J268+(D269+D268)/2*SIN(2*PI()*'Time-domain'!$C$1*($B269+$B268)/2)*($B269-$B268)</f>
        <v>0.73564618627369305</v>
      </c>
      <c r="K269">
        <f>K268+(E269+E268)/2*SIN(2*PI()*'Time-domain'!$C$1*($B269+$B268)/2)*($B269-$B268)</f>
        <v>0.75595876994563538</v>
      </c>
      <c r="L269">
        <f>$I$2*COS(2*PI()*'Time-domain'!$C$1*$B269)+$I$3*SIN(2*PI()*'Time-domain'!$C$1*$B269)</f>
        <v>10.407756341615663</v>
      </c>
      <c r="M269">
        <f>$J$2*COS(2*PI()*'Time-domain'!$C$1*$B269)+$J$3*SIN(2*PI()*'Time-domain'!$C$1*$B269)</f>
        <v>10.82349813139677</v>
      </c>
      <c r="N269">
        <f>$K$2*COS(2*PI()*'Time-domain'!$C$1*$B269)+$K$3*SIN(2*PI()*'Time-domain'!$C$1*$B269)</f>
        <v>11.122355402078401</v>
      </c>
      <c r="O269">
        <f t="shared" si="20"/>
        <v>102.08269006512273</v>
      </c>
      <c r="P269">
        <f t="shared" si="21"/>
        <v>110.29750079646146</v>
      </c>
      <c r="Q269">
        <f t="shared" si="21"/>
        <v>116.67469186687909</v>
      </c>
      <c r="R269">
        <f t="shared" si="22"/>
        <v>100.08455294838603</v>
      </c>
      <c r="S269">
        <f t="shared" si="23"/>
        <v>108.24008235689911</v>
      </c>
      <c r="T269">
        <f t="shared" si="24"/>
        <v>114.3000335079126</v>
      </c>
    </row>
    <row r="270" spans="1:20" x14ac:dyDescent="0.3">
      <c r="A270">
        <v>7</v>
      </c>
      <c r="B270">
        <f>A270/256/(2*'Time-domain'!$C$1)</f>
        <v>2.7343750000000003E-4</v>
      </c>
      <c r="C270">
        <f>1*'Time-domain'!AJ16</f>
        <v>0</v>
      </c>
      <c r="D270">
        <f>1*'Time-domain'!AK16</f>
        <v>0</v>
      </c>
      <c r="E270">
        <f>1*'Time-domain'!AL16</f>
        <v>0</v>
      </c>
      <c r="F270">
        <f>F269+(C270+C269)/2*COS(2*PI()*'Time-domain'!$C$1*($B270+$B269)/2)*($B270-$B269)</f>
        <v>1.7320129705455933E-17</v>
      </c>
      <c r="G270">
        <f>G269+(D270+D269)/2*COS(2*PI()*'Time-domain'!$C$1*($B270+$B269)/2)*($B270-$B269)</f>
        <v>-9.1691316540278012E-17</v>
      </c>
      <c r="H270">
        <f>H269+(E270+E269)/2*COS(2*PI()*'Time-domain'!$C$1*($B270+$B269)/2)*($B270-$B269)</f>
        <v>-4.8419791396844825E-17</v>
      </c>
      <c r="I270">
        <f>I269+(C270+C269)/2*SIN(2*PI()*'Time-domain'!$C$1*($B270+$B269)/2)*($B270-$B269)</f>
        <v>0.70738925321802015</v>
      </c>
      <c r="J270">
        <f>J269+(D270+D269)/2*SIN(2*PI()*'Time-domain'!$C$1*($B270+$B269)/2)*($B270-$B269)</f>
        <v>0.73564618627369305</v>
      </c>
      <c r="K270">
        <f>K269+(E270+E269)/2*SIN(2*PI()*'Time-domain'!$C$1*($B270+$B269)/2)*($B270-$B269)</f>
        <v>0.75595876994563538</v>
      </c>
      <c r="L270">
        <f>$I$2*COS(2*PI()*'Time-domain'!$C$1*$B270)+$I$3*SIN(2*PI()*'Time-domain'!$C$1*$B270)</f>
        <v>12.138419341489319</v>
      </c>
      <c r="M270">
        <f>$J$2*COS(2*PI()*'Time-domain'!$C$1*$B270)+$J$3*SIN(2*PI()*'Time-domain'!$C$1*$B270)</f>
        <v>12.623293123744007</v>
      </c>
      <c r="N270">
        <f>$K$2*COS(2*PI()*'Time-domain'!$C$1*$B270)+$K$3*SIN(2*PI()*'Time-domain'!$C$1*$B270)</f>
        <v>12.971846140908845</v>
      </c>
      <c r="O270">
        <f t="shared" si="20"/>
        <v>102.08269006512273</v>
      </c>
      <c r="P270">
        <f t="shared" si="21"/>
        <v>110.29750079646146</v>
      </c>
      <c r="Q270">
        <f t="shared" si="21"/>
        <v>116.67469186687909</v>
      </c>
      <c r="R270">
        <f t="shared" si="22"/>
        <v>100.08951710891273</v>
      </c>
      <c r="S270">
        <f t="shared" si="23"/>
        <v>108.245451028971</v>
      </c>
      <c r="T270">
        <f t="shared" si="24"/>
        <v>114.30570275154535</v>
      </c>
    </row>
    <row r="271" spans="1:20" x14ac:dyDescent="0.3">
      <c r="A271">
        <v>8</v>
      </c>
      <c r="B271">
        <f>A271/256/(2*'Time-domain'!$C$1)</f>
        <v>3.1250000000000001E-4</v>
      </c>
      <c r="C271">
        <f>1*'Time-domain'!AJ17</f>
        <v>0</v>
      </c>
      <c r="D271">
        <f>1*'Time-domain'!AK17</f>
        <v>0</v>
      </c>
      <c r="E271">
        <f>1*'Time-domain'!AL17</f>
        <v>0</v>
      </c>
      <c r="F271">
        <f>F270+(C271+C270)/2*COS(2*PI()*'Time-domain'!$C$1*($B271+$B270)/2)*($B271-$B270)</f>
        <v>1.7320129705455933E-17</v>
      </c>
      <c r="G271">
        <f>G270+(D271+D270)/2*COS(2*PI()*'Time-domain'!$C$1*($B271+$B270)/2)*($B271-$B270)</f>
        <v>-9.1691316540278012E-17</v>
      </c>
      <c r="H271">
        <f>H270+(E271+E270)/2*COS(2*PI()*'Time-domain'!$C$1*($B271+$B270)/2)*($B271-$B270)</f>
        <v>-4.8419791396844825E-17</v>
      </c>
      <c r="I271">
        <f>I270+(C271+C270)/2*SIN(2*PI()*'Time-domain'!$C$1*($B271+$B270)/2)*($B271-$B270)</f>
        <v>0.70738925321802015</v>
      </c>
      <c r="J271">
        <f>J270+(D271+D270)/2*SIN(2*PI()*'Time-domain'!$C$1*($B271+$B270)/2)*($B271-$B270)</f>
        <v>0.73564618627369305</v>
      </c>
      <c r="K271">
        <f>K270+(E271+E270)/2*SIN(2*PI()*'Time-domain'!$C$1*($B271+$B270)/2)*($B271-$B270)</f>
        <v>0.75595876994563538</v>
      </c>
      <c r="L271">
        <f>$I$2*COS(2*PI()*'Time-domain'!$C$1*$B271)+$I$3*SIN(2*PI()*'Time-domain'!$C$1*$B271)</f>
        <v>13.867254340058759</v>
      </c>
      <c r="M271">
        <f>$J$2*COS(2*PI()*'Time-domain'!$C$1*$B271)+$J$3*SIN(2*PI()*'Time-domain'!$C$1*$B271)</f>
        <v>14.421187094578924</v>
      </c>
      <c r="N271">
        <f>$K$2*COS(2*PI()*'Time-domain'!$C$1*$B271)+$K$3*SIN(2*PI()*'Time-domain'!$C$1*$B271)</f>
        <v>14.819383367424662</v>
      </c>
      <c r="O271">
        <f t="shared" si="20"/>
        <v>102.08269006512273</v>
      </c>
      <c r="P271">
        <f t="shared" si="21"/>
        <v>110.29750079646146</v>
      </c>
      <c r="Q271">
        <f t="shared" si="21"/>
        <v>116.67469186687909</v>
      </c>
      <c r="R271">
        <f t="shared" si="22"/>
        <v>100.09612155289351</v>
      </c>
      <c r="S271">
        <f t="shared" si="23"/>
        <v>108.25259364528233</v>
      </c>
      <c r="T271">
        <f t="shared" si="24"/>
        <v>114.31324525581864</v>
      </c>
    </row>
    <row r="272" spans="1:20" x14ac:dyDescent="0.3">
      <c r="A272">
        <v>9</v>
      </c>
      <c r="B272">
        <f>A272/256/(2*'Time-domain'!$C$1)</f>
        <v>3.5156249999999999E-4</v>
      </c>
      <c r="C272">
        <f>1*'Time-domain'!AJ18</f>
        <v>0</v>
      </c>
      <c r="D272">
        <f>1*'Time-domain'!AK18</f>
        <v>0</v>
      </c>
      <c r="E272">
        <f>1*'Time-domain'!AL18</f>
        <v>0</v>
      </c>
      <c r="F272">
        <f>F271+(C272+C271)/2*COS(2*PI()*'Time-domain'!$C$1*($B272+$B271)/2)*($B272-$B271)</f>
        <v>1.7320129705455933E-17</v>
      </c>
      <c r="G272">
        <f>G271+(D272+D271)/2*COS(2*PI()*'Time-domain'!$C$1*($B272+$B271)/2)*($B272-$B271)</f>
        <v>-9.1691316540278012E-17</v>
      </c>
      <c r="H272">
        <f>H271+(E272+E271)/2*COS(2*PI()*'Time-domain'!$C$1*($B272+$B271)/2)*($B272-$B271)</f>
        <v>-4.8419791396844825E-17</v>
      </c>
      <c r="I272">
        <f>I271+(C272+C271)/2*SIN(2*PI()*'Time-domain'!$C$1*($B272+$B271)/2)*($B272-$B271)</f>
        <v>0.70738925321802015</v>
      </c>
      <c r="J272">
        <f>J271+(D272+D271)/2*SIN(2*PI()*'Time-domain'!$C$1*($B272+$B271)/2)*($B272-$B271)</f>
        <v>0.73564618627369305</v>
      </c>
      <c r="K272">
        <f>K271+(E272+E271)/2*SIN(2*PI()*'Time-domain'!$C$1*($B272+$B271)/2)*($B272-$B271)</f>
        <v>0.75595876994563538</v>
      </c>
      <c r="L272">
        <f>$I$2*COS(2*PI()*'Time-domain'!$C$1*$B272)+$I$3*SIN(2*PI()*'Time-domain'!$C$1*$B272)</f>
        <v>15.594000981132357</v>
      </c>
      <c r="M272">
        <f>$J$2*COS(2*PI()*'Time-domain'!$C$1*$B272)+$J$3*SIN(2*PI()*'Time-domain'!$C$1*$B272)</f>
        <v>16.216909287682697</v>
      </c>
      <c r="N272">
        <f>$K$2*COS(2*PI()*'Time-domain'!$C$1*$B272)+$K$3*SIN(2*PI()*'Time-domain'!$C$1*$B272)</f>
        <v>16.664688849315326</v>
      </c>
      <c r="O272">
        <f t="shared" si="20"/>
        <v>102.08269006512273</v>
      </c>
      <c r="P272">
        <f t="shared" si="21"/>
        <v>110.29750079646146</v>
      </c>
      <c r="Q272">
        <f t="shared" si="21"/>
        <v>116.67469186687909</v>
      </c>
      <c r="R272">
        <f t="shared" si="22"/>
        <v>100.1045977791152</v>
      </c>
      <c r="S272">
        <f t="shared" si="23"/>
        <v>108.26176056862148</v>
      </c>
      <c r="T272">
        <f t="shared" si="24"/>
        <v>114.3229254003826</v>
      </c>
    </row>
    <row r="273" spans="1:20" x14ac:dyDescent="0.3">
      <c r="A273">
        <v>10</v>
      </c>
      <c r="B273">
        <f>A273/256/(2*'Time-domain'!$C$1)</f>
        <v>3.9062500000000002E-4</v>
      </c>
      <c r="C273">
        <f>1*'Time-domain'!AJ19</f>
        <v>0</v>
      </c>
      <c r="D273">
        <f>1*'Time-domain'!AK19</f>
        <v>0</v>
      </c>
      <c r="E273">
        <f>1*'Time-domain'!AL19</f>
        <v>0</v>
      </c>
      <c r="F273">
        <f>F272+(C273+C272)/2*COS(2*PI()*'Time-domain'!$C$1*($B273+$B272)/2)*($B273-$B272)</f>
        <v>1.7320129705455933E-17</v>
      </c>
      <c r="G273">
        <f>G272+(D273+D272)/2*COS(2*PI()*'Time-domain'!$C$1*($B273+$B272)/2)*($B273-$B272)</f>
        <v>-9.1691316540278012E-17</v>
      </c>
      <c r="H273">
        <f>H272+(E273+E272)/2*COS(2*PI()*'Time-domain'!$C$1*($B273+$B272)/2)*($B273-$B272)</f>
        <v>-4.8419791396844825E-17</v>
      </c>
      <c r="I273">
        <f>I272+(C273+C272)/2*SIN(2*PI()*'Time-domain'!$C$1*($B273+$B272)/2)*($B273-$B272)</f>
        <v>0.70738925321802015</v>
      </c>
      <c r="J273">
        <f>J272+(D273+D272)/2*SIN(2*PI()*'Time-domain'!$C$1*($B273+$B272)/2)*($B273-$B272)</f>
        <v>0.73564618627369305</v>
      </c>
      <c r="K273">
        <f>K272+(E273+E272)/2*SIN(2*PI()*'Time-domain'!$C$1*($B273+$B272)/2)*($B273-$B272)</f>
        <v>0.75595876994563538</v>
      </c>
      <c r="L273">
        <f>$I$2*COS(2*PI()*'Time-domain'!$C$1*$B273)+$I$3*SIN(2*PI()*'Time-domain'!$C$1*$B273)</f>
        <v>17.31839922301744</v>
      </c>
      <c r="M273">
        <f>$J$2*COS(2*PI()*'Time-domain'!$C$1*$B273)+$J$3*SIN(2*PI()*'Time-domain'!$C$1*$B273)</f>
        <v>18.010189273898224</v>
      </c>
      <c r="N273">
        <f>$K$2*COS(2*PI()*'Time-domain'!$C$1*$B273)+$K$3*SIN(2*PI()*'Time-domain'!$C$1*$B273)</f>
        <v>18.507484690362826</v>
      </c>
      <c r="O273">
        <f t="shared" si="20"/>
        <v>102.08269006512273</v>
      </c>
      <c r="P273">
        <f t="shared" si="21"/>
        <v>110.29750079646146</v>
      </c>
      <c r="Q273">
        <f t="shared" si="21"/>
        <v>116.67469186687909</v>
      </c>
      <c r="R273">
        <f t="shared" si="22"/>
        <v>100.11517615887298</v>
      </c>
      <c r="S273">
        <f t="shared" si="23"/>
        <v>108.27320094241</v>
      </c>
      <c r="T273">
        <f t="shared" si="24"/>
        <v>114.33500627725277</v>
      </c>
    </row>
    <row r="274" spans="1:20" x14ac:dyDescent="0.3">
      <c r="A274">
        <v>11</v>
      </c>
      <c r="B274">
        <f>A274/256/(2*'Time-domain'!$C$1)</f>
        <v>4.296875E-4</v>
      </c>
      <c r="C274">
        <f>1*'Time-domain'!AJ20</f>
        <v>0</v>
      </c>
      <c r="D274">
        <f>1*'Time-domain'!AK20</f>
        <v>0</v>
      </c>
      <c r="E274">
        <f>1*'Time-domain'!AL20</f>
        <v>0</v>
      </c>
      <c r="F274">
        <f>F273+(C274+C273)/2*COS(2*PI()*'Time-domain'!$C$1*($B274+$B273)/2)*($B274-$B273)</f>
        <v>1.7320129705455933E-17</v>
      </c>
      <c r="G274">
        <f>G273+(D274+D273)/2*COS(2*PI()*'Time-domain'!$C$1*($B274+$B273)/2)*($B274-$B273)</f>
        <v>-9.1691316540278012E-17</v>
      </c>
      <c r="H274">
        <f>H273+(E274+E273)/2*COS(2*PI()*'Time-domain'!$C$1*($B274+$B273)/2)*($B274-$B273)</f>
        <v>-4.8419791396844825E-17</v>
      </c>
      <c r="I274">
        <f>I273+(C274+C273)/2*SIN(2*PI()*'Time-domain'!$C$1*($B274+$B273)/2)*($B274-$B273)</f>
        <v>0.70738925321802015</v>
      </c>
      <c r="J274">
        <f>J273+(D274+D273)/2*SIN(2*PI()*'Time-domain'!$C$1*($B274+$B273)/2)*($B274-$B273)</f>
        <v>0.73564618627369305</v>
      </c>
      <c r="K274">
        <f>K273+(E274+E273)/2*SIN(2*PI()*'Time-domain'!$C$1*($B274+$B273)/2)*($B274-$B273)</f>
        <v>0.75595876994563538</v>
      </c>
      <c r="L274">
        <f>$I$2*COS(2*PI()*'Time-domain'!$C$1*$B274)+$I$3*SIN(2*PI()*'Time-domain'!$C$1*$B274)</f>
        <v>19.040189377681617</v>
      </c>
      <c r="M274">
        <f>$J$2*COS(2*PI()*'Time-domain'!$C$1*$B274)+$J$3*SIN(2*PI()*'Time-domain'!$C$1*$B274)</f>
        <v>19.800756991855785</v>
      </c>
      <c r="N274">
        <f>$K$2*COS(2*PI()*'Time-domain'!$C$1*$B274)+$K$3*SIN(2*PI()*'Time-domain'!$C$1*$B274)</f>
        <v>20.347493372291833</v>
      </c>
      <c r="O274">
        <f t="shared" si="20"/>
        <v>102.08269006512273</v>
      </c>
      <c r="P274">
        <f t="shared" si="21"/>
        <v>110.29750079646146</v>
      </c>
      <c r="Q274">
        <f t="shared" si="21"/>
        <v>116.67469186687909</v>
      </c>
      <c r="R274">
        <f t="shared" si="22"/>
        <v>100.1280857972034</v>
      </c>
      <c r="S274">
        <f t="shared" si="23"/>
        <v>108.28716254062789</v>
      </c>
      <c r="T274">
        <f t="shared" si="24"/>
        <v>114.34974953233333</v>
      </c>
    </row>
    <row r="275" spans="1:20" x14ac:dyDescent="0.3">
      <c r="A275">
        <v>12</v>
      </c>
      <c r="B275">
        <f>A275/256/(2*'Time-domain'!$C$1)</f>
        <v>4.6874999999999998E-4</v>
      </c>
      <c r="C275">
        <f>1*'Time-domain'!AJ21</f>
        <v>0</v>
      </c>
      <c r="D275">
        <f>1*'Time-domain'!AK21</f>
        <v>0</v>
      </c>
      <c r="E275">
        <f>1*'Time-domain'!AL21</f>
        <v>0.21379157573894242</v>
      </c>
      <c r="F275">
        <f>F274+(C275+C274)/2*COS(2*PI()*'Time-domain'!$C$1*($B275+$B274)/2)*($B275-$B274)</f>
        <v>1.7320129705455933E-17</v>
      </c>
      <c r="G275">
        <f>G274+(D275+D274)/2*COS(2*PI()*'Time-domain'!$C$1*($B275+$B274)/2)*($B275-$B274)</f>
        <v>-9.1691316540278012E-17</v>
      </c>
      <c r="H275">
        <f>H274+(E275+E274)/2*COS(2*PI()*'Time-domain'!$C$1*($B275+$B274)/2)*($B275-$B274)</f>
        <v>4.1341036102104387E-6</v>
      </c>
      <c r="I275">
        <f>I274+(C275+C274)/2*SIN(2*PI()*'Time-domain'!$C$1*($B275+$B274)/2)*($B275-$B274)</f>
        <v>0.70738925321802015</v>
      </c>
      <c r="J275">
        <f>J274+(D275+D274)/2*SIN(2*PI()*'Time-domain'!$C$1*($B275+$B274)/2)*($B275-$B274)</f>
        <v>0.73564618627369305</v>
      </c>
      <c r="K275">
        <f>K274+(E275+E274)/2*SIN(2*PI()*'Time-domain'!$C$1*($B275+$B274)/2)*($B275-$B274)</f>
        <v>0.75595935728053043</v>
      </c>
      <c r="L275">
        <f>$I$2*COS(2*PI()*'Time-domain'!$C$1*$B275)+$I$3*SIN(2*PI()*'Time-domain'!$C$1*$B275)</f>
        <v>20.759112149860833</v>
      </c>
      <c r="M275">
        <f>$J$2*COS(2*PI()*'Time-domain'!$C$1*$B275)+$J$3*SIN(2*PI()*'Time-domain'!$C$1*$B275)</f>
        <v>21.588342788643278</v>
      </c>
      <c r="N275">
        <f>$K$2*COS(2*PI()*'Time-domain'!$C$1*$B275)+$K$3*SIN(2*PI()*'Time-domain'!$C$1*$B275)</f>
        <v>22.184437796562936</v>
      </c>
      <c r="O275">
        <f t="shared" si="20"/>
        <v>102.08269006512273</v>
      </c>
      <c r="P275">
        <f t="shared" si="21"/>
        <v>110.29750079646146</v>
      </c>
      <c r="Q275">
        <f t="shared" si="21"/>
        <v>116.67469231323493</v>
      </c>
      <c r="R275">
        <f t="shared" si="22"/>
        <v>100.14355439487996</v>
      </c>
      <c r="S275">
        <f t="shared" si="23"/>
        <v>108.30389161856382</v>
      </c>
      <c r="T275">
        <f t="shared" si="24"/>
        <v>114.36741520781138</v>
      </c>
    </row>
    <row r="276" spans="1:20" x14ac:dyDescent="0.3">
      <c r="A276">
        <v>13</v>
      </c>
      <c r="B276">
        <f>A276/256/(2*'Time-domain'!$C$1)</f>
        <v>5.0781250000000002E-4</v>
      </c>
      <c r="C276">
        <f>1*'Time-domain'!AJ22</f>
        <v>0</v>
      </c>
      <c r="D276">
        <f>1*'Time-domain'!AK22</f>
        <v>0.14098825559809325</v>
      </c>
      <c r="E276">
        <f>1*'Time-domain'!AL22</f>
        <v>9.7913035818934482</v>
      </c>
      <c r="F276">
        <f>F275+(C276+C275)/2*COS(2*PI()*'Time-domain'!$C$1*($B276+$B275)/2)*($B276-$B275)</f>
        <v>1.7320129705455933E-17</v>
      </c>
      <c r="G276">
        <f>G275+(D276+D275)/2*COS(2*PI()*'Time-domain'!$C$1*($B276+$B275)/2)*($B276-$B275)</f>
        <v>2.7213420029546559E-6</v>
      </c>
      <c r="H276">
        <f>H275+(E276+E275)/2*COS(2*PI()*'Time-domain'!$C$1*($B276+$B275)/2)*($B276-$B275)</f>
        <v>1.9725150605936072E-4</v>
      </c>
      <c r="I276">
        <f>I275+(C276+C275)/2*SIN(2*PI()*'Time-domain'!$C$1*($B276+$B275)/2)*($B276-$B275)</f>
        <v>0.70738925321802015</v>
      </c>
      <c r="J276">
        <f>J275+(D276+D275)/2*SIN(2*PI()*'Time-domain'!$C$1*($B276+$B275)/2)*($B276-$B275)</f>
        <v>0.73564660702776741</v>
      </c>
      <c r="K276">
        <f>K275+(E276+E275)/2*SIN(2*PI()*'Time-domain'!$C$1*($B276+$B275)/2)*($B276-$B275)</f>
        <v>0.75598921568635713</v>
      </c>
      <c r="L276">
        <f>$I$2*COS(2*PI()*'Time-domain'!$C$1*$B276)+$I$3*SIN(2*PI()*'Time-domain'!$C$1*$B276)</f>
        <v>22.474908676108299</v>
      </c>
      <c r="M276">
        <f>$J$2*COS(2*PI()*'Time-domain'!$C$1*$B276)+$J$3*SIN(2*PI()*'Time-domain'!$C$1*$B276)</f>
        <v>23.37267746041497</v>
      </c>
      <c r="N276">
        <f>$K$2*COS(2*PI()*'Time-domain'!$C$1*$B276)+$K$3*SIN(2*PI()*'Time-domain'!$C$1*$B276)</f>
        <v>24.018041326102654</v>
      </c>
      <c r="O276">
        <f t="shared" si="20"/>
        <v>102.08269006512273</v>
      </c>
      <c r="P276">
        <f t="shared" si="21"/>
        <v>110.29750099057951</v>
      </c>
      <c r="Q276">
        <f t="shared" si="21"/>
        <v>116.67566987113642</v>
      </c>
      <c r="R276">
        <f t="shared" si="22"/>
        <v>100.16180811125476</v>
      </c>
      <c r="S276">
        <f t="shared" si="23"/>
        <v>108.32363276448019</v>
      </c>
      <c r="T276">
        <f t="shared" si="24"/>
        <v>114.38826158551724</v>
      </c>
    </row>
    <row r="277" spans="1:20" x14ac:dyDescent="0.3">
      <c r="A277">
        <v>14</v>
      </c>
      <c r="B277">
        <f>A277/256/(2*'Time-domain'!$C$1)</f>
        <v>5.4687500000000005E-4</v>
      </c>
      <c r="C277">
        <f>1*'Time-domain'!AJ23</f>
        <v>0</v>
      </c>
      <c r="D277">
        <f>1*'Time-domain'!AK23</f>
        <v>8.9643289450735963</v>
      </c>
      <c r="E277">
        <f>1*'Time-domain'!AL23</f>
        <v>19.34992266215858</v>
      </c>
      <c r="F277">
        <f>F276+(C277+C276)/2*COS(2*PI()*'Time-domain'!$C$1*($B277+$B276)/2)*($B277-$B276)</f>
        <v>1.7320129705455933E-17</v>
      </c>
      <c r="G277">
        <f>G276+(D277+D276)/2*COS(2*PI()*'Time-domain'!$C$1*($B277+$B276)/2)*($B277-$B276)</f>
        <v>1.7812462487410736E-4</v>
      </c>
      <c r="H277">
        <f>H276+(E277+E276)/2*COS(2*PI()*'Time-domain'!$C$1*($B277+$B276)/2)*($B277-$B276)</f>
        <v>7.5862313512469945E-4</v>
      </c>
      <c r="I277">
        <f>I276+(C277+C276)/2*SIN(2*PI()*'Time-domain'!$C$1*($B277+$B276)/2)*($B277-$B276)</f>
        <v>0.70738925321802015</v>
      </c>
      <c r="J277">
        <f>J276+(D277+D276)/2*SIN(2*PI()*'Time-domain'!$C$1*($B277+$B276)/2)*($B277-$B276)</f>
        <v>0.73567593488465444</v>
      </c>
      <c r="K277">
        <f>K276+(E277+E276)/2*SIN(2*PI()*'Time-domain'!$C$1*($B277+$B276)/2)*($B277-$B276)</f>
        <v>0.75608307839250577</v>
      </c>
      <c r="L277">
        <f>$I$2*COS(2*PI()*'Time-domain'!$C$1*$B277)+$I$3*SIN(2*PI()*'Time-domain'!$C$1*$B277)</f>
        <v>24.187320563778353</v>
      </c>
      <c r="M277">
        <f>$J$2*COS(2*PI()*'Time-domain'!$C$1*$B277)+$J$3*SIN(2*PI()*'Time-domain'!$C$1*$B277)</f>
        <v>25.153492292932587</v>
      </c>
      <c r="N277">
        <f>$K$2*COS(2*PI()*'Time-domain'!$C$1*$B277)+$K$3*SIN(2*PI()*'Time-domain'!$C$1*$B277)</f>
        <v>25.848027826963964</v>
      </c>
      <c r="O277">
        <f t="shared" si="20"/>
        <v>102.08269006512273</v>
      </c>
      <c r="P277">
        <f t="shared" si="21"/>
        <v>110.2983106273112</v>
      </c>
      <c r="Q277">
        <f t="shared" si="21"/>
        <v>116.68396294796266</v>
      </c>
      <c r="R277">
        <f t="shared" si="22"/>
        <v>100.18307142802854</v>
      </c>
      <c r="S277">
        <f t="shared" si="23"/>
        <v>108.34662875228226</v>
      </c>
      <c r="T277">
        <f t="shared" si="24"/>
        <v>114.41254503134516</v>
      </c>
    </row>
    <row r="278" spans="1:20" x14ac:dyDescent="0.3">
      <c r="A278">
        <v>15</v>
      </c>
      <c r="B278">
        <f>A278/256/(2*'Time-domain'!$C$1)</f>
        <v>5.8593749999999998E-4</v>
      </c>
      <c r="C278">
        <f>1*'Time-domain'!AJ24</f>
        <v>6.6495931723361368</v>
      </c>
      <c r="D278">
        <f>1*'Time-domain'!AK24</f>
        <v>17.768901247998169</v>
      </c>
      <c r="E278">
        <f>1*'Time-domain'!AL24</f>
        <v>26.470588235294116</v>
      </c>
      <c r="F278">
        <f>F277+(C278+C277)/2*COS(2*PI()*'Time-domain'!$C$1*($B278+$B277)/2)*($B278-$B277)</f>
        <v>1.2782415450158821E-4</v>
      </c>
      <c r="G278">
        <f>G277+(D278+D277)/2*COS(2*PI()*'Time-domain'!$C$1*($B278+$B277)/2)*($B278-$B277)</f>
        <v>6.9201358889996981E-4</v>
      </c>
      <c r="H278">
        <f>H277+(E278+E277)/2*COS(2*PI()*'Time-domain'!$C$1*($B278+$B277)/2)*($B278-$B277)</f>
        <v>1.6394240973043503E-3</v>
      </c>
      <c r="I278">
        <f>I277+(C278+C277)/2*SIN(2*PI()*'Time-domain'!$C$1*($B278+$B277)/2)*($B278-$B277)</f>
        <v>0.70741224161754213</v>
      </c>
      <c r="J278">
        <f>J277+(D278+D277)/2*SIN(2*PI()*'Time-domain'!$C$1*($B278+$B277)/2)*($B278-$B277)</f>
        <v>0.73576835470046353</v>
      </c>
      <c r="K278">
        <f>K277+(E278+E277)/2*SIN(2*PI()*'Time-domain'!$C$1*($B278+$B277)/2)*($B278-$B277)</f>
        <v>0.75624148510755052</v>
      </c>
      <c r="L278">
        <f>$I$2*COS(2*PI()*'Time-domain'!$C$1*$B278)+$I$3*SIN(2*PI()*'Time-domain'!$C$1*$B278)</f>
        <v>25.89608992993946</v>
      </c>
      <c r="M278">
        <f>$J$2*COS(2*PI()*'Time-domain'!$C$1*$B278)+$J$3*SIN(2*PI()*'Time-domain'!$C$1*$B278)</f>
        <v>26.930519102032704</v>
      </c>
      <c r="N278">
        <f>$K$2*COS(2*PI()*'Time-domain'!$C$1*$B278)+$K$3*SIN(2*PI()*'Time-domain'!$C$1*$B278)</f>
        <v>27.674121709911045</v>
      </c>
      <c r="O278">
        <f t="shared" si="20"/>
        <v>102.08312187263599</v>
      </c>
      <c r="P278">
        <f t="shared" si="21"/>
        <v>110.30528978352756</v>
      </c>
      <c r="Q278">
        <f t="shared" si="21"/>
        <v>116.70446606533476</v>
      </c>
      <c r="R278">
        <f t="shared" si="22"/>
        <v>100.2075670140313</v>
      </c>
      <c r="S278">
        <f t="shared" si="23"/>
        <v>108.37312039528021</v>
      </c>
      <c r="T278">
        <f t="shared" si="24"/>
        <v>114.44051984082805</v>
      </c>
    </row>
    <row r="279" spans="1:20" x14ac:dyDescent="0.3">
      <c r="A279">
        <v>16</v>
      </c>
      <c r="B279">
        <f>A279/256/(2*'Time-domain'!$C$1)</f>
        <v>6.2500000000000001E-4</v>
      </c>
      <c r="C279">
        <f>1*'Time-domain'!AJ25</f>
        <v>14.702031320825824</v>
      </c>
      <c r="D279">
        <f>1*'Time-domain'!AK25</f>
        <v>26.470588235294116</v>
      </c>
      <c r="E279">
        <f>1*'Time-domain'!AL25</f>
        <v>26.470588235294116</v>
      </c>
      <c r="F279">
        <f>F278+(C279+C278)/2*COS(2*PI()*'Time-domain'!$C$1*($B279+$B278)/2)*($B279-$B278)</f>
        <v>5.3732657245236326E-4</v>
      </c>
      <c r="G279">
        <f>G278+(D279+D278)/2*COS(2*PI()*'Time-domain'!$C$1*($B279+$B278)/2)*($B279-$B278)</f>
        <v>1.5404819533617903E-3</v>
      </c>
      <c r="H279">
        <f>H278+(E279+E278)/2*COS(2*PI()*'Time-domain'!$C$1*($B279+$B278)/2)*($B279-$B278)</f>
        <v>2.6547819582861979E-3</v>
      </c>
      <c r="I279">
        <f>I278+(C279+C278)/2*SIN(2*PI()*'Time-domain'!$C$1*($B279+$B278)/2)*($B279-$B278)</f>
        <v>0.70749108777223646</v>
      </c>
      <c r="J279">
        <f>J278+(D279+D278)/2*SIN(2*PI()*'Time-domain'!$C$1*($B279+$B278)/2)*($B279-$B278)</f>
        <v>0.73593171995787121</v>
      </c>
      <c r="K279">
        <f>K278+(E279+E278)/2*SIN(2*PI()*'Time-domain'!$C$1*($B279+$B278)/2)*($B279-$B278)</f>
        <v>0.75643698349649213</v>
      </c>
      <c r="L279">
        <f>$I$2*COS(2*PI()*'Time-domain'!$C$1*$B279)+$I$3*SIN(2*PI()*'Time-domain'!$C$1*$B279)</f>
        <v>27.600959440210417</v>
      </c>
      <c r="M279">
        <f>$J$2*COS(2*PI()*'Time-domain'!$C$1*$B279)+$J$3*SIN(2*PI()*'Time-domain'!$C$1*$B279)</f>
        <v>28.703490274014282</v>
      </c>
      <c r="N279">
        <f>$K$2*COS(2*PI()*'Time-domain'!$C$1*$B279)+$K$3*SIN(2*PI()*'Time-domain'!$C$1*$B279)</f>
        <v>29.496047971922028</v>
      </c>
      <c r="O279">
        <f t="shared" si="20"/>
        <v>102.08757394166427</v>
      </c>
      <c r="P279">
        <f t="shared" si="21"/>
        <v>110.32440240491175</v>
      </c>
      <c r="Q279">
        <f t="shared" si="21"/>
        <v>116.73183684820673</v>
      </c>
      <c r="R279">
        <f t="shared" si="22"/>
        <v>100.2355155910949</v>
      </c>
      <c r="S279">
        <f t="shared" si="23"/>
        <v>108.4033464011323</v>
      </c>
      <c r="T279">
        <f t="shared" si="24"/>
        <v>114.47243808595938</v>
      </c>
    </row>
    <row r="280" spans="1:20" x14ac:dyDescent="0.3">
      <c r="A280">
        <v>17</v>
      </c>
      <c r="B280">
        <f>A280/256/(2*'Time-domain'!$C$1)</f>
        <v>6.6406250000000005E-4</v>
      </c>
      <c r="C280">
        <f>1*'Time-domain'!AJ26</f>
        <v>22.734837005891759</v>
      </c>
      <c r="D280">
        <f>1*'Time-domain'!AK26</f>
        <v>26.470588235294116</v>
      </c>
      <c r="E280">
        <f>1*'Time-domain'!AL26</f>
        <v>26.470588235294116</v>
      </c>
      <c r="F280">
        <f>F279+(C280+C279)/2*COS(2*PI()*'Time-domain'!$C$1*($B280+$B279)/2)*($B280-$B279)</f>
        <v>1.2535770477414155E-3</v>
      </c>
      <c r="G280">
        <f>G279+(D280+D279)/2*COS(2*PI()*'Time-domain'!$C$1*($B280+$B279)/2)*($B280-$B279)</f>
        <v>2.5533642937994021E-3</v>
      </c>
      <c r="H280">
        <f>H279+(E280+E279)/2*COS(2*PI()*'Time-domain'!$C$1*($B280+$B279)/2)*($B280-$B279)</f>
        <v>3.6676642987238097E-3</v>
      </c>
      <c r="I280">
        <f>I279+(C280+C279)/2*SIN(2*PI()*'Time-domain'!$C$1*($B280+$B279)/2)*($B280-$B279)</f>
        <v>0.70763813323580049</v>
      </c>
      <c r="J280">
        <f>J279+(D280+D279)/2*SIN(2*PI()*'Time-domain'!$C$1*($B280+$B279)/2)*($B280-$B279)</f>
        <v>0.73613966362900851</v>
      </c>
      <c r="K280">
        <f>K279+(E280+E279)/2*SIN(2*PI()*'Time-domain'!$C$1*($B280+$B279)/2)*($B280-$B279)</f>
        <v>0.75664492716762943</v>
      </c>
      <c r="L280">
        <f>$I$2*COS(2*PI()*'Time-domain'!$C$1*$B280)+$I$3*SIN(2*PI()*'Time-domain'!$C$1*$B280)</f>
        <v>29.301672347513993</v>
      </c>
      <c r="M280">
        <f>$J$2*COS(2*PI()*'Time-domain'!$C$1*$B280)+$J$3*SIN(2*PI()*'Time-domain'!$C$1*$B280)</f>
        <v>30.47213880594034</v>
      </c>
      <c r="N280">
        <f>$K$2*COS(2*PI()*'Time-domain'!$C$1*$B280)+$K$3*SIN(2*PI()*'Time-domain'!$C$1*$B280)</f>
        <v>31.313532237603443</v>
      </c>
      <c r="O280">
        <f t="shared" si="20"/>
        <v>102.10126065172396</v>
      </c>
      <c r="P280">
        <f t="shared" si="21"/>
        <v>110.35177318778372</v>
      </c>
      <c r="Q280">
        <f t="shared" si="21"/>
        <v>116.7592076310787</v>
      </c>
      <c r="R280">
        <f t="shared" si="22"/>
        <v>100.2671358010985</v>
      </c>
      <c r="S280">
        <f t="shared" si="23"/>
        <v>108.4375432280562</v>
      </c>
      <c r="T280">
        <f t="shared" si="24"/>
        <v>114.50854946335448</v>
      </c>
    </row>
    <row r="281" spans="1:20" x14ac:dyDescent="0.3">
      <c r="A281">
        <v>18</v>
      </c>
      <c r="B281">
        <f>A281/256/(2*'Time-domain'!$C$1)</f>
        <v>7.0312499999999997E-4</v>
      </c>
      <c r="C281">
        <f>1*'Time-domain'!AJ27</f>
        <v>26.470588235294116</v>
      </c>
      <c r="D281">
        <f>1*'Time-domain'!AK27</f>
        <v>26.470588235294116</v>
      </c>
      <c r="E281">
        <f>1*'Time-domain'!AL27</f>
        <v>26.470588235294116</v>
      </c>
      <c r="F281">
        <f>F280+(C281+C280)/2*COS(2*PI()*'Time-domain'!$C$1*($B281+$B280)/2)*($B281-$B280)</f>
        <v>2.1925435561804922E-3</v>
      </c>
      <c r="G281">
        <f>G280+(D281+D280)/2*COS(2*PI()*'Time-domain'!$C$1*($B281+$B280)/2)*($B281-$B280)</f>
        <v>3.5636185773379788E-3</v>
      </c>
      <c r="H281">
        <f>H280+(E281+E280)/2*COS(2*PI()*'Time-domain'!$C$1*($B281+$B280)/2)*($B281-$B280)</f>
        <v>4.6779185822623864E-3</v>
      </c>
      <c r="I281">
        <f>I280+(C281+C280)/2*SIN(2*PI()*'Time-domain'!$C$1*($B281+$B280)/2)*($B281-$B280)</f>
        <v>0.70784294151538563</v>
      </c>
      <c r="J281">
        <f>J280+(D281+D280)/2*SIN(2*PI()*'Time-domain'!$C$1*($B281+$B280)/2)*($B281-$B280)</f>
        <v>0.73636002126678934</v>
      </c>
      <c r="K281">
        <f>K280+(E281+E280)/2*SIN(2*PI()*'Time-domain'!$C$1*($B281+$B280)/2)*($B281-$B280)</f>
        <v>0.75686528480541027</v>
      </c>
      <c r="L281">
        <f>$I$2*COS(2*PI()*'Time-domain'!$C$1*$B281)+$I$3*SIN(2*PI()*'Time-domain'!$C$1*$B281)</f>
        <v>30.997972530742054</v>
      </c>
      <c r="M281">
        <f>$J$2*COS(2*PI()*'Time-domain'!$C$1*$B281)+$J$3*SIN(2*PI()*'Time-domain'!$C$1*$B281)</f>
        <v>32.236198345847548</v>
      </c>
      <c r="N281">
        <f>$K$2*COS(2*PI()*'Time-domain'!$C$1*$B281)+$K$3*SIN(2*PI()*'Time-domain'!$C$1*$B281)</f>
        <v>33.126300800510087</v>
      </c>
      <c r="O281">
        <f t="shared" si="20"/>
        <v>102.12490492782909</v>
      </c>
      <c r="P281">
        <f t="shared" si="21"/>
        <v>110.37914397065569</v>
      </c>
      <c r="Q281">
        <f t="shared" si="21"/>
        <v>116.78657841395066</v>
      </c>
      <c r="R281">
        <f t="shared" si="22"/>
        <v>100.30264407426689</v>
      </c>
      <c r="S281">
        <f t="shared" si="23"/>
        <v>108.47594494239549</v>
      </c>
      <c r="T281">
        <f t="shared" si="24"/>
        <v>114.54910114384256</v>
      </c>
    </row>
    <row r="282" spans="1:20" x14ac:dyDescent="0.3">
      <c r="A282">
        <v>19</v>
      </c>
      <c r="B282">
        <f>A282/256/(2*'Time-domain'!$C$1)</f>
        <v>7.4218750000000001E-4</v>
      </c>
      <c r="C282">
        <f>1*'Time-domain'!AJ28</f>
        <v>26.470588235294116</v>
      </c>
      <c r="D282">
        <f>1*'Time-domain'!AK28</f>
        <v>26.470588235294116</v>
      </c>
      <c r="E282">
        <f>1*'Time-domain'!AL28</f>
        <v>26.470588235294116</v>
      </c>
      <c r="F282">
        <f>F281+(C282+C281)/2*COS(2*PI()*'Time-domain'!$C$1*($B282+$B281)/2)*($B282-$B281)</f>
        <v>3.2000176422409461E-3</v>
      </c>
      <c r="G282">
        <f>G281+(D282+D281)/2*COS(2*PI()*'Time-domain'!$C$1*($B282+$B281)/2)*($B282-$B281)</f>
        <v>4.5710926633984322E-3</v>
      </c>
      <c r="H282">
        <f>H281+(E282+E281)/2*COS(2*PI()*'Time-domain'!$C$1*($B282+$B281)/2)*($B282-$B281)</f>
        <v>5.6853926683228407E-3</v>
      </c>
      <c r="I282">
        <f>I281+(C282+C281)/2*SIN(2*PI()*'Time-domain'!$C$1*($B282+$B281)/2)*($B282-$B281)</f>
        <v>0.70807567993476039</v>
      </c>
      <c r="J282">
        <f>J281+(D282+D281)/2*SIN(2*PI()*'Time-domain'!$C$1*($B282+$B281)/2)*($B282-$B281)</f>
        <v>0.73659275968616411</v>
      </c>
      <c r="K282">
        <f>K281+(E282+E281)/2*SIN(2*PI()*'Time-domain'!$C$1*($B282+$B281)/2)*($B282-$B281)</f>
        <v>0.75709802322478503</v>
      </c>
      <c r="L282">
        <f>$I$2*COS(2*PI()*'Time-domain'!$C$1*$B282)+$I$3*SIN(2*PI()*'Time-domain'!$C$1*$B282)</f>
        <v>32.689604533326495</v>
      </c>
      <c r="M282">
        <f>$J$2*COS(2*PI()*'Time-domain'!$C$1*$B282)+$J$3*SIN(2*PI()*'Time-domain'!$C$1*$B282)</f>
        <v>33.995403232857939</v>
      </c>
      <c r="N282">
        <f>$K$2*COS(2*PI()*'Time-domain'!$C$1*$B282)+$K$3*SIN(2*PI()*'Time-domain'!$C$1*$B282)</f>
        <v>34.934080664364295</v>
      </c>
      <c r="O282">
        <f t="shared" si="20"/>
        <v>102.15227571070106</v>
      </c>
      <c r="P282">
        <f t="shared" si="21"/>
        <v>110.40651475352766</v>
      </c>
      <c r="Q282">
        <f t="shared" si="21"/>
        <v>116.81394919682263</v>
      </c>
      <c r="R282">
        <f t="shared" si="22"/>
        <v>100.342254498801</v>
      </c>
      <c r="S282">
        <f t="shared" si="23"/>
        <v>108.51878307762674</v>
      </c>
      <c r="T282">
        <f t="shared" si="24"/>
        <v>114.5943376235803</v>
      </c>
    </row>
    <row r="283" spans="1:20" x14ac:dyDescent="0.3">
      <c r="A283">
        <v>20</v>
      </c>
      <c r="B283">
        <f>A283/256/(2*'Time-domain'!$C$1)</f>
        <v>7.8125000000000004E-4</v>
      </c>
      <c r="C283">
        <f>1*'Time-domain'!AJ29</f>
        <v>26.470588235294116</v>
      </c>
      <c r="D283">
        <f>1*'Time-domain'!AK29</f>
        <v>26.470588235294116</v>
      </c>
      <c r="E283">
        <f>1*'Time-domain'!AL29</f>
        <v>26.470588235294116</v>
      </c>
      <c r="F283">
        <f>F282+(C283+C282)/2*COS(2*PI()*'Time-domain'!$C$1*($B283+$B282)/2)*($B283-$B282)</f>
        <v>4.2045598089316943E-3</v>
      </c>
      <c r="G283">
        <f>G282+(D283+D282)/2*COS(2*PI()*'Time-domain'!$C$1*($B283+$B282)/2)*($B283-$B282)</f>
        <v>5.5756348300891809E-3</v>
      </c>
      <c r="H283">
        <f>H282+(E283+E282)/2*COS(2*PI()*'Time-domain'!$C$1*($B283+$B282)/2)*($B283-$B282)</f>
        <v>6.6899348350135893E-3</v>
      </c>
      <c r="I283">
        <f>I282+(C283+C282)/2*SIN(2*PI()*'Time-domain'!$C$1*($B283+$B282)/2)*($B283-$B282)</f>
        <v>0.70832076408617917</v>
      </c>
      <c r="J283">
        <f>J282+(D283+D282)/2*SIN(2*PI()*'Time-domain'!$C$1*($B283+$B282)/2)*($B283-$B282)</f>
        <v>0.73683784383758288</v>
      </c>
      <c r="K283">
        <f>K282+(E283+E282)/2*SIN(2*PI()*'Time-domain'!$C$1*($B283+$B282)/2)*($B283-$B282)</f>
        <v>0.75734310737620381</v>
      </c>
      <c r="L283">
        <f>$I$2*COS(2*PI()*'Time-domain'!$C$1*$B283)+$I$3*SIN(2*PI()*'Time-domain'!$C$1*$B283)</f>
        <v>34.376313601710024</v>
      </c>
      <c r="M283">
        <f>$J$2*COS(2*PI()*'Time-domain'!$C$1*$B283)+$J$3*SIN(2*PI()*'Time-domain'!$C$1*$B283)</f>
        <v>35.749488537186373</v>
      </c>
      <c r="N283">
        <f>$K$2*COS(2*PI()*'Time-domain'!$C$1*$B283)+$K$3*SIN(2*PI()*'Time-domain'!$C$1*$B283)</f>
        <v>36.736599584168097</v>
      </c>
      <c r="O283">
        <f t="shared" si="20"/>
        <v>102.17964649357303</v>
      </c>
      <c r="P283">
        <f t="shared" si="21"/>
        <v>110.43388553639963</v>
      </c>
      <c r="Q283">
        <f t="shared" si="21"/>
        <v>116.8413199796946</v>
      </c>
      <c r="R283">
        <f t="shared" si="22"/>
        <v>100.38617869191911</v>
      </c>
      <c r="S283">
        <f t="shared" si="23"/>
        <v>108.56628649489251</v>
      </c>
      <c r="T283">
        <f t="shared" si="24"/>
        <v>114.64450057677647</v>
      </c>
    </row>
    <row r="284" spans="1:20" x14ac:dyDescent="0.3">
      <c r="A284">
        <v>21</v>
      </c>
      <c r="B284">
        <f>A284/256/(2*'Time-domain'!$C$1)</f>
        <v>8.2031249999999997E-4</v>
      </c>
      <c r="C284">
        <f>1*'Time-domain'!AJ30</f>
        <v>26.470588235294116</v>
      </c>
      <c r="D284">
        <f>1*'Time-domain'!AK30</f>
        <v>26.470588235294116</v>
      </c>
      <c r="E284">
        <f>1*'Time-domain'!AL30</f>
        <v>26.470588235294116</v>
      </c>
      <c r="F284">
        <f>F283+(C284+C283)/2*COS(2*PI()*'Time-domain'!$C$1*($B284+$B283)/2)*($B284-$B283)</f>
        <v>5.2060187758974268E-3</v>
      </c>
      <c r="G284">
        <f>G283+(D284+D283)/2*COS(2*PI()*'Time-domain'!$C$1*($B284+$B283)/2)*($B284-$B283)</f>
        <v>6.5770937970549134E-3</v>
      </c>
      <c r="H284">
        <f>H283+(E284+E283)/2*COS(2*PI()*'Time-domain'!$C$1*($B284+$B283)/2)*($B284-$B283)</f>
        <v>7.6913938019793219E-3</v>
      </c>
      <c r="I284">
        <f>I283+(C284+C283)/2*SIN(2*PI()*'Time-domain'!$C$1*($B284+$B283)/2)*($B284-$B283)</f>
        <v>0.70857815706087024</v>
      </c>
      <c r="J284">
        <f>J283+(D284+D283)/2*SIN(2*PI()*'Time-domain'!$C$1*($B284+$B283)/2)*($B284-$B283)</f>
        <v>0.73709523681227396</v>
      </c>
      <c r="K284">
        <f>K283+(E284+E283)/2*SIN(2*PI()*'Time-domain'!$C$1*($B284+$B283)/2)*($B284-$B283)</f>
        <v>0.75760050035089488</v>
      </c>
      <c r="L284">
        <f>$I$2*COS(2*PI()*'Time-domain'!$C$1*$B284)+$I$3*SIN(2*PI()*'Time-domain'!$C$1*$B284)</f>
        <v>36.057845723711154</v>
      </c>
      <c r="M284">
        <f>$J$2*COS(2*PI()*'Time-domain'!$C$1*$B284)+$J$3*SIN(2*PI()*'Time-domain'!$C$1*$B284)</f>
        <v>37.498190100038066</v>
      </c>
      <c r="N284">
        <f>$K$2*COS(2*PI()*'Time-domain'!$C$1*$B284)+$K$3*SIN(2*PI()*'Time-domain'!$C$1*$B284)</f>
        <v>38.533586107202346</v>
      </c>
      <c r="O284">
        <f t="shared" si="20"/>
        <v>102.207017276445</v>
      </c>
      <c r="P284">
        <f t="shared" si="21"/>
        <v>110.4612563192716</v>
      </c>
      <c r="Q284">
        <f t="shared" si="21"/>
        <v>116.86869076256657</v>
      </c>
      <c r="R284">
        <f t="shared" si="22"/>
        <v>100.43462567238667</v>
      </c>
      <c r="S284">
        <f t="shared" si="23"/>
        <v>108.61868124514389</v>
      </c>
      <c r="T284">
        <f t="shared" si="24"/>
        <v>114.69982871011644</v>
      </c>
    </row>
    <row r="285" spans="1:20" x14ac:dyDescent="0.3">
      <c r="A285">
        <v>22</v>
      </c>
      <c r="B285">
        <f>A285/256/(2*'Time-domain'!$C$1)</f>
        <v>8.59375E-4</v>
      </c>
      <c r="C285">
        <f>1*'Time-domain'!AJ31</f>
        <v>26.470588235294116</v>
      </c>
      <c r="D285">
        <f>1*'Time-domain'!AK31</f>
        <v>26.470588235294116</v>
      </c>
      <c r="E285">
        <f>1*'Time-domain'!AL31</f>
        <v>26.470588235294116</v>
      </c>
      <c r="F285">
        <f>F284+(C285+C284)/2*COS(2*PI()*'Time-domain'!$C$1*($B285+$B284)/2)*($B285-$B284)</f>
        <v>6.2042437271013808E-3</v>
      </c>
      <c r="G285">
        <f>G284+(D285+D284)/2*COS(2*PI()*'Time-domain'!$C$1*($B285+$B284)/2)*($B285-$B284)</f>
        <v>7.5753187482588673E-3</v>
      </c>
      <c r="H285">
        <f>H284+(E285+E284)/2*COS(2*PI()*'Time-domain'!$C$1*($B285+$B284)/2)*($B285-$B284)</f>
        <v>8.6896187531832758E-3</v>
      </c>
      <c r="I285">
        <f>I284+(C285+C284)/2*SIN(2*PI()*'Time-domain'!$C$1*($B285+$B284)/2)*($B285-$B284)</f>
        <v>0.70884782009639846</v>
      </c>
      <c r="J285">
        <f>J284+(D285+D284)/2*SIN(2*PI()*'Time-domain'!$C$1*($B285+$B284)/2)*($B285-$B284)</f>
        <v>0.73736489984780218</v>
      </c>
      <c r="K285">
        <f>K284+(E285+E284)/2*SIN(2*PI()*'Time-domain'!$C$1*($B285+$B284)/2)*($B285-$B284)</f>
        <v>0.7578701633864231</v>
      </c>
      <c r="L285">
        <f>$I$2*COS(2*PI()*'Time-domain'!$C$1*$B285)+$I$3*SIN(2*PI()*'Time-domain'!$C$1*$B285)</f>
        <v>37.733947666777475</v>
      </c>
      <c r="M285">
        <f>$J$2*COS(2*PI()*'Time-domain'!$C$1*$B285)+$J$3*SIN(2*PI()*'Time-domain'!$C$1*$B285)</f>
        <v>39.241244573389878</v>
      </c>
      <c r="N285">
        <f>$K$2*COS(2*PI()*'Time-domain'!$C$1*$B285)+$K$3*SIN(2*PI()*'Time-domain'!$C$1*$B285)</f>
        <v>40.324769613906533</v>
      </c>
      <c r="O285">
        <f t="shared" si="20"/>
        <v>102.23438805931697</v>
      </c>
      <c r="P285">
        <f t="shared" si="21"/>
        <v>110.48862710214357</v>
      </c>
      <c r="Q285">
        <f t="shared" si="21"/>
        <v>116.89606154543854</v>
      </c>
      <c r="R285">
        <f t="shared" si="22"/>
        <v>100.48780173461112</v>
      </c>
      <c r="S285">
        <f t="shared" si="23"/>
        <v>108.6761904329759</v>
      </c>
      <c r="T285">
        <f t="shared" si="24"/>
        <v>114.76055761897422</v>
      </c>
    </row>
    <row r="286" spans="1:20" x14ac:dyDescent="0.3">
      <c r="A286">
        <v>23</v>
      </c>
      <c r="B286">
        <f>A286/256/(2*'Time-domain'!$C$1)</f>
        <v>8.9843750000000004E-4</v>
      </c>
      <c r="C286">
        <f>1*'Time-domain'!AJ32</f>
        <v>26.470588235294116</v>
      </c>
      <c r="D286">
        <f>1*'Time-domain'!AK32</f>
        <v>26.470588235294116</v>
      </c>
      <c r="E286">
        <f>1*'Time-domain'!AL32</f>
        <v>26.470588235294116</v>
      </c>
      <c r="F286">
        <f>F285+(C286+C285)/2*COS(2*PI()*'Time-domain'!$C$1*($B286+$B285)/2)*($B286-$B285)</f>
        <v>7.1990843335376607E-3</v>
      </c>
      <c r="G286">
        <f>G285+(D286+D285)/2*COS(2*PI()*'Time-domain'!$C$1*($B286+$B285)/2)*($B286-$B285)</f>
        <v>8.5701593546951473E-3</v>
      </c>
      <c r="H286">
        <f>H285+(E286+E285)/2*COS(2*PI()*'Time-domain'!$C$1*($B286+$B285)/2)*($B286-$B285)</f>
        <v>9.6844593596195558E-3</v>
      </c>
      <c r="I286">
        <f>I285+(C286+C285)/2*SIN(2*PI()*'Time-domain'!$C$1*($B286+$B285)/2)*($B286-$B285)</f>
        <v>0.70912971258250246</v>
      </c>
      <c r="J286">
        <f>J285+(D286+D285)/2*SIN(2*PI()*'Time-domain'!$C$1*($B286+$B285)/2)*($B286-$B285)</f>
        <v>0.73764679233390618</v>
      </c>
      <c r="K286">
        <f>K285+(E286+E285)/2*SIN(2*PI()*'Time-domain'!$C$1*($B286+$B285)/2)*($B286-$B285)</f>
        <v>0.7581520558725271</v>
      </c>
      <c r="L286">
        <f>$I$2*COS(2*PI()*'Time-domain'!$C$1*$B286)+$I$3*SIN(2*PI()*'Time-domain'!$C$1*$B286)</f>
        <v>39.404367016121547</v>
      </c>
      <c r="M286">
        <f>$J$2*COS(2*PI()*'Time-domain'!$C$1*$B286)+$J$3*SIN(2*PI()*'Time-domain'!$C$1*$B286)</f>
        <v>40.97838945964957</v>
      </c>
      <c r="N286">
        <f>$K$2*COS(2*PI()*'Time-domain'!$C$1*$B286)+$K$3*SIN(2*PI()*'Time-domain'!$C$1*$B286)</f>
        <v>42.109880358633013</v>
      </c>
      <c r="O286">
        <f t="shared" si="20"/>
        <v>102.26175884218894</v>
      </c>
      <c r="P286">
        <f t="shared" si="21"/>
        <v>110.51599788501554</v>
      </c>
      <c r="Q286">
        <f t="shared" si="21"/>
        <v>116.92343232831051</v>
      </c>
      <c r="R286">
        <f t="shared" si="22"/>
        <v>100.5459103243779</v>
      </c>
      <c r="S286">
        <f t="shared" si="23"/>
        <v>108.73903408223757</v>
      </c>
      <c r="T286">
        <f t="shared" si="24"/>
        <v>114.82691964549858</v>
      </c>
    </row>
    <row r="287" spans="1:20" x14ac:dyDescent="0.3">
      <c r="A287">
        <v>24</v>
      </c>
      <c r="B287">
        <f>A287/256/(2*'Time-domain'!$C$1)</f>
        <v>9.3749999999999997E-4</v>
      </c>
      <c r="C287">
        <f>1*'Time-domain'!AJ33</f>
        <v>26.470588235294116</v>
      </c>
      <c r="D287">
        <f>1*'Time-domain'!AK33</f>
        <v>26.470588235294116</v>
      </c>
      <c r="E287">
        <f>1*'Time-domain'!AL33</f>
        <v>26.470588235294116</v>
      </c>
      <c r="F287">
        <f>F286+(C287+C286)/2*COS(2*PI()*'Time-domain'!$C$1*($B287+$B286)/2)*($B287-$B286)</f>
        <v>8.190390775870247E-3</v>
      </c>
      <c r="G287">
        <f>G286+(D287+D286)/2*COS(2*PI()*'Time-domain'!$C$1*($B287+$B286)/2)*($B287-$B286)</f>
        <v>9.5614657970277336E-3</v>
      </c>
      <c r="H287">
        <f>H286+(E287+E286)/2*COS(2*PI()*'Time-domain'!$C$1*($B287+$B286)/2)*($B287-$B286)</f>
        <v>1.0675765801952142E-2</v>
      </c>
      <c r="I287">
        <f>I286+(C287+C286)/2*SIN(2*PI()*'Time-domain'!$C$1*($B287+$B286)/2)*($B287-$B286)</f>
        <v>0.70942379206721085</v>
      </c>
      <c r="J287">
        <f>J286+(D287+D286)/2*SIN(2*PI()*'Time-domain'!$C$1*($B287+$B286)/2)*($B287-$B286)</f>
        <v>0.73794087181861456</v>
      </c>
      <c r="K287">
        <f>K286+(E287+E286)/2*SIN(2*PI()*'Time-domain'!$C$1*($B287+$B286)/2)*($B287-$B286)</f>
        <v>0.75844613535723548</v>
      </c>
      <c r="L287">
        <f>$I$2*COS(2*PI()*'Time-domain'!$C$1*$B287)+$I$3*SIN(2*PI()*'Time-domain'!$C$1*$B287)</f>
        <v>41.068852212733638</v>
      </c>
      <c r="M287">
        <f>$J$2*COS(2*PI()*'Time-domain'!$C$1*$B287)+$J$3*SIN(2*PI()*'Time-domain'!$C$1*$B287)</f>
        <v>42.709363151187006</v>
      </c>
      <c r="N287">
        <f>$K$2*COS(2*PI()*'Time-domain'!$C$1*$B287)+$K$3*SIN(2*PI()*'Time-domain'!$C$1*$B287)</f>
        <v>43.888649510269801</v>
      </c>
      <c r="O287">
        <f t="shared" si="20"/>
        <v>102.28912962506091</v>
      </c>
      <c r="P287">
        <f t="shared" si="21"/>
        <v>110.54336866788751</v>
      </c>
      <c r="Q287">
        <f t="shared" si="21"/>
        <v>116.95080311118248</v>
      </c>
      <c r="R287">
        <f t="shared" si="22"/>
        <v>100.60915191630227</v>
      </c>
      <c r="S287">
        <f t="shared" si="23"/>
        <v>108.80742900349784</v>
      </c>
      <c r="T287">
        <f t="shared" si="24"/>
        <v>114.89914373865885</v>
      </c>
    </row>
    <row r="288" spans="1:20" x14ac:dyDescent="0.3">
      <c r="A288">
        <v>25</v>
      </c>
      <c r="B288">
        <f>A288/256/(2*'Time-domain'!$C$1)</f>
        <v>9.765625E-4</v>
      </c>
      <c r="C288">
        <f>1*'Time-domain'!AJ34</f>
        <v>26.470588235294116</v>
      </c>
      <c r="D288">
        <f>1*'Time-domain'!AK34</f>
        <v>26.470588235294116</v>
      </c>
      <c r="E288">
        <f>1*'Time-domain'!AL34</f>
        <v>26.470588235294116</v>
      </c>
      <c r="F288">
        <f>F287+(C288+C287)/2*COS(2*PI()*'Time-domain'!$C$1*($B288+$B287)/2)*($B288-$B287)</f>
        <v>9.1780137669952404E-3</v>
      </c>
      <c r="G288">
        <f>G287+(D288+D287)/2*COS(2*PI()*'Time-domain'!$C$1*($B288+$B287)/2)*($B288-$B287)</f>
        <v>1.0549088788152727E-2</v>
      </c>
      <c r="H288">
        <f>H287+(E288+E287)/2*COS(2*PI()*'Time-domain'!$C$1*($B288+$B287)/2)*($B288-$B287)</f>
        <v>1.1663388793077135E-2</v>
      </c>
      <c r="I288">
        <f>I287+(C288+C287)/2*SIN(2*PI()*'Time-domain'!$C$1*($B288+$B287)/2)*($B288-$B287)</f>
        <v>0.70973001426323479</v>
      </c>
      <c r="J288">
        <f>J287+(D288+D287)/2*SIN(2*PI()*'Time-domain'!$C$1*($B288+$B287)/2)*($B288-$B287)</f>
        <v>0.73824709401463851</v>
      </c>
      <c r="K288">
        <f>K287+(E288+E287)/2*SIN(2*PI()*'Time-domain'!$C$1*($B288+$B287)/2)*($B288-$B287)</f>
        <v>0.75875235755325943</v>
      </c>
      <c r="L288">
        <f>$I$2*COS(2*PI()*'Time-domain'!$C$1*$B288)+$I$3*SIN(2*PI()*'Time-domain'!$C$1*$B288)</f>
        <v>42.727152591265614</v>
      </c>
      <c r="M288">
        <f>$J$2*COS(2*PI()*'Time-domain'!$C$1*$B288)+$J$3*SIN(2*PI()*'Time-domain'!$C$1*$B288)</f>
        <v>44.433904969731266</v>
      </c>
      <c r="N288">
        <f>$K$2*COS(2*PI()*'Time-domain'!$C$1*$B288)+$K$3*SIN(2*PI()*'Time-domain'!$C$1*$B288)</f>
        <v>45.660809192725488</v>
      </c>
      <c r="O288">
        <f t="shared" si="20"/>
        <v>102.31650040793288</v>
      </c>
      <c r="P288">
        <f t="shared" si="21"/>
        <v>110.57073945075948</v>
      </c>
      <c r="Q288">
        <f t="shared" si="21"/>
        <v>116.97817389405445</v>
      </c>
      <c r="R288">
        <f t="shared" si="22"/>
        <v>100.67772389307093</v>
      </c>
      <c r="S288">
        <f t="shared" si="23"/>
        <v>108.881588663447</v>
      </c>
      <c r="T288">
        <f t="shared" si="24"/>
        <v>114.97745531633463</v>
      </c>
    </row>
    <row r="289" spans="1:20" x14ac:dyDescent="0.3">
      <c r="A289">
        <v>26</v>
      </c>
      <c r="B289">
        <f>A289/256/(2*'Time-domain'!$C$1)</f>
        <v>1.015625E-3</v>
      </c>
      <c r="C289">
        <f>1*'Time-domain'!AJ35</f>
        <v>26.470588235294116</v>
      </c>
      <c r="D289">
        <f>1*'Time-domain'!AK35</f>
        <v>26.470588235294116</v>
      </c>
      <c r="E289">
        <f>1*'Time-domain'!AL35</f>
        <v>26.470588235294116</v>
      </c>
      <c r="F289">
        <f>F288+(C289+C288)/2*COS(2*PI()*'Time-domain'!$C$1*($B289+$B288)/2)*($B289-$B288)</f>
        <v>1.0161804574522938E-2</v>
      </c>
      <c r="G289">
        <f>G288+(D289+D288)/2*COS(2*PI()*'Time-domain'!$C$1*($B289+$B288)/2)*($B289-$B288)</f>
        <v>1.1532879595680424E-2</v>
      </c>
      <c r="H289">
        <f>H288+(E289+E288)/2*COS(2*PI()*'Time-domain'!$C$1*($B289+$B288)/2)*($B289-$B288)</f>
        <v>1.2647179600604833E-2</v>
      </c>
      <c r="I289">
        <f>I288+(C289+C288)/2*SIN(2*PI()*'Time-domain'!$C$1*($B289+$B288)/2)*($B289-$B288)</f>
        <v>0.71004833305463799</v>
      </c>
      <c r="J289">
        <f>J288+(D289+D288)/2*SIN(2*PI()*'Time-domain'!$C$1*($B289+$B288)/2)*($B289-$B288)</f>
        <v>0.73856541280604171</v>
      </c>
      <c r="K289">
        <f>K288+(E289+E288)/2*SIN(2*PI()*'Time-domain'!$C$1*($B289+$B288)/2)*($B289-$B288)</f>
        <v>0.75907067634466263</v>
      </c>
      <c r="L289">
        <f>$I$2*COS(2*PI()*'Time-domain'!$C$1*$B289)+$I$3*SIN(2*PI()*'Time-domain'!$C$1*$B289)</f>
        <v>44.379018417780159</v>
      </c>
      <c r="M289">
        <f>$J$2*COS(2*PI()*'Time-domain'!$C$1*$B289)+$J$3*SIN(2*PI()*'Time-domain'!$C$1*$B289)</f>
        <v>46.151755205627822</v>
      </c>
      <c r="N289">
        <f>$K$2*COS(2*PI()*'Time-domain'!$C$1*$B289)+$K$3*SIN(2*PI()*'Time-domain'!$C$1*$B289)</f>
        <v>47.426092525270406</v>
      </c>
      <c r="O289">
        <f t="shared" si="20"/>
        <v>102.34387119080485</v>
      </c>
      <c r="P289">
        <f t="shared" si="21"/>
        <v>110.59811023363144</v>
      </c>
      <c r="Q289">
        <f t="shared" si="21"/>
        <v>117.00554467692642</v>
      </c>
      <c r="R289">
        <f t="shared" si="22"/>
        <v>100.7518204265461</v>
      </c>
      <c r="S289">
        <f t="shared" si="23"/>
        <v>108.96172305631229</v>
      </c>
      <c r="T289">
        <f t="shared" si="24"/>
        <v>115.06207612953244</v>
      </c>
    </row>
    <row r="290" spans="1:20" x14ac:dyDescent="0.3">
      <c r="A290">
        <v>27</v>
      </c>
      <c r="B290">
        <f>A290/256/(2*'Time-domain'!$C$1)</f>
        <v>1.0546875000000001E-3</v>
      </c>
      <c r="C290">
        <f>1*'Time-domain'!AJ36</f>
        <v>26.470588235294116</v>
      </c>
      <c r="D290">
        <f>1*'Time-domain'!AK36</f>
        <v>26.470588235294116</v>
      </c>
      <c r="E290">
        <f>1*'Time-domain'!AL36</f>
        <v>35.328937961554878</v>
      </c>
      <c r="F290">
        <f>F289+(C290+C289)/2*COS(2*PI()*'Time-domain'!$C$1*($B290+$B289)/2)*($B290-$B289)</f>
        <v>1.1141615043176394E-2</v>
      </c>
      <c r="G290">
        <f>G289+(D290+D289)/2*COS(2*PI()*'Time-domain'!$C$1*($B290+$B289)/2)*($B290-$B289)</f>
        <v>1.251269006433388E-2</v>
      </c>
      <c r="H290">
        <f>H289+(E290+E289)/2*COS(2*PI()*'Time-domain'!$C$1*($B290+$B289)/2)*($B290-$B289)</f>
        <v>1.3790936252086427E-2</v>
      </c>
      <c r="I290">
        <f>I289+(C290+C289)/2*SIN(2*PI()*'Time-domain'!$C$1*($B290+$B289)/2)*($B290-$B289)</f>
        <v>0.71037870050378138</v>
      </c>
      <c r="J290">
        <f>J289+(D290+D289)/2*SIN(2*PI()*'Time-domain'!$C$1*($B290+$B289)/2)*($B290-$B289)</f>
        <v>0.7388957802551851</v>
      </c>
      <c r="K290">
        <f>K289+(E290+E289)/2*SIN(2*PI()*'Time-domain'!$C$1*($B290+$B289)/2)*($B290-$B289)</f>
        <v>0.75945632232363447</v>
      </c>
      <c r="L290">
        <f>$I$2*COS(2*PI()*'Time-domain'!$C$1*$B290)+$I$3*SIN(2*PI()*'Time-domain'!$C$1*$B290)</f>
        <v>46.02420092735985</v>
      </c>
      <c r="M290">
        <f>$J$2*COS(2*PI()*'Time-domain'!$C$1*$B290)+$J$3*SIN(2*PI()*'Time-domain'!$C$1*$B290)</f>
        <v>47.862655156949913</v>
      </c>
      <c r="N290">
        <f>$K$2*COS(2*PI()*'Time-domain'!$C$1*$B290)+$K$3*SIN(2*PI()*'Time-domain'!$C$1*$B290)</f>
        <v>49.184233662727891</v>
      </c>
      <c r="O290">
        <f t="shared" si="20"/>
        <v>102.37124197367682</v>
      </c>
      <c r="P290">
        <f t="shared" si="21"/>
        <v>110.62548101650341</v>
      </c>
      <c r="Q290">
        <f t="shared" si="21"/>
        <v>117.04284137065841</v>
      </c>
      <c r="R290">
        <f t="shared" si="22"/>
        <v>100.83163236080358</v>
      </c>
      <c r="S290">
        <f t="shared" si="23"/>
        <v>109.04803857736526</v>
      </c>
      <c r="T290">
        <f t="shared" si="24"/>
        <v>115.15322412881126</v>
      </c>
    </row>
    <row r="291" spans="1:20" x14ac:dyDescent="0.3">
      <c r="A291">
        <v>28</v>
      </c>
      <c r="B291">
        <f>A291/256/(2*'Time-domain'!$C$1)</f>
        <v>1.0937500000000001E-3</v>
      </c>
      <c r="C291">
        <f>1*'Time-domain'!AJ37</f>
        <v>26.470588235294116</v>
      </c>
      <c r="D291">
        <f>1*'Time-domain'!AK37</f>
        <v>26.470588235294116</v>
      </c>
      <c r="E291">
        <f>1*'Time-domain'!AL37</f>
        <v>50.031123250957862</v>
      </c>
      <c r="F291">
        <f>F290+(C291+C290)/2*COS(2*PI()*'Time-domain'!$C$1*($B291+$B290)/2)*($B291-$B290)</f>
        <v>1.2117297617103054E-2</v>
      </c>
      <c r="G291">
        <f>G290+(D291+D290)/2*COS(2*PI()*'Time-domain'!$C$1*($B291+$B290)/2)*($B291-$B290)</f>
        <v>1.348837263826054E-2</v>
      </c>
      <c r="H291">
        <f>H290+(E291+E290)/2*COS(2*PI()*'Time-domain'!$C$1*($B291+$B290)/2)*($B291-$B290)</f>
        <v>1.5364084598735481E-2</v>
      </c>
      <c r="I291">
        <f>I290+(C291+C290)/2*SIN(2*PI()*'Time-domain'!$C$1*($B291+$B290)/2)*($B291-$B290)</f>
        <v>0.71072106685854231</v>
      </c>
      <c r="J291">
        <f>J290+(D291+D290)/2*SIN(2*PI()*'Time-domain'!$C$1*($B291+$B290)/2)*($B291-$B290)</f>
        <v>0.73923814660994602</v>
      </c>
      <c r="K291">
        <f>K290+(E291+E290)/2*SIN(2*PI()*'Time-domain'!$C$1*($B291+$B290)/2)*($B291-$B290)</f>
        <v>0.76000833901362497</v>
      </c>
      <c r="L291">
        <f>$I$2*COS(2*PI()*'Time-domain'!$C$1*$B291)+$I$3*SIN(2*PI()*'Time-domain'!$C$1*$B291)</f>
        <v>47.662452361570189</v>
      </c>
      <c r="M291">
        <f>$J$2*COS(2*PI()*'Time-domain'!$C$1*$B291)+$J$3*SIN(2*PI()*'Time-domain'!$C$1*$B291)</f>
        <v>49.566347168458044</v>
      </c>
      <c r="N291">
        <f>$K$2*COS(2*PI()*'Time-domain'!$C$1*$B291)+$K$3*SIN(2*PI()*'Time-domain'!$C$1*$B291)</f>
        <v>50.934967835509603</v>
      </c>
      <c r="O291">
        <f t="shared" si="20"/>
        <v>102.39861275654879</v>
      </c>
      <c r="P291">
        <f t="shared" si="21"/>
        <v>110.65285179937538</v>
      </c>
      <c r="Q291">
        <f t="shared" si="21"/>
        <v>117.11399703521118</v>
      </c>
      <c r="R291">
        <f t="shared" si="22"/>
        <v>100.91734709717547</v>
      </c>
      <c r="S291">
        <f t="shared" si="23"/>
        <v>109.14073789859694</v>
      </c>
      <c r="T291">
        <f t="shared" si="24"/>
        <v>115.25111333299725</v>
      </c>
    </row>
    <row r="292" spans="1:20" x14ac:dyDescent="0.3">
      <c r="A292">
        <v>29</v>
      </c>
      <c r="B292">
        <f>A292/256/(2*'Time-domain'!$C$1)</f>
        <v>1.1328124999999999E-3</v>
      </c>
      <c r="C292">
        <f>1*'Time-domain'!AJ38</f>
        <v>26.470588235294116</v>
      </c>
      <c r="D292">
        <f>1*'Time-domain'!AK38</f>
        <v>30.639996172472053</v>
      </c>
      <c r="E292">
        <f>1*'Time-domain'!AL38</f>
        <v>54.411764705882355</v>
      </c>
      <c r="F292">
        <f>F291+(C292+C291)/2*COS(2*PI()*'Time-domain'!$C$1*($B292+$B291)/2)*($B292-$B291)</f>
        <v>1.3088705362096123E-2</v>
      </c>
      <c r="G292">
        <f>G291+(D292+D291)/2*COS(2*PI()*'Time-domain'!$C$1*($B292+$B291)/2)*($B292-$B291)</f>
        <v>1.4536284069650914E-2</v>
      </c>
      <c r="H292">
        <f>H291+(E292+E291)/2*COS(2*PI()*'Time-domain'!$C$1*($B292+$B291)/2)*($B292-$B291)</f>
        <v>1.7280487614960153E-2</v>
      </c>
      <c r="I292">
        <f>I291+(C292+C291)/2*SIN(2*PI()*'Time-domain'!$C$1*($B292+$B291)/2)*($B292-$B291)</f>
        <v>0.71107538055980701</v>
      </c>
      <c r="J292">
        <f>J291+(D292+D291)/2*SIN(2*PI()*'Time-domain'!$C$1*($B292+$B291)/2)*($B292-$B291)</f>
        <v>0.73962036445797863</v>
      </c>
      <c r="K292">
        <f>K291+(E292+E291)/2*SIN(2*PI()*'Time-domain'!$C$1*($B292+$B291)/2)*($B292-$B291)</f>
        <v>0.7607073326641216</v>
      </c>
      <c r="L292">
        <f>$I$2*COS(2*PI()*'Time-domain'!$C$1*$B292)+$I$3*SIN(2*PI()*'Time-domain'!$C$1*$B292)</f>
        <v>49.293526005771149</v>
      </c>
      <c r="M292">
        <f>$J$2*COS(2*PI()*'Time-domain'!$C$1*$B292)+$J$3*SIN(2*PI()*'Time-domain'!$C$1*$B292)</f>
        <v>51.262574670401953</v>
      </c>
      <c r="N292">
        <f>$K$2*COS(2*PI()*'Time-domain'!$C$1*$B292)+$K$3*SIN(2*PI()*'Time-domain'!$C$1*$B292)</f>
        <v>52.678031389488815</v>
      </c>
      <c r="O292">
        <f t="shared" si="20"/>
        <v>102.42598353942076</v>
      </c>
      <c r="P292">
        <f t="shared" si="21"/>
        <v>110.68470354597105</v>
      </c>
      <c r="Q292">
        <f t="shared" si="21"/>
        <v>117.22052356689834</v>
      </c>
      <c r="R292">
        <f t="shared" si="22"/>
        <v>101.00914848136657</v>
      </c>
      <c r="S292">
        <f t="shared" si="23"/>
        <v>109.24001984663587</v>
      </c>
      <c r="T292">
        <f t="shared" si="24"/>
        <v>115.35595370026678</v>
      </c>
    </row>
    <row r="293" spans="1:20" x14ac:dyDescent="0.3">
      <c r="A293">
        <v>30</v>
      </c>
      <c r="B293">
        <f>A293/256/(2*'Time-domain'!$C$1)</f>
        <v>1.171875E-3</v>
      </c>
      <c r="C293">
        <f>1*'Time-domain'!AJ39</f>
        <v>26.470588235294116</v>
      </c>
      <c r="D293">
        <f>1*'Time-domain'!AK39</f>
        <v>44.090287917490492</v>
      </c>
      <c r="E293">
        <f>1*'Time-domain'!AL39</f>
        <v>54.411764705882355</v>
      </c>
      <c r="F293">
        <f>F292+(C293+C292)/2*COS(2*PI()*'Time-domain'!$C$1*($B293+$B292)/2)*($B293-$B292)</f>
        <v>1.4055691987722333E-2</v>
      </c>
      <c r="G293">
        <f>G292+(D293+D292)/2*COS(2*PI()*'Time-domain'!$C$1*($B293+$B292)/2)*($B293-$B292)</f>
        <v>1.5901255346486575E-2</v>
      </c>
      <c r="H293">
        <f>H292+(E293+E292)/2*COS(2*PI()*'Time-domain'!$C$1*($B293+$B292)/2)*($B293-$B292)</f>
        <v>1.9268182345414029E-2</v>
      </c>
      <c r="I293">
        <f>I292+(C293+C292)/2*SIN(2*PI()*'Time-domain'!$C$1*($B293+$B292)/2)*($B293-$B292)</f>
        <v>0.71144158824923542</v>
      </c>
      <c r="J293">
        <f>J292+(D293+D292)/2*SIN(2*PI()*'Time-domain'!$C$1*($B293+$B292)/2)*($B293-$B292)</f>
        <v>0.74013729299057585</v>
      </c>
      <c r="K293">
        <f>K292+(E293+E292)/2*SIN(2*PI()*'Time-domain'!$C$1*($B293+$B292)/2)*($B293-$B292)</f>
        <v>0.76146009291461325</v>
      </c>
      <c r="L293">
        <f>$I$2*COS(2*PI()*'Time-domain'!$C$1*$B293)+$I$3*SIN(2*PI()*'Time-domain'!$C$1*$B293)</f>
        <v>50.917176226271486</v>
      </c>
      <c r="M293">
        <f>$J$2*COS(2*PI()*'Time-domain'!$C$1*$B293)+$J$3*SIN(2*PI()*'Time-domain'!$C$1*$B293)</f>
        <v>52.951082217159083</v>
      </c>
      <c r="N293">
        <f>$K$2*COS(2*PI()*'Time-domain'!$C$1*$B293)+$K$3*SIN(2*PI()*'Time-domain'!$C$1*$B293)</f>
        <v>54.413161825705807</v>
      </c>
      <c r="O293">
        <f t="shared" si="20"/>
        <v>102.45335432229272</v>
      </c>
      <c r="P293">
        <f t="shared" si="21"/>
        <v>110.73924080534768</v>
      </c>
      <c r="Q293">
        <f t="shared" si="21"/>
        <v>117.33617357230492</v>
      </c>
      <c r="R293">
        <f t="shared" si="22"/>
        <v>101.10721669271265</v>
      </c>
      <c r="S293">
        <f t="shared" si="23"/>
        <v>109.34607928298234</v>
      </c>
      <c r="T293">
        <f t="shared" si="24"/>
        <v>115.46795100167552</v>
      </c>
    </row>
    <row r="294" spans="1:20" x14ac:dyDescent="0.3">
      <c r="A294">
        <v>31</v>
      </c>
      <c r="B294">
        <f>A294/256/(2*'Time-domain'!$C$1)</f>
        <v>1.2109375E-3</v>
      </c>
      <c r="C294">
        <f>1*'Time-domain'!AJ40</f>
        <v>26.470588235294116</v>
      </c>
      <c r="D294">
        <f>1*'Time-domain'!AK40</f>
        <v>54.411764705882355</v>
      </c>
      <c r="E294">
        <f>1*'Time-domain'!AL40</f>
        <v>54.411764705882355</v>
      </c>
      <c r="F294">
        <f>F293+(C294+C293)/2*COS(2*PI()*'Time-domain'!$C$1*($B294+$B293)/2)*($B294-$B293)</f>
        <v>1.5018111869352717E-2</v>
      </c>
      <c r="G294">
        <f>G293+(D294+D293)/2*COS(2*PI()*'Time-domain'!$C$1*($B294+$B293)/2)*($B294-$B293)</f>
        <v>1.769192831875804E-2</v>
      </c>
      <c r="H294">
        <f>H293+(E294+E293)/2*COS(2*PI()*'Time-domain'!$C$1*($B294+$B293)/2)*($B294-$B293)</f>
        <v>2.1246489879876485E-2</v>
      </c>
      <c r="I294">
        <f>I293+(C294+C293)/2*SIN(2*PI()*'Time-domain'!$C$1*($B294+$B293)/2)*($B294-$B293)</f>
        <v>0.71181963477729637</v>
      </c>
      <c r="J294">
        <f>J293+(D294+D293)/2*SIN(2*PI()*'Time-domain'!$C$1*($B294+$B293)/2)*($B294-$B293)</f>
        <v>0.74084068421615312</v>
      </c>
      <c r="K294">
        <f>K293+(E294+E293)/2*SIN(2*PI()*'Time-domain'!$C$1*($B294+$B293)/2)*($B294-$B293)</f>
        <v>0.7622371885556275</v>
      </c>
      <c r="L294">
        <f>$I$2*COS(2*PI()*'Time-domain'!$C$1*$B294)+$I$3*SIN(2*PI()*'Time-domain'!$C$1*$B294)</f>
        <v>52.533158507320238</v>
      </c>
      <c r="M294">
        <f>$J$2*COS(2*PI()*'Time-domain'!$C$1*$B294)+$J$3*SIN(2*PI()*'Time-domain'!$C$1*$B294)</f>
        <v>54.631615525703687</v>
      </c>
      <c r="N294">
        <f>$K$2*COS(2*PI()*'Time-domain'!$C$1*$B294)+$K$3*SIN(2*PI()*'Time-domain'!$C$1*$B294)</f>
        <v>56.140097839899177</v>
      </c>
      <c r="O294">
        <f t="shared" si="20"/>
        <v>102.48072510516469</v>
      </c>
      <c r="P294">
        <f t="shared" si="21"/>
        <v>110.83399328943965</v>
      </c>
      <c r="Q294">
        <f t="shared" si="21"/>
        <v>117.45182357771149</v>
      </c>
      <c r="R294">
        <f t="shared" si="22"/>
        <v>101.21172813564715</v>
      </c>
      <c r="S294">
        <f t="shared" si="23"/>
        <v>109.4591069866311</v>
      </c>
      <c r="T294">
        <f t="shared" si="24"/>
        <v>115.5873066972096</v>
      </c>
    </row>
    <row r="295" spans="1:20" x14ac:dyDescent="0.3">
      <c r="A295">
        <v>32</v>
      </c>
      <c r="B295">
        <f>A295/256/(2*'Time-domain'!$C$1)</f>
        <v>1.25E-3</v>
      </c>
      <c r="C295">
        <f>1*'Time-domain'!AJ41</f>
        <v>33.422870875064895</v>
      </c>
      <c r="D295">
        <f>1*'Time-domain'!AK41</f>
        <v>54.411764705882355</v>
      </c>
      <c r="E295">
        <f>1*'Time-domain'!AL41</f>
        <v>54.411764705882355</v>
      </c>
      <c r="F295">
        <f>F294+(C295+C294)/2*COS(2*PI()*'Time-domain'!$C$1*($B295+$B294)/2)*($B295-$B294)</f>
        <v>1.6101587167499334E-2</v>
      </c>
      <c r="G295">
        <f>G294+(D295+D294)/2*COS(2*PI()*'Time-domain'!$C$1*($B295+$B294)/2)*($B295-$B294)</f>
        <v>1.9660550731391172E-2</v>
      </c>
      <c r="H295">
        <f>H294+(E295+E294)/2*COS(2*PI()*'Time-domain'!$C$1*($B295+$B294)/2)*($B295-$B294)</f>
        <v>2.3215112292509617E-2</v>
      </c>
      <c r="I295">
        <f>I294+(C295+C294)/2*SIN(2*PI()*'Time-domain'!$C$1*($B295+$B294)/2)*($B295-$B294)</f>
        <v>0.71226065583018894</v>
      </c>
      <c r="J295">
        <f>J294+(D295+D294)/2*SIN(2*PI()*'Time-domain'!$C$1*($B295+$B294)/2)*($B295-$B294)</f>
        <v>0.74164199821994492</v>
      </c>
      <c r="K295">
        <f>K294+(E295+E294)/2*SIN(2*PI()*'Time-domain'!$C$1*($B295+$B294)/2)*($B295-$B294)</f>
        <v>0.7630385025594193</v>
      </c>
      <c r="L295">
        <f>$I$2*COS(2*PI()*'Time-domain'!$C$1*$B295)+$I$3*SIN(2*PI()*'Time-domain'!$C$1*$B295)</f>
        <v>54.141229487929934</v>
      </c>
      <c r="M295">
        <f>$J$2*COS(2*PI()*'Time-domain'!$C$1*$B295)+$J$3*SIN(2*PI()*'Time-domain'!$C$1*$B295)</f>
        <v>56.303921513901003</v>
      </c>
      <c r="N295">
        <f>$K$2*COS(2*PI()*'Time-domain'!$C$1*$B295)+$K$3*SIN(2*PI()*'Time-domain'!$C$1*$B295)</f>
        <v>57.85857936185738</v>
      </c>
      <c r="O295">
        <f t="shared" si="20"/>
        <v>102.51575661340888</v>
      </c>
      <c r="P295">
        <f t="shared" si="21"/>
        <v>110.94964329484623</v>
      </c>
      <c r="Q295">
        <f t="shared" si="21"/>
        <v>117.56747358311807</v>
      </c>
      <c r="R295">
        <f t="shared" si="22"/>
        <v>101.32285533344169</v>
      </c>
      <c r="S295">
        <f t="shared" si="23"/>
        <v>109.57928953915322</v>
      </c>
      <c r="T295">
        <f t="shared" si="24"/>
        <v>115.71421781443372</v>
      </c>
    </row>
    <row r="296" spans="1:20" x14ac:dyDescent="0.3">
      <c r="A296">
        <v>33</v>
      </c>
      <c r="B296">
        <f>A296/256/(2*'Time-domain'!$C$1)</f>
        <v>1.2890625000000001E-3</v>
      </c>
      <c r="C296">
        <f>1*'Time-domain'!AJ42</f>
        <v>45.572087044056019</v>
      </c>
      <c r="D296">
        <f>1*'Time-domain'!AK42</f>
        <v>54.411764705882355</v>
      </c>
      <c r="E296">
        <f>1*'Time-domain'!AL42</f>
        <v>54.411764705882355</v>
      </c>
      <c r="F296">
        <f>F295+(C296+C295)/2*COS(2*PI()*'Time-domain'!$C$1*($B296+$B295)/2)*($B296-$B295)</f>
        <v>1.7523363783899799E-2</v>
      </c>
      <c r="G296">
        <f>G295+(D296+D295)/2*COS(2*PI()*'Time-domain'!$C$1*($B296+$B295)/2)*($B296-$B295)</f>
        <v>2.1619191554900798E-2</v>
      </c>
      <c r="H296">
        <f>H295+(E296+E295)/2*COS(2*PI()*'Time-domain'!$C$1*($B296+$B295)/2)*($B296-$B295)</f>
        <v>2.5173753116019243E-2</v>
      </c>
      <c r="I296">
        <f>I295+(C296+C295)/2*SIN(2*PI()*'Time-domain'!$C$1*($B296+$B295)/2)*($B296-$B295)</f>
        <v>0.71285982185796382</v>
      </c>
      <c r="J296">
        <f>J295+(D296+D295)/2*SIN(2*PI()*'Time-domain'!$C$1*($B296+$B295)/2)*($B296-$B295)</f>
        <v>0.74246740991157267</v>
      </c>
      <c r="K296">
        <f>K295+(E296+E295)/2*SIN(2*PI()*'Time-domain'!$C$1*($B296+$B295)/2)*($B296-$B295)</f>
        <v>0.76386391425104705</v>
      </c>
      <c r="L296">
        <f>$I$2*COS(2*PI()*'Time-domain'!$C$1*$B296)+$I$3*SIN(2*PI()*'Time-domain'!$C$1*$B296)</f>
        <v>55.741146998525835</v>
      </c>
      <c r="M296">
        <f>$J$2*COS(2*PI()*'Time-domain'!$C$1*$B296)+$J$3*SIN(2*PI()*'Time-domain'!$C$1*$B296)</f>
        <v>57.96774833862041</v>
      </c>
      <c r="N296">
        <f>$K$2*COS(2*PI()*'Time-domain'!$C$1*$B296)+$K$3*SIN(2*PI()*'Time-domain'!$C$1*$B296)</f>
        <v>59.568347594584253</v>
      </c>
      <c r="O296">
        <f t="shared" si="20"/>
        <v>102.57669609950892</v>
      </c>
      <c r="P296">
        <f t="shared" si="21"/>
        <v>111.0652933002528</v>
      </c>
      <c r="Q296">
        <f t="shared" si="21"/>
        <v>117.68312358852465</v>
      </c>
      <c r="R296">
        <f t="shared" si="22"/>
        <v>101.44076682428458</v>
      </c>
      <c r="S296">
        <f t="shared" si="23"/>
        <v>109.70680921230638</v>
      </c>
      <c r="T296">
        <f t="shared" si="24"/>
        <v>115.84887682980906</v>
      </c>
    </row>
    <row r="297" spans="1:20" x14ac:dyDescent="0.3">
      <c r="A297">
        <v>34</v>
      </c>
      <c r="B297">
        <f>A297/256/(2*'Time-domain'!$C$1)</f>
        <v>1.3281250000000001E-3</v>
      </c>
      <c r="C297">
        <f>1*'Time-domain'!AJ43</f>
        <v>54.411764705882355</v>
      </c>
      <c r="D297">
        <f>1*'Time-domain'!AK43</f>
        <v>54.411764705882355</v>
      </c>
      <c r="E297">
        <f>1*'Time-domain'!AL43</f>
        <v>54.411764705882355</v>
      </c>
      <c r="F297">
        <f>F296+(C297+C296)/2*COS(2*PI()*'Time-domain'!$C$1*($B297+$B296)/2)*($B297-$B296)</f>
        <v>1.9313463456349378E-2</v>
      </c>
      <c r="G297">
        <f>G296+(D297+D296)/2*COS(2*PI()*'Time-domain'!$C$1*($B297+$B296)/2)*($B297-$B296)</f>
        <v>2.3567555825183346E-2</v>
      </c>
      <c r="H297">
        <f>H296+(E297+E296)/2*COS(2*PI()*'Time-domain'!$C$1*($B297+$B296)/2)*($B297-$B296)</f>
        <v>2.712211738630179E-2</v>
      </c>
      <c r="I297">
        <f>I296+(C297+C296)/2*SIN(2*PI()*'Time-domain'!$C$1*($B297+$B296)/2)*($B297-$B296)</f>
        <v>0.71364021183360937</v>
      </c>
      <c r="J297">
        <f>J296+(D297+D296)/2*SIN(2*PI()*'Time-domain'!$C$1*($B297+$B296)/2)*($B297-$B296)</f>
        <v>0.74331679498707182</v>
      </c>
      <c r="K297">
        <f>K296+(E297+E296)/2*SIN(2*PI()*'Time-domain'!$C$1*($B297+$B296)/2)*($B297-$B296)</f>
        <v>0.76471329932654619</v>
      </c>
      <c r="L297">
        <f>$I$2*COS(2*PI()*'Time-domain'!$C$1*$B297)+$I$3*SIN(2*PI()*'Time-domain'!$C$1*$B297)</f>
        <v>57.332670097415814</v>
      </c>
      <c r="M297">
        <f>$J$2*COS(2*PI()*'Time-domain'!$C$1*$B297)+$J$3*SIN(2*PI()*'Time-domain'!$C$1*$B297)</f>
        <v>59.622845433662171</v>
      </c>
      <c r="N297">
        <f>$K$2*COS(2*PI()*'Time-domain'!$C$1*$B297)+$K$3*SIN(2*PI()*'Time-domain'!$C$1*$B297)</f>
        <v>61.269145053272993</v>
      </c>
      <c r="O297">
        <f t="shared" si="20"/>
        <v>102.67432081250456</v>
      </c>
      <c r="P297">
        <f t="shared" si="21"/>
        <v>111.18094330565938</v>
      </c>
      <c r="Q297">
        <f t="shared" si="21"/>
        <v>117.79877359393123</v>
      </c>
      <c r="R297">
        <f t="shared" si="22"/>
        <v>101.56562705975965</v>
      </c>
      <c r="S297">
        <f t="shared" si="23"/>
        <v>109.84184385824113</v>
      </c>
      <c r="T297">
        <f t="shared" si="24"/>
        <v>115.99147155275263</v>
      </c>
    </row>
    <row r="298" spans="1:20" x14ac:dyDescent="0.3">
      <c r="A298">
        <v>35</v>
      </c>
      <c r="B298">
        <f>A298/256/(2*'Time-domain'!$C$1)</f>
        <v>1.3671874999999999E-3</v>
      </c>
      <c r="C298">
        <f>1*'Time-domain'!AJ44</f>
        <v>54.411764705882355</v>
      </c>
      <c r="D298">
        <f>1*'Time-domain'!AK44</f>
        <v>54.411764705882355</v>
      </c>
      <c r="E298">
        <f>1*'Time-domain'!AL44</f>
        <v>54.411764705882355</v>
      </c>
      <c r="F298">
        <f>F297+(C298+C297)/2*COS(2*PI()*'Time-domain'!$C$1*($B298+$B297)/2)*($B298-$B297)</f>
        <v>2.1251257756912379E-2</v>
      </c>
      <c r="G298">
        <f>G297+(D298+D297)/2*COS(2*PI()*'Time-domain'!$C$1*($B298+$B297)/2)*($B298-$B297)</f>
        <v>2.5505350125746347E-2</v>
      </c>
      <c r="H298">
        <f>H297+(E298+E297)/2*COS(2*PI()*'Time-domain'!$C$1*($B298+$B297)/2)*($B298-$B297)</f>
        <v>2.9059911686864792E-2</v>
      </c>
      <c r="I298">
        <f>I297+(C298+C297)/2*SIN(2*PI()*'Time-domain'!$C$1*($B298+$B297)/2)*($B298-$B297)</f>
        <v>0.71451344237871173</v>
      </c>
      <c r="J298">
        <f>J297+(D298+D297)/2*SIN(2*PI()*'Time-domain'!$C$1*($B298+$B297)/2)*($B298-$B297)</f>
        <v>0.74419002553217417</v>
      </c>
      <c r="K298">
        <f>K297+(E298+E297)/2*SIN(2*PI()*'Time-domain'!$C$1*($B298+$B297)/2)*($B298-$B297)</f>
        <v>0.76558652987164855</v>
      </c>
      <c r="L298">
        <f>$I$2*COS(2*PI()*'Time-domain'!$C$1*$B298)+$I$3*SIN(2*PI()*'Time-domain'!$C$1*$B298)</f>
        <v>58.915559107075254</v>
      </c>
      <c r="M298">
        <f>$J$2*COS(2*PI()*'Time-domain'!$C$1*$B298)+$J$3*SIN(2*PI()*'Time-domain'!$C$1*$B298)</f>
        <v>61.268963547491673</v>
      </c>
      <c r="N298">
        <f>$K$2*COS(2*PI()*'Time-domain'!$C$1*$B298)+$K$3*SIN(2*PI()*'Time-domain'!$C$1*$B298)</f>
        <v>62.960715604082338</v>
      </c>
      <c r="O298">
        <f t="shared" si="20"/>
        <v>102.78997081791114</v>
      </c>
      <c r="P298">
        <f t="shared" si="21"/>
        <v>111.29659331106596</v>
      </c>
      <c r="Q298">
        <f t="shared" si="21"/>
        <v>117.91442359933781</v>
      </c>
      <c r="R298">
        <f t="shared" si="22"/>
        <v>101.69759630578679</v>
      </c>
      <c r="S298">
        <f t="shared" si="23"/>
        <v>109.98456680236941</v>
      </c>
      <c r="T298">
        <f t="shared" si="24"/>
        <v>116.14218501250797</v>
      </c>
    </row>
    <row r="299" spans="1:20" x14ac:dyDescent="0.3">
      <c r="A299">
        <v>36</v>
      </c>
      <c r="B299">
        <f>A299/256/(2*'Time-domain'!$C$1)</f>
        <v>1.4062499999999999E-3</v>
      </c>
      <c r="C299">
        <f>1*'Time-domain'!AJ45</f>
        <v>54.411764705882355</v>
      </c>
      <c r="D299">
        <f>1*'Time-domain'!AK45</f>
        <v>54.411764705882355</v>
      </c>
      <c r="E299">
        <f>1*'Time-domain'!AL45</f>
        <v>54.411764705882355</v>
      </c>
      <c r="F299">
        <f>F298+(C299+C298)/2*COS(2*PI()*'Time-domain'!$C$1*($B299+$B298)/2)*($B299-$B298)</f>
        <v>2.3178190263061959E-2</v>
      </c>
      <c r="G299">
        <f>G298+(D299+D298)/2*COS(2*PI()*'Time-domain'!$C$1*($B299+$B298)/2)*($B299-$B298)</f>
        <v>2.7432282631895927E-2</v>
      </c>
      <c r="H299">
        <f>H298+(E299+E298)/2*COS(2*PI()*'Time-domain'!$C$1*($B299+$B298)/2)*($B299-$B298)</f>
        <v>3.0986844193014371E-2</v>
      </c>
      <c r="I299">
        <f>I298+(C299+C298)/2*SIN(2*PI()*'Time-domain'!$C$1*($B299+$B298)/2)*($B299-$B298)</f>
        <v>0.71541038688810932</v>
      </c>
      <c r="J299">
        <f>J298+(D299+D298)/2*SIN(2*PI()*'Time-domain'!$C$1*($B299+$B298)/2)*($B299-$B298)</f>
        <v>0.74508697004157176</v>
      </c>
      <c r="K299">
        <f>K298+(E299+E298)/2*SIN(2*PI()*'Time-domain'!$C$1*($B299+$B298)/2)*($B299-$B298)</f>
        <v>0.76648347438104614</v>
      </c>
      <c r="L299">
        <f>$I$2*COS(2*PI()*'Time-domain'!$C$1*$B299)+$I$3*SIN(2*PI()*'Time-domain'!$C$1*$B299)</f>
        <v>60.489575650241633</v>
      </c>
      <c r="M299">
        <f>$J$2*COS(2*PI()*'Time-domain'!$C$1*$B299)+$J$3*SIN(2*PI()*'Time-domain'!$C$1*$B299)</f>
        <v>62.905854780775897</v>
      </c>
      <c r="N299">
        <f>$K$2*COS(2*PI()*'Time-domain'!$C$1*$B299)+$K$3*SIN(2*PI()*'Time-domain'!$C$1*$B299)</f>
        <v>64.642804502709424</v>
      </c>
      <c r="O299">
        <f t="shared" si="20"/>
        <v>102.90562082331772</v>
      </c>
      <c r="P299">
        <f t="shared" si="21"/>
        <v>111.41224331647254</v>
      </c>
      <c r="Q299">
        <f t="shared" si="21"/>
        <v>118.03007360474439</v>
      </c>
      <c r="R299">
        <f t="shared" si="22"/>
        <v>101.83683054608379</v>
      </c>
      <c r="S299">
        <f t="shared" si="23"/>
        <v>110.13514673895983</v>
      </c>
      <c r="T299">
        <f t="shared" si="24"/>
        <v>116.30119534789512</v>
      </c>
    </row>
    <row r="300" spans="1:20" x14ac:dyDescent="0.3">
      <c r="A300">
        <v>37</v>
      </c>
      <c r="B300">
        <f>A300/256/(2*'Time-domain'!$C$1)</f>
        <v>1.4453125E-3</v>
      </c>
      <c r="C300">
        <f>1*'Time-domain'!AJ46</f>
        <v>54.411764705882355</v>
      </c>
      <c r="D300">
        <f>1*'Time-domain'!AK46</f>
        <v>54.411764705882355</v>
      </c>
      <c r="E300">
        <f>1*'Time-domain'!AL46</f>
        <v>54.411764705882355</v>
      </c>
      <c r="F300">
        <f>F299+(C300+C299)/2*COS(2*PI()*'Time-domain'!$C$1*($B300+$B299)/2)*($B300-$B299)</f>
        <v>2.5093970785850496E-2</v>
      </c>
      <c r="G300">
        <f>G299+(D300+D299)/2*COS(2*PI()*'Time-domain'!$C$1*($B300+$B299)/2)*($B300-$B299)</f>
        <v>2.9348063154684464E-2</v>
      </c>
      <c r="H300">
        <f>H299+(E300+E299)/2*COS(2*PI()*'Time-domain'!$C$1*($B300+$B299)/2)*($B300-$B299)</f>
        <v>3.2902624715802908E-2</v>
      </c>
      <c r="I300">
        <f>I299+(C300+C299)/2*SIN(2*PI()*'Time-domain'!$C$1*($B300+$B299)/2)*($B300-$B299)</f>
        <v>0.71633091028525808</v>
      </c>
      <c r="J300">
        <f>J299+(D300+D299)/2*SIN(2*PI()*'Time-domain'!$C$1*($B300+$B299)/2)*($B300-$B299)</f>
        <v>0.74600749343872053</v>
      </c>
      <c r="K300">
        <f>K299+(E300+E299)/2*SIN(2*PI()*'Time-domain'!$C$1*($B300+$B299)/2)*($B300-$B299)</f>
        <v>0.7674039977781949</v>
      </c>
      <c r="L300">
        <f>$I$2*COS(2*PI()*'Time-domain'!$C$1*$B300)+$I$3*SIN(2*PI()*'Time-domain'!$C$1*$B300)</f>
        <v>62.054482685813234</v>
      </c>
      <c r="M300">
        <f>$J$2*COS(2*PI()*'Time-domain'!$C$1*$B300)+$J$3*SIN(2*PI()*'Time-domain'!$C$1*$B300)</f>
        <v>64.533272623716059</v>
      </c>
      <c r="N300">
        <f>$K$2*COS(2*PI()*'Time-domain'!$C$1*$B300)+$K$3*SIN(2*PI()*'Time-domain'!$C$1*$B300)</f>
        <v>66.315158432753336</v>
      </c>
      <c r="O300">
        <f t="shared" si="20"/>
        <v>103.0212708287243</v>
      </c>
      <c r="P300">
        <f t="shared" si="21"/>
        <v>111.52789332187912</v>
      </c>
      <c r="Q300">
        <f t="shared" si="21"/>
        <v>118.14572361015097</v>
      </c>
      <c r="R300">
        <f t="shared" si="22"/>
        <v>101.98348138820752</v>
      </c>
      <c r="S300">
        <f t="shared" si="23"/>
        <v>110.29374762952251</v>
      </c>
      <c r="T300">
        <f t="shared" si="24"/>
        <v>116.4686757000065</v>
      </c>
    </row>
    <row r="301" spans="1:20" x14ac:dyDescent="0.3">
      <c r="A301">
        <v>38</v>
      </c>
      <c r="B301">
        <f>A301/256/(2*'Time-domain'!$C$1)</f>
        <v>1.484375E-3</v>
      </c>
      <c r="C301">
        <f>1*'Time-domain'!AJ47</f>
        <v>54.411764705882355</v>
      </c>
      <c r="D301">
        <f>1*'Time-domain'!AK47</f>
        <v>54.411764705882355</v>
      </c>
      <c r="E301">
        <f>1*'Time-domain'!AL47</f>
        <v>54.411764705882355</v>
      </c>
      <c r="F301">
        <f>F300+(C301+C300)/2*COS(2*PI()*'Time-domain'!$C$1*($B301+$B300)/2)*($B301-$B300)</f>
        <v>2.699831081577805E-2</v>
      </c>
      <c r="G301">
        <f>G300+(D301+D300)/2*COS(2*PI()*'Time-domain'!$C$1*($B301+$B300)/2)*($B301-$B300)</f>
        <v>3.1252403184612018E-2</v>
      </c>
      <c r="H301">
        <f>H300+(E301+E300)/2*COS(2*PI()*'Time-domain'!$C$1*($B301+$B300)/2)*($B301-$B300)</f>
        <v>3.4806964745730466E-2</v>
      </c>
      <c r="I301">
        <f>I300+(C301+C300)/2*SIN(2*PI()*'Time-domain'!$C$1*($B301+$B300)/2)*($B301-$B300)</f>
        <v>0.71727487394272049</v>
      </c>
      <c r="J301">
        <f>J300+(D301+D300)/2*SIN(2*PI()*'Time-domain'!$C$1*($B301+$B300)/2)*($B301-$B300)</f>
        <v>0.74695145709618294</v>
      </c>
      <c r="K301">
        <f>K300+(E301+E300)/2*SIN(2*PI()*'Time-domain'!$C$1*($B301+$B300)/2)*($B301-$B300)</f>
        <v>0.76834796143565731</v>
      </c>
      <c r="L301">
        <f>$I$2*COS(2*PI()*'Time-domain'!$C$1*$B301)+$I$3*SIN(2*PI()*'Time-domain'!$C$1*$B301)</f>
        <v>63.610044544546668</v>
      </c>
      <c r="M301">
        <f>$J$2*COS(2*PI()*'Time-domain'!$C$1*$B301)+$J$3*SIN(2*PI()*'Time-domain'!$C$1*$B301)</f>
        <v>66.150971993171098</v>
      </c>
      <c r="N301">
        <f>$K$2*COS(2*PI()*'Time-domain'!$C$1*$B301)+$K$3*SIN(2*PI()*'Time-domain'!$C$1*$B301)</f>
        <v>67.977525543863578</v>
      </c>
      <c r="O301">
        <f t="shared" si="20"/>
        <v>103.13692083413088</v>
      </c>
      <c r="P301">
        <f t="shared" si="21"/>
        <v>111.6435433272857</v>
      </c>
      <c r="Q301">
        <f t="shared" si="21"/>
        <v>118.26137361555755</v>
      </c>
      <c r="R301">
        <f t="shared" si="22"/>
        <v>102.13769597223126</v>
      </c>
      <c r="S301">
        <f t="shared" si="23"/>
        <v>110.46052860404484</v>
      </c>
      <c r="T301">
        <f t="shared" si="24"/>
        <v>116.64479410791317</v>
      </c>
    </row>
    <row r="302" spans="1:20" x14ac:dyDescent="0.3">
      <c r="A302">
        <v>39</v>
      </c>
      <c r="B302">
        <f>A302/256/(2*'Time-domain'!$C$1)</f>
        <v>1.5234375000000001E-3</v>
      </c>
      <c r="C302">
        <f>1*'Time-domain'!AJ48</f>
        <v>54.411764705882355</v>
      </c>
      <c r="D302">
        <f>1*'Time-domain'!AK48</f>
        <v>54.411764705882355</v>
      </c>
      <c r="E302">
        <f>1*'Time-domain'!AL48</f>
        <v>54.411764705882355</v>
      </c>
      <c r="F302">
        <f>F301+(C302+C301)/2*COS(2*PI()*'Time-domain'!$C$1*($B302+$B301)/2)*($B302-$B301)</f>
        <v>2.8890923566240831E-2</v>
      </c>
      <c r="G302">
        <f>G301+(D302+D301)/2*COS(2*PI()*'Time-domain'!$C$1*($B302+$B301)/2)*($B302-$B301)</f>
        <v>3.3145015935074795E-2</v>
      </c>
      <c r="H302">
        <f>H301+(E302+E301)/2*COS(2*PI()*'Time-domain'!$C$1*($B302+$B301)/2)*($B302-$B301)</f>
        <v>3.6699577496193243E-2</v>
      </c>
      <c r="I302">
        <f>I301+(C302+C301)/2*SIN(2*PI()*'Time-domain'!$C$1*($B302+$B301)/2)*($B302-$B301)</f>
        <v>0.71824213570304185</v>
      </c>
      <c r="J302">
        <f>J301+(D302+D301)/2*SIN(2*PI()*'Time-domain'!$C$1*($B302+$B301)/2)*($B302-$B301)</f>
        <v>0.74791871885650429</v>
      </c>
      <c r="K302">
        <f>K301+(E302+E301)/2*SIN(2*PI()*'Time-domain'!$C$1*($B302+$B301)/2)*($B302-$B301)</f>
        <v>0.76931522319597867</v>
      </c>
      <c r="L302">
        <f>$I$2*COS(2*PI()*'Time-domain'!$C$1*$B302)+$I$3*SIN(2*PI()*'Time-domain'!$C$1*$B302)</f>
        <v>65.15602696454782</v>
      </c>
      <c r="M302">
        <f>$J$2*COS(2*PI()*'Time-domain'!$C$1*$B302)+$J$3*SIN(2*PI()*'Time-domain'!$C$1*$B302)</f>
        <v>67.758709269566381</v>
      </c>
      <c r="N302">
        <f>$K$2*COS(2*PI()*'Time-domain'!$C$1*$B302)+$K$3*SIN(2*PI()*'Time-domain'!$C$1*$B302)</f>
        <v>69.629655489667911</v>
      </c>
      <c r="O302">
        <f t="shared" si="20"/>
        <v>103.25257083953746</v>
      </c>
      <c r="P302">
        <f t="shared" si="21"/>
        <v>111.75919333269228</v>
      </c>
      <c r="Q302">
        <f t="shared" si="21"/>
        <v>118.37702362096412</v>
      </c>
      <c r="R302">
        <f t="shared" si="22"/>
        <v>102.29961688211294</v>
      </c>
      <c r="S302">
        <f t="shared" si="23"/>
        <v>110.6356438651375</v>
      </c>
      <c r="T302">
        <f t="shared" si="24"/>
        <v>116.82971340744437</v>
      </c>
    </row>
    <row r="303" spans="1:20" x14ac:dyDescent="0.3">
      <c r="A303">
        <v>40</v>
      </c>
      <c r="B303">
        <f>A303/256/(2*'Time-domain'!$C$1)</f>
        <v>1.5625000000000001E-3</v>
      </c>
      <c r="C303">
        <f>1*'Time-domain'!AJ49</f>
        <v>54.411764705882355</v>
      </c>
      <c r="D303">
        <f>1*'Time-domain'!AK49</f>
        <v>54.411764705882355</v>
      </c>
      <c r="E303">
        <f>1*'Time-domain'!AL49</f>
        <v>54.411764705882355</v>
      </c>
      <c r="F303">
        <f>F302+(C303+C302)/2*COS(2*PI()*'Time-domain'!$C$1*($B303+$B302)/2)*($B303-$B302)</f>
        <v>3.0771524016720193E-2</v>
      </c>
      <c r="G303">
        <f>G302+(D303+D302)/2*COS(2*PI()*'Time-domain'!$C$1*($B303+$B302)/2)*($B303-$B302)</f>
        <v>3.5025616385554154E-2</v>
      </c>
      <c r="H303">
        <f>H302+(E303+E302)/2*COS(2*PI()*'Time-domain'!$C$1*($B303+$B302)/2)*($B303-$B302)</f>
        <v>3.8580177946672602E-2</v>
      </c>
      <c r="I303">
        <f>I302+(C303+C302)/2*SIN(2*PI()*'Time-domain'!$C$1*($B303+$B302)/2)*($B303-$B302)</f>
        <v>0.71923254990015895</v>
      </c>
      <c r="J303">
        <f>J302+(D303+D302)/2*SIN(2*PI()*'Time-domain'!$C$1*($B303+$B302)/2)*($B303-$B302)</f>
        <v>0.74890913305362139</v>
      </c>
      <c r="K303">
        <f>K302+(E303+E302)/2*SIN(2*PI()*'Time-domain'!$C$1*($B303+$B302)/2)*($B303-$B302)</f>
        <v>0.77030563739309577</v>
      </c>
      <c r="L303">
        <f>$I$2*COS(2*PI()*'Time-domain'!$C$1*$B303)+$I$3*SIN(2*PI()*'Time-domain'!$C$1*$B303)</f>
        <v>66.692197126550838</v>
      </c>
      <c r="M303">
        <f>$J$2*COS(2*PI()*'Time-domain'!$C$1*$B303)+$J$3*SIN(2*PI()*'Time-domain'!$C$1*$B303)</f>
        <v>69.35624233358179</v>
      </c>
      <c r="N303">
        <f>$K$2*COS(2*PI()*'Time-domain'!$C$1*$B303)+$K$3*SIN(2*PI()*'Time-domain'!$C$1*$B303)</f>
        <v>71.271299465473504</v>
      </c>
      <c r="O303">
        <f t="shared" si="20"/>
        <v>103.36822084494403</v>
      </c>
      <c r="P303">
        <f t="shared" si="21"/>
        <v>111.87484333809886</v>
      </c>
      <c r="Q303">
        <f t="shared" si="21"/>
        <v>118.4926736263707</v>
      </c>
      <c r="R303">
        <f t="shared" si="22"/>
        <v>102.46938205980803</v>
      </c>
      <c r="S303">
        <f t="shared" si="23"/>
        <v>110.81924259514857</v>
      </c>
      <c r="T303">
        <f t="shared" si="24"/>
        <v>117.02359113310132</v>
      </c>
    </row>
    <row r="304" spans="1:20" x14ac:dyDescent="0.3">
      <c r="A304">
        <v>41</v>
      </c>
      <c r="B304">
        <f>A304/256/(2*'Time-domain'!$C$1)</f>
        <v>1.6015624999999999E-3</v>
      </c>
      <c r="C304">
        <f>1*'Time-domain'!AJ50</f>
        <v>54.411764705882355</v>
      </c>
      <c r="D304">
        <f>1*'Time-domain'!AK50</f>
        <v>54.411764705882355</v>
      </c>
      <c r="E304">
        <f>1*'Time-domain'!AL50</f>
        <v>54.411764705882355</v>
      </c>
      <c r="F304">
        <f>F303+(C304+C303)/2*COS(2*PI()*'Time-domain'!$C$1*($B304+$B303)/2)*($B304-$B303)</f>
        <v>3.2639828955705677E-2</v>
      </c>
      <c r="G304">
        <f>G303+(D304+D303)/2*COS(2*PI()*'Time-domain'!$C$1*($B304+$B303)/2)*($B304-$B303)</f>
        <v>3.6893921324539634E-2</v>
      </c>
      <c r="H304">
        <f>H303+(E304+E303)/2*COS(2*PI()*'Time-domain'!$C$1*($B304+$B303)/2)*($B304-$B303)</f>
        <v>4.0448482885658082E-2</v>
      </c>
      <c r="I304">
        <f>I303+(C304+C303)/2*SIN(2*PI()*'Time-domain'!$C$1*($B304+$B303)/2)*($B304-$B303)</f>
        <v>0.72024596738133673</v>
      </c>
      <c r="J304">
        <f>J303+(D304+D303)/2*SIN(2*PI()*'Time-domain'!$C$1*($B304+$B303)/2)*($B304-$B303)</f>
        <v>0.74992255053479917</v>
      </c>
      <c r="K304">
        <f>K303+(E304+E303)/2*SIN(2*PI()*'Time-domain'!$C$1*($B304+$B303)/2)*($B304-$B303)</f>
        <v>0.77131905487427355</v>
      </c>
      <c r="L304">
        <f>$I$2*COS(2*PI()*'Time-domain'!$C$1*$B304)+$I$3*SIN(2*PI()*'Time-domain'!$C$1*$B304)</f>
        <v>68.218323688979751</v>
      </c>
      <c r="M304">
        <f>$J$2*COS(2*PI()*'Time-domain'!$C$1*$B304)+$J$3*SIN(2*PI()*'Time-domain'!$C$1*$B304)</f>
        <v>70.943330602614054</v>
      </c>
      <c r="N304">
        <f>$K$2*COS(2*PI()*'Time-domain'!$C$1*$B304)+$K$3*SIN(2*PI()*'Time-domain'!$C$1*$B304)</f>
        <v>72.902210245736015</v>
      </c>
      <c r="O304">
        <f t="shared" si="20"/>
        <v>103.48387085035061</v>
      </c>
      <c r="P304">
        <f t="shared" si="21"/>
        <v>111.99049334350543</v>
      </c>
      <c r="Q304">
        <f t="shared" si="21"/>
        <v>118.60832363177728</v>
      </c>
      <c r="R304">
        <f t="shared" si="22"/>
        <v>102.64712472217832</v>
      </c>
      <c r="S304">
        <f t="shared" si="23"/>
        <v>111.01146886630168</v>
      </c>
      <c r="T304">
        <f t="shared" si="24"/>
        <v>117.2265794231643</v>
      </c>
    </row>
    <row r="305" spans="1:20" x14ac:dyDescent="0.3">
      <c r="A305">
        <v>42</v>
      </c>
      <c r="B305">
        <f>A305/256/(2*'Time-domain'!$C$1)</f>
        <v>1.6406249999999999E-3</v>
      </c>
      <c r="C305">
        <f>1*'Time-domain'!AJ51</f>
        <v>54.411764705882355</v>
      </c>
      <c r="D305">
        <f>1*'Time-domain'!AK51</f>
        <v>54.411764705882355</v>
      </c>
      <c r="E305">
        <f>1*'Time-domain'!AL51</f>
        <v>54.411764705882355</v>
      </c>
      <c r="F305">
        <f>F304+(C305+C304)/2*COS(2*PI()*'Time-domain'!$C$1*($B305+$B304)/2)*($B305-$B304)</f>
        <v>3.4495557023345655E-2</v>
      </c>
      <c r="G305">
        <f>G304+(D305+D304)/2*COS(2*PI()*'Time-domain'!$C$1*($B305+$B304)/2)*($B305-$B304)</f>
        <v>3.8749649392179612E-2</v>
      </c>
      <c r="H305">
        <f>H304+(E305+E304)/2*COS(2*PI()*'Time-domain'!$C$1*($B305+$B304)/2)*($B305-$B304)</f>
        <v>4.230421095329806E-2</v>
      </c>
      <c r="I305">
        <f>I304+(C305+C304)/2*SIN(2*PI()*'Time-domain'!$C$1*($B305+$B304)/2)*($B305-$B304)</f>
        <v>0.72128223552963011</v>
      </c>
      <c r="J305">
        <f>J304+(D305+D304)/2*SIN(2*PI()*'Time-domain'!$C$1*($B305+$B304)/2)*($B305-$B304)</f>
        <v>0.75095881868309255</v>
      </c>
      <c r="K305">
        <f>K304+(E305+E304)/2*SIN(2*PI()*'Time-domain'!$C$1*($B305+$B304)/2)*($B305-$B304)</f>
        <v>0.77235532302256693</v>
      </c>
      <c r="L305">
        <f>$I$2*COS(2*PI()*'Time-domain'!$C$1*$B305)+$I$3*SIN(2*PI()*'Time-domain'!$C$1*$B305)</f>
        <v>69.73417682278783</v>
      </c>
      <c r="M305">
        <f>$J$2*COS(2*PI()*'Time-domain'!$C$1*$B305)+$J$3*SIN(2*PI()*'Time-domain'!$C$1*$B305)</f>
        <v>72.519735067007645</v>
      </c>
      <c r="N305">
        <f>$K$2*COS(2*PI()*'Time-domain'!$C$1*$B305)+$K$3*SIN(2*PI()*'Time-domain'!$C$1*$B305)</f>
        <v>74.522142221290949</v>
      </c>
      <c r="O305">
        <f t="shared" si="20"/>
        <v>103.59952085575719</v>
      </c>
      <c r="P305">
        <f t="shared" si="21"/>
        <v>112.10614334891201</v>
      </c>
      <c r="Q305">
        <f t="shared" si="21"/>
        <v>118.72397363718386</v>
      </c>
      <c r="R305">
        <f t="shared" si="22"/>
        <v>102.83297328074715</v>
      </c>
      <c r="S305">
        <f t="shared" si="23"/>
        <v>111.21246155391229</v>
      </c>
      <c r="T305">
        <f t="shared" si="24"/>
        <v>117.43882492805025</v>
      </c>
    </row>
    <row r="306" spans="1:20" x14ac:dyDescent="0.3">
      <c r="A306">
        <v>43</v>
      </c>
      <c r="B306">
        <f>A306/256/(2*'Time-domain'!$C$1)</f>
        <v>1.6796875E-3</v>
      </c>
      <c r="C306">
        <f>1*'Time-domain'!AJ52</f>
        <v>54.411764705882355</v>
      </c>
      <c r="D306">
        <f>1*'Time-domain'!AK52</f>
        <v>54.411764705882355</v>
      </c>
      <c r="E306">
        <f>1*'Time-domain'!AL52</f>
        <v>54.411764705882355</v>
      </c>
      <c r="F306">
        <f>F305+(C306+C305)/2*COS(2*PI()*'Time-domain'!$C$1*($B306+$B305)/2)*($B306-$B305)</f>
        <v>3.6338428753819041E-2</v>
      </c>
      <c r="G306">
        <f>G305+(D306+D305)/2*COS(2*PI()*'Time-domain'!$C$1*($B306+$B305)/2)*($B306-$B305)</f>
        <v>4.0592521122652998E-2</v>
      </c>
      <c r="H306">
        <f>H305+(E306+E305)/2*COS(2*PI()*'Time-domain'!$C$1*($B306+$B305)/2)*($B306-$B305)</f>
        <v>4.4147082683771446E-2</v>
      </c>
      <c r="I306">
        <f>I305+(C306+C305)/2*SIN(2*PI()*'Time-domain'!$C$1*($B306+$B305)/2)*($B306-$B305)</f>
        <v>0.72234119828686771</v>
      </c>
      <c r="J306">
        <f>J305+(D306+D305)/2*SIN(2*PI()*'Time-domain'!$C$1*($B306+$B305)/2)*($B306-$B305)</f>
        <v>0.75201778144033016</v>
      </c>
      <c r="K306">
        <f>K305+(E306+E305)/2*SIN(2*PI()*'Time-domain'!$C$1*($B306+$B305)/2)*($B306-$B305)</f>
        <v>0.77341428577980453</v>
      </c>
      <c r="L306">
        <f>$I$2*COS(2*PI()*'Time-domain'!$C$1*$B306)+$I$3*SIN(2*PI()*'Time-domain'!$C$1*$B306)</f>
        <v>71.239528246068858</v>
      </c>
      <c r="M306">
        <f>$J$2*COS(2*PI()*'Time-domain'!$C$1*$B306)+$J$3*SIN(2*PI()*'Time-domain'!$C$1*$B306)</f>
        <v>74.085218326048704</v>
      </c>
      <c r="N306">
        <f>$K$2*COS(2*PI()*'Time-domain'!$C$1*$B306)+$K$3*SIN(2*PI()*'Time-domain'!$C$1*$B306)</f>
        <v>76.130851436341331</v>
      </c>
      <c r="O306">
        <f t="shared" si="20"/>
        <v>103.71517086116377</v>
      </c>
      <c r="P306">
        <f t="shared" si="21"/>
        <v>112.22179335431859</v>
      </c>
      <c r="Q306">
        <f t="shared" si="21"/>
        <v>118.83962364259044</v>
      </c>
      <c r="R306">
        <f t="shared" si="22"/>
        <v>103.02705126434911</v>
      </c>
      <c r="S306">
        <f t="shared" si="23"/>
        <v>111.42235425273437</v>
      </c>
      <c r="T306">
        <f t="shared" si="24"/>
        <v>117.6604687219761</v>
      </c>
    </row>
    <row r="307" spans="1:20" x14ac:dyDescent="0.3">
      <c r="A307">
        <v>44</v>
      </c>
      <c r="B307">
        <f>A307/256/(2*'Time-domain'!$C$1)</f>
        <v>1.71875E-3</v>
      </c>
      <c r="C307">
        <f>1*'Time-domain'!AJ53</f>
        <v>54.411764705882355</v>
      </c>
      <c r="D307">
        <f>1*'Time-domain'!AK53</f>
        <v>54.411764705882355</v>
      </c>
      <c r="E307">
        <f>1*'Time-domain'!AL53</f>
        <v>54.411764705882355</v>
      </c>
      <c r="F307">
        <f>F306+(C307+C306)/2*COS(2*PI()*'Time-domain'!$C$1*($B307+$B306)/2)*($B307-$B306)</f>
        <v>3.8168166617421832E-2</v>
      </c>
      <c r="G307">
        <f>G306+(D307+D306)/2*COS(2*PI()*'Time-domain'!$C$1*($B307+$B306)/2)*($B307-$B306)</f>
        <v>4.242225898625579E-2</v>
      </c>
      <c r="H307">
        <f>H306+(E307+E306)/2*COS(2*PI()*'Time-domain'!$C$1*($B307+$B306)/2)*($B307-$B306)</f>
        <v>4.5976820547374238E-2</v>
      </c>
      <c r="I307">
        <f>I306+(C307+C306)/2*SIN(2*PI()*'Time-domain'!$C$1*($B307+$B306)/2)*($B307-$B306)</f>
        <v>0.72342269617715349</v>
      </c>
      <c r="J307">
        <f>J306+(D307+D306)/2*SIN(2*PI()*'Time-domain'!$C$1*($B307+$B306)/2)*($B307-$B306)</f>
        <v>0.75309927933061593</v>
      </c>
      <c r="K307">
        <f>K306+(E307+E306)/2*SIN(2*PI()*'Time-domain'!$C$1*($B307+$B306)/2)*($B307-$B306)</f>
        <v>0.77449578367009031</v>
      </c>
      <c r="L307">
        <f>$I$2*COS(2*PI()*'Time-domain'!$C$1*$B307)+$I$3*SIN(2*PI()*'Time-domain'!$C$1*$B307)</f>
        <v>72.734151258435617</v>
      </c>
      <c r="M307">
        <f>$J$2*COS(2*PI()*'Time-domain'!$C$1*$B307)+$J$3*SIN(2*PI()*'Time-domain'!$C$1*$B307)</f>
        <v>75.639544623716716</v>
      </c>
      <c r="N307">
        <f>$K$2*COS(2*PI()*'Time-domain'!$C$1*$B307)+$K$3*SIN(2*PI()*'Time-domain'!$C$1*$B307)</f>
        <v>77.728095625196687</v>
      </c>
      <c r="O307">
        <f t="shared" si="20"/>
        <v>103.83082086657035</v>
      </c>
      <c r="P307">
        <f t="shared" si="21"/>
        <v>112.33744335972517</v>
      </c>
      <c r="Q307">
        <f t="shared" si="21"/>
        <v>118.95527364799702</v>
      </c>
      <c r="R307">
        <f t="shared" si="22"/>
        <v>103.22947724472085</v>
      </c>
      <c r="S307">
        <f t="shared" si="23"/>
        <v>111.64127519648791</v>
      </c>
      <c r="T307">
        <f t="shared" si="24"/>
        <v>117.89164621798083</v>
      </c>
    </row>
    <row r="308" spans="1:20" x14ac:dyDescent="0.3">
      <c r="A308">
        <v>45</v>
      </c>
      <c r="B308">
        <f>A308/256/(2*'Time-domain'!$C$1)</f>
        <v>1.7578125E-3</v>
      </c>
      <c r="C308">
        <f>1*'Time-domain'!AJ54</f>
        <v>54.411764705882355</v>
      </c>
      <c r="D308">
        <f>1*'Time-domain'!AK54</f>
        <v>54.411764705882362</v>
      </c>
      <c r="E308">
        <f>1*'Time-domain'!AL54</f>
        <v>65.10648375442733</v>
      </c>
      <c r="F308">
        <f>F307+(C308+C307)/2*COS(2*PI()*'Time-domain'!$C$1*($B308+$B307)/2)*($B308-$B307)</f>
        <v>3.9984495062362083E-2</v>
      </c>
      <c r="G308">
        <f>G307+(D308+D307)/2*COS(2*PI()*'Time-domain'!$C$1*($B308+$B307)/2)*($B308-$B307)</f>
        <v>4.423858743119604E-2</v>
      </c>
      <c r="H308">
        <f>H307+(E308+E307)/2*COS(2*PI()*'Time-domain'!$C$1*($B308+$B307)/2)*($B308-$B307)</f>
        <v>4.7971650117241395E-2</v>
      </c>
      <c r="I308">
        <f>I307+(C308+C307)/2*SIN(2*PI()*'Time-domain'!$C$1*($B308+$B307)/2)*($B308-$B307)</f>
        <v>0.72452656633088319</v>
      </c>
      <c r="J308">
        <f>J307+(D308+D307)/2*SIN(2*PI()*'Time-domain'!$C$1*($B308+$B307)/2)*($B308-$B307)</f>
        <v>0.75420314948434564</v>
      </c>
      <c r="K308">
        <f>K307+(E308+E307)/2*SIN(2*PI()*'Time-domain'!$C$1*($B308+$B307)/2)*($B308-$B307)</f>
        <v>0.7757081375425896</v>
      </c>
      <c r="L308">
        <f>$I$2*COS(2*PI()*'Time-domain'!$C$1*$B308)+$I$3*SIN(2*PI()*'Time-domain'!$C$1*$B308)</f>
        <v>74.217820775160078</v>
      </c>
      <c r="M308">
        <f>$J$2*COS(2*PI()*'Time-domain'!$C$1*$B308)+$J$3*SIN(2*PI()*'Time-domain'!$C$1*$B308)</f>
        <v>77.182479884188496</v>
      </c>
      <c r="N308">
        <f>$K$2*COS(2*PI()*'Time-domain'!$C$1*$B308)+$K$3*SIN(2*PI()*'Time-domain'!$C$1*$B308)</f>
        <v>79.313634248757282</v>
      </c>
      <c r="O308">
        <f t="shared" si="20"/>
        <v>103.94647087197693</v>
      </c>
      <c r="P308">
        <f t="shared" si="21"/>
        <v>112.45309336513175</v>
      </c>
      <c r="Q308">
        <f t="shared" si="21"/>
        <v>119.09477180927651</v>
      </c>
      <c r="R308">
        <f t="shared" si="22"/>
        <v>103.44036476507792</v>
      </c>
      <c r="S308">
        <f t="shared" si="23"/>
        <v>111.86934718061579</v>
      </c>
      <c r="T308">
        <f t="shared" si="24"/>
        <v>118.13248708635783</v>
      </c>
    </row>
    <row r="309" spans="1:20" x14ac:dyDescent="0.3">
      <c r="A309">
        <v>46</v>
      </c>
      <c r="B309">
        <f>A309/256/(2*'Time-domain'!$C$1)</f>
        <v>1.7968750000000001E-3</v>
      </c>
      <c r="C309">
        <f>1*'Time-domain'!AJ55</f>
        <v>54.411764705882355</v>
      </c>
      <c r="D309">
        <f>1*'Time-domain'!AK55</f>
        <v>54.411764705882355</v>
      </c>
      <c r="E309">
        <f>1*'Time-domain'!AL55</f>
        <v>76.932664065799784</v>
      </c>
      <c r="F309">
        <f>F308+(C309+C308)/2*COS(2*PI()*'Time-domain'!$C$1*($B309+$B308)/2)*($B309-$B308)</f>
        <v>4.1787140556256958E-2</v>
      </c>
      <c r="G309">
        <f>G308+(D309+D308)/2*COS(2*PI()*'Time-domain'!$C$1*($B309+$B308)/2)*($B309-$B308)</f>
        <v>4.6041232925090915E-2</v>
      </c>
      <c r="H309">
        <f>H308+(E309+E308)/2*COS(2*PI()*'Time-domain'!$C$1*($B309+$B308)/2)*($B309-$B308)</f>
        <v>5.0324507363820645E-2</v>
      </c>
      <c r="I309">
        <f>I308+(C309+C308)/2*SIN(2*PI()*'Time-domain'!$C$1*($B309+$B308)/2)*($B309-$B308)</f>
        <v>0.72565264250927208</v>
      </c>
      <c r="J309">
        <f>J308+(D309+D308)/2*SIN(2*PI()*'Time-domain'!$C$1*($B309+$B308)/2)*($B309-$B308)</f>
        <v>0.75532922566273453</v>
      </c>
      <c r="K309">
        <f>K308+(E309+E308)/2*SIN(2*PI()*'Time-domain'!$C$1*($B309+$B308)/2)*($B309-$B308)</f>
        <v>0.77717791987388862</v>
      </c>
      <c r="L309">
        <f>$I$2*COS(2*PI()*'Time-domain'!$C$1*$B309)+$I$3*SIN(2*PI()*'Time-domain'!$C$1*$B309)</f>
        <v>75.690313361070409</v>
      </c>
      <c r="M309">
        <f>$J$2*COS(2*PI()*'Time-domain'!$C$1*$B309)+$J$3*SIN(2*PI()*'Time-domain'!$C$1*$B309)</f>
        <v>78.713791747089189</v>
      </c>
      <c r="N309">
        <f>$K$2*COS(2*PI()*'Time-domain'!$C$1*$B309)+$K$3*SIN(2*PI()*'Time-domain'!$C$1*$B309)</f>
        <v>80.887228530738497</v>
      </c>
      <c r="O309">
        <f t="shared" si="20"/>
        <v>104.06212087738351</v>
      </c>
      <c r="P309">
        <f t="shared" si="21"/>
        <v>112.56874337053833</v>
      </c>
      <c r="Q309">
        <f t="shared" si="21"/>
        <v>119.29179446077549</v>
      </c>
      <c r="R309">
        <f t="shared" si="22"/>
        <v>103.65982227172056</v>
      </c>
      <c r="S309">
        <f t="shared" si="23"/>
        <v>112.10668748831631</v>
      </c>
      <c r="T309">
        <f t="shared" si="24"/>
        <v>118.38311517654626</v>
      </c>
    </row>
    <row r="310" spans="1:20" x14ac:dyDescent="0.3">
      <c r="A310">
        <v>47</v>
      </c>
      <c r="B310">
        <f>A310/256/(2*'Time-domain'!$C$1)</f>
        <v>1.8359374999999999E-3</v>
      </c>
      <c r="C310">
        <f>1*'Time-domain'!AJ56</f>
        <v>54.411764705882355</v>
      </c>
      <c r="D310">
        <f>1*'Time-domain'!AK56</f>
        <v>54.411764705882355</v>
      </c>
      <c r="E310">
        <f>1*'Time-domain'!AL56</f>
        <v>88.66729697029632</v>
      </c>
      <c r="F310">
        <f>F309+(C310+C309)/2*COS(2*PI()*'Time-domain'!$C$1*($B310+$B309)/2)*($B310-$B309)</f>
        <v>4.3575831627325722E-2</v>
      </c>
      <c r="G310">
        <f>G309+(D310+D309)/2*COS(2*PI()*'Time-domain'!$C$1*($B310+$B309)/2)*($B310-$B309)</f>
        <v>4.7829923996159679E-2</v>
      </c>
      <c r="H310">
        <f>H309+(E310+E309)/2*COS(2*PI()*'Time-domain'!$C$1*($B310+$B309)/2)*($B310-$B309)</f>
        <v>5.3046411103533191E-2</v>
      </c>
      <c r="I310">
        <f>I309+(C310+C309)/2*SIN(2*PI()*'Time-domain'!$C$1*($B310+$B309)/2)*($B310-$B309)</f>
        <v>0.72680075512938958</v>
      </c>
      <c r="J310">
        <f>J309+(D310+D309)/2*SIN(2*PI()*'Time-domain'!$C$1*($B310+$B309)/2)*($B310-$B309)</f>
        <v>0.75647733828285202</v>
      </c>
      <c r="K310">
        <f>K309+(E310+E309)/2*SIN(2*PI()*'Time-domain'!$C$1*($B310+$B309)/2)*($B310-$B309)</f>
        <v>0.7789250365699214</v>
      </c>
      <c r="L310">
        <f>$I$2*COS(2*PI()*'Time-domain'!$C$1*$B310)+$I$3*SIN(2*PI()*'Time-domain'!$C$1*$B310)</f>
        <v>77.151407264199406</v>
      </c>
      <c r="M310">
        <f>$J$2*COS(2*PI()*'Time-domain'!$C$1*$B310)+$J$3*SIN(2*PI()*'Time-domain'!$C$1*$B310)</f>
        <v>80.233249602484847</v>
      </c>
      <c r="N310">
        <f>$K$2*COS(2*PI()*'Time-domain'!$C$1*$B310)+$K$3*SIN(2*PI()*'Time-domain'!$C$1*$B310)</f>
        <v>82.448641493629594</v>
      </c>
      <c r="O310">
        <f t="shared" si="20"/>
        <v>104.17777088279009</v>
      </c>
      <c r="P310">
        <f t="shared" si="21"/>
        <v>112.68439337594491</v>
      </c>
      <c r="Q310">
        <f t="shared" si="21"/>
        <v>119.55960058475164</v>
      </c>
      <c r="R310">
        <f t="shared" si="22"/>
        <v>103.88795304870975</v>
      </c>
      <c r="S310">
        <f t="shared" si="23"/>
        <v>112.35340781989622</v>
      </c>
      <c r="T310">
        <f t="shared" si="24"/>
        <v>118.64364844252884</v>
      </c>
    </row>
    <row r="311" spans="1:20" x14ac:dyDescent="0.3">
      <c r="A311">
        <v>48</v>
      </c>
      <c r="B311">
        <f>A311/256/(2*'Time-domain'!$C$1)</f>
        <v>1.8749999999999999E-3</v>
      </c>
      <c r="C311">
        <f>1*'Time-domain'!AJ57</f>
        <v>54.411764705882362</v>
      </c>
      <c r="D311">
        <f>1*'Time-domain'!AK57</f>
        <v>54.411764705882355</v>
      </c>
      <c r="E311">
        <f>1*'Time-domain'!AL57</f>
        <v>100.30861527536484</v>
      </c>
      <c r="F311">
        <f>F310+(C311+C310)/2*COS(2*PI()*'Time-domain'!$C$1*($B311+$B310)/2)*($B311-$B310)</f>
        <v>4.5350298905272417E-2</v>
      </c>
      <c r="G311">
        <f>G310+(D311+D310)/2*COS(2*PI()*'Time-domain'!$C$1*($B311+$B310)/2)*($B311-$B310)</f>
        <v>4.9604391274106374E-2</v>
      </c>
      <c r="H311">
        <f>H310+(E311+E310)/2*COS(2*PI()*'Time-domain'!$C$1*($B311+$B310)/2)*($B311-$B310)</f>
        <v>5.6127836365263396E-2</v>
      </c>
      <c r="I311">
        <f>I310+(C311+C310)/2*SIN(2*PI()*'Time-domain'!$C$1*($B311+$B310)/2)*($B311-$B310)</f>
        <v>0.72797073128969836</v>
      </c>
      <c r="J311">
        <f>J310+(D311+D310)/2*SIN(2*PI()*'Time-domain'!$C$1*($B311+$B310)/2)*($B311-$B310)</f>
        <v>0.7576473144431608</v>
      </c>
      <c r="K311">
        <f>K310+(E311+E310)/2*SIN(2*PI()*'Time-domain'!$C$1*($B311+$B310)/2)*($B311-$B310)</f>
        <v>0.78095674160094863</v>
      </c>
      <c r="L311">
        <f>$I$2*COS(2*PI()*'Time-domain'!$C$1*$B311)+$I$3*SIN(2*PI()*'Time-domain'!$C$1*$B311)</f>
        <v>78.600882449179579</v>
      </c>
      <c r="M311">
        <f>$J$2*COS(2*PI()*'Time-domain'!$C$1*$B311)+$J$3*SIN(2*PI()*'Time-domain'!$C$1*$B311)</f>
        <v>81.74062462561146</v>
      </c>
      <c r="N311">
        <f>$K$2*COS(2*PI()*'Time-domain'!$C$1*$B311)+$K$3*SIN(2*PI()*'Time-domain'!$C$1*$B311)</f>
        <v>83.997637994381662</v>
      </c>
      <c r="O311">
        <f t="shared" si="20"/>
        <v>104.29342088819666</v>
      </c>
      <c r="P311">
        <f t="shared" si="21"/>
        <v>112.80004338135149</v>
      </c>
      <c r="Q311">
        <f t="shared" si="21"/>
        <v>119.90834956335593</v>
      </c>
      <c r="R311">
        <f t="shared" si="22"/>
        <v>104.12485515565272</v>
      </c>
      <c r="S311">
        <f t="shared" si="23"/>
        <v>112.60961422548664</v>
      </c>
      <c r="T311">
        <f t="shared" si="24"/>
        <v>118.91419887178081</v>
      </c>
    </row>
    <row r="312" spans="1:20" x14ac:dyDescent="0.3">
      <c r="A312">
        <v>49</v>
      </c>
      <c r="B312">
        <f>A312/256/(2*'Time-domain'!$C$1)</f>
        <v>1.9140625E-3</v>
      </c>
      <c r="C312">
        <f>1*'Time-domain'!AJ58</f>
        <v>54.411764705882355</v>
      </c>
      <c r="D312">
        <f>1*'Time-domain'!AK58</f>
        <v>62.407053759949342</v>
      </c>
      <c r="E312">
        <f>1*'Time-domain'!AL58</f>
        <v>111.85486584128896</v>
      </c>
      <c r="F312">
        <f>F311+(C312+C311)/2*COS(2*PI()*'Time-domain'!$C$1*($B312+$B311)/2)*($B312-$B311)</f>
        <v>4.7110275161851976E-2</v>
      </c>
      <c r="G312">
        <f>G311+(D312+D311)/2*COS(2*PI()*'Time-domain'!$C$1*($B312+$B311)/2)*($B312-$B311)</f>
        <v>5.1493673380034057E-2</v>
      </c>
      <c r="H312">
        <f>H311+(E312+E311)/2*COS(2*PI()*'Time-domain'!$C$1*($B312+$B311)/2)*($B312-$B311)</f>
        <v>5.9559104320796266E-2</v>
      </c>
      <c r="I312">
        <f>I311+(C312+C311)/2*SIN(2*PI()*'Time-domain'!$C$1*($B312+$B311)/2)*($B312-$B311)</f>
        <v>0.72916239479609202</v>
      </c>
      <c r="J312">
        <f>J311+(D312+D311)/2*SIN(2*PI()*'Time-domain'!$C$1*($B312+$B311)/2)*($B312-$B311)</f>
        <v>0.75892652973399211</v>
      </c>
      <c r="K312">
        <f>K311+(E312+E311)/2*SIN(2*PI()*'Time-domain'!$C$1*($B312+$B311)/2)*($B312-$B311)</f>
        <v>0.78328002112701067</v>
      </c>
      <c r="L312">
        <f>$I$2*COS(2*PI()*'Time-domain'!$C$1*$B312)+$I$3*SIN(2*PI()*'Time-domain'!$C$1*$B312)</f>
        <v>80.038520630379708</v>
      </c>
      <c r="M312">
        <f>$J$2*COS(2*PI()*'Time-domain'!$C$1*$B312)+$J$3*SIN(2*PI()*'Time-domain'!$C$1*$B312)</f>
        <v>83.235689811335121</v>
      </c>
      <c r="N312">
        <f>$K$2*COS(2*PI()*'Time-domain'!$C$1*$B312)+$K$3*SIN(2*PI()*'Time-domain'!$C$1*$B312)</f>
        <v>85.533984759819404</v>
      </c>
      <c r="O312">
        <f t="shared" si="20"/>
        <v>104.40907089360324</v>
      </c>
      <c r="P312">
        <f t="shared" si="21"/>
        <v>112.93331131443502</v>
      </c>
      <c r="Q312">
        <f t="shared" si="21"/>
        <v>120.3479329883514</v>
      </c>
      <c r="R312">
        <f t="shared" si="22"/>
        <v>104.37062136863553</v>
      </c>
      <c r="S312">
        <f t="shared" si="23"/>
        <v>112.8754070411624</v>
      </c>
      <c r="T312">
        <f t="shared" si="24"/>
        <v>119.19487241781277</v>
      </c>
    </row>
    <row r="313" spans="1:20" x14ac:dyDescent="0.3">
      <c r="A313">
        <v>50</v>
      </c>
      <c r="B313">
        <f>A313/256/(2*'Time-domain'!$C$1)</f>
        <v>1.953125E-3</v>
      </c>
      <c r="C313">
        <f>1*'Time-domain'!AJ59</f>
        <v>54.411764705882355</v>
      </c>
      <c r="D313">
        <f>1*'Time-domain'!AK59</f>
        <v>72.975771302024498</v>
      </c>
      <c r="E313">
        <f>1*'Time-domain'!AL59</f>
        <v>122.05882352941177</v>
      </c>
      <c r="F313">
        <f>F312+(C313+C312)/2*COS(2*PI()*'Time-domain'!$C$1*($B313+$B312)/2)*($B313-$B312)</f>
        <v>4.8855495351113859E-2</v>
      </c>
      <c r="G313">
        <f>G312+(D313+D312)/2*COS(2*PI()*'Time-domain'!$C$1*($B313+$B312)/2)*($B313-$B312)</f>
        <v>5.3664829203178346E-2</v>
      </c>
      <c r="H313">
        <f>H312+(E313+E312)/2*COS(2*PI()*'Time-domain'!$C$1*($B313+$B312)/2)*($B313-$B312)</f>
        <v>6.3310415231599595E-2</v>
      </c>
      <c r="I313">
        <f>I312+(C313+C312)/2*SIN(2*PI()*'Time-domain'!$C$1*($B313+$B312)/2)*($B313-$B312)</f>
        <v>0.73037556618842991</v>
      </c>
      <c r="J313">
        <f>J312+(D313+D312)/2*SIN(2*PI()*'Time-domain'!$C$1*($B313+$B312)/2)*($B313-$B312)</f>
        <v>0.76043578578612414</v>
      </c>
      <c r="K313">
        <f>K312+(E313+E312)/2*SIN(2*PI()*'Time-domain'!$C$1*($B313+$B312)/2)*($B313-$B312)</f>
        <v>0.78588770530849861</v>
      </c>
      <c r="L313">
        <f>$I$2*COS(2*PI()*'Time-domain'!$C$1*$B313)+$I$3*SIN(2*PI()*'Time-domain'!$C$1*$B313)</f>
        <v>81.464105304777704</v>
      </c>
      <c r="M313">
        <f>$J$2*COS(2*PI()*'Time-domain'!$C$1*$B313)+$J$3*SIN(2*PI()*'Time-domain'!$C$1*$B313)</f>
        <v>84.718220008338108</v>
      </c>
      <c r="N313">
        <f>$K$2*COS(2*PI()*'Time-domain'!$C$1*$B313)+$K$3*SIN(2*PI()*'Time-domain'!$C$1*$B313)</f>
        <v>87.057450421771037</v>
      </c>
      <c r="O313">
        <f t="shared" si="20"/>
        <v>104.52472089900982</v>
      </c>
      <c r="P313">
        <f t="shared" si="21"/>
        <v>113.11230066328034</v>
      </c>
      <c r="Q313">
        <f t="shared" si="21"/>
        <v>120.8822651570527</v>
      </c>
      <c r="R313">
        <f t="shared" si="22"/>
        <v>104.62533912433818</v>
      </c>
      <c r="S313">
        <f t="shared" si="23"/>
        <v>113.15088082850338</v>
      </c>
      <c r="T313">
        <f t="shared" si="24"/>
        <v>119.48576893634834</v>
      </c>
    </row>
    <row r="314" spans="1:20" x14ac:dyDescent="0.3">
      <c r="A314">
        <v>51</v>
      </c>
      <c r="B314">
        <f>A314/256/(2*'Time-domain'!$C$1)</f>
        <v>1.9921875E-3</v>
      </c>
      <c r="C314">
        <f>1*'Time-domain'!AJ60</f>
        <v>54.411764705882355</v>
      </c>
      <c r="D314">
        <f>1*'Time-domain'!AK60</f>
        <v>83.453537330719314</v>
      </c>
      <c r="E314">
        <f>1*'Time-domain'!AL60</f>
        <v>122.05882352941177</v>
      </c>
      <c r="F314">
        <f>F313+(C314+C313)/2*COS(2*PI()*'Time-domain'!$C$1*($B314+$B313)/2)*($B314-$B313)</f>
        <v>5.0585696649316989E-2</v>
      </c>
      <c r="G314">
        <f>G313+(D314+D313)/2*COS(2*PI()*'Time-domain'!$C$1*($B314+$B313)/2)*($B314-$B313)</f>
        <v>5.6151921786339244E-2</v>
      </c>
      <c r="H314">
        <f>H313+(E314+E313)/2*COS(2*PI()*'Time-domain'!$C$1*($B314+$B313)/2)*($B314-$B313)</f>
        <v>6.719167760324446E-2</v>
      </c>
      <c r="I314">
        <f>I313+(C314+C313)/2*SIN(2*PI()*'Time-domain'!$C$1*($B314+$B313)/2)*($B314-$B313)</f>
        <v>0.73161006276756269</v>
      </c>
      <c r="J314">
        <f>J313+(D314+D313)/2*SIN(2*PI()*'Time-domain'!$C$1*($B314+$B313)/2)*($B314-$B313)</f>
        <v>0.7622103234015376</v>
      </c>
      <c r="K314">
        <f>K313+(E314+E313)/2*SIN(2*PI()*'Time-domain'!$C$1*($B314+$B313)/2)*($B314-$B313)</f>
        <v>0.78865698141844509</v>
      </c>
      <c r="L314">
        <f>$I$2*COS(2*PI()*'Time-domain'!$C$1*$B314)+$I$3*SIN(2*PI()*'Time-domain'!$C$1*$B314)</f>
        <v>82.877421784565314</v>
      </c>
      <c r="M314">
        <f>$J$2*COS(2*PI()*'Time-domain'!$C$1*$B314)+$J$3*SIN(2*PI()*'Time-domain'!$C$1*$B314)</f>
        <v>86.187991953025943</v>
      </c>
      <c r="N314">
        <f>$K$2*COS(2*PI()*'Time-domain'!$C$1*$B314)+$K$3*SIN(2*PI()*'Time-domain'!$C$1*$B314)</f>
        <v>88.567805551911604</v>
      </c>
      <c r="O314">
        <f t="shared" si="20"/>
        <v>104.6403709044164</v>
      </c>
      <c r="P314">
        <f t="shared" si="21"/>
        <v>113.35126676288306</v>
      </c>
      <c r="Q314">
        <f t="shared" si="21"/>
        <v>121.46423220398177</v>
      </c>
      <c r="R314">
        <f t="shared" si="22"/>
        <v>104.88909046736609</v>
      </c>
      <c r="S314">
        <f t="shared" si="23"/>
        <v>113.43612431763407</v>
      </c>
      <c r="T314">
        <f t="shared" si="24"/>
        <v>119.78698212517472</v>
      </c>
    </row>
    <row r="315" spans="1:20" x14ac:dyDescent="0.3">
      <c r="A315">
        <v>52</v>
      </c>
      <c r="B315">
        <f>A315/256/(2*'Time-domain'!$C$1)</f>
        <v>2.0312500000000001E-3</v>
      </c>
      <c r="C315">
        <f>1*'Time-domain'!AJ61</f>
        <v>54.411764705882355</v>
      </c>
      <c r="D315">
        <f>1*'Time-domain'!AK61</f>
        <v>93.838773933010273</v>
      </c>
      <c r="E315">
        <f>1*'Time-domain'!AL61</f>
        <v>122.05882352941177</v>
      </c>
      <c r="F315">
        <f>F314+(C315+C314)/2*COS(2*PI()*'Time-domain'!$C$1*($B315+$B314)/2)*($B315-$B314)</f>
        <v>5.2300618494510037E-2</v>
      </c>
      <c r="G315">
        <f>G314+(D315+D314)/2*COS(2*PI()*'Time-domain'!$C$1*($B315+$B314)/2)*($B315-$B314)</f>
        <v>5.8945825450504599E-2</v>
      </c>
      <c r="H315">
        <f>H314+(E315+E314)/2*COS(2*PI()*'Time-domain'!$C$1*($B315+$B314)/2)*($B315-$B314)</f>
        <v>7.1038664445164004E-2</v>
      </c>
      <c r="I315">
        <f>I314+(C315+C314)/2*SIN(2*PI()*'Time-domain'!$C$1*($B315+$B314)/2)*($B315-$B314)</f>
        <v>0.73286569862284634</v>
      </c>
      <c r="J315">
        <f>J314+(D315+D314)/2*SIN(2*PI()*'Time-domain'!$C$1*($B315+$B314)/2)*($B315-$B314)</f>
        <v>0.76425597091997577</v>
      </c>
      <c r="K315">
        <f>K314+(E315+E314)/2*SIN(2*PI()*'Time-domain'!$C$1*($B315+$B314)/2)*($B315-$B314)</f>
        <v>0.79147367806678415</v>
      </c>
      <c r="L315">
        <f>$I$2*COS(2*PI()*'Time-domain'!$C$1*$B315)+$I$3*SIN(2*PI()*'Time-domain'!$C$1*$B315)</f>
        <v>84.278257229479308</v>
      </c>
      <c r="M315">
        <f>$J$2*COS(2*PI()*'Time-domain'!$C$1*$B315)+$J$3*SIN(2*PI()*'Time-domain'!$C$1*$B315)</f>
        <v>87.644784303150004</v>
      </c>
      <c r="N315">
        <f>$K$2*COS(2*PI()*'Time-domain'!$C$1*$B315)+$K$3*SIN(2*PI()*'Time-domain'!$C$1*$B315)</f>
        <v>90.064822696314053</v>
      </c>
      <c r="O315">
        <f t="shared" si="20"/>
        <v>104.75602090982298</v>
      </c>
      <c r="P315">
        <f t="shared" si="21"/>
        <v>113.65822539211386</v>
      </c>
      <c r="Q315">
        <f t="shared" si="21"/>
        <v>122.04619925091083</v>
      </c>
      <c r="R315">
        <f t="shared" si="22"/>
        <v>105.16195200082943</v>
      </c>
      <c r="S315">
        <f t="shared" si="23"/>
        <v>113.73122035377597</v>
      </c>
      <c r="T315">
        <f t="shared" si="24"/>
        <v>120.09859946770273</v>
      </c>
    </row>
    <row r="316" spans="1:20" x14ac:dyDescent="0.3">
      <c r="A316">
        <v>53</v>
      </c>
      <c r="B316">
        <f>A316/256/(2*'Time-domain'!$C$1)</f>
        <v>2.0703125000000001E-3</v>
      </c>
      <c r="C316">
        <f>1*'Time-domain'!AJ62</f>
        <v>54.411764705882355</v>
      </c>
      <c r="D316">
        <f>1*'Time-domain'!AK62</f>
        <v>104.1299171304649</v>
      </c>
      <c r="E316">
        <f>1*'Time-domain'!AL62</f>
        <v>122.05882352941177</v>
      </c>
      <c r="F316">
        <f>F315+(C316+C315)/2*COS(2*PI()*'Time-domain'!$C$1*($B316+$B315)/2)*($B316-$B315)</f>
        <v>5.4000002625771093E-2</v>
      </c>
      <c r="G316">
        <f>G315+(D316+D315)/2*COS(2*PI()*'Time-domain'!$C$1*($B316+$B315)/2)*($B316-$B315)</f>
        <v>6.2037297064210802E-2</v>
      </c>
      <c r="H316">
        <f>H315+(E316+E315)/2*COS(2*PI()*'Time-domain'!$C$1*($B316+$B315)/2)*($B316-$B315)</f>
        <v>7.4850796415290161E-2</v>
      </c>
      <c r="I316">
        <f>I315+(C316+C315)/2*SIN(2*PI()*'Time-domain'!$C$1*($B316+$B315)/2)*($B316-$B315)</f>
        <v>0.73414228466013975</v>
      </c>
      <c r="J316">
        <f>J315+(D316+D315)/2*SIN(2*PI()*'Time-domain'!$C$1*($B316+$B315)/2)*($B316-$B315)</f>
        <v>0.7665783001827644</v>
      </c>
      <c r="K316">
        <f>K315+(E316+E315)/2*SIN(2*PI()*'Time-domain'!$C$1*($B316+$B315)/2)*($B316-$B315)</f>
        <v>0.7943373710693612</v>
      </c>
      <c r="L316">
        <f>$I$2*COS(2*PI()*'Time-domain'!$C$1*$B316)+$I$3*SIN(2*PI()*'Time-domain'!$C$1*$B316)</f>
        <v>85.666400678854316</v>
      </c>
      <c r="M316">
        <f>$J$2*COS(2*PI()*'Time-domain'!$C$1*$B316)+$J$3*SIN(2*PI()*'Time-domain'!$C$1*$B316)</f>
        <v>89.088377671140861</v>
      </c>
      <c r="N316">
        <f>$K$2*COS(2*PI()*'Time-domain'!$C$1*$B316)+$K$3*SIN(2*PI()*'Time-domain'!$C$1*$B316)</f>
        <v>91.548276409702893</v>
      </c>
      <c r="O316">
        <f t="shared" si="20"/>
        <v>104.87167091522956</v>
      </c>
      <c r="P316">
        <f t="shared" si="21"/>
        <v>114.04095588665865</v>
      </c>
      <c r="Q316">
        <f t="shared" si="21"/>
        <v>122.6281662978399</v>
      </c>
      <c r="R316">
        <f t="shared" si="22"/>
        <v>105.44399484020033</v>
      </c>
      <c r="S316">
        <f t="shared" si="23"/>
        <v>114.03624584734463</v>
      </c>
      <c r="T316">
        <f t="shared" si="24"/>
        <v>120.42070218027003</v>
      </c>
    </row>
    <row r="317" spans="1:20" x14ac:dyDescent="0.3">
      <c r="A317">
        <v>54</v>
      </c>
      <c r="B317">
        <f>A317/256/(2*'Time-domain'!$C$1)</f>
        <v>2.1093750000000001E-3</v>
      </c>
      <c r="C317">
        <f>1*'Time-domain'!AJ63</f>
        <v>60.551074753863347</v>
      </c>
      <c r="D317">
        <f>1*'Time-domain'!AK63</f>
        <v>114.3254171147715</v>
      </c>
      <c r="E317">
        <f>1*'Time-domain'!AL63</f>
        <v>122.05882352941177</v>
      </c>
      <c r="F317">
        <f>F316+(C317+C316)/2*COS(2*PI()*'Time-domain'!$C$1*($B317+$B316)/2)*($B317-$B316)</f>
        <v>5.5778573353919003E-2</v>
      </c>
      <c r="G317">
        <f>G316+(D317+D316)/2*COS(2*PI()*'Time-domain'!$C$1*($B317+$B316)/2)*($B317-$B316)</f>
        <v>6.5416982749796113E-2</v>
      </c>
      <c r="H317">
        <f>H316+(E317+E316)/2*COS(2*PI()*'Time-domain'!$C$1*($B317+$B316)/2)*($B317-$B316)</f>
        <v>7.862749942057036E-2</v>
      </c>
      <c r="I317">
        <f>I316+(C317+C316)/2*SIN(2*PI()*'Time-domain'!$C$1*($B317+$B316)/2)*($B317-$B316)</f>
        <v>0.73551281865558771</v>
      </c>
      <c r="J317">
        <f>J316+(D317+D316)/2*SIN(2*PI()*'Time-domain'!$C$1*($B317+$B316)/2)*($B317-$B316)</f>
        <v>0.76918262401015969</v>
      </c>
      <c r="K317">
        <f>K316+(E317+E316)/2*SIN(2*PI()*'Time-domain'!$C$1*($B317+$B316)/2)*($B317-$B316)</f>
        <v>0.7972476291645435</v>
      </c>
      <c r="L317">
        <f>$I$2*COS(2*PI()*'Time-domain'!$C$1*$B317)+$I$3*SIN(2*PI()*'Time-domain'!$C$1*$B317)</f>
        <v>87.041643083392898</v>
      </c>
      <c r="M317">
        <f>$J$2*COS(2*PI()*'Time-domain'!$C$1*$B317)+$J$3*SIN(2*PI()*'Time-domain'!$C$1*$B317)</f>
        <v>90.518554657147263</v>
      </c>
      <c r="N317">
        <f>$K$2*COS(2*PI()*'Time-domain'!$C$1*$B317)+$K$3*SIN(2*PI()*'Time-domain'!$C$1*$B317)</f>
        <v>93.017943289405466</v>
      </c>
      <c r="O317">
        <f t="shared" si="20"/>
        <v>105.00073785328276</v>
      </c>
      <c r="P317">
        <f t="shared" si="21"/>
        <v>114.50699820169964</v>
      </c>
      <c r="Q317">
        <f t="shared" si="21"/>
        <v>123.21013334476896</v>
      </c>
      <c r="R317">
        <f t="shared" si="22"/>
        <v>105.73528457047556</v>
      </c>
      <c r="S317">
        <f t="shared" si="23"/>
        <v>114.35127172762176</v>
      </c>
      <c r="T317">
        <f t="shared" si="24"/>
        <v>120.75336516321944</v>
      </c>
    </row>
    <row r="318" spans="1:20" x14ac:dyDescent="0.3">
      <c r="A318">
        <v>55</v>
      </c>
      <c r="B318">
        <f>A318/256/(2*'Time-domain'!$C$1)</f>
        <v>2.1484375000000002E-3</v>
      </c>
      <c r="C318">
        <f>1*'Time-domain'!AJ64</f>
        <v>69.807869339695813</v>
      </c>
      <c r="D318">
        <f>1*'Time-domain'!AK64</f>
        <v>122.05882352941177</v>
      </c>
      <c r="E318">
        <f>1*'Time-domain'!AL64</f>
        <v>122.05882352941177</v>
      </c>
      <c r="F318">
        <f>F317+(C318+C317)/2*COS(2*PI()*'Time-domain'!$C$1*($B318+$B317)/2)*($B318-$B317)</f>
        <v>5.7776111822411907E-2</v>
      </c>
      <c r="G318">
        <f>G317+(D318+D317)/2*COS(2*PI()*'Time-domain'!$C$1*($B318+$B317)/2)*($B318-$B317)</f>
        <v>6.9039186176768866E-2</v>
      </c>
      <c r="H318">
        <f>H317+(E318+E317)/2*COS(2*PI()*'Time-domain'!$C$1*($B318+$B317)/2)*($B318-$B317)</f>
        <v>8.2368204703423806E-2</v>
      </c>
      <c r="I318">
        <f>I317+(C318+C317)/2*SIN(2*PI()*'Time-domain'!$C$1*($B318+$B317)/2)*($B318-$B317)</f>
        <v>0.73709152965955371</v>
      </c>
      <c r="J318">
        <f>J317+(D318+D317)/2*SIN(2*PI()*'Time-domain'!$C$1*($B318+$B317)/2)*($B318-$B317)</f>
        <v>0.77204535356403892</v>
      </c>
      <c r="K318">
        <f>K317+(E318+E317)/2*SIN(2*PI()*'Time-domain'!$C$1*($B318+$B317)/2)*($B318-$B317)</f>
        <v>0.80020401407816677</v>
      </c>
      <c r="L318">
        <f>$I$2*COS(2*PI()*'Time-domain'!$C$1*$B318)+$I$3*SIN(2*PI()*'Time-domain'!$C$1*$B318)</f>
        <v>88.403777336647408</v>
      </c>
      <c r="M318">
        <f>$J$2*COS(2*PI()*'Time-domain'!$C$1*$B318)+$J$3*SIN(2*PI()*'Time-domain'!$C$1*$B318)</f>
        <v>91.935099881775685</v>
      </c>
      <c r="N318">
        <f>$K$2*COS(2*PI()*'Time-domain'!$C$1*$B318)+$K$3*SIN(2*PI()*'Time-domain'!$C$1*$B318)</f>
        <v>94.473602008995513</v>
      </c>
      <c r="O318">
        <f t="shared" si="20"/>
        <v>105.16668955548185</v>
      </c>
      <c r="P318">
        <f t="shared" si="21"/>
        <v>115.05267700272432</v>
      </c>
      <c r="Q318">
        <f t="shared" si="21"/>
        <v>123.79210039169803</v>
      </c>
      <c r="R318">
        <f t="shared" si="22"/>
        <v>106.03588120667052</v>
      </c>
      <c r="S318">
        <f t="shared" si="23"/>
        <v>114.67636290003006</v>
      </c>
      <c r="T318">
        <f t="shared" si="24"/>
        <v>121.09665695578177</v>
      </c>
    </row>
    <row r="319" spans="1:20" x14ac:dyDescent="0.3">
      <c r="A319">
        <v>56</v>
      </c>
      <c r="B319">
        <f>A319/256/(2*'Time-domain'!$C$1)</f>
        <v>2.1875000000000002E-3</v>
      </c>
      <c r="C319">
        <f>1*'Time-domain'!AJ65</f>
        <v>78.974189486531287</v>
      </c>
      <c r="D319">
        <f>1*'Time-domain'!AK65</f>
        <v>122.05882352941177</v>
      </c>
      <c r="E319">
        <f>1*'Time-domain'!AL65</f>
        <v>122.05882352941177</v>
      </c>
      <c r="F319">
        <f>F318+(C319+C318)/2*COS(2*PI()*'Time-domain'!$C$1*($B319+$B318)/2)*($B319-$B318)</f>
        <v>6.0033671693529335E-2</v>
      </c>
      <c r="G319">
        <f>G318+(D319+D318)/2*COS(2*PI()*'Time-domain'!$C$1*($B319+$B318)/2)*($B319-$B318)</f>
        <v>7.2743330400739353E-2</v>
      </c>
      <c r="H319">
        <f>H318+(E319+E318)/2*COS(2*PI()*'Time-domain'!$C$1*($B319+$B318)/2)*($B319-$B318)</f>
        <v>8.6072348927394293E-2</v>
      </c>
      <c r="I319">
        <f>I318+(C319+C318)/2*SIN(2*PI()*'Time-domain'!$C$1*($B319+$B318)/2)*($B319-$B318)</f>
        <v>0.73892119515762955</v>
      </c>
      <c r="J319">
        <f>J318+(D319+D318)/2*SIN(2*PI()*'Time-domain'!$C$1*($B319+$B318)/2)*($B319-$B318)</f>
        <v>0.7750474200754095</v>
      </c>
      <c r="K319">
        <f>K318+(E319+E318)/2*SIN(2*PI()*'Time-domain'!$C$1*($B319+$B318)/2)*($B319-$B318)</f>
        <v>0.80320608058953735</v>
      </c>
      <c r="L319">
        <f>$I$2*COS(2*PI()*'Time-domain'!$C$1*$B319)+$I$3*SIN(2*PI()*'Time-domain'!$C$1*$B319)</f>
        <v>89.75259830620972</v>
      </c>
      <c r="M319">
        <f>$J$2*COS(2*PI()*'Time-domain'!$C$1*$B319)+$J$3*SIN(2*PI()*'Time-domain'!$C$1*$B319)</f>
        <v>93.337800018525812</v>
      </c>
      <c r="N319">
        <f>$K$2*COS(2*PI()*'Time-domain'!$C$1*$B319)+$K$3*SIN(2*PI()*'Time-domain'!$C$1*$B319)</f>
        <v>95.91503335162426</v>
      </c>
      <c r="O319">
        <f t="shared" si="20"/>
        <v>105.38286241708899</v>
      </c>
      <c r="P319">
        <f t="shared" si="21"/>
        <v>115.63464404965339</v>
      </c>
      <c r="Q319">
        <f t="shared" si="21"/>
        <v>124.37406743862709</v>
      </c>
      <c r="R319">
        <f t="shared" si="22"/>
        <v>106.34583915766856</v>
      </c>
      <c r="S319">
        <f t="shared" si="23"/>
        <v>115.01157820703658</v>
      </c>
      <c r="T319">
        <f t="shared" si="24"/>
        <v>121.45063969479035</v>
      </c>
    </row>
    <row r="320" spans="1:20" x14ac:dyDescent="0.3">
      <c r="A320">
        <v>57</v>
      </c>
      <c r="B320">
        <f>A320/256/(2*'Time-domain'!$C$1)</f>
        <v>2.2265624999999998E-3</v>
      </c>
      <c r="C320">
        <f>1*'Time-domain'!AJ66</f>
        <v>88.048654780271576</v>
      </c>
      <c r="D320">
        <f>1*'Time-domain'!AK66</f>
        <v>122.05882352941177</v>
      </c>
      <c r="E320">
        <f>1*'Time-domain'!AL66</f>
        <v>122.05882352941177</v>
      </c>
      <c r="F320">
        <f>F319+(C320+C319)/2*COS(2*PI()*'Time-domain'!$C$1*($B320+$B319)/2)*($B320-$B319)</f>
        <v>6.25426136269015E-2</v>
      </c>
      <c r="G320">
        <f>G319+(D320+D319)/2*COS(2*PI()*'Time-domain'!$C$1*($B320+$B319)/2)*($B320-$B319)</f>
        <v>7.6410355735331642E-2</v>
      </c>
      <c r="H320">
        <f>H319+(E320+E319)/2*COS(2*PI()*'Time-domain'!$C$1*($B320+$B319)/2)*($B320-$B319)</f>
        <v>8.9739374261986582E-2</v>
      </c>
      <c r="I320">
        <f>I319+(C320+C319)/2*SIN(2*PI()*'Time-domain'!$C$1*($B320+$B319)/2)*($B320-$B319)</f>
        <v>0.74100612450570746</v>
      </c>
      <c r="J320">
        <f>J319+(D320+D319)/2*SIN(2*PI()*'Time-domain'!$C$1*($B320+$B319)/2)*($B320-$B319)</f>
        <v>0.77809471608435321</v>
      </c>
      <c r="K320">
        <f>K319+(E320+E319)/2*SIN(2*PI()*'Time-domain'!$C$1*($B320+$B319)/2)*($B320-$B319)</f>
        <v>0.80625337659848106</v>
      </c>
      <c r="L320">
        <f>$I$2*COS(2*PI()*'Time-domain'!$C$1*$B320)+$I$3*SIN(2*PI()*'Time-domain'!$C$1*$B320)</f>
        <v>91.087902864603066</v>
      </c>
      <c r="M320">
        <f>$J$2*COS(2*PI()*'Time-domain'!$C$1*$B320)+$J$3*SIN(2*PI()*'Time-domain'!$C$1*$B320)</f>
        <v>94.726443825916533</v>
      </c>
      <c r="N320">
        <f>$K$2*COS(2*PI()*'Time-domain'!$C$1*$B320)+$K$3*SIN(2*PI()*'Time-domain'!$C$1*$B320)</f>
        <v>97.342020243033417</v>
      </c>
      <c r="O320">
        <f t="shared" si="20"/>
        <v>105.65529044938364</v>
      </c>
      <c r="P320">
        <f t="shared" si="21"/>
        <v>116.21661109658245</v>
      </c>
      <c r="Q320">
        <f t="shared" si="21"/>
        <v>124.95603448555616</v>
      </c>
      <c r="R320">
        <f t="shared" si="22"/>
        <v>106.66520719344699</v>
      </c>
      <c r="S320">
        <f t="shared" si="23"/>
        <v>115.35697039270828</v>
      </c>
      <c r="T320">
        <f t="shared" si="24"/>
        <v>121.81536907725216</v>
      </c>
    </row>
    <row r="321" spans="1:20" x14ac:dyDescent="0.3">
      <c r="A321">
        <v>58</v>
      </c>
      <c r="B321">
        <f>A321/256/(2*'Time-domain'!$C$1)</f>
        <v>2.2656249999999998E-3</v>
      </c>
      <c r="C321">
        <f>1*'Time-domain'!AJ67</f>
        <v>97.029898639822363</v>
      </c>
      <c r="D321">
        <f>1*'Time-domain'!AK67</f>
        <v>122.05882352941177</v>
      </c>
      <c r="E321">
        <f>1*'Time-domain'!AL67</f>
        <v>122.05882352941177</v>
      </c>
      <c r="F321">
        <f>F320+(C321+C320)/2*COS(2*PI()*'Time-domain'!$C$1*($B321+$B320)/2)*($B321-$B320)</f>
        <v>6.5294219805912282E-2</v>
      </c>
      <c r="G321">
        <f>G320+(D321+D320)/2*COS(2*PI()*'Time-domain'!$C$1*($B321+$B320)/2)*($B321-$B320)</f>
        <v>8.0039709940018786E-2</v>
      </c>
      <c r="H321">
        <f>H320+(E321+E320)/2*COS(2*PI()*'Time-domain'!$C$1*($B321+$B320)/2)*($B321-$B320)</f>
        <v>9.3368728466673725E-2</v>
      </c>
      <c r="I321">
        <f>I320+(C321+C320)/2*SIN(2*PI()*'Time-domain'!$C$1*($B321+$B320)/2)*($B321-$B320)</f>
        <v>0.74335038441221668</v>
      </c>
      <c r="J321">
        <f>J320+(D321+D320)/2*SIN(2*PI()*'Time-domain'!$C$1*($B321+$B320)/2)*($B321-$B320)</f>
        <v>0.78118678267930008</v>
      </c>
      <c r="K321">
        <f>K320+(E321+E320)/2*SIN(2*PI()*'Time-domain'!$C$1*($B321+$B320)/2)*($B321-$B320)</f>
        <v>0.80934544319342794</v>
      </c>
      <c r="L321">
        <f>$I$2*COS(2*PI()*'Time-domain'!$C$1*$B321)+$I$3*SIN(2*PI()*'Time-domain'!$C$1*$B321)</f>
        <v>92.409489919872684</v>
      </c>
      <c r="M321">
        <f>$J$2*COS(2*PI()*'Time-domain'!$C$1*$B321)+$J$3*SIN(2*PI()*'Time-domain'!$C$1*$B321)</f>
        <v>96.100822179298333</v>
      </c>
      <c r="N321">
        <f>$K$2*COS(2*PI()*'Time-domain'!$C$1*$B321)+$K$3*SIN(2*PI()*'Time-domain'!$C$1*$B321)</f>
        <v>98.754347784246121</v>
      </c>
      <c r="O321">
        <f t="shared" si="20"/>
        <v>105.98980286086875</v>
      </c>
      <c r="P321">
        <f t="shared" si="21"/>
        <v>116.79857814351152</v>
      </c>
      <c r="Q321">
        <f t="shared" si="21"/>
        <v>125.53800153248523</v>
      </c>
      <c r="R321">
        <f t="shared" si="22"/>
        <v>106.99402841569992</v>
      </c>
      <c r="S321">
        <f t="shared" si="23"/>
        <v>115.71258607094094</v>
      </c>
      <c r="T321">
        <f t="shared" si="24"/>
        <v>122.19089432679796</v>
      </c>
    </row>
    <row r="322" spans="1:20" x14ac:dyDescent="0.3">
      <c r="A322">
        <v>59</v>
      </c>
      <c r="B322">
        <f>A322/256/(2*'Time-domain'!$C$1)</f>
        <v>2.3046874999999999E-3</v>
      </c>
      <c r="C322">
        <f>1*'Time-domain'!AJ68</f>
        <v>105.91656852289383</v>
      </c>
      <c r="D322">
        <f>1*'Time-domain'!AK68</f>
        <v>122.05882352941177</v>
      </c>
      <c r="E322">
        <f>1*'Time-domain'!AL68</f>
        <v>122.05882352941177</v>
      </c>
      <c r="F322">
        <f>F321+(C322+C321)/2*COS(2*PI()*'Time-domain'!$C$1*($B322+$B321)/2)*($B322-$B321)</f>
        <v>6.8279700274261806E-2</v>
      </c>
      <c r="G322">
        <f>G321+(D322+D321)/2*COS(2*PI()*'Time-domain'!$C$1*($B322+$B321)/2)*($B322-$B321)</f>
        <v>8.3630846447407342E-2</v>
      </c>
      <c r="H322">
        <f>H321+(E322+E321)/2*COS(2*PI()*'Time-domain'!$C$1*($B322+$B321)/2)*($B322-$B321)</f>
        <v>9.6959864974062282E-2</v>
      </c>
      <c r="I322">
        <f>I321+(C322+C321)/2*SIN(2*PI()*'Time-domain'!$C$1*($B322+$B321)/2)*($B322-$B321)</f>
        <v>0.74595779739035395</v>
      </c>
      <c r="J322">
        <f>J321+(D322+D321)/2*SIN(2*PI()*'Time-domain'!$C$1*($B322+$B321)/2)*($B322-$B321)</f>
        <v>0.78432315420639442</v>
      </c>
      <c r="K322">
        <f>K321+(E322+E321)/2*SIN(2*PI()*'Time-domain'!$C$1*($B322+$B321)/2)*($B322-$B321)</f>
        <v>0.81248181472052228</v>
      </c>
      <c r="L322">
        <f>$I$2*COS(2*PI()*'Time-domain'!$C$1*$B322)+$I$3*SIN(2*PI()*'Time-domain'!$C$1*$B322)</f>
        <v>93.717160445869169</v>
      </c>
      <c r="M322">
        <f>$J$2*COS(2*PI()*'Time-domain'!$C$1*$B322)+$J$3*SIN(2*PI()*'Time-domain'!$C$1*$B322)</f>
        <v>97.460728102346536</v>
      </c>
      <c r="N322">
        <f>$K$2*COS(2*PI()*'Time-domain'!$C$1*$B322)+$K$3*SIN(2*PI()*'Time-domain'!$C$1*$B322)</f>
        <v>100.15180328392954</v>
      </c>
      <c r="O322">
        <f t="shared" si="20"/>
        <v>106.3920222801444</v>
      </c>
      <c r="P322">
        <f t="shared" si="21"/>
        <v>117.38054519044059</v>
      </c>
      <c r="Q322">
        <f t="shared" si="21"/>
        <v>126.11996857941429</v>
      </c>
      <c r="R322">
        <f t="shared" si="22"/>
        <v>107.33234023187542</v>
      </c>
      <c r="S322">
        <f t="shared" si="23"/>
        <v>116.07846569738072</v>
      </c>
      <c r="T322">
        <f t="shared" si="24"/>
        <v>122.5772581640319</v>
      </c>
    </row>
    <row r="323" spans="1:20" x14ac:dyDescent="0.3">
      <c r="A323">
        <v>60</v>
      </c>
      <c r="B323">
        <f>A323/256/(2*'Time-domain'!$C$1)</f>
        <v>2.3437499999999999E-3</v>
      </c>
      <c r="C323">
        <f>1*'Time-domain'!AJ69</f>
        <v>114.70732612968939</v>
      </c>
      <c r="D323">
        <f>1*'Time-domain'!AK69</f>
        <v>122.05882352941177</v>
      </c>
      <c r="E323">
        <f>1*'Time-domain'!AL69</f>
        <v>122.05882352941177</v>
      </c>
      <c r="F323">
        <f>F322+(C323+C322)/2*COS(2*PI()*'Time-domain'!$C$1*($B323+$B322)/2)*($B323-$B322)</f>
        <v>7.1490199304834565E-2</v>
      </c>
      <c r="G323">
        <f>G322+(D323+D322)/2*COS(2*PI()*'Time-domain'!$C$1*($B323+$B322)/2)*($B323-$B322)</f>
        <v>8.7183224445548532E-2</v>
      </c>
      <c r="H323">
        <f>H322+(E323+E322)/2*COS(2*PI()*'Time-domain'!$C$1*($B323+$B322)/2)*($B323-$B322)</f>
        <v>0.10051224297220347</v>
      </c>
      <c r="I323">
        <f>I322+(C323+C322)/2*SIN(2*PI()*'Time-domain'!$C$1*($B323+$B322)/2)*($B323-$B322)</f>
        <v>0.74883194037065859</v>
      </c>
      <c r="J323">
        <f>J322+(D323+D322)/2*SIN(2*PI()*'Time-domain'!$C$1*($B323+$B322)/2)*($B323-$B322)</f>
        <v>0.7875033583396206</v>
      </c>
      <c r="K323">
        <f>K322+(E323+E322)/2*SIN(2*PI()*'Time-domain'!$C$1*($B323+$B322)/2)*($B323-$B322)</f>
        <v>0.81566201885374845</v>
      </c>
      <c r="L323">
        <f>$I$2*COS(2*PI()*'Time-domain'!$C$1*$B323)+$I$3*SIN(2*PI()*'Time-domain'!$C$1*$B323)</f>
        <v>95.010717512221319</v>
      </c>
      <c r="M323">
        <f>$J$2*COS(2*PI()*'Time-domain'!$C$1*$B323)+$J$3*SIN(2*PI()*'Time-domain'!$C$1*$B323)</f>
        <v>98.805956798231264</v>
      </c>
      <c r="N323">
        <f>$K$2*COS(2*PI()*'Time-domain'!$C$1*$B323)+$K$3*SIN(2*PI()*'Time-domain'!$C$1*$B323)</f>
        <v>101.53417629042568</v>
      </c>
      <c r="O323">
        <f t="shared" si="20"/>
        <v>106.86736312869591</v>
      </c>
      <c r="P323">
        <f t="shared" si="21"/>
        <v>117.96251223736965</v>
      </c>
      <c r="Q323">
        <f t="shared" si="21"/>
        <v>126.70193562634336</v>
      </c>
      <c r="R323">
        <f t="shared" si="22"/>
        <v>107.68017433264265</v>
      </c>
      <c r="S323">
        <f t="shared" si="23"/>
        <v>116.45464354505516</v>
      </c>
      <c r="T323">
        <f t="shared" si="24"/>
        <v>122.97449678079819</v>
      </c>
    </row>
    <row r="324" spans="1:20" x14ac:dyDescent="0.3">
      <c r="A324">
        <v>61</v>
      </c>
      <c r="B324">
        <f>A324/256/(2*'Time-domain'!$C$1)</f>
        <v>2.3828124999999999E-3</v>
      </c>
      <c r="C324">
        <f>1*'Time-domain'!AJ70</f>
        <v>122.05882352941177</v>
      </c>
      <c r="D324">
        <f>1*'Time-domain'!AK70</f>
        <v>122.05882352941177</v>
      </c>
      <c r="E324">
        <f>1*'Time-domain'!AL70</f>
        <v>122.05882352941177</v>
      </c>
      <c r="F324">
        <f>F323+(C324+C323)/2*COS(2*PI()*'Time-domain'!$C$1*($B324+$B323)/2)*($B324-$B323)</f>
        <v>7.4897488797376066E-2</v>
      </c>
      <c r="G324">
        <f>G323+(D324+D323)/2*COS(2*PI()*'Time-domain'!$C$1*($B324+$B323)/2)*($B324-$B323)</f>
        <v>9.0696308959382507E-2</v>
      </c>
      <c r="H324">
        <f>H323+(E324+E323)/2*COS(2*PI()*'Time-domain'!$C$1*($B324+$B323)/2)*($B324-$B323)</f>
        <v>0.10402532748603745</v>
      </c>
      <c r="I324">
        <f>I323+(C324+C323)/2*SIN(2*PI()*'Time-domain'!$C$1*($B324+$B323)/2)*($B324-$B323)</f>
        <v>0.75195842213312225</v>
      </c>
      <c r="J324">
        <f>J323+(D324+D323)/2*SIN(2*PI()*'Time-domain'!$C$1*($B324+$B323)/2)*($B324-$B323)</f>
        <v>0.79072691615193402</v>
      </c>
      <c r="K324">
        <f>K323+(E324+E323)/2*SIN(2*PI()*'Time-domain'!$C$1*($B324+$B323)/2)*($B324-$B323)</f>
        <v>0.81888557666606188</v>
      </c>
      <c r="L324">
        <f>$I$2*COS(2*PI()*'Time-domain'!$C$1*$B324)+$I$3*SIN(2*PI()*'Time-domain'!$C$1*$B324)</f>
        <v>96.289966313992991</v>
      </c>
      <c r="M324">
        <f>$J$2*COS(2*PI()*'Time-domain'!$C$1*$B324)+$J$3*SIN(2*PI()*'Time-domain'!$C$1*$B324)</f>
        <v>100.13630568045903</v>
      </c>
      <c r="N324">
        <f>$K$2*COS(2*PI()*'Time-domain'!$C$1*$B324)+$K$3*SIN(2*PI()*'Time-domain'!$C$1*$B324)</f>
        <v>102.90125862344452</v>
      </c>
      <c r="O324">
        <f t="shared" si="20"/>
        <v>107.41480658205916</v>
      </c>
      <c r="P324">
        <f t="shared" si="21"/>
        <v>118.54447928429872</v>
      </c>
      <c r="Q324">
        <f t="shared" si="21"/>
        <v>127.28390267327242</v>
      </c>
      <c r="R324">
        <f t="shared" si="22"/>
        <v>108.03755667280258</v>
      </c>
      <c r="S324">
        <f t="shared" si="23"/>
        <v>116.84114768372841</v>
      </c>
      <c r="T324">
        <f t="shared" si="24"/>
        <v>123.38263981838045</v>
      </c>
    </row>
    <row r="325" spans="1:20" x14ac:dyDescent="0.3">
      <c r="A325">
        <v>62</v>
      </c>
      <c r="B325">
        <f>A325/256/(2*'Time-domain'!$C$1)</f>
        <v>2.421875E-3</v>
      </c>
      <c r="C325">
        <f>1*'Time-domain'!AJ71</f>
        <v>122.05882352941177</v>
      </c>
      <c r="D325">
        <f>1*'Time-domain'!AK71</f>
        <v>122.05882352941177</v>
      </c>
      <c r="E325">
        <f>1*'Time-domain'!AL71</f>
        <v>124.40839692792203</v>
      </c>
      <c r="F325">
        <f>F324+(C325+C324)/2*COS(2*PI()*'Time-domain'!$C$1*($B325+$B324)/2)*($B325-$B324)</f>
        <v>7.8370750769297184E-2</v>
      </c>
      <c r="G325">
        <f>G324+(D325+D324)/2*COS(2*PI()*'Time-domain'!$C$1*($B325+$B324)/2)*($B325-$B324)</f>
        <v>9.4169570931303626E-2</v>
      </c>
      <c r="H325">
        <f>H324+(E325+E324)/2*COS(2*PI()*'Time-domain'!$C$1*($B325+$B324)/2)*($B325-$B324)</f>
        <v>0.10753201876564526</v>
      </c>
      <c r="I325">
        <f>I324+(C325+C324)/2*SIN(2*PI()*'Time-domain'!$C$1*($B325+$B324)/2)*($B325-$B324)</f>
        <v>0.75522484816857338</v>
      </c>
      <c r="J325">
        <f>J324+(D325+D324)/2*SIN(2*PI()*'Time-domain'!$C$1*($B325+$B324)/2)*($B325-$B324)</f>
        <v>0.79399334218738515</v>
      </c>
      <c r="K325">
        <f>K324+(E325+E324)/2*SIN(2*PI()*'Time-domain'!$C$1*($B325+$B324)/2)*($B325-$B324)</f>
        <v>0.82218344126326215</v>
      </c>
      <c r="L325">
        <f>$I$2*COS(2*PI()*'Time-domain'!$C$1*$B325)+$I$3*SIN(2*PI()*'Time-domain'!$C$1*$B325)</f>
        <v>97.554714201020133</v>
      </c>
      <c r="M325">
        <f>$J$2*COS(2*PI()*'Time-domain'!$C$1*$B325)+$J$3*SIN(2*PI()*'Time-domain'!$C$1*$B325)</f>
        <v>101.45157440338161</v>
      </c>
      <c r="N325">
        <f>$K$2*COS(2*PI()*'Time-domain'!$C$1*$B325)+$K$3*SIN(2*PI()*'Time-domain'!$C$1*$B325)</f>
        <v>104.25284440541526</v>
      </c>
      <c r="O325">
        <f t="shared" si="20"/>
        <v>107.99677362898822</v>
      </c>
      <c r="P325">
        <f t="shared" si="21"/>
        <v>119.12644633122778</v>
      </c>
      <c r="Q325">
        <f t="shared" si="21"/>
        <v>127.8771262158502</v>
      </c>
      <c r="R325">
        <f t="shared" si="22"/>
        <v>108.40450745565383</v>
      </c>
      <c r="S325">
        <f t="shared" si="23"/>
        <v>117.23799996299303</v>
      </c>
      <c r="T325">
        <f t="shared" si="24"/>
        <v>123.80171034964697</v>
      </c>
    </row>
    <row r="326" spans="1:20" x14ac:dyDescent="0.3">
      <c r="A326">
        <v>63</v>
      </c>
      <c r="B326">
        <f>A326/256/(2*'Time-domain'!$C$1)</f>
        <v>2.4609375E-3</v>
      </c>
      <c r="C326">
        <f>1*'Time-domain'!AJ72</f>
        <v>122.05882352941177</v>
      </c>
      <c r="D326">
        <f>1*'Time-domain'!AK72</f>
        <v>122.05882352941177</v>
      </c>
      <c r="E326">
        <f>1*'Time-domain'!AL72</f>
        <v>135.29411764705884</v>
      </c>
      <c r="F326">
        <f>F325+(C326+C325)/2*COS(2*PI()*'Time-domain'!$C$1*($B326+$B325)/2)*($B326-$B325)</f>
        <v>8.1803667138828126E-2</v>
      </c>
      <c r="G326">
        <f>G325+(D326+D325)/2*COS(2*PI()*'Time-domain'!$C$1*($B326+$B325)/2)*($B326-$B325)</f>
        <v>9.7602487300834567E-2</v>
      </c>
      <c r="H326">
        <f>H325+(E326+E325)/2*COS(2*PI()*'Time-domain'!$C$1*($B326+$B325)/2)*($B326-$B325)</f>
        <v>0.11118409809802542</v>
      </c>
      <c r="I326">
        <f>I325+(C326+C325)/2*SIN(2*PI()*'Time-domain'!$C$1*($B326+$B325)/2)*($B326-$B325)</f>
        <v>0.75853365051541632</v>
      </c>
      <c r="J326">
        <f>J325+(D326+D325)/2*SIN(2*PI()*'Time-domain'!$C$1*($B326+$B325)/2)*($B326-$B325)</f>
        <v>0.7973021445342281</v>
      </c>
      <c r="K326">
        <f>K325+(E326+E325)/2*SIN(2*PI()*'Time-domain'!$C$1*($B326+$B325)/2)*($B326-$B325)</f>
        <v>0.82570348293194018</v>
      </c>
      <c r="L326">
        <f>$I$2*COS(2*PI()*'Time-domain'!$C$1*$B326)+$I$3*SIN(2*PI()*'Time-domain'!$C$1*$B326)</f>
        <v>98.804770706923051</v>
      </c>
      <c r="M326">
        <f>$J$2*COS(2*PI()*'Time-domain'!$C$1*$B326)+$J$3*SIN(2*PI()*'Time-domain'!$C$1*$B326)</f>
        <v>102.75156489236727</v>
      </c>
      <c r="N326">
        <f>$K$2*COS(2*PI()*'Time-domain'!$C$1*$B326)+$K$3*SIN(2*PI()*'Time-domain'!$C$1*$B326)</f>
        <v>105.58873009249065</v>
      </c>
      <c r="O326">
        <f t="shared" si="20"/>
        <v>108.57874067591729</v>
      </c>
      <c r="P326">
        <f t="shared" si="21"/>
        <v>119.70841337815685</v>
      </c>
      <c r="Q326">
        <f t="shared" si="21"/>
        <v>128.53577266191044</v>
      </c>
      <c r="R326">
        <f t="shared" si="22"/>
        <v>108.78104112082289</v>
      </c>
      <c r="S326">
        <f t="shared" si="23"/>
        <v>117.64521599910864</v>
      </c>
      <c r="T326">
        <f t="shared" si="24"/>
        <v>124.23172486515244</v>
      </c>
    </row>
    <row r="327" spans="1:20" x14ac:dyDescent="0.3">
      <c r="A327">
        <v>64</v>
      </c>
      <c r="B327">
        <f>A327/256/(2*'Time-domain'!$C$1)</f>
        <v>2.5000000000000001E-3</v>
      </c>
      <c r="C327">
        <f>1*'Time-domain'!AJ73</f>
        <v>122.05882352941177</v>
      </c>
      <c r="D327">
        <f>1*'Time-domain'!AK73</f>
        <v>122.05882352941177</v>
      </c>
      <c r="E327">
        <f>1*'Time-domain'!AL73</f>
        <v>135.29411764705884</v>
      </c>
      <c r="F327">
        <f>F326+(C327+C326)/2*COS(2*PI()*'Time-domain'!$C$1*($B327+$B326)/2)*($B327-$B326)</f>
        <v>8.5195720921390911E-2</v>
      </c>
      <c r="G327">
        <f>G326+(D327+D326)/2*COS(2*PI()*'Time-domain'!$C$1*($B327+$B326)/2)*($B327-$B326)</f>
        <v>0.10099454108339735</v>
      </c>
      <c r="H327">
        <f>H326+(E327+E326)/2*COS(2*PI()*'Time-domain'!$C$1*($B327+$B326)/2)*($B327-$B326)</f>
        <v>0.11494396494134802</v>
      </c>
      <c r="I327">
        <f>I326+(C327+C326)/2*SIN(2*PI()*'Time-domain'!$C$1*($B327+$B326)/2)*($B327-$B326)</f>
        <v>0.76188433088018825</v>
      </c>
      <c r="J327">
        <f>J326+(D327+D326)/2*SIN(2*PI()*'Time-domain'!$C$1*($B327+$B326)/2)*($B327-$B326)</f>
        <v>0.80065282489900003</v>
      </c>
      <c r="K327">
        <f>K326+(E327+E326)/2*SIN(2*PI()*'Time-domain'!$C$1*($B327+$B326)/2)*($B327-$B326)</f>
        <v>0.82941749008325361</v>
      </c>
      <c r="L327">
        <f>$I$2*COS(2*PI()*'Time-domain'!$C$1*$B327)+$I$3*SIN(2*PI()*'Time-domain'!$C$1*$B327)</f>
        <v>100.03994757778997</v>
      </c>
      <c r="M327">
        <f>$J$2*COS(2*PI()*'Time-domain'!$C$1*$B327)+$J$3*SIN(2*PI()*'Time-domain'!$C$1*$B327)</f>
        <v>104.03608137363007</v>
      </c>
      <c r="N327">
        <f>$K$2*COS(2*PI()*'Time-domain'!$C$1*$B327)+$K$3*SIN(2*PI()*'Time-domain'!$C$1*$B327)</f>
        <v>106.90871450519995</v>
      </c>
      <c r="O327">
        <f t="shared" si="20"/>
        <v>109.16070772284635</v>
      </c>
      <c r="P327">
        <f t="shared" si="21"/>
        <v>120.29038042508591</v>
      </c>
      <c r="Q327">
        <f t="shared" si="21"/>
        <v>129.25079212557827</v>
      </c>
      <c r="R327">
        <f t="shared" si="22"/>
        <v>109.16716633556632</v>
      </c>
      <c r="S327">
        <f t="shared" si="23"/>
        <v>118.06280516559528</v>
      </c>
      <c r="T327">
        <f t="shared" si="24"/>
        <v>124.67269326320468</v>
      </c>
    </row>
    <row r="328" spans="1:20" x14ac:dyDescent="0.3">
      <c r="A328">
        <v>65</v>
      </c>
      <c r="B328">
        <f>A328/256/(2*'Time-domain'!$C$1)</f>
        <v>2.5390625000000001E-3</v>
      </c>
      <c r="C328">
        <f>1*'Time-domain'!AJ74</f>
        <v>122.05882352941177</v>
      </c>
      <c r="D328">
        <f>1*'Time-domain'!AK74</f>
        <v>122.05882352941177</v>
      </c>
      <c r="E328">
        <f>1*'Time-domain'!AL74</f>
        <v>135.29411764705884</v>
      </c>
      <c r="F328">
        <f>F327+(C328+C327)/2*COS(2*PI()*'Time-domain'!$C$1*($B328+$B327)/2)*($B328-$B327)</f>
        <v>8.854640128616284E-2</v>
      </c>
      <c r="G328">
        <f>G327+(D328+D327)/2*COS(2*PI()*'Time-domain'!$C$1*($B328+$B327)/2)*($B328-$B327)</f>
        <v>0.10434522144816928</v>
      </c>
      <c r="H328">
        <f>H327+(E328+E327)/2*COS(2*PI()*'Time-domain'!$C$1*($B328+$B327)/2)*($B328-$B327)</f>
        <v>0.11865797209266149</v>
      </c>
      <c r="I328">
        <f>I327+(C328+C327)/2*SIN(2*PI()*'Time-domain'!$C$1*($B328+$B327)/2)*($B328-$B327)</f>
        <v>0.76527638466275105</v>
      </c>
      <c r="J328">
        <f>J327+(D328+D327)/2*SIN(2*PI()*'Time-domain'!$C$1*($B328+$B327)/2)*($B328-$B327)</f>
        <v>0.80404487868156282</v>
      </c>
      <c r="K328">
        <f>K327+(E328+E327)/2*SIN(2*PI()*'Time-domain'!$C$1*($B328+$B327)/2)*($B328-$B327)</f>
        <v>0.83317735692657624</v>
      </c>
      <c r="L328">
        <f>$I$2*COS(2*PI()*'Time-domain'!$C$1*$B328)+$I$3*SIN(2*PI()*'Time-domain'!$C$1*$B328)</f>
        <v>101.26005880052757</v>
      </c>
      <c r="M328">
        <f>$J$2*COS(2*PI()*'Time-domain'!$C$1*$B328)+$J$3*SIN(2*PI()*'Time-domain'!$C$1*$B328)</f>
        <v>105.30493040371282</v>
      </c>
      <c r="N328">
        <f>$K$2*COS(2*PI()*'Time-domain'!$C$1*$B328)+$K$3*SIN(2*PI()*'Time-domain'!$C$1*$B328)</f>
        <v>108.21259885874598</v>
      </c>
      <c r="O328">
        <f t="shared" si="20"/>
        <v>109.74267476977542</v>
      </c>
      <c r="P328">
        <f t="shared" si="21"/>
        <v>120.87234747201498</v>
      </c>
      <c r="Q328">
        <f t="shared" si="21"/>
        <v>129.9658115892461</v>
      </c>
      <c r="R328">
        <f t="shared" si="22"/>
        <v>109.56288598954983</v>
      </c>
      <c r="S328">
        <f t="shared" si="23"/>
        <v>118.49077058758709</v>
      </c>
      <c r="T328">
        <f t="shared" si="24"/>
        <v>125.12461884390223</v>
      </c>
    </row>
    <row r="329" spans="1:20" x14ac:dyDescent="0.3">
      <c r="A329">
        <v>66</v>
      </c>
      <c r="B329">
        <f>A329/256/(2*'Time-domain'!$C$1)</f>
        <v>2.5781250000000001E-3</v>
      </c>
      <c r="C329">
        <f>1*'Time-domain'!AJ75</f>
        <v>122.05882352941177</v>
      </c>
      <c r="D329">
        <f>1*'Time-domain'!AK75</f>
        <v>122.05882352941177</v>
      </c>
      <c r="E329">
        <f>1*'Time-domain'!AL75</f>
        <v>135.29411764705884</v>
      </c>
      <c r="F329">
        <f>F328+(C329+C328)/2*COS(2*PI()*'Time-domain'!$C$1*($B329+$B328)/2)*($B329-$B328)</f>
        <v>9.1855203633005741E-2</v>
      </c>
      <c r="G329">
        <f>G328+(D329+D328)/2*COS(2*PI()*'Time-domain'!$C$1*($B329+$B328)/2)*($B329-$B328)</f>
        <v>0.10765402379501218</v>
      </c>
      <c r="H329">
        <f>H328+(E329+E328)/2*COS(2*PI()*'Time-domain'!$C$1*($B329+$B328)/2)*($B329-$B328)</f>
        <v>0.12232556023615002</v>
      </c>
      <c r="I329">
        <f>I328+(C329+C328)/2*SIN(2*PI()*'Time-domain'!$C$1*($B329+$B328)/2)*($B329-$B328)</f>
        <v>0.76870930103228197</v>
      </c>
      <c r="J329">
        <f>J328+(D329+D328)/2*SIN(2*PI()*'Time-domain'!$C$1*($B329+$B328)/2)*($B329-$B328)</f>
        <v>0.80747779505109374</v>
      </c>
      <c r="K329">
        <f>K328+(E329+E328)/2*SIN(2*PI()*'Time-domain'!$C$1*($B329+$B328)/2)*($B329-$B328)</f>
        <v>0.83698251723979122</v>
      </c>
      <c r="L329">
        <f>$I$2*COS(2*PI()*'Time-domain'!$C$1*$B329)+$I$3*SIN(2*PI()*'Time-domain'!$C$1*$B329)</f>
        <v>102.46492063087355</v>
      </c>
      <c r="M329">
        <f>$J$2*COS(2*PI()*'Time-domain'!$C$1*$B329)+$J$3*SIN(2*PI()*'Time-domain'!$C$1*$B329)</f>
        <v>106.55792089861872</v>
      </c>
      <c r="N329">
        <f>$K$2*COS(2*PI()*'Time-domain'!$C$1*$B329)+$K$3*SIN(2*PI()*'Time-domain'!$C$1*$B329)</f>
        <v>109.50018679294105</v>
      </c>
      <c r="O329">
        <f t="shared" ref="O329:O392" si="25">O328+((C329+C328)/2)^2*($B329-$B328)</f>
        <v>110.32464181670449</v>
      </c>
      <c r="P329">
        <f t="shared" ref="P329:Q392" si="26">P328+((D329+D328)/2)^2*($B329-$B328)</f>
        <v>121.45431451894405</v>
      </c>
      <c r="Q329">
        <f t="shared" si="26"/>
        <v>130.68083105291393</v>
      </c>
      <c r="R329">
        <f t="shared" ref="R329:R392" si="27">R328+((L328+L329)/2)^2*($B329-$B328)</f>
        <v>109.96819719310768</v>
      </c>
      <c r="S329">
        <f t="shared" ref="S329:S392" si="28">S328+((M328+M329)/2)^2*($B329-$B328)</f>
        <v>118.92910913994993</v>
      </c>
      <c r="T329">
        <f t="shared" ref="T329:T392" si="29">T328+((N328+N329)/2)^2*($B329-$B328)</f>
        <v>125.58749830714653</v>
      </c>
    </row>
    <row r="330" spans="1:20" x14ac:dyDescent="0.3">
      <c r="A330">
        <v>67</v>
      </c>
      <c r="B330">
        <f>A330/256/(2*'Time-domain'!$C$1)</f>
        <v>2.6171875000000002E-3</v>
      </c>
      <c r="C330">
        <f>1*'Time-domain'!AJ76</f>
        <v>122.05882352941177</v>
      </c>
      <c r="D330">
        <f>1*'Time-domain'!AK76</f>
        <v>122.05882352941177</v>
      </c>
      <c r="E330">
        <f>1*'Time-domain'!AL76</f>
        <v>135.29411764705884</v>
      </c>
      <c r="F330">
        <f>F329+(C330+C329)/2*COS(2*PI()*'Time-domain'!$C$1*($B330+$B329)/2)*($B330-$B329)</f>
        <v>9.5121629668456928E-2</v>
      </c>
      <c r="G330">
        <f>G329+(D330+D329)/2*COS(2*PI()*'Time-domain'!$C$1*($B330+$B329)/2)*($B330-$B329)</f>
        <v>0.11092044983046337</v>
      </c>
      <c r="H330">
        <f>H329+(E330+E329)/2*COS(2*PI()*'Time-domain'!$C$1*($B330+$B329)/2)*($B330-$B329)</f>
        <v>0.12594617704652963</v>
      </c>
      <c r="I330">
        <f>I329+(C330+C329)/2*SIN(2*PI()*'Time-domain'!$C$1*($B330+$B329)/2)*($B330-$B329)</f>
        <v>0.77218256300420307</v>
      </c>
      <c r="J330">
        <f>J329+(D330+D329)/2*SIN(2*PI()*'Time-domain'!$C$1*($B330+$B329)/2)*($B330-$B329)</f>
        <v>0.81095105702301484</v>
      </c>
      <c r="K330">
        <f>K329+(E330+E329)/2*SIN(2*PI()*'Time-domain'!$C$1*($B330+$B329)/2)*($B330-$B329)</f>
        <v>0.84083239797975196</v>
      </c>
      <c r="L330">
        <f>$I$2*COS(2*PI()*'Time-domain'!$C$1*$B330)+$I$3*SIN(2*PI()*'Time-domain'!$C$1*$B330)</f>
        <v>103.65435162106814</v>
      </c>
      <c r="M330">
        <f>$J$2*COS(2*PI()*'Time-domain'!$C$1*$B330)+$J$3*SIN(2*PI()*'Time-domain'!$C$1*$B330)</f>
        <v>107.79486416258815</v>
      </c>
      <c r="N330">
        <f>$K$2*COS(2*PI()*'Time-domain'!$C$1*$B330)+$K$3*SIN(2*PI()*'Time-domain'!$C$1*$B330)</f>
        <v>110.77128440177849</v>
      </c>
      <c r="O330">
        <f t="shared" si="25"/>
        <v>110.90660886363355</v>
      </c>
      <c r="P330">
        <f t="shared" si="26"/>
        <v>122.03628156587311</v>
      </c>
      <c r="Q330">
        <f t="shared" si="26"/>
        <v>131.39585051658176</v>
      </c>
      <c r="R330">
        <f t="shared" si="27"/>
        <v>110.38309127898337</v>
      </c>
      <c r="S330">
        <f t="shared" si="28"/>
        <v>119.37781144916376</v>
      </c>
      <c r="T330">
        <f t="shared" si="29"/>
        <v>126.0613217546298</v>
      </c>
    </row>
    <row r="331" spans="1:20" x14ac:dyDescent="0.3">
      <c r="A331">
        <v>68</v>
      </c>
      <c r="B331">
        <f>A331/256/(2*'Time-domain'!$C$1)</f>
        <v>2.6562500000000002E-3</v>
      </c>
      <c r="C331">
        <f>1*'Time-domain'!AJ77</f>
        <v>122.05882352941177</v>
      </c>
      <c r="D331">
        <f>1*'Time-domain'!AK77</f>
        <v>122.05882352941177</v>
      </c>
      <c r="E331">
        <f>1*'Time-domain'!AL77</f>
        <v>135.29411764705884</v>
      </c>
      <c r="F331">
        <f>F330+(C331+C330)/2*COS(2*PI()*'Time-domain'!$C$1*($B331+$B330)/2)*($B331-$B330)</f>
        <v>9.8345187480770299E-2</v>
      </c>
      <c r="G331">
        <f>G330+(D331+D330)/2*COS(2*PI()*'Time-domain'!$C$1*($B331+$B330)/2)*($B331-$B330)</f>
        <v>0.11414400764277674</v>
      </c>
      <c r="H331">
        <f>H330+(E331+E330)/2*COS(2*PI()*'Time-domain'!$C$1*($B331+$B330)/2)*($B331-$B330)</f>
        <v>0.1295192772722264</v>
      </c>
      <c r="I331">
        <f>I330+(C331+C330)/2*SIN(2*PI()*'Time-domain'!$C$1*($B331+$B330)/2)*($B331-$B330)</f>
        <v>0.77569564751803699</v>
      </c>
      <c r="J331">
        <f>J330+(D331+D330)/2*SIN(2*PI()*'Time-domain'!$C$1*($B331+$B330)/2)*($B331-$B330)</f>
        <v>0.81446414153684876</v>
      </c>
      <c r="K331">
        <f>K330+(E331+E330)/2*SIN(2*PI()*'Time-domain'!$C$1*($B331+$B330)/2)*($B331-$B330)</f>
        <v>0.84472641936857995</v>
      </c>
      <c r="L331">
        <f>$I$2*COS(2*PI()*'Time-domain'!$C$1*$B331)+$I$3*SIN(2*PI()*'Time-domain'!$C$1*$B331)</f>
        <v>104.82817264717926</v>
      </c>
      <c r="M331">
        <f>$J$2*COS(2*PI()*'Time-domain'!$C$1*$B331)+$J$3*SIN(2*PI()*'Time-domain'!$C$1*$B331)</f>
        <v>109.01557391651534</v>
      </c>
      <c r="N331">
        <f>$K$2*COS(2*PI()*'Time-domain'!$C$1*$B331)+$K$3*SIN(2*PI()*'Time-domain'!$C$1*$B331)</f>
        <v>112.02570026263379</v>
      </c>
      <c r="O331">
        <f t="shared" si="25"/>
        <v>111.48857591056262</v>
      </c>
      <c r="P331">
        <f t="shared" si="26"/>
        <v>122.61824861280218</v>
      </c>
      <c r="Q331">
        <f t="shared" si="26"/>
        <v>132.11086998024959</v>
      </c>
      <c r="R331">
        <f t="shared" si="27"/>
        <v>110.80755380755036</v>
      </c>
      <c r="S331">
        <f t="shared" si="28"/>
        <v>119.83686189896896</v>
      </c>
      <c r="T331">
        <f t="shared" si="29"/>
        <v>126.54607269579732</v>
      </c>
    </row>
    <row r="332" spans="1:20" x14ac:dyDescent="0.3">
      <c r="A332">
        <v>69</v>
      </c>
      <c r="B332">
        <f>A332/256/(2*'Time-domain'!$C$1)</f>
        <v>2.6953124999999998E-3</v>
      </c>
      <c r="C332">
        <f>1*'Time-domain'!AJ78</f>
        <v>122.05882352941177</v>
      </c>
      <c r="D332">
        <f>1*'Time-domain'!AK78</f>
        <v>134.81572973697271</v>
      </c>
      <c r="E332">
        <f>1*'Time-domain'!AL78</f>
        <v>135.29411764705884</v>
      </c>
      <c r="F332">
        <f>F331+(C332+C331)/2*COS(2*PI()*'Time-domain'!$C$1*($B332+$B331)/2)*($B332-$B331)</f>
        <v>0.10152539161399649</v>
      </c>
      <c r="G332">
        <f>G331+(D332+D331)/2*COS(2*PI()*'Time-domain'!$C$1*($B332+$B331)/2)*($B332-$B331)</f>
        <v>0.11749040035899663</v>
      </c>
      <c r="H332">
        <f>H331+(E332+E331)/2*COS(2*PI()*'Time-domain'!$C$1*($B332+$B331)/2)*($B332-$B331)</f>
        <v>0.13304432281748915</v>
      </c>
      <c r="I332">
        <f>I331+(C332+C331)/2*SIN(2*PI()*'Time-domain'!$C$1*($B332+$B331)/2)*($B332-$B331)</f>
        <v>0.77924802551617811</v>
      </c>
      <c r="J332">
        <f>J331+(D332+D331)/2*SIN(2*PI()*'Time-domain'!$C$1*($B332+$B331)/2)*($B332-$B331)</f>
        <v>0.8182021568843667</v>
      </c>
      <c r="K332">
        <f>K331+(E332+E331)/2*SIN(2*PI()*'Time-domain'!$C$1*($B332+$B331)/2)*($B332-$B331)</f>
        <v>0.84866399498097733</v>
      </c>
      <c r="L332">
        <f>$I$2*COS(2*PI()*'Time-domain'!$C$1*$B332)+$I$3*SIN(2*PI()*'Time-domain'!$C$1*$B332)</f>
        <v>105.98620693607802</v>
      </c>
      <c r="M332">
        <f>$J$2*COS(2*PI()*'Time-domain'!$C$1*$B332)+$J$3*SIN(2*PI()*'Time-domain'!$C$1*$B332)</f>
        <v>110.21986632600149</v>
      </c>
      <c r="N332">
        <f>$K$2*COS(2*PI()*'Time-domain'!$C$1*$B332)+$K$3*SIN(2*PI()*'Time-domain'!$C$1*$B332)</f>
        <v>113.26324546509245</v>
      </c>
      <c r="O332">
        <f t="shared" si="25"/>
        <v>112.07054295749168</v>
      </c>
      <c r="P332">
        <f t="shared" si="26"/>
        <v>123.26262884830807</v>
      </c>
      <c r="Q332">
        <f t="shared" si="26"/>
        <v>132.82588944391739</v>
      </c>
      <c r="R332">
        <f t="shared" si="27"/>
        <v>111.24156457551007</v>
      </c>
      <c r="S332">
        <f t="shared" si="28"/>
        <v>120.30623863977296</v>
      </c>
      <c r="T332">
        <f t="shared" si="29"/>
        <v>127.04172805778082</v>
      </c>
    </row>
    <row r="333" spans="1:20" x14ac:dyDescent="0.3">
      <c r="A333">
        <v>70</v>
      </c>
      <c r="B333">
        <f>A333/256/(2*'Time-domain'!$C$1)</f>
        <v>2.7343749999999998E-3</v>
      </c>
      <c r="C333">
        <f>1*'Time-domain'!AJ79</f>
        <v>122.05882352941177</v>
      </c>
      <c r="D333">
        <f>1*'Time-domain'!AK79</f>
        <v>135.29411764705884</v>
      </c>
      <c r="E333">
        <f>1*'Time-domain'!AL79</f>
        <v>135.29411764705884</v>
      </c>
      <c r="F333">
        <f>F332+(C333+C332)/2*COS(2*PI()*'Time-domain'!$C$1*($B333+$B332)/2)*($B333-$B332)</f>
        <v>0.10466176314109078</v>
      </c>
      <c r="G333">
        <f>G332+(D333+D332)/2*COS(2*PI()*'Time-domain'!$C$1*($B333+$B332)/2)*($B333-$B332)</f>
        <v>0.12096071413897062</v>
      </c>
      <c r="H333">
        <f>H332+(E333+E332)/2*COS(2*PI()*'Time-domain'!$C$1*($B333+$B332)/2)*($B333-$B332)</f>
        <v>0.136520782823425</v>
      </c>
      <c r="I333">
        <f>I332+(C333+C332)/2*SIN(2*PI()*'Time-domain'!$C$1*($B333+$B332)/2)*($B333-$B332)</f>
        <v>0.78283916202356663</v>
      </c>
      <c r="J333">
        <f>J332+(D333+D332)/2*SIN(2*PI()*'Time-domain'!$C$1*($B333+$B332)/2)*($B333-$B332)</f>
        <v>0.82217565632462719</v>
      </c>
      <c r="K333">
        <f>K332+(E333+E332)/2*SIN(2*PI()*'Time-domain'!$C$1*($B333+$B332)/2)*($B333-$B332)</f>
        <v>0.85264453183254052</v>
      </c>
      <c r="L333">
        <f>$I$2*COS(2*PI()*'Time-domain'!$C$1*$B333)+$I$3*SIN(2*PI()*'Time-domain'!$C$1*$B333)</f>
        <v>107.12828009206012</v>
      </c>
      <c r="M333">
        <f>$J$2*COS(2*PI()*'Time-domain'!$C$1*$B333)+$J$3*SIN(2*PI()*'Time-domain'!$C$1*$B333)</f>
        <v>111.40756002903949</v>
      </c>
      <c r="N333">
        <f>$K$2*COS(2*PI()*'Time-domain'!$C$1*$B333)+$K$3*SIN(2*PI()*'Time-domain'!$C$1*$B333)</f>
        <v>114.48373363939905</v>
      </c>
      <c r="O333">
        <f t="shared" si="25"/>
        <v>112.65251000442075</v>
      </c>
      <c r="P333">
        <f t="shared" si="26"/>
        <v>123.97512230195871</v>
      </c>
      <c r="Q333">
        <f t="shared" si="26"/>
        <v>133.54090890758522</v>
      </c>
      <c r="R333">
        <f t="shared" si="27"/>
        <v>111.6850976280615</v>
      </c>
      <c r="S333">
        <f t="shared" si="28"/>
        <v>120.78591360181161</v>
      </c>
      <c r="T333">
        <f t="shared" si="29"/>
        <v>127.54825819929665</v>
      </c>
    </row>
    <row r="334" spans="1:20" x14ac:dyDescent="0.3">
      <c r="A334">
        <v>71</v>
      </c>
      <c r="B334">
        <f>A334/256/(2*'Time-domain'!$C$1)</f>
        <v>2.7734374999999999E-3</v>
      </c>
      <c r="C334">
        <f>1*'Time-domain'!AJ80</f>
        <v>122.05882352941177</v>
      </c>
      <c r="D334">
        <f>1*'Time-domain'!AK80</f>
        <v>135.29411764705884</v>
      </c>
      <c r="E334">
        <f>1*'Time-domain'!AL80</f>
        <v>135.29411764705884</v>
      </c>
      <c r="F334">
        <f>F333+(C334+C333)/2*COS(2*PI()*'Time-domain'!$C$1*($B334+$B333)/2)*($B334-$B333)</f>
        <v>0.10775382973603767</v>
      </c>
      <c r="G334">
        <f>G333+(D334+D333)/2*COS(2*PI()*'Time-domain'!$C$1*($B334+$B333)/2)*($B334-$B333)</f>
        <v>0.12438806506349007</v>
      </c>
      <c r="H334">
        <f>H333+(E334+E333)/2*COS(2*PI()*'Time-domain'!$C$1*($B334+$B333)/2)*($B334-$B333)</f>
        <v>0.13994813374794443</v>
      </c>
      <c r="I334">
        <f>I333+(C334+C333)/2*SIN(2*PI()*'Time-domain'!$C$1*($B334+$B333)/2)*($B334-$B333)</f>
        <v>0.78646851622825376</v>
      </c>
      <c r="J334">
        <f>J333+(D334+D333)/2*SIN(2*PI()*'Time-domain'!$C$1*($B334+$B333)/2)*($B334-$B333)</f>
        <v>0.82619855496114791</v>
      </c>
      <c r="K334">
        <f>K333+(E334+E333)/2*SIN(2*PI()*'Time-domain'!$C$1*($B334+$B333)/2)*($B334-$B333)</f>
        <v>0.85666743046906124</v>
      </c>
      <c r="L334">
        <f>$I$2*COS(2*PI()*'Time-domain'!$C$1*$B334)+$I$3*SIN(2*PI()*'Time-domain'!$C$1*$B334)</f>
        <v>108.25422012310916</v>
      </c>
      <c r="M334">
        <f>$J$2*COS(2*PI()*'Time-domain'!$C$1*$B334)+$J$3*SIN(2*PI()*'Time-domain'!$C$1*$B334)</f>
        <v>112.57847616332636</v>
      </c>
      <c r="N334">
        <f>$K$2*COS(2*PI()*'Time-domain'!$C$1*$B334)+$K$3*SIN(2*PI()*'Time-domain'!$C$1*$B334)</f>
        <v>115.68698098452383</v>
      </c>
      <c r="O334">
        <f t="shared" si="25"/>
        <v>113.23447705134981</v>
      </c>
      <c r="P334">
        <f t="shared" si="26"/>
        <v>124.69014176562652</v>
      </c>
      <c r="Q334">
        <f t="shared" si="26"/>
        <v>134.25592837125305</v>
      </c>
      <c r="R334">
        <f t="shared" si="27"/>
        <v>112.13812127453549</v>
      </c>
      <c r="S334">
        <f t="shared" si="28"/>
        <v>121.2758525120574</v>
      </c>
      <c r="T334">
        <f t="shared" si="29"/>
        <v>128.06562692850062</v>
      </c>
    </row>
    <row r="335" spans="1:20" x14ac:dyDescent="0.3">
      <c r="A335">
        <v>72</v>
      </c>
      <c r="B335">
        <f>A335/256/(2*'Time-domain'!$C$1)</f>
        <v>2.8124999999999999E-3</v>
      </c>
      <c r="C335">
        <f>1*'Time-domain'!AJ81</f>
        <v>122.05882352941177</v>
      </c>
      <c r="D335">
        <f>1*'Time-domain'!AK81</f>
        <v>135.29411764705884</v>
      </c>
      <c r="E335">
        <f>1*'Time-domain'!AL81</f>
        <v>135.29411764705884</v>
      </c>
      <c r="F335">
        <f>F334+(C335+C334)/2*COS(2*PI()*'Time-domain'!$C$1*($B335+$B334)/2)*($B335-$B334)</f>
        <v>0.11080112574498145</v>
      </c>
      <c r="G335">
        <f>G334+(D335+D334)/2*COS(2*PI()*'Time-domain'!$C$1*($B335+$B334)/2)*($B335-$B334)</f>
        <v>0.12776579076015065</v>
      </c>
      <c r="H335">
        <f>H334+(E335+E334)/2*COS(2*PI()*'Time-domain'!$C$1*($B335+$B334)/2)*($B335-$B334)</f>
        <v>0.14332585944460502</v>
      </c>
      <c r="I335">
        <f>I334+(C335+C334)/2*SIN(2*PI()*'Time-domain'!$C$1*($B335+$B334)/2)*($B335-$B334)</f>
        <v>0.79013554156284604</v>
      </c>
      <c r="J335">
        <f>J334+(D335+D334)/2*SIN(2*PI()*'Time-domain'!$C$1*($B335+$B334)/2)*($B335-$B334)</f>
        <v>0.83026320954888877</v>
      </c>
      <c r="K335">
        <f>K334+(E335+E334)/2*SIN(2*PI()*'Time-domain'!$C$1*($B335+$B334)/2)*($B335-$B334)</f>
        <v>0.8607320850568021</v>
      </c>
      <c r="L335">
        <f>$I$2*COS(2*PI()*'Time-domain'!$C$1*$B335)+$I$3*SIN(2*PI()*'Time-domain'!$C$1*$B335)</f>
        <v>109.36385746679797</v>
      </c>
      <c r="M335">
        <f>$J$2*COS(2*PI()*'Time-domain'!$C$1*$B335)+$J$3*SIN(2*PI()*'Time-domain'!$C$1*$B335)</f>
        <v>113.73243839319917</v>
      </c>
      <c r="N335">
        <f>$K$2*COS(2*PI()*'Time-domain'!$C$1*$B335)+$K$3*SIN(2*PI()*'Time-domain'!$C$1*$B335)</f>
        <v>116.87280629584248</v>
      </c>
      <c r="O335">
        <f t="shared" si="25"/>
        <v>113.81644409827888</v>
      </c>
      <c r="P335">
        <f t="shared" si="26"/>
        <v>125.40516122929434</v>
      </c>
      <c r="Q335">
        <f t="shared" si="26"/>
        <v>134.97094783492088</v>
      </c>
      <c r="R335">
        <f t="shared" si="27"/>
        <v>112.600598107484</v>
      </c>
      <c r="S335">
        <f t="shared" si="28"/>
        <v>121.77601491486415</v>
      </c>
      <c r="T335">
        <f t="shared" si="29"/>
        <v>128.5937915247886</v>
      </c>
    </row>
    <row r="336" spans="1:20" x14ac:dyDescent="0.3">
      <c r="A336">
        <v>73</v>
      </c>
      <c r="B336">
        <f>A336/256/(2*'Time-domain'!$C$1)</f>
        <v>2.8515624999999999E-3</v>
      </c>
      <c r="C336">
        <f>1*'Time-domain'!AJ82</f>
        <v>122.05882352941177</v>
      </c>
      <c r="D336">
        <f>1*'Time-domain'!AK82</f>
        <v>135.29411764705884</v>
      </c>
      <c r="E336">
        <f>1*'Time-domain'!AL82</f>
        <v>135.29411764705884</v>
      </c>
      <c r="F336">
        <f>F335+(C336+C335)/2*COS(2*PI()*'Time-domain'!$C$1*($B336+$B335)/2)*($B336-$B335)</f>
        <v>0.11380319225635203</v>
      </c>
      <c r="G336">
        <f>G335+(D336+D335)/2*COS(2*PI()*'Time-domain'!$C$1*($B336+$B335)/2)*($B336-$B335)</f>
        <v>0.13109338255588671</v>
      </c>
      <c r="H336">
        <f>H335+(E336+E335)/2*COS(2*PI()*'Time-domain'!$C$1*($B336+$B335)/2)*($B336-$B335)</f>
        <v>0.14665345124034107</v>
      </c>
      <c r="I336">
        <f>I335+(C336+C335)/2*SIN(2*PI()*'Time-domain'!$C$1*($B336+$B335)/2)*($B336-$B335)</f>
        <v>0.79383968578681652</v>
      </c>
      <c r="J336">
        <f>J335+(D336+D335)/2*SIN(2*PI()*'Time-domain'!$C$1*($B336+$B335)/2)*($B336-$B335)</f>
        <v>0.83436900796581992</v>
      </c>
      <c r="K336">
        <f>K335+(E336+E335)/2*SIN(2*PI()*'Time-domain'!$C$1*($B336+$B335)/2)*($B336-$B335)</f>
        <v>0.86483788347373325</v>
      </c>
      <c r="L336">
        <f>$I$2*COS(2*PI()*'Time-domain'!$C$1*$B336)+$I$3*SIN(2*PI()*'Time-domain'!$C$1*$B336)</f>
        <v>110.45702501582414</v>
      </c>
      <c r="M336">
        <f>$J$2*COS(2*PI()*'Time-domain'!$C$1*$B336)+$J$3*SIN(2*PI()*'Time-domain'!$C$1*$B336)</f>
        <v>114.86927293619077</v>
      </c>
      <c r="N336">
        <f>$K$2*COS(2*PI()*'Time-domain'!$C$1*$B336)+$K$3*SIN(2*PI()*'Time-domain'!$C$1*$B336)</f>
        <v>118.04103099242494</v>
      </c>
      <c r="O336">
        <f t="shared" si="25"/>
        <v>114.39841114520794</v>
      </c>
      <c r="P336">
        <f t="shared" si="26"/>
        <v>126.12018069296215</v>
      </c>
      <c r="Q336">
        <f t="shared" si="26"/>
        <v>135.68596729858871</v>
      </c>
      <c r="R336">
        <f t="shared" si="27"/>
        <v>113.0724850252129</v>
      </c>
      <c r="S336">
        <f t="shared" si="28"/>
        <v>122.28635419633608</v>
      </c>
      <c r="T336">
        <f t="shared" si="29"/>
        <v>129.1327027645298</v>
      </c>
    </row>
    <row r="337" spans="1:20" x14ac:dyDescent="0.3">
      <c r="A337">
        <v>74</v>
      </c>
      <c r="B337">
        <f>A337/256/(2*'Time-domain'!$C$1)</f>
        <v>2.890625E-3</v>
      </c>
      <c r="C337">
        <f>1*'Time-domain'!AJ83</f>
        <v>122.05882352941177</v>
      </c>
      <c r="D337">
        <f>1*'Time-domain'!AK83</f>
        <v>135.29411764705884</v>
      </c>
      <c r="E337">
        <f>1*'Time-domain'!AL83</f>
        <v>135.29411764705884</v>
      </c>
      <c r="F337">
        <f>F336+(C337+C336)/2*COS(2*PI()*'Time-domain'!$C$1*($B337+$B336)/2)*($B337-$B336)</f>
        <v>0.11675957716997526</v>
      </c>
      <c r="G337">
        <f>G336+(D337+D336)/2*COS(2*PI()*'Time-domain'!$C$1*($B337+$B336)/2)*($B337-$B336)</f>
        <v>0.13437033932761366</v>
      </c>
      <c r="H337">
        <f>H336+(E337+E336)/2*COS(2*PI()*'Time-domain'!$C$1*($B337+$B336)/2)*($B337-$B336)</f>
        <v>0.14993040801206803</v>
      </c>
      <c r="I337">
        <f>I336+(C337+C336)/2*SIN(2*PI()*'Time-domain'!$C$1*($B337+$B336)/2)*($B337-$B336)</f>
        <v>0.79758039106966994</v>
      </c>
      <c r="J337">
        <f>J336+(D337+D336)/2*SIN(2*PI()*'Time-domain'!$C$1*($B337+$B336)/2)*($B337-$B336)</f>
        <v>0.83851533189380201</v>
      </c>
      <c r="K337">
        <f>K336+(E337+E336)/2*SIN(2*PI()*'Time-domain'!$C$1*($B337+$B336)/2)*($B337-$B336)</f>
        <v>0.86898420740171534</v>
      </c>
      <c r="L337">
        <f>$I$2*COS(2*PI()*'Time-domain'!$C$1*$B337)+$I$3*SIN(2*PI()*'Time-domain'!$C$1*$B337)</f>
        <v>111.53355814317581</v>
      </c>
      <c r="M337">
        <f>$J$2*COS(2*PI()*'Time-domain'!$C$1*$B337)+$J$3*SIN(2*PI()*'Time-domain'!$C$1*$B337)</f>
        <v>115.98880858920056</v>
      </c>
      <c r="N337">
        <f>$K$2*COS(2*PI()*'Time-domain'!$C$1*$B337)+$K$3*SIN(2*PI()*'Time-domain'!$C$1*$B337)</f>
        <v>119.19147914392897</v>
      </c>
      <c r="O337">
        <f t="shared" si="25"/>
        <v>114.98037819213701</v>
      </c>
      <c r="P337">
        <f t="shared" si="26"/>
        <v>126.83520015662997</v>
      </c>
      <c r="Q337">
        <f t="shared" si="26"/>
        <v>136.40098676225654</v>
      </c>
      <c r="R337">
        <f t="shared" si="27"/>
        <v>113.55373325774487</v>
      </c>
      <c r="S337">
        <f t="shared" si="28"/>
        <v>122.80681761240623</v>
      </c>
      <c r="T337">
        <f t="shared" si="29"/>
        <v>129.68230495071725</v>
      </c>
    </row>
    <row r="338" spans="1:20" x14ac:dyDescent="0.3">
      <c r="A338">
        <v>75</v>
      </c>
      <c r="B338">
        <f>A338/256/(2*'Time-domain'!$C$1)</f>
        <v>2.9296875E-3</v>
      </c>
      <c r="C338">
        <f>1*'Time-domain'!AJ84</f>
        <v>122.05882352941177</v>
      </c>
      <c r="D338">
        <f>1*'Time-domain'!AK84</f>
        <v>135.29411764705884</v>
      </c>
      <c r="E338">
        <f>1*'Time-domain'!AL84</f>
        <v>135.29411764705884</v>
      </c>
      <c r="F338">
        <f>F337+(C338+C337)/2*COS(2*PI()*'Time-domain'!$C$1*($B338+$B337)/2)*($B338-$B337)</f>
        <v>0.11966983526515758</v>
      </c>
      <c r="G338">
        <f>G337+(D338+D337)/2*COS(2*PI()*'Time-domain'!$C$1*($B338+$B337)/2)*($B338-$B337)</f>
        <v>0.13759616757769527</v>
      </c>
      <c r="H338">
        <f>H337+(E338+E337)/2*COS(2*PI()*'Time-domain'!$C$1*($B338+$B337)/2)*($B338-$B337)</f>
        <v>0.15315623626214964</v>
      </c>
      <c r="I338">
        <f>I337+(C338+C337)/2*SIN(2*PI()*'Time-domain'!$C$1*($B338+$B337)/2)*($B338-$B337)</f>
        <v>0.80135709407495015</v>
      </c>
      <c r="J338">
        <f>J337+(D338+D337)/2*SIN(2*PI()*'Time-domain'!$C$1*($B338+$B337)/2)*($B338-$B337)</f>
        <v>0.8427015569117029</v>
      </c>
      <c r="K338">
        <f>K337+(E338+E337)/2*SIN(2*PI()*'Time-domain'!$C$1*($B338+$B337)/2)*($B338-$B337)</f>
        <v>0.87317043241961623</v>
      </c>
      <c r="L338">
        <f>$I$2*COS(2*PI()*'Time-domain'!$C$1*$B338)+$I$3*SIN(2*PI()*'Time-domain'!$C$1*$B338)</f>
        <v>112.59329472692379</v>
      </c>
      <c r="M338">
        <f>$J$2*COS(2*PI()*'Time-domain'!$C$1*$B338)+$J$3*SIN(2*PI()*'Time-domain'!$C$1*$B338)</f>
        <v>117.09087675427719</v>
      </c>
      <c r="N338">
        <f>$K$2*COS(2*PI()*'Time-domain'!$C$1*$B338)+$K$3*SIN(2*PI()*'Time-domain'!$C$1*$B338)</f>
        <v>120.32397749709466</v>
      </c>
      <c r="O338">
        <f t="shared" si="25"/>
        <v>115.56234523906608</v>
      </c>
      <c r="P338">
        <f t="shared" si="26"/>
        <v>127.55021962029778</v>
      </c>
      <c r="Q338">
        <f t="shared" si="26"/>
        <v>137.11600622592437</v>
      </c>
      <c r="R338">
        <f t="shared" si="27"/>
        <v>114.04428839619658</v>
      </c>
      <c r="S338">
        <f t="shared" si="28"/>
        <v>123.33734632060755</v>
      </c>
      <c r="T338">
        <f t="shared" si="29"/>
        <v>130.24253594651762</v>
      </c>
    </row>
    <row r="339" spans="1:20" x14ac:dyDescent="0.3">
      <c r="A339">
        <v>76</v>
      </c>
      <c r="B339">
        <f>A339/256/(2*'Time-domain'!$C$1)</f>
        <v>2.96875E-3</v>
      </c>
      <c r="C339">
        <f>1*'Time-domain'!AJ85</f>
        <v>122.05882352941177</v>
      </c>
      <c r="D339">
        <f>1*'Time-domain'!AK85</f>
        <v>135.29411764705884</v>
      </c>
      <c r="E339">
        <f>1*'Time-domain'!AL85</f>
        <v>135.29411764705884</v>
      </c>
      <c r="F339">
        <f>F338+(C339+C338)/2*COS(2*PI()*'Time-domain'!$C$1*($B339+$B338)/2)*($B339-$B338)</f>
        <v>0.12253352826773461</v>
      </c>
      <c r="G339">
        <f>G338+(D339+D338)/2*COS(2*PI()*'Time-domain'!$C$1*($B339+$B338)/2)*($B339-$B338)</f>
        <v>0.1407703815082626</v>
      </c>
      <c r="H339">
        <f>H338+(E339+E338)/2*COS(2*PI()*'Time-domain'!$C$1*($B339+$B338)/2)*($B339-$B338)</f>
        <v>0.15633045019271696</v>
      </c>
      <c r="I339">
        <f>I338+(C339+C338)/2*SIN(2*PI()*'Time-domain'!$C$1*($B339+$B338)/2)*($B339-$B338)</f>
        <v>0.80516922604507635</v>
      </c>
      <c r="J339">
        <f>J338+(D339+D338)/2*SIN(2*PI()*'Time-domain'!$C$1*($B339+$B338)/2)*($B339-$B338)</f>
        <v>0.84692705258943313</v>
      </c>
      <c r="K339">
        <f>K338+(E339+E338)/2*SIN(2*PI()*'Time-domain'!$C$1*($B339+$B338)/2)*($B339-$B338)</f>
        <v>0.87739592809734646</v>
      </c>
      <c r="L339">
        <f>$I$2*COS(2*PI()*'Time-domain'!$C$1*$B339)+$I$3*SIN(2*PI()*'Time-domain'!$C$1*$B339)</f>
        <v>113.63607517463659</v>
      </c>
      <c r="M339">
        <f>$J$2*COS(2*PI()*'Time-domain'!$C$1*$B339)+$J$3*SIN(2*PI()*'Time-domain'!$C$1*$B339)</f>
        <v>118.17531146400873</v>
      </c>
      <c r="N339">
        <f>$K$2*COS(2*PI()*'Time-domain'!$C$1*$B339)+$K$3*SIN(2*PI()*'Time-domain'!$C$1*$B339)</f>
        <v>121.43835550183567</v>
      </c>
      <c r="O339">
        <f t="shared" si="25"/>
        <v>116.14431228599514</v>
      </c>
      <c r="P339">
        <f t="shared" si="26"/>
        <v>128.26523908396561</v>
      </c>
      <c r="Q339">
        <f t="shared" si="26"/>
        <v>137.8310256895922</v>
      </c>
      <c r="R339">
        <f t="shared" si="27"/>
        <v>114.54409042555261</v>
      </c>
      <c r="S339">
        <f t="shared" si="28"/>
        <v>123.87787541551734</v>
      </c>
      <c r="T339">
        <f t="shared" si="29"/>
        <v>130.8133272127001</v>
      </c>
    </row>
    <row r="340" spans="1:20" x14ac:dyDescent="0.3">
      <c r="A340">
        <v>77</v>
      </c>
      <c r="B340">
        <f>A340/256/(2*'Time-domain'!$C$1)</f>
        <v>3.0078125000000001E-3</v>
      </c>
      <c r="C340">
        <f>1*'Time-domain'!AJ86</f>
        <v>122.05882352941177</v>
      </c>
      <c r="D340">
        <f>1*'Time-domain'!AK86</f>
        <v>135.29411764705884</v>
      </c>
      <c r="E340">
        <f>1*'Time-domain'!AL86</f>
        <v>135.29411764705884</v>
      </c>
      <c r="F340">
        <f>F339+(C340+C339)/2*COS(2*PI()*'Time-domain'!$C$1*($B340+$B339)/2)*($B340-$B339)</f>
        <v>0.1253502249160737</v>
      </c>
      <c r="G340">
        <f>G339+(D340+D339)/2*COS(2*PI()*'Time-domain'!$C$1*($B340+$B339)/2)*($B340-$B339)</f>
        <v>0.14389250309437338</v>
      </c>
      <c r="H340">
        <f>H339+(E340+E339)/2*COS(2*PI()*'Time-domain'!$C$1*($B340+$B339)/2)*($B340-$B339)</f>
        <v>0.15945257177882774</v>
      </c>
      <c r="I340">
        <f>I339+(C340+C339)/2*SIN(2*PI()*'Time-domain'!$C$1*($B340+$B339)/2)*($B340-$B339)</f>
        <v>0.80901621288699588</v>
      </c>
      <c r="J340">
        <f>J339+(D340+D339)/2*SIN(2*PI()*'Time-domain'!$C$1*($B340+$B339)/2)*($B340-$B339)</f>
        <v>0.85119118258288606</v>
      </c>
      <c r="K340">
        <f>K339+(E340+E339)/2*SIN(2*PI()*'Time-domain'!$C$1*($B340+$B339)/2)*($B340-$B339)</f>
        <v>0.88166005809079939</v>
      </c>
      <c r="L340">
        <f>$I$2*COS(2*PI()*'Time-domain'!$C$1*$B340)+$I$3*SIN(2*PI()*'Time-domain'!$C$1*$B340)</f>
        <v>114.66174244741441</v>
      </c>
      <c r="M340">
        <f>$J$2*COS(2*PI()*'Time-domain'!$C$1*$B340)+$J$3*SIN(2*PI()*'Time-domain'!$C$1*$B340)</f>
        <v>119.24194940651674</v>
      </c>
      <c r="N340">
        <f>$K$2*COS(2*PI()*'Time-domain'!$C$1*$B340)+$K$3*SIN(2*PI()*'Time-domain'!$C$1*$B340)</f>
        <v>122.53444533692345</v>
      </c>
      <c r="O340">
        <f t="shared" si="25"/>
        <v>116.72627933292421</v>
      </c>
      <c r="P340">
        <f t="shared" si="26"/>
        <v>128.98025854763344</v>
      </c>
      <c r="Q340">
        <f t="shared" si="26"/>
        <v>138.54604515326002</v>
      </c>
      <c r="R340">
        <f t="shared" si="27"/>
        <v>115.0530737608162</v>
      </c>
      <c r="S340">
        <f t="shared" si="28"/>
        <v>124.42833396785389</v>
      </c>
      <c r="T340">
        <f t="shared" si="29"/>
        <v>131.39460384892186</v>
      </c>
    </row>
    <row r="341" spans="1:20" x14ac:dyDescent="0.3">
      <c r="A341">
        <v>78</v>
      </c>
      <c r="B341">
        <f>A341/256/(2*'Time-domain'!$C$1)</f>
        <v>3.0468750000000001E-3</v>
      </c>
      <c r="C341">
        <f>1*'Time-domain'!AJ87</f>
        <v>135.29411764705884</v>
      </c>
      <c r="D341">
        <f>1*'Time-domain'!AK87</f>
        <v>135.29411764705884</v>
      </c>
      <c r="E341">
        <f>1*'Time-domain'!AL87</f>
        <v>135.29411764705884</v>
      </c>
      <c r="F341">
        <f>F340+(C341+C340)/2*COS(2*PI()*'Time-domain'!$C$1*($B341+$B340)/2)*($B341-$B340)</f>
        <v>0.12826964250186065</v>
      </c>
      <c r="G341">
        <f>G340+(D341+D340)/2*COS(2*PI()*'Time-domain'!$C$1*($B341+$B340)/2)*($B341-$B340)</f>
        <v>0.1469620621560008</v>
      </c>
      <c r="H341">
        <f>H340+(E341+E340)/2*COS(2*PI()*'Time-domain'!$C$1*($B341+$B340)/2)*($B341-$B340)</f>
        <v>0.16252213084045516</v>
      </c>
      <c r="I341">
        <f>I340+(C341+C340)/2*SIN(2*PI()*'Time-domain'!$C$1*($B341+$B340)/2)*($B341-$B340)</f>
        <v>0.81310790514626008</v>
      </c>
      <c r="J341">
        <f>J340+(D341+D340)/2*SIN(2*PI()*'Time-domain'!$C$1*($B341+$B340)/2)*($B341-$B340)</f>
        <v>0.85549330472976948</v>
      </c>
      <c r="K341">
        <f>K340+(E341+E340)/2*SIN(2*PI()*'Time-domain'!$C$1*($B341+$B340)/2)*($B341-$B340)</f>
        <v>0.88596218023768281</v>
      </c>
      <c r="L341">
        <f>$I$2*COS(2*PI()*'Time-domain'!$C$1*$B341)+$I$3*SIN(2*PI()*'Time-domain'!$C$1*$B341)</f>
        <v>115.67014208353869</v>
      </c>
      <c r="M341">
        <f>$J$2*COS(2*PI()*'Time-domain'!$C$1*$B341)+$J$3*SIN(2*PI()*'Time-domain'!$C$1*$B341)</f>
        <v>120.29062995005049</v>
      </c>
      <c r="N341">
        <f>$K$2*COS(2*PI()*'Time-domain'!$C$1*$B341)+$K$3*SIN(2*PI()*'Time-domain'!$C$1*$B341)</f>
        <v>123.61208193526063</v>
      </c>
      <c r="O341">
        <f t="shared" si="25"/>
        <v>117.37306191429315</v>
      </c>
      <c r="P341">
        <f t="shared" si="26"/>
        <v>129.69527801130127</v>
      </c>
      <c r="Q341">
        <f t="shared" si="26"/>
        <v>139.26106461692785</v>
      </c>
      <c r="R341">
        <f t="shared" si="27"/>
        <v>115.57116728651523</v>
      </c>
      <c r="S341">
        <f t="shared" si="28"/>
        <v>124.98864506720165</v>
      </c>
      <c r="T341">
        <f t="shared" si="29"/>
        <v>131.98628463884526</v>
      </c>
    </row>
    <row r="342" spans="1:20" x14ac:dyDescent="0.3">
      <c r="A342">
        <v>79</v>
      </c>
      <c r="B342">
        <f>A342/256/(2*'Time-domain'!$C$1)</f>
        <v>3.0859375000000001E-3</v>
      </c>
      <c r="C342">
        <f>1*'Time-domain'!AJ88</f>
        <v>135.29411764705884</v>
      </c>
      <c r="D342">
        <f>1*'Time-domain'!AK88</f>
        <v>135.29411764705884</v>
      </c>
      <c r="E342">
        <f>1*'Time-domain'!AL88</f>
        <v>135.29411764705884</v>
      </c>
      <c r="F342">
        <f>F341+(C342+C341)/2*COS(2*PI()*'Time-domain'!$C$1*($B342+$B341)/2)*($B342-$B341)</f>
        <v>0.13128617677470078</v>
      </c>
      <c r="G342">
        <f>G341+(D342+D341)/2*COS(2*PI()*'Time-domain'!$C$1*($B342+$B341)/2)*($B342-$B341)</f>
        <v>0.14997859642884093</v>
      </c>
      <c r="H342">
        <f>H341+(E342+E341)/2*COS(2*PI()*'Time-domain'!$C$1*($B342+$B341)/2)*($B342-$B341)</f>
        <v>0.16553866511329529</v>
      </c>
      <c r="I342">
        <f>I341+(C342+C341)/2*SIN(2*PI()*'Time-domain'!$C$1*($B342+$B341)/2)*($B342-$B341)</f>
        <v>0.81744737156280312</v>
      </c>
      <c r="J342">
        <f>J341+(D342+D341)/2*SIN(2*PI()*'Time-domain'!$C$1*($B342+$B341)/2)*($B342-$B341)</f>
        <v>0.85983277114631251</v>
      </c>
      <c r="K342">
        <f>K341+(E342+E341)/2*SIN(2*PI()*'Time-domain'!$C$1*($B342+$B341)/2)*($B342-$B341)</f>
        <v>0.89030164665422584</v>
      </c>
      <c r="L342">
        <f>$I$2*COS(2*PI()*'Time-domain'!$C$1*$B342)+$I$3*SIN(2*PI()*'Time-domain'!$C$1*$B342)</f>
        <v>116.66112222173341</v>
      </c>
      <c r="M342">
        <f>$J$2*COS(2*PI()*'Time-domain'!$C$1*$B342)+$J$3*SIN(2*PI()*'Time-domain'!$C$1*$B342)</f>
        <v>121.32119516717746</v>
      </c>
      <c r="N342">
        <f>$K$2*COS(2*PI()*'Time-domain'!$C$1*$B342)+$K$3*SIN(2*PI()*'Time-domain'!$C$1*$B342)</f>
        <v>124.67110300873932</v>
      </c>
      <c r="O342">
        <f t="shared" si="25"/>
        <v>118.08808137796096</v>
      </c>
      <c r="P342">
        <f t="shared" si="26"/>
        <v>130.4102974749691</v>
      </c>
      <c r="Q342">
        <f t="shared" si="26"/>
        <v>139.97608408059568</v>
      </c>
      <c r="R342">
        <f t="shared" si="27"/>
        <v>116.09829439953951</v>
      </c>
      <c r="S342">
        <f t="shared" si="28"/>
        <v>125.55872586833912</v>
      </c>
      <c r="T342">
        <f t="shared" si="29"/>
        <v>132.58828209905948</v>
      </c>
    </row>
    <row r="343" spans="1:20" x14ac:dyDescent="0.3">
      <c r="A343">
        <v>80</v>
      </c>
      <c r="B343">
        <f>A343/256/(2*'Time-domain'!$C$1)</f>
        <v>3.1250000000000002E-3</v>
      </c>
      <c r="C343">
        <f>1*'Time-domain'!AJ89</f>
        <v>135.29411764705884</v>
      </c>
      <c r="D343">
        <f>1*'Time-domain'!AK89</f>
        <v>135.29411764705884</v>
      </c>
      <c r="E343">
        <f>1*'Time-domain'!AL89</f>
        <v>135.29411764705884</v>
      </c>
      <c r="F343">
        <f>F342+(C343+C342)/2*COS(2*PI()*'Time-domain'!$C$1*($B343+$B342)/2)*($B343-$B342)</f>
        <v>0.1342492319797878</v>
      </c>
      <c r="G343">
        <f>G342+(D343+D342)/2*COS(2*PI()*'Time-domain'!$C$1*($B343+$B342)/2)*($B343-$B342)</f>
        <v>0.15294165163392795</v>
      </c>
      <c r="H343">
        <f>H342+(E343+E342)/2*COS(2*PI()*'Time-domain'!$C$1*($B343+$B342)/2)*($B343-$B342)</f>
        <v>0.16850172031838231</v>
      </c>
      <c r="I343">
        <f>I342+(C343+C342)/2*SIN(2*PI()*'Time-domain'!$C$1*($B343+$B342)/2)*($B343-$B342)</f>
        <v>0.82182352874132525</v>
      </c>
      <c r="J343">
        <f>J342+(D343+D342)/2*SIN(2*PI()*'Time-domain'!$C$1*($B343+$B342)/2)*($B343-$B342)</f>
        <v>0.86420892832483465</v>
      </c>
      <c r="K343">
        <f>K342+(E343+E342)/2*SIN(2*PI()*'Time-domain'!$C$1*($B343+$B342)/2)*($B343-$B342)</f>
        <v>0.89467780383274798</v>
      </c>
      <c r="L343">
        <f>$I$2*COS(2*PI()*'Time-domain'!$C$1*$B343)+$I$3*SIN(2*PI()*'Time-domain'!$C$1*$B343)</f>
        <v>117.63453362403486</v>
      </c>
      <c r="M343">
        <f>$J$2*COS(2*PI()*'Time-domain'!$C$1*$B343)+$J$3*SIN(2*PI()*'Time-domain'!$C$1*$B343)</f>
        <v>122.33348985856669</v>
      </c>
      <c r="N343">
        <f>$K$2*COS(2*PI()*'Time-domain'!$C$1*$B343)+$K$3*SIN(2*PI()*'Time-domain'!$C$1*$B343)</f>
        <v>125.71134907268124</v>
      </c>
      <c r="O343">
        <f t="shared" si="25"/>
        <v>118.80310084162878</v>
      </c>
      <c r="P343">
        <f t="shared" si="26"/>
        <v>131.12531693863693</v>
      </c>
      <c r="Q343">
        <f t="shared" si="26"/>
        <v>140.69110354426351</v>
      </c>
      <c r="R343">
        <f t="shared" si="27"/>
        <v>116.63437305528365</v>
      </c>
      <c r="S343">
        <f t="shared" si="28"/>
        <v>126.13848764114181</v>
      </c>
      <c r="T343">
        <f t="shared" si="29"/>
        <v>133.20050253177732</v>
      </c>
    </row>
    <row r="344" spans="1:20" x14ac:dyDescent="0.3">
      <c r="A344">
        <v>81</v>
      </c>
      <c r="B344">
        <f>A344/256/(2*'Time-domain'!$C$1)</f>
        <v>3.1640625000000002E-3</v>
      </c>
      <c r="C344">
        <f>1*'Time-domain'!AJ90</f>
        <v>135.29411764705884</v>
      </c>
      <c r="D344">
        <f>1*'Time-domain'!AK90</f>
        <v>135.29411764705884</v>
      </c>
      <c r="E344">
        <f>1*'Time-domain'!AL90</f>
        <v>135.29411764705884</v>
      </c>
      <c r="F344">
        <f>F343+(C344+C343)/2*COS(2*PI()*'Time-domain'!$C$1*($B344+$B343)/2)*($B344-$B343)</f>
        <v>0.1371583618919068</v>
      </c>
      <c r="G344">
        <f>G343+(D344+D343)/2*COS(2*PI()*'Time-domain'!$C$1*($B344+$B343)/2)*($B344-$B343)</f>
        <v>0.15585078154604695</v>
      </c>
      <c r="H344">
        <f>H343+(E344+E343)/2*COS(2*PI()*'Time-domain'!$C$1*($B344+$B343)/2)*($B344-$B343)</f>
        <v>0.17141085023050132</v>
      </c>
      <c r="I344">
        <f>I343+(C344+C343)/2*SIN(2*PI()*'Time-domain'!$C$1*($B344+$B343)/2)*($B344-$B343)</f>
        <v>0.82623571764865222</v>
      </c>
      <c r="J344">
        <f>J343+(D344+D343)/2*SIN(2*PI()*'Time-domain'!$C$1*($B344+$B343)/2)*($B344-$B343)</f>
        <v>0.86862111723216162</v>
      </c>
      <c r="K344">
        <f>K343+(E344+E343)/2*SIN(2*PI()*'Time-domain'!$C$1*($B344+$B343)/2)*($B344-$B343)</f>
        <v>0.89908999274007495</v>
      </c>
      <c r="L344">
        <f>$I$2*COS(2*PI()*'Time-domain'!$C$1*$B344)+$I$3*SIN(2*PI()*'Time-domain'!$C$1*$B344)</f>
        <v>118.59022969826637</v>
      </c>
      <c r="M344">
        <f>$J$2*COS(2*PI()*'Time-domain'!$C$1*$B344)+$J$3*SIN(2*PI()*'Time-domain'!$C$1*$B344)</f>
        <v>123.32736157636117</v>
      </c>
      <c r="N344">
        <f>$K$2*COS(2*PI()*'Time-domain'!$C$1*$B344)+$K$3*SIN(2*PI()*'Time-domain'!$C$1*$B344)</f>
        <v>126.73266346985551</v>
      </c>
      <c r="O344">
        <f t="shared" si="25"/>
        <v>119.51812030529659</v>
      </c>
      <c r="P344">
        <f t="shared" si="26"/>
        <v>131.84033640230476</v>
      </c>
      <c r="Q344">
        <f t="shared" si="26"/>
        <v>141.40612300793134</v>
      </c>
      <c r="R344">
        <f t="shared" si="27"/>
        <v>117.1793158170676</v>
      </c>
      <c r="S344">
        <f t="shared" si="28"/>
        <v>126.72783582402984</v>
      </c>
      <c r="T344">
        <f t="shared" si="29"/>
        <v>133.82284608127515</v>
      </c>
    </row>
    <row r="345" spans="1:20" x14ac:dyDescent="0.3">
      <c r="A345">
        <v>82</v>
      </c>
      <c r="B345">
        <f>A345/256/(2*'Time-domain'!$C$1)</f>
        <v>3.2031249999999998E-3</v>
      </c>
      <c r="C345">
        <f>1*'Time-domain'!AJ91</f>
        <v>135.29411764705884</v>
      </c>
      <c r="D345">
        <f>1*'Time-domain'!AK91</f>
        <v>135.29411764705884</v>
      </c>
      <c r="E345">
        <f>1*'Time-domain'!AL91</f>
        <v>135.29411764705884</v>
      </c>
      <c r="F345">
        <f>F344+(C345+C344)/2*COS(2*PI()*'Time-domain'!$C$1*($B345+$B344)/2)*($B345-$B344)</f>
        <v>0.14001312840679361</v>
      </c>
      <c r="G345">
        <f>G344+(D345+D344)/2*COS(2*PI()*'Time-domain'!$C$1*($B345+$B344)/2)*($B345-$B344)</f>
        <v>0.15870554806093376</v>
      </c>
      <c r="H345">
        <f>H344+(E345+E344)/2*COS(2*PI()*'Time-domain'!$C$1*($B345+$B344)/2)*($B345-$B344)</f>
        <v>0.17426561674538812</v>
      </c>
      <c r="I345">
        <f>I344+(C345+C344)/2*SIN(2*PI()*'Time-domain'!$C$1*($B345+$B344)/2)*($B345-$B344)</f>
        <v>0.83068327382536378</v>
      </c>
      <c r="J345">
        <f>J344+(D345+D344)/2*SIN(2*PI()*'Time-domain'!$C$1*($B345+$B344)/2)*($B345-$B344)</f>
        <v>0.87306867340887317</v>
      </c>
      <c r="K345">
        <f>K344+(E345+E344)/2*SIN(2*PI()*'Time-domain'!$C$1*($B345+$B344)/2)*($B345-$B344)</f>
        <v>0.9035375489167865</v>
      </c>
      <c r="L345">
        <f>$I$2*COS(2*PI()*'Time-domain'!$C$1*$B345)+$I$3*SIN(2*PI()*'Time-domain'!$C$1*$B345)</f>
        <v>119.52806652011444</v>
      </c>
      <c r="M345">
        <f>$J$2*COS(2*PI()*'Time-domain'!$C$1*$B345)+$J$3*SIN(2*PI()*'Time-domain'!$C$1*$B345)</f>
        <v>124.30266064713592</v>
      </c>
      <c r="N345">
        <f>$K$2*COS(2*PI()*'Time-domain'!$C$1*$B345)+$K$3*SIN(2*PI()*'Time-domain'!$C$1*$B345)</f>
        <v>127.73489239407057</v>
      </c>
      <c r="O345">
        <f t="shared" si="25"/>
        <v>120.23313976896441</v>
      </c>
      <c r="P345">
        <f t="shared" si="26"/>
        <v>132.55535586597256</v>
      </c>
      <c r="Q345">
        <f t="shared" si="26"/>
        <v>142.12114247159914</v>
      </c>
      <c r="R345">
        <f t="shared" si="27"/>
        <v>117.73302990880534</v>
      </c>
      <c r="S345">
        <f t="shared" si="28"/>
        <v>127.32667008092837</v>
      </c>
      <c r="T345">
        <f t="shared" si="29"/>
        <v>134.45520679404234</v>
      </c>
    </row>
    <row r="346" spans="1:20" x14ac:dyDescent="0.3">
      <c r="A346">
        <v>83</v>
      </c>
      <c r="B346">
        <f>A346/256/(2*'Time-domain'!$C$1)</f>
        <v>3.2421874999999998E-3</v>
      </c>
      <c r="C346">
        <f>1*'Time-domain'!AJ92</f>
        <v>135.29411764705884</v>
      </c>
      <c r="D346">
        <f>1*'Time-domain'!AK92</f>
        <v>135.29411764705884</v>
      </c>
      <c r="E346">
        <f>1*'Time-domain'!AL92</f>
        <v>135.29411764705884</v>
      </c>
      <c r="F346">
        <f>F345+(C346+C345)/2*COS(2*PI()*'Time-domain'!$C$1*($B346+$B345)/2)*($B346-$B345)</f>
        <v>0.1428131016071118</v>
      </c>
      <c r="G346">
        <f>G345+(D346+D345)/2*COS(2*PI()*'Time-domain'!$C$1*($B346+$B345)/2)*($B346-$B345)</f>
        <v>0.16150552126125195</v>
      </c>
      <c r="H346">
        <f>H345+(E346+E345)/2*COS(2*PI()*'Time-domain'!$C$1*($B346+$B345)/2)*($B346-$B345)</f>
        <v>0.17706558994570631</v>
      </c>
      <c r="I346">
        <f>I345+(C346+C345)/2*SIN(2*PI()*'Time-domain'!$C$1*($B346+$B345)/2)*($B346-$B345)</f>
        <v>0.83516552748585915</v>
      </c>
      <c r="J346">
        <f>J345+(D346+D345)/2*SIN(2*PI()*'Time-domain'!$C$1*($B346+$B345)/2)*($B346-$B345)</f>
        <v>0.87755092706936855</v>
      </c>
      <c r="K346">
        <f>K345+(E346+E345)/2*SIN(2*PI()*'Time-domain'!$C$1*($B346+$B345)/2)*($B346-$B345)</f>
        <v>0.90801980257728188</v>
      </c>
      <c r="L346">
        <f>$I$2*COS(2*PI()*'Time-domain'!$C$1*$B346)+$I$3*SIN(2*PI()*'Time-domain'!$C$1*$B346)</f>
        <v>120.4479028548034</v>
      </c>
      <c r="M346">
        <f>$J$2*COS(2*PI()*'Time-domain'!$C$1*$B346)+$J$3*SIN(2*PI()*'Time-domain'!$C$1*$B346)</f>
        <v>125.25924019443836</v>
      </c>
      <c r="N346">
        <f>$K$2*COS(2*PI()*'Time-domain'!$C$1*$B346)+$K$3*SIN(2*PI()*'Time-domain'!$C$1*$B346)</f>
        <v>128.71788491333697</v>
      </c>
      <c r="O346">
        <f t="shared" si="25"/>
        <v>120.94815923263222</v>
      </c>
      <c r="P346">
        <f t="shared" si="26"/>
        <v>133.27037532964039</v>
      </c>
      <c r="Q346">
        <f t="shared" si="26"/>
        <v>142.83616193526697</v>
      </c>
      <c r="R346">
        <f t="shared" si="27"/>
        <v>118.29541727088963</v>
      </c>
      <c r="S346">
        <f t="shared" si="28"/>
        <v>127.9348843617063</v>
      </c>
      <c r="T346">
        <f t="shared" si="29"/>
        <v>135.09747268260369</v>
      </c>
    </row>
    <row r="347" spans="1:20" x14ac:dyDescent="0.3">
      <c r="A347">
        <v>84</v>
      </c>
      <c r="B347">
        <f>A347/256/(2*'Time-domain'!$C$1)</f>
        <v>3.2812499999999999E-3</v>
      </c>
      <c r="C347">
        <f>1*'Time-domain'!AJ93</f>
        <v>135.29411764705884</v>
      </c>
      <c r="D347">
        <f>1*'Time-domain'!AK93</f>
        <v>135.29411764705884</v>
      </c>
      <c r="E347">
        <f>1*'Time-domain'!AL93</f>
        <v>135.29411764705884</v>
      </c>
      <c r="F347">
        <f>F346+(C347+C346)/2*COS(2*PI()*'Time-domain'!$C$1*($B347+$B346)/2)*($B347-$B346)</f>
        <v>0.14555785982719649</v>
      </c>
      <c r="G347">
        <f>G346+(D347+D346)/2*COS(2*PI()*'Time-domain'!$C$1*($B347+$B346)/2)*($B347-$B346)</f>
        <v>0.16425027948133664</v>
      </c>
      <c r="H347">
        <f>H346+(E347+E346)/2*COS(2*PI()*'Time-domain'!$C$1*($B347+$B346)/2)*($B347-$B346)</f>
        <v>0.179810348165791</v>
      </c>
      <c r="I347">
        <f>I346+(C347+C346)/2*SIN(2*PI()*'Time-domain'!$C$1*($B347+$B346)/2)*($B347-$B346)</f>
        <v>0.83968180361922407</v>
      </c>
      <c r="J347">
        <f>J346+(D347+D346)/2*SIN(2*PI()*'Time-domain'!$C$1*($B347+$B346)/2)*($B347-$B346)</f>
        <v>0.88206720320273346</v>
      </c>
      <c r="K347">
        <f>K346+(E347+E346)/2*SIN(2*PI()*'Time-domain'!$C$1*($B347+$B346)/2)*($B347-$B346)</f>
        <v>0.91253607871064679</v>
      </c>
      <c r="L347">
        <f>$I$2*COS(2*PI()*'Time-domain'!$C$1*$B347)+$I$3*SIN(2*PI()*'Time-domain'!$C$1*$B347)</f>
        <v>121.34960017836461</v>
      </c>
      <c r="M347">
        <f>$J$2*COS(2*PI()*'Time-domain'!$C$1*$B347)+$J$3*SIN(2*PI()*'Time-domain'!$C$1*$B347)</f>
        <v>126.19695616090719</v>
      </c>
      <c r="N347">
        <f>$K$2*COS(2*PI()*'Time-domain'!$C$1*$B347)+$K$3*SIN(2*PI()*'Time-domain'!$C$1*$B347)</f>
        <v>129.68149299259701</v>
      </c>
      <c r="O347">
        <f t="shared" si="25"/>
        <v>121.66317869630004</v>
      </c>
      <c r="P347">
        <f t="shared" si="26"/>
        <v>133.98539479330822</v>
      </c>
      <c r="Q347">
        <f t="shared" si="26"/>
        <v>143.5511813989348</v>
      </c>
      <c r="R347">
        <f t="shared" si="27"/>
        <v>118.8663746192595</v>
      </c>
      <c r="S347">
        <f t="shared" si="28"/>
        <v>128.55236696605687</v>
      </c>
      <c r="T347">
        <f t="shared" si="29"/>
        <v>135.7495257929765</v>
      </c>
    </row>
    <row r="348" spans="1:20" x14ac:dyDescent="0.3">
      <c r="A348">
        <v>85</v>
      </c>
      <c r="B348">
        <f>A348/256/(2*'Time-domain'!$C$1)</f>
        <v>3.3203124999999999E-3</v>
      </c>
      <c r="C348">
        <f>1*'Time-domain'!AJ94</f>
        <v>135.29411764705884</v>
      </c>
      <c r="D348">
        <f>1*'Time-domain'!AK94</f>
        <v>135.29411764705884</v>
      </c>
      <c r="E348">
        <f>1*'Time-domain'!AL94</f>
        <v>135.29411764705884</v>
      </c>
      <c r="F348">
        <f>F347+(C348+C347)/2*COS(2*PI()*'Time-domain'!$C$1*($B348+$B347)/2)*($B348-$B347)</f>
        <v>0.14824698971655575</v>
      </c>
      <c r="G348">
        <f>G347+(D348+D347)/2*COS(2*PI()*'Time-domain'!$C$1*($B348+$B347)/2)*($B348-$B347)</f>
        <v>0.1669394093706959</v>
      </c>
      <c r="H348">
        <f>H347+(E348+E347)/2*COS(2*PI()*'Time-domain'!$C$1*($B348+$B347)/2)*($B348-$B347)</f>
        <v>0.18249947805515027</v>
      </c>
      <c r="I348">
        <f>I347+(C348+C347)/2*SIN(2*PI()*'Time-domain'!$C$1*($B348+$B347)/2)*($B348-$B347)</f>
        <v>0.84423142209088509</v>
      </c>
      <c r="J348">
        <f>J347+(D348+D347)/2*SIN(2*PI()*'Time-domain'!$C$1*($B348+$B347)/2)*($B348-$B347)</f>
        <v>0.88661682167439448</v>
      </c>
      <c r="K348">
        <f>K347+(E348+E347)/2*SIN(2*PI()*'Time-domain'!$C$1*($B348+$B347)/2)*($B348-$B347)</f>
        <v>0.91708569718230781</v>
      </c>
      <c r="L348">
        <f>$I$2*COS(2*PI()*'Time-domain'!$C$1*$B348)+$I$3*SIN(2*PI()*'Time-domain'!$C$1*$B348)</f>
        <v>122.23302269849786</v>
      </c>
      <c r="M348">
        <f>$J$2*COS(2*PI()*'Time-domain'!$C$1*$B348)+$J$3*SIN(2*PI()*'Time-domain'!$C$1*$B348)</f>
        <v>127.11566732996707</v>
      </c>
      <c r="N348">
        <f>$K$2*COS(2*PI()*'Time-domain'!$C$1*$B348)+$K$3*SIN(2*PI()*'Time-domain'!$C$1*$B348)</f>
        <v>130.62557151601837</v>
      </c>
      <c r="O348">
        <f t="shared" si="25"/>
        <v>122.37819815996785</v>
      </c>
      <c r="P348">
        <f t="shared" si="26"/>
        <v>134.70041425697605</v>
      </c>
      <c r="Q348">
        <f t="shared" si="26"/>
        <v>144.26620086260263</v>
      </c>
      <c r="R348">
        <f t="shared" si="27"/>
        <v>119.4457935076147</v>
      </c>
      <c r="S348">
        <f t="shared" si="28"/>
        <v>129.17900061078177</v>
      </c>
      <c r="T348">
        <f t="shared" si="29"/>
        <v>136.41124227572155</v>
      </c>
    </row>
    <row r="349" spans="1:20" x14ac:dyDescent="0.3">
      <c r="A349">
        <v>86</v>
      </c>
      <c r="B349">
        <f>A349/256/(2*'Time-domain'!$C$1)</f>
        <v>3.3593749999999999E-3</v>
      </c>
      <c r="C349">
        <f>1*'Time-domain'!AJ95</f>
        <v>135.29411764705884</v>
      </c>
      <c r="D349">
        <f>1*'Time-domain'!AK95</f>
        <v>135.29411764705884</v>
      </c>
      <c r="E349">
        <f>1*'Time-domain'!AL95</f>
        <v>135.29411764705884</v>
      </c>
      <c r="F349">
        <f>F348+(C349+C348)/2*COS(2*PI()*'Time-domain'!$C$1*($B349+$B348)/2)*($B349-$B348)</f>
        <v>0.15088008630211963</v>
      </c>
      <c r="G349">
        <f>G348+(D349+D348)/2*COS(2*PI()*'Time-domain'!$C$1*($B349+$B348)/2)*($B349-$B348)</f>
        <v>0.16957250595625978</v>
      </c>
      <c r="H349">
        <f>H348+(E349+E348)/2*COS(2*PI()*'Time-domain'!$C$1*($B349+$B348)/2)*($B349-$B348)</f>
        <v>0.18513257464071414</v>
      </c>
      <c r="I349">
        <f>I348+(C349+C348)/2*SIN(2*PI()*'Time-domain'!$C$1*($B349+$B348)/2)*($B349-$B348)</f>
        <v>0.84881369774503512</v>
      </c>
      <c r="J349">
        <f>J348+(D349+D348)/2*SIN(2*PI()*'Time-domain'!$C$1*($B349+$B348)/2)*($B349-$B348)</f>
        <v>0.89119909732854452</v>
      </c>
      <c r="K349">
        <f>K348+(E349+E348)/2*SIN(2*PI()*'Time-domain'!$C$1*($B349+$B348)/2)*($B349-$B348)</f>
        <v>0.92166797283645785</v>
      </c>
      <c r="L349">
        <f>$I$2*COS(2*PI()*'Time-domain'!$C$1*$B349)+$I$3*SIN(2*PI()*'Time-domain'!$C$1*$B349)</f>
        <v>123.09803737502112</v>
      </c>
      <c r="M349">
        <f>$J$2*COS(2*PI()*'Time-domain'!$C$1*$B349)+$J$3*SIN(2*PI()*'Time-domain'!$C$1*$B349)</f>
        <v>128.01523534709523</v>
      </c>
      <c r="N349">
        <f>$K$2*COS(2*PI()*'Time-domain'!$C$1*$B349)+$K$3*SIN(2*PI()*'Time-domain'!$C$1*$B349)</f>
        <v>131.54997830884804</v>
      </c>
      <c r="O349">
        <f t="shared" si="25"/>
        <v>123.09321762363567</v>
      </c>
      <c r="P349">
        <f t="shared" si="26"/>
        <v>135.41543372064388</v>
      </c>
      <c r="Q349">
        <f t="shared" si="26"/>
        <v>144.98122032627046</v>
      </c>
      <c r="R349">
        <f t="shared" si="27"/>
        <v>120.03356039273966</v>
      </c>
      <c r="S349">
        <f t="shared" si="28"/>
        <v>129.81466250043815</v>
      </c>
      <c r="T349">
        <f t="shared" si="29"/>
        <v>137.0824924605455</v>
      </c>
    </row>
    <row r="350" spans="1:20" x14ac:dyDescent="0.3">
      <c r="A350">
        <v>87</v>
      </c>
      <c r="B350">
        <f>A350/256/(2*'Time-domain'!$C$1)</f>
        <v>3.3984375E-3</v>
      </c>
      <c r="C350">
        <f>1*'Time-domain'!AJ96</f>
        <v>135.29411764705884</v>
      </c>
      <c r="D350">
        <f>1*'Time-domain'!AK96</f>
        <v>135.29411764705884</v>
      </c>
      <c r="E350">
        <f>1*'Time-domain'!AL96</f>
        <v>135.29411764705884</v>
      </c>
      <c r="F350">
        <f>F349+(C350+C349)/2*COS(2*PI()*'Time-domain'!$C$1*($B350+$B349)/2)*($B350-$B349)</f>
        <v>0.15345675304922762</v>
      </c>
      <c r="G350">
        <f>G349+(D350+D349)/2*COS(2*PI()*'Time-domain'!$C$1*($B350+$B349)/2)*($B350-$B349)</f>
        <v>0.17214917270336777</v>
      </c>
      <c r="H350">
        <f>H349+(E350+E349)/2*COS(2*PI()*'Time-domain'!$C$1*($B350+$B349)/2)*($B350-$B349)</f>
        <v>0.18770924138782213</v>
      </c>
      <c r="I350">
        <f>I349+(C350+C349)/2*SIN(2*PI()*'Time-domain'!$C$1*($B350+$B349)/2)*($B350-$B349)</f>
        <v>0.85342794050781556</v>
      </c>
      <c r="J350">
        <f>J349+(D350+D349)/2*SIN(2*PI()*'Time-domain'!$C$1*($B350+$B349)/2)*($B350-$B349)</f>
        <v>0.89581334009132496</v>
      </c>
      <c r="K350">
        <f>K349+(E350+E349)/2*SIN(2*PI()*'Time-domain'!$C$1*($B350+$B349)/2)*($B350-$B349)</f>
        <v>0.92628221559923829</v>
      </c>
      <c r="L350">
        <f>$I$2*COS(2*PI()*'Time-domain'!$C$1*$B350)+$I$3*SIN(2*PI()*'Time-domain'!$C$1*$B350)</f>
        <v>123.94451393990589</v>
      </c>
      <c r="M350">
        <f>$J$2*COS(2*PI()*'Time-domain'!$C$1*$B350)+$J$3*SIN(2*PI()*'Time-domain'!$C$1*$B350)</f>
        <v>128.89552474065718</v>
      </c>
      <c r="N350">
        <f>$K$2*COS(2*PI()*'Time-domain'!$C$1*$B350)+$K$3*SIN(2*PI()*'Time-domain'!$C$1*$B350)</f>
        <v>132.45457415882328</v>
      </c>
      <c r="O350">
        <f t="shared" si="25"/>
        <v>123.80823708730348</v>
      </c>
      <c r="P350">
        <f t="shared" si="26"/>
        <v>136.1304531843117</v>
      </c>
      <c r="Q350">
        <f t="shared" si="26"/>
        <v>145.69623978993829</v>
      </c>
      <c r="R350">
        <f t="shared" si="27"/>
        <v>120.62955670289774</v>
      </c>
      <c r="S350">
        <f t="shared" si="28"/>
        <v>130.45922440130599</v>
      </c>
      <c r="T350">
        <f t="shared" si="29"/>
        <v>137.76314093440931</v>
      </c>
    </row>
    <row r="351" spans="1:20" x14ac:dyDescent="0.3">
      <c r="A351">
        <v>88</v>
      </c>
      <c r="B351">
        <f>A351/256/(2*'Time-domain'!$C$1)</f>
        <v>3.4375E-3</v>
      </c>
      <c r="C351">
        <f>1*'Time-domain'!AJ97</f>
        <v>135.29411764705884</v>
      </c>
      <c r="D351">
        <f>1*'Time-domain'!AK97</f>
        <v>135.29411764705884</v>
      </c>
      <c r="E351">
        <f>1*'Time-domain'!AL97</f>
        <v>135.29411764705884</v>
      </c>
      <c r="F351">
        <f>F350+(C351+C350)/2*COS(2*PI()*'Time-domain'!$C$1*($B351+$B350)/2)*($B351-$B350)</f>
        <v>0.15597660192134535</v>
      </c>
      <c r="G351">
        <f>G350+(D351+D350)/2*COS(2*PI()*'Time-domain'!$C$1*($B351+$B350)/2)*($B351-$B350)</f>
        <v>0.1746690215754855</v>
      </c>
      <c r="H351">
        <f>H350+(E351+E350)/2*COS(2*PI()*'Time-domain'!$C$1*($B351+$B350)/2)*($B351-$B350)</f>
        <v>0.19022909025993986</v>
      </c>
      <c r="I351">
        <f>I350+(C351+C350)/2*SIN(2*PI()*'Time-domain'!$C$1*($B351+$B350)/2)*($B351-$B350)</f>
        <v>0.85807345549123892</v>
      </c>
      <c r="J351">
        <f>J350+(D351+D350)/2*SIN(2*PI()*'Time-domain'!$C$1*($B351+$B350)/2)*($B351-$B350)</f>
        <v>0.90045885507474832</v>
      </c>
      <c r="K351">
        <f>K350+(E351+E350)/2*SIN(2*PI()*'Time-domain'!$C$1*($B351+$B350)/2)*($B351-$B350)</f>
        <v>0.93092773058266165</v>
      </c>
      <c r="L351">
        <f>$I$2*COS(2*PI()*'Time-domain'!$C$1*$B351)+$I$3*SIN(2*PI()*'Time-domain'!$C$1*$B351)</f>
        <v>124.77232491689503</v>
      </c>
      <c r="M351">
        <f>$J$2*COS(2*PI()*'Time-domain'!$C$1*$B351)+$J$3*SIN(2*PI()*'Time-domain'!$C$1*$B351)</f>
        <v>129.75640294230817</v>
      </c>
      <c r="N351">
        <f>$K$2*COS(2*PI()*'Time-domain'!$C$1*$B351)+$K$3*SIN(2*PI()*'Time-domain'!$C$1*$B351)</f>
        <v>133.33922283713636</v>
      </c>
      <c r="O351">
        <f t="shared" si="25"/>
        <v>124.5232565509713</v>
      </c>
      <c r="P351">
        <f t="shared" si="26"/>
        <v>136.84547264797953</v>
      </c>
      <c r="Q351">
        <f t="shared" si="26"/>
        <v>146.41125925360612</v>
      </c>
      <c r="R351">
        <f t="shared" si="27"/>
        <v>121.23365890925439</v>
      </c>
      <c r="S351">
        <f t="shared" si="28"/>
        <v>131.11255271863132</v>
      </c>
      <c r="T351">
        <f t="shared" si="29"/>
        <v>138.45304662309613</v>
      </c>
    </row>
    <row r="352" spans="1:20" x14ac:dyDescent="0.3">
      <c r="A352">
        <v>89</v>
      </c>
      <c r="B352">
        <f>A352/256/(2*'Time-domain'!$C$1)</f>
        <v>3.4765625000000001E-3</v>
      </c>
      <c r="C352">
        <f>1*'Time-domain'!AJ98</f>
        <v>135.29411764705884</v>
      </c>
      <c r="D352">
        <f>1*'Time-domain'!AK98</f>
        <v>135.29411764705884</v>
      </c>
      <c r="E352">
        <f>1*'Time-domain'!AL98</f>
        <v>135.29411764705884</v>
      </c>
      <c r="F352">
        <f>F351+(C352+C351)/2*COS(2*PI()*'Time-domain'!$C$1*($B352+$B351)/2)*($B352-$B351)</f>
        <v>0.15843925343850143</v>
      </c>
      <c r="G352">
        <f>G351+(D352+D351)/2*COS(2*PI()*'Time-domain'!$C$1*($B352+$B351)/2)*($B352-$B351)</f>
        <v>0.17713167309264158</v>
      </c>
      <c r="H352">
        <f>H351+(E352+E351)/2*COS(2*PI()*'Time-domain'!$C$1*($B352+$B351)/2)*($B352-$B351)</f>
        <v>0.19269174177709594</v>
      </c>
      <c r="I352">
        <f>I351+(C352+C351)/2*SIN(2*PI()*'Time-domain'!$C$1*($B352+$B351)/2)*($B352-$B351)</f>
        <v>0.86274954309783625</v>
      </c>
      <c r="J352">
        <f>J351+(D352+D351)/2*SIN(2*PI()*'Time-domain'!$C$1*($B352+$B351)/2)*($B352-$B351)</f>
        <v>0.90513494268134564</v>
      </c>
      <c r="K352">
        <f>K351+(E352+E351)/2*SIN(2*PI()*'Time-domain'!$C$1*($B352+$B351)/2)*($B352-$B351)</f>
        <v>0.93560381818925897</v>
      </c>
      <c r="L352">
        <f>$I$2*COS(2*PI()*'Time-domain'!$C$1*$B352)+$I$3*SIN(2*PI()*'Time-domain'!$C$1*$B352)</f>
        <v>125.58134564070036</v>
      </c>
      <c r="M352">
        <f>$J$2*COS(2*PI()*'Time-domain'!$C$1*$B352)+$J$3*SIN(2*PI()*'Time-domain'!$C$1*$B352)</f>
        <v>130.5977403069576</v>
      </c>
      <c r="N352">
        <f>$K$2*COS(2*PI()*'Time-domain'!$C$1*$B352)+$K$3*SIN(2*PI()*'Time-domain'!$C$1*$B352)</f>
        <v>134.20379111895039</v>
      </c>
      <c r="O352">
        <f t="shared" si="25"/>
        <v>125.23827601463911</v>
      </c>
      <c r="P352">
        <f t="shared" si="26"/>
        <v>137.56049211164736</v>
      </c>
      <c r="Q352">
        <f t="shared" si="26"/>
        <v>147.12627871727395</v>
      </c>
      <c r="R352">
        <f t="shared" si="27"/>
        <v>121.84573860028624</v>
      </c>
      <c r="S352">
        <f t="shared" si="28"/>
        <v>131.77450857709869</v>
      </c>
      <c r="T352">
        <f t="shared" si="29"/>
        <v>139.15206287618898</v>
      </c>
    </row>
    <row r="353" spans="1:20" x14ac:dyDescent="0.3">
      <c r="A353">
        <v>90</v>
      </c>
      <c r="B353">
        <f>A353/256/(2*'Time-domain'!$C$1)</f>
        <v>3.5156250000000001E-3</v>
      </c>
      <c r="C353">
        <f>1*'Time-domain'!AJ99</f>
        <v>135.29411764705884</v>
      </c>
      <c r="D353">
        <f>1*'Time-domain'!AK99</f>
        <v>135.29411764705884</v>
      </c>
      <c r="E353">
        <f>1*'Time-domain'!AL99</f>
        <v>135.29411764705884</v>
      </c>
      <c r="F353">
        <f>F352+(C353+C352)/2*COS(2*PI()*'Time-domain'!$C$1*($B353+$B352)/2)*($B353-$B352)</f>
        <v>0.16084433673443568</v>
      </c>
      <c r="G353">
        <f>G352+(D353+D352)/2*COS(2*PI()*'Time-domain'!$C$1*($B353+$B352)/2)*($B353-$B352)</f>
        <v>0.17953675638857583</v>
      </c>
      <c r="H353">
        <f>H352+(E353+E352)/2*COS(2*PI()*'Time-domain'!$C$1*($B353+$B352)/2)*($B353-$B352)</f>
        <v>0.19509682507303019</v>
      </c>
      <c r="I353">
        <f>I352+(C353+C352)/2*SIN(2*PI()*'Time-domain'!$C$1*($B353+$B352)/2)*($B353-$B352)</f>
        <v>0.86745549912601394</v>
      </c>
      <c r="J353">
        <f>J352+(D353+D352)/2*SIN(2*PI()*'Time-domain'!$C$1*($B353+$B352)/2)*($B353-$B352)</f>
        <v>0.90984089870952334</v>
      </c>
      <c r="K353">
        <f>K352+(E353+E352)/2*SIN(2*PI()*'Time-domain'!$C$1*($B353+$B352)/2)*($B353-$B352)</f>
        <v>0.94030977421743667</v>
      </c>
      <c r="L353">
        <f>$I$2*COS(2*PI()*'Time-domain'!$C$1*$B353)+$I$3*SIN(2*PI()*'Time-domain'!$C$1*$B353)</f>
        <v>126.37145427577673</v>
      </c>
      <c r="M353">
        <f>$J$2*COS(2*PI()*'Time-domain'!$C$1*$B353)+$J$3*SIN(2*PI()*'Time-domain'!$C$1*$B353)</f>
        <v>131.41941013229305</v>
      </c>
      <c r="N353">
        <f>$K$2*COS(2*PI()*'Time-domain'!$C$1*$B353)+$K$3*SIN(2*PI()*'Time-domain'!$C$1*$B353)</f>
        <v>135.04814880346225</v>
      </c>
      <c r="O353">
        <f t="shared" si="25"/>
        <v>125.95329547830693</v>
      </c>
      <c r="P353">
        <f t="shared" si="26"/>
        <v>138.27551157531519</v>
      </c>
      <c r="Q353">
        <f t="shared" si="26"/>
        <v>147.84129818094178</v>
      </c>
      <c r="R353">
        <f t="shared" si="27"/>
        <v>122.46566255913147</v>
      </c>
      <c r="S353">
        <f t="shared" si="28"/>
        <v>132.44494790448448</v>
      </c>
      <c r="T353">
        <f t="shared" si="29"/>
        <v>139.86003755540756</v>
      </c>
    </row>
    <row r="354" spans="1:20" x14ac:dyDescent="0.3">
      <c r="A354">
        <v>91</v>
      </c>
      <c r="B354">
        <f>A354/256/(2*'Time-domain'!$C$1)</f>
        <v>3.5546875000000001E-3</v>
      </c>
      <c r="C354">
        <f>1*'Time-domain'!AJ100</f>
        <v>135.29411764705884</v>
      </c>
      <c r="D354">
        <f>1*'Time-domain'!AK100</f>
        <v>135.29411764705884</v>
      </c>
      <c r="E354">
        <f>1*'Time-domain'!AL100</f>
        <v>135.29411764705884</v>
      </c>
      <c r="F354">
        <f>F353+(C354+C353)/2*COS(2*PI()*'Time-domain'!$C$1*($B354+$B353)/2)*($B354-$B353)</f>
        <v>0.16319148961245036</v>
      </c>
      <c r="G354">
        <f>G353+(D354+D353)/2*COS(2*PI()*'Time-domain'!$C$1*($B354+$B353)/2)*($B354-$B353)</f>
        <v>0.18188390926659051</v>
      </c>
      <c r="H354">
        <f>H353+(E354+E353)/2*COS(2*PI()*'Time-domain'!$C$1*($B354+$B353)/2)*($B354-$B353)</f>
        <v>0.19744397795104487</v>
      </c>
      <c r="I354">
        <f>I353+(C354+C353)/2*SIN(2*PI()*'Time-domain'!$C$1*($B354+$B353)/2)*($B354-$B353)</f>
        <v>0.87219061487610405</v>
      </c>
      <c r="J354">
        <f>J353+(D354+D353)/2*SIN(2*PI()*'Time-domain'!$C$1*($B354+$B353)/2)*($B354-$B353)</f>
        <v>0.91457601445961345</v>
      </c>
      <c r="K354">
        <f>K353+(E354+E353)/2*SIN(2*PI()*'Time-domain'!$C$1*($B354+$B353)/2)*($B354-$B353)</f>
        <v>0.94504488996752678</v>
      </c>
      <c r="L354">
        <f>$I$2*COS(2*PI()*'Time-domain'!$C$1*$B354)+$I$3*SIN(2*PI()*'Time-domain'!$C$1*$B354)</f>
        <v>127.14253183466988</v>
      </c>
      <c r="M354">
        <f>$J$2*COS(2*PI()*'Time-domain'!$C$1*$B354)+$J$3*SIN(2*PI()*'Time-domain'!$C$1*$B354)</f>
        <v>132.22128867786117</v>
      </c>
      <c r="N354">
        <f>$K$2*COS(2*PI()*'Time-domain'!$C$1*$B354)+$K$3*SIN(2*PI()*'Time-domain'!$C$1*$B354)</f>
        <v>135.87216873351045</v>
      </c>
      <c r="O354">
        <f t="shared" si="25"/>
        <v>126.66831494197474</v>
      </c>
      <c r="P354">
        <f t="shared" si="26"/>
        <v>138.99053103898302</v>
      </c>
      <c r="Q354">
        <f t="shared" si="26"/>
        <v>148.55631764460961</v>
      </c>
      <c r="R354">
        <f t="shared" si="27"/>
        <v>123.09329284383467</v>
      </c>
      <c r="S354">
        <f t="shared" si="28"/>
        <v>133.12372151844059</v>
      </c>
      <c r="T354">
        <f t="shared" si="29"/>
        <v>140.57681312625067</v>
      </c>
    </row>
    <row r="355" spans="1:20" x14ac:dyDescent="0.3">
      <c r="A355">
        <v>92</v>
      </c>
      <c r="B355">
        <f>A355/256/(2*'Time-domain'!$C$1)</f>
        <v>3.5937500000000002E-3</v>
      </c>
      <c r="C355">
        <f>1*'Time-domain'!AJ101</f>
        <v>135.29411764705884</v>
      </c>
      <c r="D355">
        <f>1*'Time-domain'!AK101</f>
        <v>135.29411764705884</v>
      </c>
      <c r="E355">
        <f>1*'Time-domain'!AL101</f>
        <v>135.29411764705884</v>
      </c>
      <c r="F355">
        <f>F354+(C355+C354)/2*COS(2*PI()*'Time-domain'!$C$1*($B355+$B354)/2)*($B355-$B354)</f>
        <v>0.16548035859995552</v>
      </c>
      <c r="G355">
        <f>G354+(D355+D354)/2*COS(2*PI()*'Time-domain'!$C$1*($B355+$B354)/2)*($B355-$B354)</f>
        <v>0.18417277825409567</v>
      </c>
      <c r="H355">
        <f>H354+(E355+E354)/2*COS(2*PI()*'Time-domain'!$C$1*($B355+$B354)/2)*($B355-$B354)</f>
        <v>0.19973284693855003</v>
      </c>
      <c r="I355">
        <f>I354+(C355+C354)/2*SIN(2*PI()*'Time-domain'!$C$1*($B355+$B354)/2)*($B355-$B354)</f>
        <v>0.87695417725709179</v>
      </c>
      <c r="J355">
        <f>J354+(D355+D354)/2*SIN(2*PI()*'Time-domain'!$C$1*($B355+$B354)/2)*($B355-$B354)</f>
        <v>0.91933957684060119</v>
      </c>
      <c r="K355">
        <f>K354+(E355+E354)/2*SIN(2*PI()*'Time-domain'!$C$1*($B355+$B354)/2)*($B355-$B354)</f>
        <v>0.94980845234851452</v>
      </c>
      <c r="L355">
        <f>$I$2*COS(2*PI()*'Time-domain'!$C$1*$B355)+$I$3*SIN(2*PI()*'Time-domain'!$C$1*$B355)</f>
        <v>127.89446219593573</v>
      </c>
      <c r="M355">
        <f>$J$2*COS(2*PI()*'Time-domain'!$C$1*$B355)+$J$3*SIN(2*PI()*'Time-domain'!$C$1*$B355)</f>
        <v>133.00325518370252</v>
      </c>
      <c r="N355">
        <f>$K$2*COS(2*PI()*'Time-domain'!$C$1*$B355)+$K$3*SIN(2*PI()*'Time-domain'!$C$1*$B355)</f>
        <v>136.67572681472447</v>
      </c>
      <c r="O355">
        <f t="shared" si="25"/>
        <v>127.38333440564256</v>
      </c>
      <c r="P355">
        <f t="shared" si="26"/>
        <v>139.70555050265085</v>
      </c>
      <c r="Q355">
        <f t="shared" si="26"/>
        <v>149.27133710827744</v>
      </c>
      <c r="R355">
        <f t="shared" si="27"/>
        <v>123.72848687043788</v>
      </c>
      <c r="S355">
        <f t="shared" si="28"/>
        <v>133.81067521635634</v>
      </c>
      <c r="T355">
        <f t="shared" si="29"/>
        <v>141.30222675288906</v>
      </c>
    </row>
    <row r="356" spans="1:20" x14ac:dyDescent="0.3">
      <c r="A356">
        <v>93</v>
      </c>
      <c r="B356">
        <f>A356/256/(2*'Time-domain'!$C$1)</f>
        <v>3.6328125000000002E-3</v>
      </c>
      <c r="C356">
        <f>1*'Time-domain'!AJ102</f>
        <v>135.29411764705884</v>
      </c>
      <c r="D356">
        <f>1*'Time-domain'!AK102</f>
        <v>135.29411764705884</v>
      </c>
      <c r="E356">
        <f>1*'Time-domain'!AL102</f>
        <v>135.29411764705884</v>
      </c>
      <c r="F356">
        <f>F355+(C356+C355)/2*COS(2*PI()*'Time-domain'!$C$1*($B356+$B355)/2)*($B356-$B355)</f>
        <v>0.16771059900170079</v>
      </c>
      <c r="G356">
        <f>G355+(D356+D355)/2*COS(2*PI()*'Time-domain'!$C$1*($B356+$B355)/2)*($B356-$B355)</f>
        <v>0.18640301865584094</v>
      </c>
      <c r="H356">
        <f>H355+(E356+E355)/2*COS(2*PI()*'Time-domain'!$C$1*($B356+$B355)/2)*($B356-$B355)</f>
        <v>0.20196308734029531</v>
      </c>
      <c r="I356">
        <f>I355+(C356+C355)/2*SIN(2*PI()*'Time-domain'!$C$1*($B356+$B355)/2)*($B356-$B355)</f>
        <v>0.88174546889400429</v>
      </c>
      <c r="J356">
        <f>J355+(D356+D355)/2*SIN(2*PI()*'Time-domain'!$C$1*($B356+$B355)/2)*($B356-$B355)</f>
        <v>0.92413086847751369</v>
      </c>
      <c r="K356">
        <f>K355+(E356+E355)/2*SIN(2*PI()*'Time-domain'!$C$1*($B356+$B355)/2)*($B356-$B355)</f>
        <v>0.95459974398542702</v>
      </c>
      <c r="L356">
        <f>$I$2*COS(2*PI()*'Time-domain'!$C$1*$B356)+$I$3*SIN(2*PI()*'Time-domain'!$C$1*$B356)</f>
        <v>128.62713212162765</v>
      </c>
      <c r="M356">
        <f>$J$2*COS(2*PI()*'Time-domain'!$C$1*$B356)+$J$3*SIN(2*PI()*'Time-domain'!$C$1*$B356)</f>
        <v>133.76519188853763</v>
      </c>
      <c r="N356">
        <f>$K$2*COS(2*PI()*'Time-domain'!$C$1*$B356)+$K$3*SIN(2*PI()*'Time-domain'!$C$1*$B356)</f>
        <v>137.45870203421305</v>
      </c>
      <c r="O356">
        <f t="shared" si="25"/>
        <v>128.09835386931039</v>
      </c>
      <c r="P356">
        <f t="shared" si="26"/>
        <v>140.42056996631868</v>
      </c>
      <c r="Q356">
        <f t="shared" si="26"/>
        <v>149.98635657194527</v>
      </c>
      <c r="R356">
        <f t="shared" si="27"/>
        <v>124.3710974988678</v>
      </c>
      <c r="S356">
        <f t="shared" si="28"/>
        <v>134.50564986824438</v>
      </c>
      <c r="T356">
        <f t="shared" si="29"/>
        <v>142.03611039625167</v>
      </c>
    </row>
    <row r="357" spans="1:20" x14ac:dyDescent="0.3">
      <c r="A357">
        <v>94</v>
      </c>
      <c r="B357">
        <f>A357/256/(2*'Time-domain'!$C$1)</f>
        <v>3.6718749999999998E-3</v>
      </c>
      <c r="C357">
        <f>1*'Time-domain'!AJ103</f>
        <v>135.29411764705884</v>
      </c>
      <c r="D357">
        <f>1*'Time-domain'!AK103</f>
        <v>135.29411764705884</v>
      </c>
      <c r="E357">
        <f>1*'Time-domain'!AL103</f>
        <v>135.29411764705884</v>
      </c>
      <c r="F357">
        <f>F356+(C357+C356)/2*COS(2*PI()*'Time-domain'!$C$1*($B357+$B356)/2)*($B357-$B356)</f>
        <v>0.16988187495168511</v>
      </c>
      <c r="G357">
        <f>G356+(D357+D356)/2*COS(2*PI()*'Time-domain'!$C$1*($B357+$B356)/2)*($B357-$B356)</f>
        <v>0.18857429460582525</v>
      </c>
      <c r="H357">
        <f>H356+(E357+E356)/2*COS(2*PI()*'Time-domain'!$C$1*($B357+$B356)/2)*($B357-$B356)</f>
        <v>0.20413436329027962</v>
      </c>
      <c r="I357">
        <f>I356+(C357+C356)/2*SIN(2*PI()*'Time-domain'!$C$1*($B357+$B356)/2)*($B357-$B356)</f>
        <v>0.88656376823594474</v>
      </c>
      <c r="J357">
        <f>J356+(D357+D356)/2*SIN(2*PI()*'Time-domain'!$C$1*($B357+$B356)/2)*($B357-$B356)</f>
        <v>0.92894916781945414</v>
      </c>
      <c r="K357">
        <f>K356+(E357+E356)/2*SIN(2*PI()*'Time-domain'!$C$1*($B357+$B356)/2)*($B357-$B356)</f>
        <v>0.95941804332736746</v>
      </c>
      <c r="L357">
        <f>$I$2*COS(2*PI()*'Time-domain'!$C$1*$B357)+$I$3*SIN(2*PI()*'Time-domain'!$C$1*$B357)</f>
        <v>129.34043127434987</v>
      </c>
      <c r="M357">
        <f>$J$2*COS(2*PI()*'Time-domain'!$C$1*$B357)+$J$3*SIN(2*PI()*'Time-domain'!$C$1*$B357)</f>
        <v>134.50698404750139</v>
      </c>
      <c r="N357">
        <f>$K$2*COS(2*PI()*'Time-domain'!$C$1*$B357)+$K$3*SIN(2*PI()*'Time-domain'!$C$1*$B357)</f>
        <v>138.22097647878812</v>
      </c>
      <c r="O357">
        <f t="shared" si="25"/>
        <v>128.81337333297819</v>
      </c>
      <c r="P357">
        <f t="shared" si="26"/>
        <v>141.13558942998648</v>
      </c>
      <c r="Q357">
        <f t="shared" si="26"/>
        <v>150.70137603561307</v>
      </c>
      <c r="R357">
        <f t="shared" si="27"/>
        <v>125.02097312156758</v>
      </c>
      <c r="S357">
        <f t="shared" si="28"/>
        <v>135.20848151259455</v>
      </c>
      <c r="T357">
        <f t="shared" si="29"/>
        <v>142.77829091524612</v>
      </c>
    </row>
    <row r="358" spans="1:20" x14ac:dyDescent="0.3">
      <c r="A358">
        <v>95</v>
      </c>
      <c r="B358">
        <f>A358/256/(2*'Time-domain'!$C$1)</f>
        <v>3.7109374999999998E-3</v>
      </c>
      <c r="C358">
        <f>1*'Time-domain'!AJ104</f>
        <v>135.29411764705884</v>
      </c>
      <c r="D358">
        <f>1*'Time-domain'!AK104</f>
        <v>135.29411764705884</v>
      </c>
      <c r="E358">
        <f>1*'Time-domain'!AL104</f>
        <v>135.29411764705884</v>
      </c>
      <c r="F358">
        <f>F357+(C358+C357)/2*COS(2*PI()*'Time-domain'!$C$1*($B358+$B357)/2)*($B358-$B357)</f>
        <v>0.17199385946373702</v>
      </c>
      <c r="G358">
        <f>G357+(D358+D357)/2*COS(2*PI()*'Time-domain'!$C$1*($B358+$B357)/2)*($B358-$B357)</f>
        <v>0.19068627911787717</v>
      </c>
      <c r="H358">
        <f>H357+(E358+E357)/2*COS(2*PI()*'Time-domain'!$C$1*($B358+$B357)/2)*($B358-$B357)</f>
        <v>0.20624634780233153</v>
      </c>
      <c r="I358">
        <f>I357+(C358+C357)/2*SIN(2*PI()*'Time-domain'!$C$1*($B358+$B357)/2)*($B358-$B357)</f>
        <v>0.89140834966475535</v>
      </c>
      <c r="J358">
        <f>J357+(D358+D357)/2*SIN(2*PI()*'Time-domain'!$C$1*($B358+$B357)/2)*($B358-$B357)</f>
        <v>0.93379374924826475</v>
      </c>
      <c r="K358">
        <f>K357+(E358+E357)/2*SIN(2*PI()*'Time-domain'!$C$1*($B358+$B357)/2)*($B358-$B357)</f>
        <v>0.96426262475617808</v>
      </c>
      <c r="L358">
        <f>$I$2*COS(2*PI()*'Time-domain'!$C$1*$B358)+$I$3*SIN(2*PI()*'Time-domain'!$C$1*$B358)</f>
        <v>130.03425223387364</v>
      </c>
      <c r="M358">
        <f>$J$2*COS(2*PI()*'Time-domain'!$C$1*$B358)+$J$3*SIN(2*PI()*'Time-domain'!$C$1*$B358)</f>
        <v>135.22851994942314</v>
      </c>
      <c r="N358">
        <f>$K$2*COS(2*PI()*'Time-domain'!$C$1*$B358)+$K$3*SIN(2*PI()*'Time-domain'!$C$1*$B358)</f>
        <v>138.9624353527222</v>
      </c>
      <c r="O358">
        <f t="shared" si="25"/>
        <v>129.52839279664602</v>
      </c>
      <c r="P358">
        <f t="shared" si="26"/>
        <v>141.85060889365431</v>
      </c>
      <c r="Q358">
        <f t="shared" si="26"/>
        <v>151.4163954992809</v>
      </c>
      <c r="R358">
        <f t="shared" si="27"/>
        <v>125.67795775481945</v>
      </c>
      <c r="S358">
        <f t="shared" si="28"/>
        <v>135.91900145513824</v>
      </c>
      <c r="T358">
        <f t="shared" si="29"/>
        <v>143.52859017105234</v>
      </c>
    </row>
    <row r="359" spans="1:20" x14ac:dyDescent="0.3">
      <c r="A359">
        <v>96</v>
      </c>
      <c r="B359">
        <f>A359/256/(2*'Time-domain'!$C$1)</f>
        <v>3.7499999999999999E-3</v>
      </c>
      <c r="C359">
        <f>1*'Time-domain'!AJ105</f>
        <v>135.29411764705884</v>
      </c>
      <c r="D359">
        <f>1*'Time-domain'!AK105</f>
        <v>135.29411764705884</v>
      </c>
      <c r="E359">
        <f>1*'Time-domain'!AL105</f>
        <v>135.29411764705884</v>
      </c>
      <c r="F359">
        <f>F358+(C359+C358)/2*COS(2*PI()*'Time-domain'!$C$1*($B359+$B358)/2)*($B359-$B358)</f>
        <v>0.17404623448075748</v>
      </c>
      <c r="G359">
        <f>G358+(D359+D358)/2*COS(2*PI()*'Time-domain'!$C$1*($B359+$B358)/2)*($B359-$B358)</f>
        <v>0.19273865413489763</v>
      </c>
      <c r="H359">
        <f>H358+(E359+E358)/2*COS(2*PI()*'Time-domain'!$C$1*($B359+$B358)/2)*($B359-$B358)</f>
        <v>0.20829872281935199</v>
      </c>
      <c r="I359">
        <f>I358+(C359+C358)/2*SIN(2*PI()*'Time-domain'!$C$1*($B359+$B358)/2)*($B359-$B358)</f>
        <v>0.89627848360429285</v>
      </c>
      <c r="J359">
        <f>J358+(D359+D358)/2*SIN(2*PI()*'Time-domain'!$C$1*($B359+$B358)/2)*($B359-$B358)</f>
        <v>0.93866388318780225</v>
      </c>
      <c r="K359">
        <f>K358+(E359+E358)/2*SIN(2*PI()*'Time-domain'!$C$1*($B359+$B358)/2)*($B359-$B358)</f>
        <v>0.96913275869571558</v>
      </c>
      <c r="L359">
        <f>$I$2*COS(2*PI()*'Time-domain'!$C$1*$B359)+$I$3*SIN(2*PI()*'Time-domain'!$C$1*$B359)</f>
        <v>130.70849051331456</v>
      </c>
      <c r="M359">
        <f>$J$2*COS(2*PI()*'Time-domain'!$C$1*$B359)+$J$3*SIN(2*PI()*'Time-domain'!$C$1*$B359)</f>
        <v>135.92969093365008</v>
      </c>
      <c r="N359">
        <f>$K$2*COS(2*PI()*'Time-domain'!$C$1*$B359)+$K$3*SIN(2*PI()*'Time-domain'!$C$1*$B359)</f>
        <v>139.68296699503614</v>
      </c>
      <c r="O359">
        <f t="shared" si="25"/>
        <v>130.24341226031385</v>
      </c>
      <c r="P359">
        <f t="shared" si="26"/>
        <v>142.56562835732214</v>
      </c>
      <c r="Q359">
        <f t="shared" si="26"/>
        <v>152.13141496294872</v>
      </c>
      <c r="R359">
        <f t="shared" si="27"/>
        <v>126.34189113270349</v>
      </c>
      <c r="S359">
        <f t="shared" si="28"/>
        <v>136.63703637046353</v>
      </c>
      <c r="T359">
        <f t="shared" si="29"/>
        <v>144.28682513442681</v>
      </c>
    </row>
    <row r="360" spans="1:20" x14ac:dyDescent="0.3">
      <c r="A360">
        <v>97</v>
      </c>
      <c r="B360">
        <f>A360/256/(2*'Time-domain'!$C$1)</f>
        <v>3.7890624999999999E-3</v>
      </c>
      <c r="C360">
        <f>1*'Time-domain'!AJ106</f>
        <v>135.29411764705884</v>
      </c>
      <c r="D360">
        <f>1*'Time-domain'!AK106</f>
        <v>135.29411764705884</v>
      </c>
      <c r="E360">
        <f>1*'Time-domain'!AL106</f>
        <v>135.29411764705884</v>
      </c>
      <c r="F360">
        <f>F359+(C360+C359)/2*COS(2*PI()*'Time-domain'!$C$1*($B360+$B359)/2)*($B360-$B359)</f>
        <v>0.17603869092261815</v>
      </c>
      <c r="G360">
        <f>G359+(D360+D359)/2*COS(2*PI()*'Time-domain'!$C$1*($B360+$B359)/2)*($B360-$B359)</f>
        <v>0.19473111057675829</v>
      </c>
      <c r="H360">
        <f>H359+(E360+E359)/2*COS(2*PI()*'Time-domain'!$C$1*($B360+$B359)/2)*($B360-$B359)</f>
        <v>0.21029117926121266</v>
      </c>
      <c r="I360">
        <f>I359+(C360+C359)/2*SIN(2*PI()*'Time-domain'!$C$1*($B360+$B359)/2)*($B360-$B359)</f>
        <v>0.90117343663029958</v>
      </c>
      <c r="J360">
        <f>J359+(D360+D359)/2*SIN(2*PI()*'Time-domain'!$C$1*($B360+$B359)/2)*($B360-$B359)</f>
        <v>0.94355883621380898</v>
      </c>
      <c r="K360">
        <f>K359+(E360+E359)/2*SIN(2*PI()*'Time-domain'!$C$1*($B360+$B359)/2)*($B360-$B359)</f>
        <v>0.97402771172172231</v>
      </c>
      <c r="L360">
        <f>$I$2*COS(2*PI()*'Time-domain'!$C$1*$B360)+$I$3*SIN(2*PI()*'Time-domain'!$C$1*$B360)</f>
        <v>131.36304457486779</v>
      </c>
      <c r="M360">
        <f>$J$2*COS(2*PI()*'Time-domain'!$C$1*$B360)+$J$3*SIN(2*PI()*'Time-domain'!$C$1*$B360)</f>
        <v>136.61039140641114</v>
      </c>
      <c r="N360">
        <f>$K$2*COS(2*PI()*'Time-domain'!$C$1*$B360)+$K$3*SIN(2*PI()*'Time-domain'!$C$1*$B360)</f>
        <v>140.38246289631496</v>
      </c>
      <c r="O360">
        <f t="shared" si="25"/>
        <v>130.95843172398168</v>
      </c>
      <c r="P360">
        <f t="shared" si="26"/>
        <v>143.28064782098997</v>
      </c>
      <c r="Q360">
        <f t="shared" si="26"/>
        <v>152.84643442661655</v>
      </c>
      <c r="R360">
        <f t="shared" si="27"/>
        <v>127.01260880363589</v>
      </c>
      <c r="S360">
        <f t="shared" si="28"/>
        <v>137.36240840641986</v>
      </c>
      <c r="T360">
        <f t="shared" si="29"/>
        <v>145.05280799595246</v>
      </c>
    </row>
    <row r="361" spans="1:20" x14ac:dyDescent="0.3">
      <c r="A361">
        <v>98</v>
      </c>
      <c r="B361">
        <f>A361/256/(2*'Time-domain'!$C$1)</f>
        <v>3.8281249999999999E-3</v>
      </c>
      <c r="C361">
        <f>1*'Time-domain'!AJ107</f>
        <v>135.29411764705884</v>
      </c>
      <c r="D361">
        <f>1*'Time-domain'!AK107</f>
        <v>135.29411764705884</v>
      </c>
      <c r="E361">
        <f>1*'Time-domain'!AL107</f>
        <v>135.29411764705884</v>
      </c>
      <c r="F361">
        <f>F360+(C361+C360)/2*COS(2*PI()*'Time-domain'!$C$1*($B361+$B360)/2)*($B361-$B360)</f>
        <v>0.17797092873270773</v>
      </c>
      <c r="G361">
        <f>G360+(D361+D360)/2*COS(2*PI()*'Time-domain'!$C$1*($B361+$B360)/2)*($B361-$B360)</f>
        <v>0.19666334838684787</v>
      </c>
      <c r="H361">
        <f>H360+(E361+E360)/2*COS(2*PI()*'Time-domain'!$C$1*($B361+$B360)/2)*($B361-$B360)</f>
        <v>0.21222341707130224</v>
      </c>
      <c r="I361">
        <f>I360+(C361+C360)/2*SIN(2*PI()*'Time-domain'!$C$1*($B361+$B360)/2)*($B361-$B360)</f>
        <v>0.90609247158085493</v>
      </c>
      <c r="J361">
        <f>J360+(D361+D360)/2*SIN(2*PI()*'Time-domain'!$C$1*($B361+$B360)/2)*($B361-$B360)</f>
        <v>0.94847787116436433</v>
      </c>
      <c r="K361">
        <f>K360+(E361+E360)/2*SIN(2*PI()*'Time-domain'!$C$1*($B361+$B360)/2)*($B361-$B360)</f>
        <v>0.97894674667227766</v>
      </c>
      <c r="L361">
        <f>$I$2*COS(2*PI()*'Time-domain'!$C$1*$B361)+$I$3*SIN(2*PI()*'Time-domain'!$C$1*$B361)</f>
        <v>131.99781584509932</v>
      </c>
      <c r="M361">
        <f>$J$2*COS(2*PI()*'Time-domain'!$C$1*$B361)+$J$3*SIN(2*PI()*'Time-domain'!$C$1*$B361)</f>
        <v>137.27051885671892</v>
      </c>
      <c r="N361">
        <f>$K$2*COS(2*PI()*'Time-domain'!$C$1*$B361)+$K$3*SIN(2*PI()*'Time-domain'!$C$1*$B361)</f>
        <v>141.06081771504893</v>
      </c>
      <c r="O361">
        <f t="shared" si="25"/>
        <v>131.6734511876495</v>
      </c>
      <c r="P361">
        <f t="shared" si="26"/>
        <v>143.9956672846578</v>
      </c>
      <c r="Q361">
        <f t="shared" si="26"/>
        <v>153.56145389028438</v>
      </c>
      <c r="R361">
        <f t="shared" si="27"/>
        <v>127.68994222942833</v>
      </c>
      <c r="S361">
        <f t="shared" si="28"/>
        <v>138.09493529124956</v>
      </c>
      <c r="T361">
        <f t="shared" si="29"/>
        <v>145.82634627916815</v>
      </c>
    </row>
    <row r="362" spans="1:20" x14ac:dyDescent="0.3">
      <c r="A362">
        <v>99</v>
      </c>
      <c r="B362">
        <f>A362/256/(2*'Time-domain'!$C$1)</f>
        <v>3.8671875E-3</v>
      </c>
      <c r="C362">
        <f>1*'Time-domain'!AJ108</f>
        <v>135.29411764705884</v>
      </c>
      <c r="D362">
        <f>1*'Time-domain'!AK108</f>
        <v>135.29411764705884</v>
      </c>
      <c r="E362">
        <f>1*'Time-domain'!AL108</f>
        <v>135.29411764705884</v>
      </c>
      <c r="F362">
        <f>F361+(C362+C361)/2*COS(2*PI()*'Time-domain'!$C$1*($B362+$B361)/2)*($B362-$B361)</f>
        <v>0.17984265692311932</v>
      </c>
      <c r="G362">
        <f>G361+(D362+D361)/2*COS(2*PI()*'Time-domain'!$C$1*($B362+$B361)/2)*($B362-$B361)</f>
        <v>0.19853507657725947</v>
      </c>
      <c r="H362">
        <f>H361+(E362+E361)/2*COS(2*PI()*'Time-domain'!$C$1*($B362+$B361)/2)*($B362-$B361)</f>
        <v>0.21409514526171383</v>
      </c>
      <c r="I362">
        <f>I361+(C362+C361)/2*SIN(2*PI()*'Time-domain'!$C$1*($B362+$B361)/2)*($B362-$B361)</f>
        <v>0.91103484766738885</v>
      </c>
      <c r="J362">
        <f>J361+(D362+D361)/2*SIN(2*PI()*'Time-domain'!$C$1*($B362+$B361)/2)*($B362-$B361)</f>
        <v>0.95342024725089825</v>
      </c>
      <c r="K362">
        <f>K361+(E362+E361)/2*SIN(2*PI()*'Time-domain'!$C$1*($B362+$B361)/2)*($B362-$B361)</f>
        <v>0.98388912275881157</v>
      </c>
      <c r="L362">
        <f>$I$2*COS(2*PI()*'Time-domain'!$C$1*$B362)+$I$3*SIN(2*PI()*'Time-domain'!$C$1*$B362)</f>
        <v>132.61270872979068</v>
      </c>
      <c r="M362">
        <f>$J$2*COS(2*PI()*'Time-domain'!$C$1*$B362)+$J$3*SIN(2*PI()*'Time-domain'!$C$1*$B362)</f>
        <v>137.90997387180749</v>
      </c>
      <c r="N362">
        <f>$K$2*COS(2*PI()*'Time-domain'!$C$1*$B362)+$K$3*SIN(2*PI()*'Time-domain'!$C$1*$B362)</f>
        <v>141.71792929349743</v>
      </c>
      <c r="O362">
        <f t="shared" si="25"/>
        <v>132.38847065131733</v>
      </c>
      <c r="P362">
        <f t="shared" si="26"/>
        <v>144.71068674832563</v>
      </c>
      <c r="Q362">
        <f t="shared" si="26"/>
        <v>154.27647335395221</v>
      </c>
      <c r="R362">
        <f t="shared" si="27"/>
        <v>128.37371888680917</v>
      </c>
      <c r="S362">
        <f t="shared" si="28"/>
        <v>138.83443044338154</v>
      </c>
      <c r="T362">
        <f t="shared" si="29"/>
        <v>146.6072429565092</v>
      </c>
    </row>
    <row r="363" spans="1:20" x14ac:dyDescent="0.3">
      <c r="A363">
        <v>100</v>
      </c>
      <c r="B363">
        <f>A363/256/(2*'Time-domain'!$C$1)</f>
        <v>3.90625E-3</v>
      </c>
      <c r="C363">
        <f>1*'Time-domain'!AJ109</f>
        <v>135.29411764705884</v>
      </c>
      <c r="D363">
        <f>1*'Time-domain'!AK109</f>
        <v>135.29411764705884</v>
      </c>
      <c r="E363">
        <f>1*'Time-domain'!AL109</f>
        <v>135.29411764705884</v>
      </c>
      <c r="F363">
        <f>F362+(C363+C362)/2*COS(2*PI()*'Time-domain'!$C$1*($B363+$B362)/2)*($B363-$B362)</f>
        <v>0.18165359361847222</v>
      </c>
      <c r="G363">
        <f>G362+(D363+D362)/2*COS(2*PI()*'Time-domain'!$C$1*($B363+$B362)/2)*($B363-$B362)</f>
        <v>0.20034601327261237</v>
      </c>
      <c r="H363">
        <f>H362+(E363+E362)/2*COS(2*PI()*'Time-domain'!$C$1*($B363+$B362)/2)*($B363-$B362)</f>
        <v>0.21590608195706673</v>
      </c>
      <c r="I363">
        <f>I362+(C363+C362)/2*SIN(2*PI()*'Time-domain'!$C$1*($B363+$B362)/2)*($B363-$B362)</f>
        <v>0.9159998205862423</v>
      </c>
      <c r="J363">
        <f>J362+(D363+D362)/2*SIN(2*PI()*'Time-domain'!$C$1*($B363+$B362)/2)*($B363-$B362)</f>
        <v>0.95838522016975169</v>
      </c>
      <c r="K363">
        <f>K362+(E363+E362)/2*SIN(2*PI()*'Time-domain'!$C$1*($B363+$B362)/2)*($B363-$B362)</f>
        <v>0.98885409567766502</v>
      </c>
      <c r="L363">
        <f>$I$2*COS(2*PI()*'Time-domain'!$C$1*$B363)+$I$3*SIN(2*PI()*'Time-domain'!$C$1*$B363)</f>
        <v>133.20763062833521</v>
      </c>
      <c r="M363">
        <f>$J$2*COS(2*PI()*'Time-domain'!$C$1*$B363)+$J$3*SIN(2*PI()*'Time-domain'!$C$1*$B363)</f>
        <v>138.52866015210373</v>
      </c>
      <c r="N363">
        <f>$K$2*COS(2*PI()*'Time-domain'!$C$1*$B363)+$K$3*SIN(2*PI()*'Time-domain'!$C$1*$B363)</f>
        <v>142.35369867307386</v>
      </c>
      <c r="O363">
        <f t="shared" si="25"/>
        <v>133.10349011498516</v>
      </c>
      <c r="P363">
        <f t="shared" si="26"/>
        <v>145.42570621199346</v>
      </c>
      <c r="Q363">
        <f t="shared" si="26"/>
        <v>154.99149281762004</v>
      </c>
      <c r="R363">
        <f t="shared" si="27"/>
        <v>129.06376237134501</v>
      </c>
      <c r="S363">
        <f t="shared" si="28"/>
        <v>139.58070308382105</v>
      </c>
      <c r="T363">
        <f t="shared" si="29"/>
        <v>147.39529656798945</v>
      </c>
    </row>
    <row r="364" spans="1:20" x14ac:dyDescent="0.3">
      <c r="A364">
        <v>101</v>
      </c>
      <c r="B364">
        <f>A364/256/(2*'Time-domain'!$C$1)</f>
        <v>3.9453125E-3</v>
      </c>
      <c r="C364">
        <f>1*'Time-domain'!AJ110</f>
        <v>135.29411764705884</v>
      </c>
      <c r="D364">
        <f>1*'Time-domain'!AK110</f>
        <v>135.29411764705884</v>
      </c>
      <c r="E364">
        <f>1*'Time-domain'!AL110</f>
        <v>135.29411764705884</v>
      </c>
      <c r="F364">
        <f>F363+(C364+C363)/2*COS(2*PI()*'Time-domain'!$C$1*($B364+$B363)/2)*($B364-$B363)</f>
        <v>0.18340346609836128</v>
      </c>
      <c r="G364">
        <f>G363+(D364+D363)/2*COS(2*PI()*'Time-domain'!$C$1*($B364+$B363)/2)*($B364-$B363)</f>
        <v>0.20209588575250143</v>
      </c>
      <c r="H364">
        <f>H363+(E364+E363)/2*COS(2*PI()*'Time-domain'!$C$1*($B364+$B363)/2)*($B364-$B363)</f>
        <v>0.21765595443695579</v>
      </c>
      <c r="I364">
        <f>I363+(C364+C363)/2*SIN(2*PI()*'Time-domain'!$C$1*($B364+$B363)/2)*($B364-$B363)</f>
        <v>0.92098664263075636</v>
      </c>
      <c r="J364">
        <f>J363+(D364+D363)/2*SIN(2*PI()*'Time-domain'!$C$1*($B364+$B363)/2)*($B364-$B363)</f>
        <v>0.96337204221426576</v>
      </c>
      <c r="K364">
        <f>K363+(E364+E363)/2*SIN(2*PI()*'Time-domain'!$C$1*($B364+$B363)/2)*($B364-$B363)</f>
        <v>0.99384091772217908</v>
      </c>
      <c r="L364">
        <f>$I$2*COS(2*PI()*'Time-domain'!$C$1*$B364)+$I$3*SIN(2*PI()*'Time-domain'!$C$1*$B364)</f>
        <v>133.7824919476833</v>
      </c>
      <c r="M364">
        <f>$J$2*COS(2*PI()*'Time-domain'!$C$1*$B364)+$J$3*SIN(2*PI()*'Time-domain'!$C$1*$B364)</f>
        <v>139.12648452572952</v>
      </c>
      <c r="N364">
        <f>$K$2*COS(2*PI()*'Time-domain'!$C$1*$B364)+$K$3*SIN(2*PI()*'Time-domain'!$C$1*$B364)</f>
        <v>142.96803010924816</v>
      </c>
      <c r="O364">
        <f t="shared" si="25"/>
        <v>133.81850957865299</v>
      </c>
      <c r="P364">
        <f t="shared" si="26"/>
        <v>146.14072567566129</v>
      </c>
      <c r="Q364">
        <f t="shared" si="26"/>
        <v>155.70651228128787</v>
      </c>
      <c r="R364">
        <f t="shared" si="27"/>
        <v>129.75989250370006</v>
      </c>
      <c r="S364">
        <f t="shared" si="28"/>
        <v>140.33355835106781</v>
      </c>
      <c r="T364">
        <f t="shared" si="29"/>
        <v>148.19030134255325</v>
      </c>
    </row>
    <row r="365" spans="1:20" x14ac:dyDescent="0.3">
      <c r="A365">
        <v>102</v>
      </c>
      <c r="B365">
        <f>A365/256/(2*'Time-domain'!$C$1)</f>
        <v>3.9843750000000001E-3</v>
      </c>
      <c r="C365">
        <f>1*'Time-domain'!AJ111</f>
        <v>135.29411764705884</v>
      </c>
      <c r="D365">
        <f>1*'Time-domain'!AK111</f>
        <v>135.29411764705884</v>
      </c>
      <c r="E365">
        <f>1*'Time-domain'!AL111</f>
        <v>135.29411764705884</v>
      </c>
      <c r="F365">
        <f>F364+(C365+C364)/2*COS(2*PI()*'Time-domain'!$C$1*($B365+$B364)/2)*($B365-$B364)</f>
        <v>0.18509201083842755</v>
      </c>
      <c r="G365">
        <f>G364+(D365+D364)/2*COS(2*PI()*'Time-domain'!$C$1*($B365+$B364)/2)*($B365-$B364)</f>
        <v>0.2037844304925677</v>
      </c>
      <c r="H365">
        <f>H364+(E365+E364)/2*COS(2*PI()*'Time-domain'!$C$1*($B365+$B364)/2)*($B365-$B364)</f>
        <v>0.21934449917702206</v>
      </c>
      <c r="I365">
        <f>I364+(C365+C364)/2*SIN(2*PI()*'Time-domain'!$C$1*($B365+$B364)/2)*($B365-$B364)</f>
        <v>0.92599456280387404</v>
      </c>
      <c r="J365">
        <f>J364+(D365+D364)/2*SIN(2*PI()*'Time-domain'!$C$1*($B365+$B364)/2)*($B365-$B364)</f>
        <v>0.96837996238738344</v>
      </c>
      <c r="K365">
        <f>K364+(E365+E364)/2*SIN(2*PI()*'Time-domain'!$C$1*($B365+$B364)/2)*($B365-$B364)</f>
        <v>0.99884883789529677</v>
      </c>
      <c r="L365">
        <f>$I$2*COS(2*PI()*'Time-domain'!$C$1*$B365)+$I$3*SIN(2*PI()*'Time-domain'!$C$1*$B365)</f>
        <v>134.33720611583473</v>
      </c>
      <c r="M365">
        <f>$J$2*COS(2*PI()*'Time-domain'!$C$1*$B365)+$J$3*SIN(2*PI()*'Time-domain'!$C$1*$B365)</f>
        <v>139.70335696253318</v>
      </c>
      <c r="N365">
        <f>$K$2*COS(2*PI()*'Time-domain'!$C$1*$B365)+$K$3*SIN(2*PI()*'Time-domain'!$C$1*$B365)</f>
        <v>143.56083108596579</v>
      </c>
      <c r="O365">
        <f t="shared" si="25"/>
        <v>134.53352904232082</v>
      </c>
      <c r="P365">
        <f t="shared" si="26"/>
        <v>146.85574513932912</v>
      </c>
      <c r="Q365">
        <f t="shared" si="26"/>
        <v>156.4215317449557</v>
      </c>
      <c r="R365">
        <f t="shared" si="27"/>
        <v>130.46192543816952</v>
      </c>
      <c r="S365">
        <f t="shared" si="28"/>
        <v>141.09279741849329</v>
      </c>
      <c r="T365">
        <f t="shared" si="29"/>
        <v>148.99204732202421</v>
      </c>
    </row>
    <row r="366" spans="1:20" x14ac:dyDescent="0.3">
      <c r="A366">
        <v>103</v>
      </c>
      <c r="B366">
        <f>A366/256/(2*'Time-domain'!$C$1)</f>
        <v>4.0234375000000001E-3</v>
      </c>
      <c r="C366">
        <f>1*'Time-domain'!AJ112</f>
        <v>135.29411764705884</v>
      </c>
      <c r="D366">
        <f>1*'Time-domain'!AK112</f>
        <v>135.29411764705884</v>
      </c>
      <c r="E366">
        <f>1*'Time-domain'!AL112</f>
        <v>135.29411764705884</v>
      </c>
      <c r="F366">
        <f>F365+(C366+C365)/2*COS(2*PI()*'Time-domain'!$C$1*($B366+$B365)/2)*($B366-$B365)</f>
        <v>0.18671897355004413</v>
      </c>
      <c r="G366">
        <f>G365+(D366+D365)/2*COS(2*PI()*'Time-domain'!$C$1*($B366+$B365)/2)*($B366-$B365)</f>
        <v>0.20541139320418428</v>
      </c>
      <c r="H366">
        <f>H365+(E366+E365)/2*COS(2*PI()*'Time-domain'!$C$1*($B366+$B365)/2)*($B366-$B365)</f>
        <v>0.22097146188863864</v>
      </c>
      <c r="I366">
        <f>I365+(C366+C365)/2*SIN(2*PI()*'Time-domain'!$C$1*($B366+$B365)/2)*($B366-$B365)</f>
        <v>0.93102282693123783</v>
      </c>
      <c r="J366">
        <f>J365+(D366+D365)/2*SIN(2*PI()*'Time-domain'!$C$1*($B366+$B365)/2)*($B366-$B365)</f>
        <v>0.97340822651474723</v>
      </c>
      <c r="K366">
        <f>K365+(E366+E365)/2*SIN(2*PI()*'Time-domain'!$C$1*($B366+$B365)/2)*($B366-$B365)</f>
        <v>1.0038771020226605</v>
      </c>
      <c r="L366">
        <f>$I$2*COS(2*PI()*'Time-domain'!$C$1*$B366)+$I$3*SIN(2*PI()*'Time-domain'!$C$1*$B366)</f>
        <v>134.87168959487622</v>
      </c>
      <c r="M366">
        <f>$J$2*COS(2*PI()*'Time-domain'!$C$1*$B366)+$J$3*SIN(2*PI()*'Time-domain'!$C$1*$B366)</f>
        <v>140.25919058764759</v>
      </c>
      <c r="N366">
        <f>$K$2*COS(2*PI()*'Time-domain'!$C$1*$B366)+$K$3*SIN(2*PI()*'Time-domain'!$C$1*$B366)</f>
        <v>144.13201232958008</v>
      </c>
      <c r="O366">
        <f t="shared" si="25"/>
        <v>135.24854850598865</v>
      </c>
      <c r="P366">
        <f t="shared" si="26"/>
        <v>147.57076460299695</v>
      </c>
      <c r="Q366">
        <f t="shared" si="26"/>
        <v>157.13655120862353</v>
      </c>
      <c r="R366">
        <f t="shared" si="27"/>
        <v>131.16967377342127</v>
      </c>
      <c r="S366">
        <f t="shared" si="28"/>
        <v>141.85821761410645</v>
      </c>
      <c r="T366">
        <f t="shared" si="29"/>
        <v>149.80032048757619</v>
      </c>
    </row>
    <row r="367" spans="1:20" x14ac:dyDescent="0.3">
      <c r="A367">
        <v>104</v>
      </c>
      <c r="B367">
        <f>A367/256/(2*'Time-domain'!$C$1)</f>
        <v>4.0625000000000001E-3</v>
      </c>
      <c r="C367">
        <f>1*'Time-domain'!AJ113</f>
        <v>135.29411764705884</v>
      </c>
      <c r="D367">
        <f>1*'Time-domain'!AK113</f>
        <v>135.29411764705884</v>
      </c>
      <c r="E367">
        <f>1*'Time-domain'!AL113</f>
        <v>135.29411764705884</v>
      </c>
      <c r="F367">
        <f>F366+(C367+C366)/2*COS(2*PI()*'Time-domain'!$C$1*($B367+$B366)/2)*($B367-$B366)</f>
        <v>0.18828410921861108</v>
      </c>
      <c r="G367">
        <f>G366+(D367+D366)/2*COS(2*PI()*'Time-domain'!$C$1*($B367+$B366)/2)*($B367-$B366)</f>
        <v>0.20697652887275123</v>
      </c>
      <c r="H367">
        <f>H366+(E367+E366)/2*COS(2*PI()*'Time-domain'!$C$1*($B367+$B366)/2)*($B367-$B366)</f>
        <v>0.22253659755720559</v>
      </c>
      <c r="I367">
        <f>I366+(C367+C366)/2*SIN(2*PI()*'Time-domain'!$C$1*($B367+$B366)/2)*($B367-$B366)</f>
        <v>0.9360706777747656</v>
      </c>
      <c r="J367">
        <f>J366+(D367+D366)/2*SIN(2*PI()*'Time-domain'!$C$1*($B367+$B366)/2)*($B367-$B366)</f>
        <v>0.978456077358275</v>
      </c>
      <c r="K367">
        <f>K366+(E367+E366)/2*SIN(2*PI()*'Time-domain'!$C$1*($B367+$B366)/2)*($B367-$B366)</f>
        <v>1.0089249528661881</v>
      </c>
      <c r="L367">
        <f>$I$2*COS(2*PI()*'Time-domain'!$C$1*$B367)+$I$3*SIN(2*PI()*'Time-domain'!$C$1*$B367)</f>
        <v>135.38586189356178</v>
      </c>
      <c r="M367">
        <f>$J$2*COS(2*PI()*'Time-domain'!$C$1*$B367)+$J$3*SIN(2*PI()*'Time-domain'!$C$1*$B367)</f>
        <v>140.79390169457338</v>
      </c>
      <c r="N367">
        <f>$K$2*COS(2*PI()*'Time-domain'!$C$1*$B367)+$K$3*SIN(2*PI()*'Time-domain'!$C$1*$B367)</f>
        <v>144.68148782229676</v>
      </c>
      <c r="O367">
        <f t="shared" si="25"/>
        <v>135.96356796965648</v>
      </c>
      <c r="P367">
        <f t="shared" si="26"/>
        <v>148.28578406666477</v>
      </c>
      <c r="Q367">
        <f t="shared" si="26"/>
        <v>157.85157067229136</v>
      </c>
      <c r="R367">
        <f t="shared" si="27"/>
        <v>131.88294666537954</v>
      </c>
      <c r="S367">
        <f t="shared" si="28"/>
        <v>142.62961254263573</v>
      </c>
      <c r="T367">
        <f t="shared" si="29"/>
        <v>150.61490288865019</v>
      </c>
    </row>
    <row r="368" spans="1:20" x14ac:dyDescent="0.3">
      <c r="A368">
        <v>105</v>
      </c>
      <c r="B368">
        <f>A368/256/(2*'Time-domain'!$C$1)</f>
        <v>4.1015625000000002E-3</v>
      </c>
      <c r="C368">
        <f>1*'Time-domain'!AJ114</f>
        <v>135.29411764705884</v>
      </c>
      <c r="D368">
        <f>1*'Time-domain'!AK114</f>
        <v>135.29411764705884</v>
      </c>
      <c r="E368">
        <f>1*'Time-domain'!AL114</f>
        <v>135.29411764705884</v>
      </c>
      <c r="F368">
        <f>F367+(C368+C367)/2*COS(2*PI()*'Time-domain'!$C$1*($B368+$B367)/2)*($B368-$B367)</f>
        <v>0.18978718214045373</v>
      </c>
      <c r="G368">
        <f>G367+(D368+D367)/2*COS(2*PI()*'Time-domain'!$C$1*($B368+$B367)/2)*($B368-$B367)</f>
        <v>0.20847960179459388</v>
      </c>
      <c r="H368">
        <f>H367+(E368+E367)/2*COS(2*PI()*'Time-domain'!$C$1*($B368+$B367)/2)*($B368-$B367)</f>
        <v>0.22403967047904824</v>
      </c>
      <c r="I368">
        <f>I367+(C368+C367)/2*SIN(2*PI()*'Time-domain'!$C$1*($B368+$B367)/2)*($B368-$B367)</f>
        <v>0.94113735514668773</v>
      </c>
      <c r="J368">
        <f>J367+(D368+D367)/2*SIN(2*PI()*'Time-domain'!$C$1*($B368+$B367)/2)*($B368-$B367)</f>
        <v>0.98352275473019712</v>
      </c>
      <c r="K368">
        <f>K367+(E368+E367)/2*SIN(2*PI()*'Time-domain'!$C$1*($B368+$B367)/2)*($B368-$B367)</f>
        <v>1.0139916302381102</v>
      </c>
      <c r="L368">
        <f>$I$2*COS(2*PI()*'Time-domain'!$C$1*$B368)+$I$3*SIN(2*PI()*'Time-domain'!$C$1*$B368)</f>
        <v>135.87964557943448</v>
      </c>
      <c r="M368">
        <f>$J$2*COS(2*PI()*'Time-domain'!$C$1*$B368)+$J$3*SIN(2*PI()*'Time-domain'!$C$1*$B368)</f>
        <v>141.3074097577846</v>
      </c>
      <c r="N368">
        <f>$K$2*COS(2*PI()*'Time-domain'!$C$1*$B368)+$K$3*SIN(2*PI()*'Time-domain'!$C$1*$B368)</f>
        <v>145.20917481512771</v>
      </c>
      <c r="O368">
        <f t="shared" si="25"/>
        <v>136.67858743332431</v>
      </c>
      <c r="P368">
        <f t="shared" si="26"/>
        <v>149.0008035303326</v>
      </c>
      <c r="Q368">
        <f t="shared" si="26"/>
        <v>158.56659013595919</v>
      </c>
      <c r="R368">
        <f t="shared" si="27"/>
        <v>132.60154994218209</v>
      </c>
      <c r="S368">
        <f t="shared" si="28"/>
        <v>143.4067722098539</v>
      </c>
      <c r="T368">
        <f t="shared" si="29"/>
        <v>151.43557277423969</v>
      </c>
    </row>
    <row r="369" spans="1:20" x14ac:dyDescent="0.3">
      <c r="A369">
        <v>106</v>
      </c>
      <c r="B369">
        <f>A369/256/(2*'Time-domain'!$C$1)</f>
        <v>4.1406250000000002E-3</v>
      </c>
      <c r="C369">
        <f>1*'Time-domain'!AJ115</f>
        <v>135.29411764705884</v>
      </c>
      <c r="D369">
        <f>1*'Time-domain'!AK115</f>
        <v>135.29411764705884</v>
      </c>
      <c r="E369">
        <f>1*'Time-domain'!AL115</f>
        <v>135.29411764705884</v>
      </c>
      <c r="F369">
        <f>F368+(C369+C368)/2*COS(2*PI()*'Time-domain'!$C$1*($B369+$B368)/2)*($B369-$B368)</f>
        <v>0.19122796595831881</v>
      </c>
      <c r="G369">
        <f>G368+(D369+D368)/2*COS(2*PI()*'Time-domain'!$C$1*($B369+$B368)/2)*($B369-$B368)</f>
        <v>0.20992038561245896</v>
      </c>
      <c r="H369">
        <f>H368+(E369+E368)/2*COS(2*PI()*'Time-domain'!$C$1*($B369+$B368)/2)*($B369-$B368)</f>
        <v>0.22548045429691332</v>
      </c>
      <c r="I369">
        <f>I368+(C369+C368)/2*SIN(2*PI()*'Time-domain'!$C$1*($B369+$B368)/2)*($B369-$B368)</f>
        <v>0.94622209602402874</v>
      </c>
      <c r="J369">
        <f>J368+(D369+D368)/2*SIN(2*PI()*'Time-domain'!$C$1*($B369+$B368)/2)*($B369-$B368)</f>
        <v>0.98860749560753813</v>
      </c>
      <c r="K369">
        <f>K368+(E369+E368)/2*SIN(2*PI()*'Time-domain'!$C$1*($B369+$B368)/2)*($B369-$B368)</f>
        <v>1.0190763711154511</v>
      </c>
      <c r="L369">
        <f>$I$2*COS(2*PI()*'Time-domain'!$C$1*$B369)+$I$3*SIN(2*PI()*'Time-domain'!$C$1*$B369)</f>
        <v>136.35296629048756</v>
      </c>
      <c r="M369">
        <f>$J$2*COS(2*PI()*'Time-domain'!$C$1*$B369)+$J$3*SIN(2*PI()*'Time-domain'!$C$1*$B369)</f>
        <v>141.79963744485582</v>
      </c>
      <c r="N369">
        <f>$K$2*COS(2*PI()*'Time-domain'!$C$1*$B369)+$K$3*SIN(2*PI()*'Time-domain'!$C$1*$B369)</f>
        <v>145.71499384035283</v>
      </c>
      <c r="O369">
        <f t="shared" si="25"/>
        <v>137.39360689699214</v>
      </c>
      <c r="P369">
        <f t="shared" si="26"/>
        <v>149.71582299400043</v>
      </c>
      <c r="Q369">
        <f t="shared" si="26"/>
        <v>159.28160959962702</v>
      </c>
      <c r="R369">
        <f t="shared" si="27"/>
        <v>133.32528622114225</v>
      </c>
      <c r="S369">
        <f t="shared" si="28"/>
        <v>144.18948314907067</v>
      </c>
      <c r="T369">
        <f t="shared" si="29"/>
        <v>152.26210472646511</v>
      </c>
    </row>
    <row r="370" spans="1:20" x14ac:dyDescent="0.3">
      <c r="A370">
        <v>107</v>
      </c>
      <c r="B370">
        <f>A370/256/(2*'Time-domain'!$C$1)</f>
        <v>4.1796875000000002E-3</v>
      </c>
      <c r="C370">
        <f>1*'Time-domain'!AJ116</f>
        <v>135.29411764705884</v>
      </c>
      <c r="D370">
        <f>1*'Time-domain'!AK116</f>
        <v>135.29411764705884</v>
      </c>
      <c r="E370">
        <f>1*'Time-domain'!AL116</f>
        <v>135.29411764705884</v>
      </c>
      <c r="F370">
        <f>F369+(C370+C369)/2*COS(2*PI()*'Time-domain'!$C$1*($B370+$B369)/2)*($B370-$B369)</f>
        <v>0.19260624369546298</v>
      </c>
      <c r="G370">
        <f>G369+(D370+D369)/2*COS(2*PI()*'Time-domain'!$C$1*($B370+$B369)/2)*($B370-$B369)</f>
        <v>0.21129866334960312</v>
      </c>
      <c r="H370">
        <f>H369+(E370+E369)/2*COS(2*PI()*'Time-domain'!$C$1*($B370+$B369)/2)*($B370-$B369)</f>
        <v>0.22685873203405749</v>
      </c>
      <c r="I370">
        <f>I369+(C370+C369)/2*SIN(2*PI()*'Time-domain'!$C$1*($B370+$B369)/2)*($B370-$B369)</f>
        <v>0.95132413466351562</v>
      </c>
      <c r="J370">
        <f>J369+(D370+D369)/2*SIN(2*PI()*'Time-domain'!$C$1*($B370+$B369)/2)*($B370-$B369)</f>
        <v>0.99370953424702502</v>
      </c>
      <c r="K370">
        <f>K369+(E370+E369)/2*SIN(2*PI()*'Time-domain'!$C$1*($B370+$B369)/2)*($B370-$B369)</f>
        <v>1.024178409754938</v>
      </c>
      <c r="L370">
        <f>$I$2*COS(2*PI()*'Time-domain'!$C$1*$B370)+$I$3*SIN(2*PI()*'Time-domain'!$C$1*$B370)</f>
        <v>136.80575274636291</v>
      </c>
      <c r="M370">
        <f>$J$2*COS(2*PI()*'Time-domain'!$C$1*$B370)+$J$3*SIN(2*PI()*'Time-domain'!$C$1*$B370)</f>
        <v>142.27051062810793</v>
      </c>
      <c r="N370">
        <f>$K$2*COS(2*PI()*'Time-domain'!$C$1*$B370)+$K$3*SIN(2*PI()*'Time-domain'!$C$1*$B370)</f>
        <v>146.19886872348749</v>
      </c>
      <c r="O370">
        <f t="shared" si="25"/>
        <v>138.10862636065997</v>
      </c>
      <c r="P370">
        <f t="shared" si="26"/>
        <v>150.43084245766826</v>
      </c>
      <c r="Q370">
        <f t="shared" si="26"/>
        <v>159.99662906329485</v>
      </c>
      <c r="R370">
        <f t="shared" si="27"/>
        <v>134.05395502764472</v>
      </c>
      <c r="S370">
        <f t="shared" si="28"/>
        <v>144.97752854971711</v>
      </c>
      <c r="T370">
        <f t="shared" si="29"/>
        <v>153.09426979635711</v>
      </c>
    </row>
    <row r="371" spans="1:20" x14ac:dyDescent="0.3">
      <c r="A371">
        <v>108</v>
      </c>
      <c r="B371">
        <f>A371/256/(2*'Time-domain'!$C$1)</f>
        <v>4.2187500000000003E-3</v>
      </c>
      <c r="C371">
        <f>1*'Time-domain'!AJ117</f>
        <v>135.29411764705884</v>
      </c>
      <c r="D371">
        <f>1*'Time-domain'!AK117</f>
        <v>135.29411764705884</v>
      </c>
      <c r="E371">
        <f>1*'Time-domain'!AL117</f>
        <v>135.29411764705884</v>
      </c>
      <c r="F371">
        <f>F370+(C371+C370)/2*COS(2*PI()*'Time-domain'!$C$1*($B371+$B370)/2)*($B371-$B370)</f>
        <v>0.19392180778832868</v>
      </c>
      <c r="G371">
        <f>G370+(D371+D370)/2*COS(2*PI()*'Time-domain'!$C$1*($B371+$B370)/2)*($B371-$B370)</f>
        <v>0.21261422744246883</v>
      </c>
      <c r="H371">
        <f>H370+(E371+E370)/2*COS(2*PI()*'Time-domain'!$C$1*($B371+$B370)/2)*($B371-$B370)</f>
        <v>0.22817429612692319</v>
      </c>
      <c r="I371">
        <f>I370+(C371+C370)/2*SIN(2*PI()*'Time-domain'!$C$1*($B371+$B370)/2)*($B371-$B370)</f>
        <v>0.95644270271689602</v>
      </c>
      <c r="J371">
        <f>J370+(D371+D370)/2*SIN(2*PI()*'Time-domain'!$C$1*($B371+$B370)/2)*($B371-$B370)</f>
        <v>0.99882810230040542</v>
      </c>
      <c r="K371">
        <f>K370+(E371+E370)/2*SIN(2*PI()*'Time-domain'!$C$1*($B371+$B370)/2)*($B371-$B370)</f>
        <v>1.0292969778083185</v>
      </c>
      <c r="L371">
        <f>$I$2*COS(2*PI()*'Time-domain'!$C$1*$B371)+$I$3*SIN(2*PI()*'Time-domain'!$C$1*$B371)</f>
        <v>137.23793675908576</v>
      </c>
      <c r="M371">
        <f>$J$2*COS(2*PI()*'Time-domain'!$C$1*$B371)+$J$3*SIN(2*PI()*'Time-domain'!$C$1*$B371)</f>
        <v>142.71995839577147</v>
      </c>
      <c r="N371">
        <f>$K$2*COS(2*PI()*'Time-domain'!$C$1*$B371)+$K$3*SIN(2*PI()*'Time-domain'!$C$1*$B371)</f>
        <v>146.66072659475407</v>
      </c>
      <c r="O371">
        <f t="shared" si="25"/>
        <v>138.8236458243278</v>
      </c>
      <c r="P371">
        <f t="shared" si="26"/>
        <v>151.14586192133609</v>
      </c>
      <c r="Q371">
        <f t="shared" si="26"/>
        <v>160.71164852696268</v>
      </c>
      <c r="R371">
        <f t="shared" si="27"/>
        <v>134.78735291590408</v>
      </c>
      <c r="S371">
        <f t="shared" si="28"/>
        <v>145.77068838794418</v>
      </c>
      <c r="T371">
        <f t="shared" si="29"/>
        <v>153.93183564176692</v>
      </c>
    </row>
    <row r="372" spans="1:20" x14ac:dyDescent="0.3">
      <c r="A372">
        <v>109</v>
      </c>
      <c r="B372">
        <f>A372/256/(2*'Time-domain'!$C$1)</f>
        <v>4.2578125000000003E-3</v>
      </c>
      <c r="C372">
        <f>1*'Time-domain'!AJ118</f>
        <v>135.29411764705884</v>
      </c>
      <c r="D372">
        <f>1*'Time-domain'!AK118</f>
        <v>135.29411764705884</v>
      </c>
      <c r="E372">
        <f>1*'Time-domain'!AL118</f>
        <v>135.29411764705884</v>
      </c>
      <c r="F372">
        <f>F371+(C372+C371)/2*COS(2*PI()*'Time-domain'!$C$1*($B372+$B371)/2)*($B372-$B371)</f>
        <v>0.1951744601178026</v>
      </c>
      <c r="G372">
        <f>G371+(D372+D371)/2*COS(2*PI()*'Time-domain'!$C$1*($B372+$B371)/2)*($B372-$B371)</f>
        <v>0.21386687977194274</v>
      </c>
      <c r="H372">
        <f>H371+(E372+E371)/2*COS(2*PI()*'Time-domain'!$C$1*($B372+$B371)/2)*($B372-$B371)</f>
        <v>0.22942694845639711</v>
      </c>
      <c r="I372">
        <f>I371+(C372+C371)/2*SIN(2*PI()*'Time-domain'!$C$1*($B372+$B371)/2)*($B372-$B371)</f>
        <v>0.96157702934664868</v>
      </c>
      <c r="J372">
        <f>J371+(D372+D371)/2*SIN(2*PI()*'Time-domain'!$C$1*($B372+$B371)/2)*($B372-$B371)</f>
        <v>1.0039624289301581</v>
      </c>
      <c r="K372">
        <f>K371+(E372+E371)/2*SIN(2*PI()*'Time-domain'!$C$1*($B372+$B371)/2)*($B372-$B371)</f>
        <v>1.0344313044380713</v>
      </c>
      <c r="L372">
        <f>$I$2*COS(2*PI()*'Time-domain'!$C$1*$B372)+$I$3*SIN(2*PI()*'Time-domain'!$C$1*$B372)</f>
        <v>137.64945324333351</v>
      </c>
      <c r="M372">
        <f>$J$2*COS(2*PI()*'Time-domain'!$C$1*$B372)+$J$3*SIN(2*PI()*'Time-domain'!$C$1*$B372)</f>
        <v>143.14791306266591</v>
      </c>
      <c r="N372">
        <f>$K$2*COS(2*PI()*'Time-domain'!$C$1*$B372)+$K$3*SIN(2*PI()*'Time-domain'!$C$1*$B372)</f>
        <v>147.10049790005607</v>
      </c>
      <c r="O372">
        <f t="shared" si="25"/>
        <v>139.53866528799563</v>
      </c>
      <c r="P372">
        <f t="shared" si="26"/>
        <v>151.86088138500392</v>
      </c>
      <c r="Q372">
        <f t="shared" si="26"/>
        <v>161.42666799063051</v>
      </c>
      <c r="R372">
        <f t="shared" si="27"/>
        <v>135.5252735915129</v>
      </c>
      <c r="S372">
        <f t="shared" si="28"/>
        <v>146.56873955915685</v>
      </c>
      <c r="T372">
        <f t="shared" si="29"/>
        <v>154.77456666732053</v>
      </c>
    </row>
    <row r="373" spans="1:20" x14ac:dyDescent="0.3">
      <c r="A373">
        <v>110</v>
      </c>
      <c r="B373">
        <f>A373/256/(2*'Time-domain'!$C$1)</f>
        <v>4.2968750000000003E-3</v>
      </c>
      <c r="C373">
        <f>1*'Time-domain'!AJ119</f>
        <v>135.29411764705884</v>
      </c>
      <c r="D373">
        <f>1*'Time-domain'!AK119</f>
        <v>135.29411764705884</v>
      </c>
      <c r="E373">
        <f>1*'Time-domain'!AL119</f>
        <v>135.29411764705884</v>
      </c>
      <c r="F373">
        <f>F372+(C373+C372)/2*COS(2*PI()*'Time-domain'!$C$1*($B373+$B372)/2)*($B373-$B372)</f>
        <v>0.19636401203905149</v>
      </c>
      <c r="G373">
        <f>G372+(D373+D372)/2*COS(2*PI()*'Time-domain'!$C$1*($B373+$B372)/2)*($B373-$B372)</f>
        <v>0.21505643169319164</v>
      </c>
      <c r="H373">
        <f>H372+(E373+E372)/2*COS(2*PI()*'Time-domain'!$C$1*($B373+$B372)/2)*($B373-$B372)</f>
        <v>0.230616500377646</v>
      </c>
      <c r="I373">
        <f>I372+(C373+C372)/2*SIN(2*PI()*'Time-domain'!$C$1*($B373+$B372)/2)*($B373-$B372)</f>
        <v>0.96672634134206881</v>
      </c>
      <c r="J373">
        <f>J372+(D373+D372)/2*SIN(2*PI()*'Time-domain'!$C$1*($B373+$B372)/2)*($B373-$B372)</f>
        <v>1.0091117409255781</v>
      </c>
      <c r="K373">
        <f>K372+(E373+E372)/2*SIN(2*PI()*'Time-domain'!$C$1*($B373+$B372)/2)*($B373-$B372)</f>
        <v>1.0395806164334913</v>
      </c>
      <c r="L373">
        <f>$I$2*COS(2*PI()*'Time-domain'!$C$1*$B373)+$I$3*SIN(2*PI()*'Time-domain'!$C$1*$B373)</f>
        <v>138.0402402262373</v>
      </c>
      <c r="M373">
        <f>$J$2*COS(2*PI()*'Time-domain'!$C$1*$B373)+$J$3*SIN(2*PI()*'Time-domain'!$C$1*$B373)</f>
        <v>143.55431018039249</v>
      </c>
      <c r="N373">
        <f>$K$2*COS(2*PI()*'Time-domain'!$C$1*$B373)+$K$3*SIN(2*PI()*'Time-domain'!$C$1*$B373)</f>
        <v>147.51811641145244</v>
      </c>
      <c r="O373">
        <f t="shared" si="25"/>
        <v>140.25368475166346</v>
      </c>
      <c r="P373">
        <f t="shared" si="26"/>
        <v>152.57590084867175</v>
      </c>
      <c r="Q373">
        <f t="shared" si="26"/>
        <v>162.14168745429834</v>
      </c>
      <c r="R373">
        <f t="shared" si="27"/>
        <v>136.26750803570573</v>
      </c>
      <c r="S373">
        <f t="shared" si="28"/>
        <v>147.37145601240405</v>
      </c>
      <c r="T373">
        <f t="shared" si="29"/>
        <v>155.62222416633259</v>
      </c>
    </row>
    <row r="374" spans="1:20" x14ac:dyDescent="0.3">
      <c r="A374">
        <v>111</v>
      </c>
      <c r="B374">
        <f>A374/256/(2*'Time-domain'!$C$1)</f>
        <v>4.3359375000000004E-3</v>
      </c>
      <c r="C374">
        <f>1*'Time-domain'!AJ120</f>
        <v>135.29411764705884</v>
      </c>
      <c r="D374">
        <f>1*'Time-domain'!AK120</f>
        <v>135.29411764705884</v>
      </c>
      <c r="E374">
        <f>1*'Time-domain'!AL120</f>
        <v>135.29411764705884</v>
      </c>
      <c r="F374">
        <f>F373+(C374+C373)/2*COS(2*PI()*'Time-domain'!$C$1*($B374+$B373)/2)*($B374-$B373)</f>
        <v>0.19749028440993158</v>
      </c>
      <c r="G374">
        <f>G373+(D374+D373)/2*COS(2*PI()*'Time-domain'!$C$1*($B374+$B373)/2)*($B374-$B373)</f>
        <v>0.21618270406407172</v>
      </c>
      <c r="H374">
        <f>H373+(E374+E373)/2*COS(2*PI()*'Time-domain'!$C$1*($B374+$B373)/2)*($B374-$B373)</f>
        <v>0.23174277274852609</v>
      </c>
      <c r="I374">
        <f>I373+(C374+C373)/2*SIN(2*PI()*'Time-domain'!$C$1*($B374+$B373)/2)*($B374-$B373)</f>
        <v>0.97188986323571047</v>
      </c>
      <c r="J374">
        <f>J373+(D374+D373)/2*SIN(2*PI()*'Time-domain'!$C$1*($B374+$B373)/2)*($B374-$B373)</f>
        <v>1.0142752628192198</v>
      </c>
      <c r="K374">
        <f>K373+(E374+E373)/2*SIN(2*PI()*'Time-domain'!$C$1*($B374+$B373)/2)*($B374-$B373)</f>
        <v>1.044744138327133</v>
      </c>
      <c r="L374">
        <f>$I$2*COS(2*PI()*'Time-domain'!$C$1*$B374)+$I$3*SIN(2*PI()*'Time-domain'!$C$1*$B374)</f>
        <v>138.4102388567149</v>
      </c>
      <c r="M374">
        <f>$J$2*COS(2*PI()*'Time-domain'!$C$1*$B374)+$J$3*SIN(2*PI()*'Time-domain'!$C$1*$B374)</f>
        <v>143.93908854704014</v>
      </c>
      <c r="N374">
        <f>$K$2*COS(2*PI()*'Time-domain'!$C$1*$B374)+$K$3*SIN(2*PI()*'Time-domain'!$C$1*$B374)</f>
        <v>147.91351923713154</v>
      </c>
      <c r="O374">
        <f t="shared" si="25"/>
        <v>140.96870421533129</v>
      </c>
      <c r="P374">
        <f t="shared" si="26"/>
        <v>153.29092031233958</v>
      </c>
      <c r="Q374">
        <f t="shared" si="26"/>
        <v>162.85670691796616</v>
      </c>
      <c r="R374">
        <f t="shared" si="27"/>
        <v>137.01384463126428</v>
      </c>
      <c r="S374">
        <f t="shared" si="28"/>
        <v>148.17860888654323</v>
      </c>
      <c r="T374">
        <f t="shared" si="29"/>
        <v>156.47456646459429</v>
      </c>
    </row>
    <row r="375" spans="1:20" x14ac:dyDescent="0.3">
      <c r="A375">
        <v>112</v>
      </c>
      <c r="B375">
        <f>A375/256/(2*'Time-domain'!$C$1)</f>
        <v>4.3750000000000004E-3</v>
      </c>
      <c r="C375">
        <f>1*'Time-domain'!AJ121</f>
        <v>135.29411764705884</v>
      </c>
      <c r="D375">
        <f>1*'Time-domain'!AK121</f>
        <v>135.29411764705884</v>
      </c>
      <c r="E375">
        <f>1*'Time-domain'!AL121</f>
        <v>135.29411764705884</v>
      </c>
      <c r="F375">
        <f>F374+(C375+C374)/2*COS(2*PI()*'Time-domain'!$C$1*($B375+$B374)/2)*($B375-$B374)</f>
        <v>0.19855310761796652</v>
      </c>
      <c r="G375">
        <f>G374+(D375+D374)/2*COS(2*PI()*'Time-domain'!$C$1*($B375+$B374)/2)*($B375-$B374)</f>
        <v>0.21724552727210666</v>
      </c>
      <c r="H375">
        <f>H374+(E375+E374)/2*COS(2*PI()*'Time-domain'!$C$1*($B375+$B374)/2)*($B375-$B374)</f>
        <v>0.23280559595656103</v>
      </c>
      <c r="I375">
        <f>I374+(C375+C374)/2*SIN(2*PI()*'Time-domain'!$C$1*($B375+$B374)/2)*($B375-$B374)</f>
        <v>0.97706681742016943</v>
      </c>
      <c r="J375">
        <f>J374+(D375+D374)/2*SIN(2*PI()*'Time-domain'!$C$1*($B375+$B374)/2)*($B375-$B374)</f>
        <v>1.0194522170036786</v>
      </c>
      <c r="K375">
        <f>K374+(E375+E374)/2*SIN(2*PI()*'Time-domain'!$C$1*($B375+$B374)/2)*($B375-$B374)</f>
        <v>1.0499210925115918</v>
      </c>
      <c r="L375">
        <f>$I$2*COS(2*PI()*'Time-domain'!$C$1*$B375)+$I$3*SIN(2*PI()*'Time-domain'!$C$1*$B375)</f>
        <v>138.75939341433357</v>
      </c>
      <c r="M375">
        <f>$J$2*COS(2*PI()*'Time-domain'!$C$1*$B375)+$J$3*SIN(2*PI()*'Time-domain'!$C$1*$B375)</f>
        <v>144.30219021640221</v>
      </c>
      <c r="N375">
        <f>$K$2*COS(2*PI()*'Time-domain'!$C$1*$B375)+$K$3*SIN(2*PI()*'Time-domain'!$C$1*$B375)</f>
        <v>148.28664683088218</v>
      </c>
      <c r="O375">
        <f t="shared" si="25"/>
        <v>141.68372367899912</v>
      </c>
      <c r="P375">
        <f t="shared" si="26"/>
        <v>154.00593977600741</v>
      </c>
      <c r="Q375">
        <f t="shared" si="26"/>
        <v>163.57172638163399</v>
      </c>
      <c r="R375">
        <f t="shared" si="27"/>
        <v>137.76406928998759</v>
      </c>
      <c r="S375">
        <f t="shared" si="28"/>
        <v>148.98996664809778</v>
      </c>
      <c r="T375">
        <f t="shared" si="29"/>
        <v>157.33134906594896</v>
      </c>
    </row>
    <row r="376" spans="1:20" x14ac:dyDescent="0.3">
      <c r="A376">
        <v>113</v>
      </c>
      <c r="B376">
        <f>A376/256/(2*'Time-domain'!$C$1)</f>
        <v>4.4140624999999996E-3</v>
      </c>
      <c r="C376">
        <f>1*'Time-domain'!AJ122</f>
        <v>135.29411764705884</v>
      </c>
      <c r="D376">
        <f>1*'Time-domain'!AK122</f>
        <v>135.29411764705884</v>
      </c>
      <c r="E376">
        <f>1*'Time-domain'!AL122</f>
        <v>135.29411764705884</v>
      </c>
      <c r="F376">
        <f>F375+(C376+C375)/2*COS(2*PI()*'Time-domain'!$C$1*($B376+$B375)/2)*($B376-$B375)</f>
        <v>0.19955232160589056</v>
      </c>
      <c r="G376">
        <f>G375+(D376+D375)/2*COS(2*PI()*'Time-domain'!$C$1*($B376+$B375)/2)*($B376-$B375)</f>
        <v>0.21824474126003071</v>
      </c>
      <c r="H376">
        <f>H375+(E376+E375)/2*COS(2*PI()*'Time-domain'!$C$1*($B376+$B375)/2)*($B376-$B375)</f>
        <v>0.23380480994448508</v>
      </c>
      <c r="I376">
        <f>I375+(C376+C375)/2*SIN(2*PI()*'Time-domain'!$C$1*($B376+$B375)/2)*($B376-$B375)</f>
        <v>0.98225642426518767</v>
      </c>
      <c r="J376">
        <f>J375+(D376+D375)/2*SIN(2*PI()*'Time-domain'!$C$1*($B376+$B375)/2)*($B376-$B375)</f>
        <v>1.0246418238486967</v>
      </c>
      <c r="K376">
        <f>K375+(E376+E375)/2*SIN(2*PI()*'Time-domain'!$C$1*($B376+$B375)/2)*($B376-$B375)</f>
        <v>1.0551106993566099</v>
      </c>
      <c r="L376">
        <f>$I$2*COS(2*PI()*'Time-domain'!$C$1*$B376)+$I$3*SIN(2*PI()*'Time-domain'!$C$1*$B376)</f>
        <v>139.08765131770119</v>
      </c>
      <c r="M376">
        <f>$J$2*COS(2*PI()*'Time-domain'!$C$1*$B376)+$J$3*SIN(2*PI()*'Time-domain'!$C$1*$B376)</f>
        <v>144.64356050670287</v>
      </c>
      <c r="N376">
        <f>$K$2*COS(2*PI()*'Time-domain'!$C$1*$B376)+$K$3*SIN(2*PI()*'Time-domain'!$C$1*$B376)</f>
        <v>148.63744300106126</v>
      </c>
      <c r="O376">
        <f t="shared" si="25"/>
        <v>142.39874314266692</v>
      </c>
      <c r="P376">
        <f t="shared" si="26"/>
        <v>154.72095923967521</v>
      </c>
      <c r="Q376">
        <f t="shared" si="26"/>
        <v>164.28674584530179</v>
      </c>
      <c r="R376">
        <f t="shared" si="27"/>
        <v>138.51796558165091</v>
      </c>
      <c r="S376">
        <f t="shared" si="28"/>
        <v>149.80529523072411</v>
      </c>
      <c r="T376">
        <f t="shared" si="29"/>
        <v>158.19232479956739</v>
      </c>
    </row>
    <row r="377" spans="1:20" x14ac:dyDescent="0.3">
      <c r="A377">
        <v>114</v>
      </c>
      <c r="B377">
        <f>A377/256/(2*'Time-domain'!$C$1)</f>
        <v>4.4531249999999996E-3</v>
      </c>
      <c r="C377">
        <f>1*'Time-domain'!AJ123</f>
        <v>135.29411764705884</v>
      </c>
      <c r="D377">
        <f>1*'Time-domain'!AK123</f>
        <v>135.29411764705884</v>
      </c>
      <c r="E377">
        <f>1*'Time-domain'!AL123</f>
        <v>135.29411764705884</v>
      </c>
      <c r="F377">
        <f>F376+(C377+C376)/2*COS(2*PI()*'Time-domain'!$C$1*($B377+$B376)/2)*($B377-$B376)</f>
        <v>0.20048777589575256</v>
      </c>
      <c r="G377">
        <f>G376+(D377+D376)/2*COS(2*PI()*'Time-domain'!$C$1*($B377+$B376)/2)*($B377-$B376)</f>
        <v>0.21918019554989271</v>
      </c>
      <c r="H377">
        <f>H376+(E377+E376)/2*COS(2*PI()*'Time-domain'!$C$1*($B377+$B376)/2)*($B377-$B376)</f>
        <v>0.23474026423434707</v>
      </c>
      <c r="I377">
        <f>I376+(C377+C376)/2*SIN(2*PI()*'Time-domain'!$C$1*($B377+$B376)/2)*($B377-$B376)</f>
        <v>0.98745790223506347</v>
      </c>
      <c r="J377">
        <f>J376+(D377+D376)/2*SIN(2*PI()*'Time-domain'!$C$1*($B377+$B376)/2)*($B377-$B376)</f>
        <v>1.0298433018185724</v>
      </c>
      <c r="K377">
        <f>K376+(E377+E376)/2*SIN(2*PI()*'Time-domain'!$C$1*($B377+$B376)/2)*($B377-$B376)</f>
        <v>1.0603121773264856</v>
      </c>
      <c r="L377">
        <f>$I$2*COS(2*PI()*'Time-domain'!$C$1*$B377)+$I$3*SIN(2*PI()*'Time-domain'!$C$1*$B377)</f>
        <v>139.39496313238496</v>
      </c>
      <c r="M377">
        <f>$J$2*COS(2*PI()*'Time-domain'!$C$1*$B377)+$J$3*SIN(2*PI()*'Time-domain'!$C$1*$B377)</f>
        <v>144.96314800883204</v>
      </c>
      <c r="N377">
        <f>$K$2*COS(2*PI()*'Time-domain'!$C$1*$B377)+$K$3*SIN(2*PI()*'Time-domain'!$C$1*$B377)</f>
        <v>148.96585491905589</v>
      </c>
      <c r="O377">
        <f t="shared" si="25"/>
        <v>143.11376260633475</v>
      </c>
      <c r="P377">
        <f t="shared" si="26"/>
        <v>155.43597870334304</v>
      </c>
      <c r="Q377">
        <f t="shared" si="26"/>
        <v>165.00176530896962</v>
      </c>
      <c r="R377">
        <f t="shared" si="27"/>
        <v>139.27531486437508</v>
      </c>
      <c r="S377">
        <f t="shared" si="28"/>
        <v>150.62435817620459</v>
      </c>
      <c r="T377">
        <f t="shared" si="29"/>
        <v>159.05724396883429</v>
      </c>
    </row>
    <row r="378" spans="1:20" x14ac:dyDescent="0.3">
      <c r="A378">
        <v>115</v>
      </c>
      <c r="B378">
        <f>A378/256/(2*'Time-domain'!$C$1)</f>
        <v>4.4921874999999997E-3</v>
      </c>
      <c r="C378">
        <f>1*'Time-domain'!AJ124</f>
        <v>135.29411764705884</v>
      </c>
      <c r="D378">
        <f>1*'Time-domain'!AK124</f>
        <v>135.29411764705884</v>
      </c>
      <c r="E378">
        <f>1*'Time-domain'!AL124</f>
        <v>135.29411764705884</v>
      </c>
      <c r="F378">
        <f>F377+(C378+C377)/2*COS(2*PI()*'Time-domain'!$C$1*($B378+$B377)/2)*($B378-$B377)</f>
        <v>0.20135932961157732</v>
      </c>
      <c r="G378">
        <f>G377+(D378+D377)/2*COS(2*PI()*'Time-domain'!$C$1*($B378+$B377)/2)*($B378-$B377)</f>
        <v>0.22005174926571747</v>
      </c>
      <c r="H378">
        <f>H377+(E378+E377)/2*COS(2*PI()*'Time-domain'!$C$1*($B378+$B377)/2)*($B378-$B377)</f>
        <v>0.23561181795017183</v>
      </c>
      <c r="I378">
        <f>I377+(C378+C377)/2*SIN(2*PI()*'Time-domain'!$C$1*($B378+$B377)/2)*($B378-$B377)</f>
        <v>0.99267046800634695</v>
      </c>
      <c r="J378">
        <f>J377+(D378+D377)/2*SIN(2*PI()*'Time-domain'!$C$1*($B378+$B377)/2)*($B378-$B377)</f>
        <v>1.035055867589856</v>
      </c>
      <c r="K378">
        <f>K377+(E378+E377)/2*SIN(2*PI()*'Time-domain'!$C$1*($B378+$B377)/2)*($B378-$B377)</f>
        <v>1.0655247430977692</v>
      </c>
      <c r="L378">
        <f>$I$2*COS(2*PI()*'Time-domain'!$C$1*$B378)+$I$3*SIN(2*PI()*'Time-domain'!$C$1*$B378)</f>
        <v>139.68128257835596</v>
      </c>
      <c r="M378">
        <f>$J$2*COS(2*PI()*'Time-domain'!$C$1*$B378)+$J$3*SIN(2*PI()*'Time-domain'!$C$1*$B378)</f>
        <v>145.26090459408741</v>
      </c>
      <c r="N378">
        <f>$K$2*COS(2*PI()*'Time-domain'!$C$1*$B378)+$K$3*SIN(2*PI()*'Time-domain'!$C$1*$B378)</f>
        <v>149.27183312723915</v>
      </c>
      <c r="O378">
        <f t="shared" si="25"/>
        <v>143.82878207000257</v>
      </c>
      <c r="P378">
        <f t="shared" si="26"/>
        <v>156.15099816701087</v>
      </c>
      <c r="Q378">
        <f t="shared" si="26"/>
        <v>165.71678477263745</v>
      </c>
      <c r="R378">
        <f t="shared" si="27"/>
        <v>140.03589641632823</v>
      </c>
      <c r="S378">
        <f t="shared" si="28"/>
        <v>151.44691677688098</v>
      </c>
      <c r="T378">
        <f t="shared" si="29"/>
        <v>159.92585450175616</v>
      </c>
    </row>
    <row r="379" spans="1:20" x14ac:dyDescent="0.3">
      <c r="A379">
        <v>116</v>
      </c>
      <c r="B379">
        <f>A379/256/(2*'Time-domain'!$C$1)</f>
        <v>4.5312499999999997E-3</v>
      </c>
      <c r="C379">
        <f>1*'Time-domain'!AJ125</f>
        <v>135.29411764705884</v>
      </c>
      <c r="D379">
        <f>1*'Time-domain'!AK125</f>
        <v>135.29411764705884</v>
      </c>
      <c r="E379">
        <f>1*'Time-domain'!AL125</f>
        <v>135.29411764705884</v>
      </c>
      <c r="F379">
        <f>F378+(C379+C378)/2*COS(2*PI()*'Time-domain'!$C$1*($B379+$B378)/2)*($B379-$B378)</f>
        <v>0.20216685150058106</v>
      </c>
      <c r="G379">
        <f>G378+(D379+D378)/2*COS(2*PI()*'Time-domain'!$C$1*($B379+$B378)/2)*($B379-$B378)</f>
        <v>0.2208592711547212</v>
      </c>
      <c r="H379">
        <f>H378+(E379+E378)/2*COS(2*PI()*'Time-domain'!$C$1*($B379+$B378)/2)*($B379-$B378)</f>
        <v>0.23641933983917557</v>
      </c>
      <c r="I379">
        <f>I378+(C379+C378)/2*SIN(2*PI()*'Time-domain'!$C$1*($B379+$B378)/2)*($B379-$B378)</f>
        <v>0.99789333658580637</v>
      </c>
      <c r="J379">
        <f>J378+(D379+D378)/2*SIN(2*PI()*'Time-domain'!$C$1*($B379+$B378)/2)*($B379-$B378)</f>
        <v>1.0402787361693153</v>
      </c>
      <c r="K379">
        <f>K378+(E379+E378)/2*SIN(2*PI()*'Time-domain'!$C$1*($B379+$B378)/2)*($B379-$B378)</f>
        <v>1.0707476116772285</v>
      </c>
      <c r="L379">
        <f>$I$2*COS(2*PI()*'Time-domain'!$C$1*$B379)+$I$3*SIN(2*PI()*'Time-domain'!$C$1*$B379)</f>
        <v>139.94656653695881</v>
      </c>
      <c r="M379">
        <f>$J$2*COS(2*PI()*'Time-domain'!$C$1*$B379)+$J$3*SIN(2*PI()*'Time-domain'!$C$1*$B379)</f>
        <v>145.53678542142256</v>
      </c>
      <c r="N379">
        <f>$K$2*COS(2*PI()*'Time-domain'!$C$1*$B379)+$K$3*SIN(2*PI()*'Time-domain'!$C$1*$B379)</f>
        <v>149.55533154641842</v>
      </c>
      <c r="O379">
        <f t="shared" si="25"/>
        <v>144.5438015336704</v>
      </c>
      <c r="P379">
        <f t="shared" si="26"/>
        <v>156.8660176306787</v>
      </c>
      <c r="Q379">
        <f t="shared" si="26"/>
        <v>166.43180423630528</v>
      </c>
      <c r="R379">
        <f t="shared" si="27"/>
        <v>140.79948756868035</v>
      </c>
      <c r="S379">
        <f t="shared" si="28"/>
        <v>152.27273021944305</v>
      </c>
      <c r="T379">
        <f t="shared" si="29"/>
        <v>160.79790210280009</v>
      </c>
    </row>
    <row r="380" spans="1:20" x14ac:dyDescent="0.3">
      <c r="A380">
        <v>117</v>
      </c>
      <c r="B380">
        <f>A380/256/(2*'Time-domain'!$C$1)</f>
        <v>4.5703124999999997E-3</v>
      </c>
      <c r="C380">
        <f>1*'Time-domain'!AJ126</f>
        <v>135.29411764705884</v>
      </c>
      <c r="D380">
        <f>1*'Time-domain'!AK126</f>
        <v>135.29411764705884</v>
      </c>
      <c r="E380">
        <f>1*'Time-domain'!AL126</f>
        <v>135.29411764705884</v>
      </c>
      <c r="F380">
        <f>F379+(C380+C379)/2*COS(2*PI()*'Time-domain'!$C$1*($B380+$B379)/2)*($B380-$B379)</f>
        <v>0.20291021995293756</v>
      </c>
      <c r="G380">
        <f>G379+(D380+D379)/2*COS(2*PI()*'Time-domain'!$C$1*($B380+$B379)/2)*($B380-$B379)</f>
        <v>0.22160263960707771</v>
      </c>
      <c r="H380">
        <f>H379+(E380+E379)/2*COS(2*PI()*'Time-domain'!$C$1*($B380+$B379)/2)*($B380-$B379)</f>
        <v>0.23716270829153208</v>
      </c>
      <c r="I380">
        <f>I379+(C380+C379)/2*SIN(2*PI()*'Time-domain'!$C$1*($B380+$B379)/2)*($B380-$B379)</f>
        <v>1.0031257214286449</v>
      </c>
      <c r="J380">
        <f>J379+(D380+D379)/2*SIN(2*PI()*'Time-domain'!$C$1*($B380+$B379)/2)*($B380-$B379)</f>
        <v>1.0455111210121537</v>
      </c>
      <c r="K380">
        <f>K379+(E380+E379)/2*SIN(2*PI()*'Time-domain'!$C$1*($B380+$B379)/2)*($B380-$B379)</f>
        <v>1.0759799965200669</v>
      </c>
      <c r="L380">
        <f>$I$2*COS(2*PI()*'Time-domain'!$C$1*$B380)+$I$3*SIN(2*PI()*'Time-domain'!$C$1*$B380)</f>
        <v>140.19077505740509</v>
      </c>
      <c r="M380">
        <f>$J$2*COS(2*PI()*'Time-domain'!$C$1*$B380)+$J$3*SIN(2*PI()*'Time-domain'!$C$1*$B380)</f>
        <v>145.79074894419958</v>
      </c>
      <c r="N380">
        <f>$K$2*COS(2*PI()*'Time-domain'!$C$1*$B380)+$K$3*SIN(2*PI()*'Time-domain'!$C$1*$B380)</f>
        <v>149.81630748277453</v>
      </c>
      <c r="O380">
        <f t="shared" si="25"/>
        <v>145.25882099733823</v>
      </c>
      <c r="P380">
        <f t="shared" si="26"/>
        <v>157.58103709434653</v>
      </c>
      <c r="Q380">
        <f t="shared" si="26"/>
        <v>167.14682369997311</v>
      </c>
      <c r="R380">
        <f t="shared" si="27"/>
        <v>141.56586383973072</v>
      </c>
      <c r="S380">
        <f t="shared" si="28"/>
        <v>153.10155572998556</v>
      </c>
      <c r="T380">
        <f t="shared" si="29"/>
        <v>161.67313040607183</v>
      </c>
    </row>
    <row r="381" spans="1:20" x14ac:dyDescent="0.3">
      <c r="A381">
        <v>118</v>
      </c>
      <c r="B381">
        <f>A381/256/(2*'Time-domain'!$C$1)</f>
        <v>4.6093749999999998E-3</v>
      </c>
      <c r="C381">
        <f>1*'Time-domain'!AJ127</f>
        <v>135.29411764705884</v>
      </c>
      <c r="D381">
        <f>1*'Time-domain'!AK127</f>
        <v>135.29411764705884</v>
      </c>
      <c r="E381">
        <f>1*'Time-domain'!AL127</f>
        <v>135.29411764705884</v>
      </c>
      <c r="F381">
        <f>F380+(C381+C380)/2*COS(2*PI()*'Time-domain'!$C$1*($B381+$B380)/2)*($B381-$B380)</f>
        <v>0.20358932302009228</v>
      </c>
      <c r="G381">
        <f>G380+(D381+D380)/2*COS(2*PI()*'Time-domain'!$C$1*($B381+$B380)/2)*($B381-$B380)</f>
        <v>0.22228174267423242</v>
      </c>
      <c r="H381">
        <f>H380+(E381+E380)/2*COS(2*PI()*'Time-domain'!$C$1*($B381+$B380)/2)*($B381-$B380)</f>
        <v>0.23784181135868679</v>
      </c>
      <c r="I381">
        <f>I380+(C381+C380)/2*SIN(2*PI()*'Time-domain'!$C$1*($B381+$B380)/2)*($B381-$B380)</f>
        <v>1.0083668345569512</v>
      </c>
      <c r="J381">
        <f>J380+(D381+D380)/2*SIN(2*PI()*'Time-domain'!$C$1*($B381+$B380)/2)*($B381-$B380)</f>
        <v>1.05075223414046</v>
      </c>
      <c r="K381">
        <f>K380+(E381+E380)/2*SIN(2*PI()*'Time-domain'!$C$1*($B381+$B380)/2)*($B381-$B380)</f>
        <v>1.0812211096483733</v>
      </c>
      <c r="L381">
        <f>$I$2*COS(2*PI()*'Time-domain'!$C$1*$B381)+$I$3*SIN(2*PI()*'Time-domain'!$C$1*$B381)</f>
        <v>140.41387136278996</v>
      </c>
      <c r="M381">
        <f>$J$2*COS(2*PI()*'Time-domain'!$C$1*$B381)+$J$3*SIN(2*PI()*'Time-domain'!$C$1*$B381)</f>
        <v>146.02275691644616</v>
      </c>
      <c r="N381">
        <f>$K$2*COS(2*PI()*'Time-domain'!$C$1*$B381)+$K$3*SIN(2*PI()*'Time-domain'!$C$1*$B381)</f>
        <v>150.05472163429144</v>
      </c>
      <c r="O381">
        <f t="shared" si="25"/>
        <v>145.97384046100606</v>
      </c>
      <c r="P381">
        <f t="shared" si="26"/>
        <v>158.29605655801436</v>
      </c>
      <c r="Q381">
        <f t="shared" si="26"/>
        <v>167.86184316364094</v>
      </c>
      <c r="R381">
        <f t="shared" si="27"/>
        <v>142.33479907012725</v>
      </c>
      <c r="S381">
        <f t="shared" si="28"/>
        <v>153.93314872024612</v>
      </c>
      <c r="T381">
        <f t="shared" si="29"/>
        <v>162.55128112974106</v>
      </c>
    </row>
    <row r="382" spans="1:20" x14ac:dyDescent="0.3">
      <c r="A382">
        <v>119</v>
      </c>
      <c r="B382">
        <f>A382/256/(2*'Time-domain'!$C$1)</f>
        <v>4.6484374999999998E-3</v>
      </c>
      <c r="C382">
        <f>1*'Time-domain'!AJ128</f>
        <v>135.29411764705884</v>
      </c>
      <c r="D382">
        <f>1*'Time-domain'!AK128</f>
        <v>135.29411764705884</v>
      </c>
      <c r="E382">
        <f>1*'Time-domain'!AL128</f>
        <v>135.29411764705884</v>
      </c>
      <c r="F382">
        <f>F381+(C382+C381)/2*COS(2*PI()*'Time-domain'!$C$1*($B382+$B381)/2)*($B382-$B381)</f>
        <v>0.20420405843162118</v>
      </c>
      <c r="G382">
        <f>G381+(D382+D381)/2*COS(2*PI()*'Time-domain'!$C$1*($B382+$B381)/2)*($B382-$B381)</f>
        <v>0.22289647808576132</v>
      </c>
      <c r="H382">
        <f>H381+(E382+E381)/2*COS(2*PI()*'Time-domain'!$C$1*($B382+$B381)/2)*($B382-$B381)</f>
        <v>0.23845654677021569</v>
      </c>
      <c r="I382">
        <f>I381+(C382+C381)/2*SIN(2*PI()*'Time-domain'!$C$1*($B382+$B381)/2)*($B382-$B381)</f>
        <v>1.0136158866783667</v>
      </c>
      <c r="J382">
        <f>J381+(D382+D381)/2*SIN(2*PI()*'Time-domain'!$C$1*($B382+$B381)/2)*($B382-$B381)</f>
        <v>1.0560012862618755</v>
      </c>
      <c r="K382">
        <f>K381+(E382+E381)/2*SIN(2*PI()*'Time-domain'!$C$1*($B382+$B381)/2)*($B382-$B381)</f>
        <v>1.0864701617697887</v>
      </c>
      <c r="L382">
        <f>$I$2*COS(2*PI()*'Time-domain'!$C$1*$B382)+$I$3*SIN(2*PI()*'Time-domain'!$C$1*$B382)</f>
        <v>140.6158218556304</v>
      </c>
      <c r="M382">
        <f>$J$2*COS(2*PI()*'Time-domain'!$C$1*$B382)+$J$3*SIN(2*PI()*'Time-domain'!$C$1*$B382)</f>
        <v>146.23277439861499</v>
      </c>
      <c r="N382">
        <f>$K$2*COS(2*PI()*'Time-domain'!$C$1*$B382)+$K$3*SIN(2*PI()*'Time-domain'!$C$1*$B382)</f>
        <v>150.27053809667487</v>
      </c>
      <c r="O382">
        <f t="shared" si="25"/>
        <v>146.68885992467389</v>
      </c>
      <c r="P382">
        <f t="shared" si="26"/>
        <v>159.01107602168219</v>
      </c>
      <c r="Q382">
        <f t="shared" si="26"/>
        <v>168.57686262730877</v>
      </c>
      <c r="R382">
        <f t="shared" si="27"/>
        <v>143.10606555909638</v>
      </c>
      <c r="S382">
        <f t="shared" si="28"/>
        <v>154.76726293493604</v>
      </c>
      <c r="T382">
        <f t="shared" si="29"/>
        <v>163.43209423162068</v>
      </c>
    </row>
    <row r="383" spans="1:20" x14ac:dyDescent="0.3">
      <c r="A383">
        <v>120</v>
      </c>
      <c r="B383">
        <f>A383/256/(2*'Time-domain'!$C$1)</f>
        <v>4.6874999999999998E-3</v>
      </c>
      <c r="C383">
        <f>1*'Time-domain'!AJ129</f>
        <v>135.29411764705884</v>
      </c>
      <c r="D383">
        <f>1*'Time-domain'!AK129</f>
        <v>135.29411764705884</v>
      </c>
      <c r="E383">
        <f>1*'Time-domain'!AL129</f>
        <v>135.29411764705884</v>
      </c>
      <c r="F383">
        <f>F382+(C383+C382)/2*COS(2*PI()*'Time-domain'!$C$1*($B383+$B382)/2)*($B383-$B382)</f>
        <v>0.2047543336106325</v>
      </c>
      <c r="G383">
        <f>G382+(D383+D382)/2*COS(2*PI()*'Time-domain'!$C$1*($B383+$B382)/2)*($B383-$B382)</f>
        <v>0.22344675326477265</v>
      </c>
      <c r="H383">
        <f>H382+(E383+E382)/2*COS(2*PI()*'Time-domain'!$C$1*($B383+$B382)/2)*($B383-$B382)</f>
        <v>0.23900682194922701</v>
      </c>
      <c r="I383">
        <f>I382+(C383+C382)/2*SIN(2*PI()*'Time-domain'!$C$1*($B383+$B382)/2)*($B383-$B382)</f>
        <v>1.0188720873049493</v>
      </c>
      <c r="J383">
        <f>J382+(D383+D382)/2*SIN(2*PI()*'Time-domain'!$C$1*($B383+$B382)/2)*($B383-$B382)</f>
        <v>1.0612574868884581</v>
      </c>
      <c r="K383">
        <f>K382+(E383+E382)/2*SIN(2*PI()*'Time-domain'!$C$1*($B383+$B382)/2)*($B383-$B382)</f>
        <v>1.0917263623963713</v>
      </c>
      <c r="L383">
        <f>$I$2*COS(2*PI()*'Time-domain'!$C$1*$B383)+$I$3*SIN(2*PI()*'Time-domain'!$C$1*$B383)</f>
        <v>140.796596122925</v>
      </c>
      <c r="M383">
        <f>$J$2*COS(2*PI()*'Time-domain'!$C$1*$B383)+$J$3*SIN(2*PI()*'Time-domain'!$C$1*$B383)</f>
        <v>146.42076976284585</v>
      </c>
      <c r="N383">
        <f>$K$2*COS(2*PI()*'Time-domain'!$C$1*$B383)+$K$3*SIN(2*PI()*'Time-domain'!$C$1*$B383)</f>
        <v>150.46372436875942</v>
      </c>
      <c r="O383">
        <f t="shared" si="25"/>
        <v>147.40387938834172</v>
      </c>
      <c r="P383">
        <f t="shared" si="26"/>
        <v>159.72609548535002</v>
      </c>
      <c r="Q383">
        <f t="shared" si="26"/>
        <v>169.2918820909766</v>
      </c>
      <c r="R383">
        <f t="shared" si="27"/>
        <v>143.87943420160161</v>
      </c>
      <c r="S383">
        <f t="shared" si="28"/>
        <v>155.60365060007535</v>
      </c>
      <c r="T383">
        <f t="shared" si="29"/>
        <v>164.31530806580651</v>
      </c>
    </row>
    <row r="384" spans="1:20" x14ac:dyDescent="0.3">
      <c r="A384">
        <v>121</v>
      </c>
      <c r="B384">
        <f>A384/256/(2*'Time-domain'!$C$1)</f>
        <v>4.7265624999999999E-3</v>
      </c>
      <c r="C384">
        <f>1*'Time-domain'!AJ130</f>
        <v>135.29411764705884</v>
      </c>
      <c r="D384">
        <f>1*'Time-domain'!AK130</f>
        <v>135.29411764705884</v>
      </c>
      <c r="E384">
        <f>1*'Time-domain'!AL130</f>
        <v>135.29411764705884</v>
      </c>
      <c r="F384">
        <f>F383+(C384+C383)/2*COS(2*PI()*'Time-domain'!$C$1*($B384+$B383)/2)*($B384-$B383)</f>
        <v>0.20524006568770833</v>
      </c>
      <c r="G384">
        <f>G383+(D384+D383)/2*COS(2*PI()*'Time-domain'!$C$1*($B384+$B383)/2)*($B384-$B383)</f>
        <v>0.22393248534184848</v>
      </c>
      <c r="H384">
        <f>H383+(E384+E383)/2*COS(2*PI()*'Time-domain'!$C$1*($B384+$B383)/2)*($B384-$B383)</f>
        <v>0.23949255402630285</v>
      </c>
      <c r="I384">
        <f>I383+(C384+C383)/2*SIN(2*PI()*'Time-domain'!$C$1*($B384+$B383)/2)*($B384-$B383)</f>
        <v>1.0241346448722186</v>
      </c>
      <c r="J384">
        <f>J383+(D384+D383)/2*SIN(2*PI()*'Time-domain'!$C$1*($B384+$B383)/2)*($B384-$B383)</f>
        <v>1.0665200444557275</v>
      </c>
      <c r="K384">
        <f>K383+(E384+E383)/2*SIN(2*PI()*'Time-domain'!$C$1*($B384+$B383)/2)*($B384-$B383)</f>
        <v>1.0969889199636407</v>
      </c>
      <c r="L384">
        <f>$I$2*COS(2*PI()*'Time-domain'!$C$1*$B384)+$I$3*SIN(2*PI()*'Time-domain'!$C$1*$B384)</f>
        <v>140.95616694073408</v>
      </c>
      <c r="M384">
        <f>$J$2*COS(2*PI()*'Time-domain'!$C$1*$B384)+$J$3*SIN(2*PI()*'Time-domain'!$C$1*$B384)</f>
        <v>146.5867146977283</v>
      </c>
      <c r="N384">
        <f>$K$2*COS(2*PI()*'Time-domain'!$C$1*$B384)+$K$3*SIN(2*PI()*'Time-domain'!$C$1*$B384)</f>
        <v>150.63425135740309</v>
      </c>
      <c r="O384">
        <f t="shared" si="25"/>
        <v>148.11889885200955</v>
      </c>
      <c r="P384">
        <f t="shared" si="26"/>
        <v>160.44111494901784</v>
      </c>
      <c r="Q384">
        <f t="shared" si="26"/>
        <v>170.00690155464443</v>
      </c>
      <c r="R384">
        <f t="shared" si="27"/>
        <v>144.65467462634777</v>
      </c>
      <c r="S384">
        <f t="shared" si="28"/>
        <v>156.44206257224249</v>
      </c>
      <c r="T384">
        <f t="shared" si="29"/>
        <v>165.200659540283</v>
      </c>
    </row>
    <row r="385" spans="1:20" x14ac:dyDescent="0.3">
      <c r="A385">
        <v>122</v>
      </c>
      <c r="B385">
        <f>A385/256/(2*'Time-domain'!$C$1)</f>
        <v>4.7656249999999999E-3</v>
      </c>
      <c r="C385">
        <f>1*'Time-domain'!AJ131</f>
        <v>135.29411764705884</v>
      </c>
      <c r="D385">
        <f>1*'Time-domain'!AK131</f>
        <v>135.29411764705884</v>
      </c>
      <c r="E385">
        <f>1*'Time-domain'!AL131</f>
        <v>135.29411764705884</v>
      </c>
      <c r="F385">
        <f>F384+(C385+C384)/2*COS(2*PI()*'Time-domain'!$C$1*($B385+$B384)/2)*($B385-$B384)</f>
        <v>0.20566118151338456</v>
      </c>
      <c r="G385">
        <f>G384+(D385+D384)/2*COS(2*PI()*'Time-domain'!$C$1*($B385+$B384)/2)*($B385-$B384)</f>
        <v>0.2243536011675247</v>
      </c>
      <c r="H385">
        <f>H384+(E385+E384)/2*COS(2*PI()*'Time-domain'!$C$1*($B385+$B384)/2)*($B385-$B384)</f>
        <v>0.23991366985197907</v>
      </c>
      <c r="I385">
        <f>I384+(C385+C384)/2*SIN(2*PI()*'Time-domain'!$C$1*($B385+$B384)/2)*($B385-$B384)</f>
        <v>1.0294027668583623</v>
      </c>
      <c r="J385">
        <f>J384+(D385+D384)/2*SIN(2*PI()*'Time-domain'!$C$1*($B385+$B384)/2)*($B385-$B384)</f>
        <v>1.0717881664418711</v>
      </c>
      <c r="K385">
        <f>K384+(E385+E384)/2*SIN(2*PI()*'Time-domain'!$C$1*($B385+$B384)/2)*($B385-$B384)</f>
        <v>1.1022570419497844</v>
      </c>
      <c r="L385">
        <f>$I$2*COS(2*PI()*'Time-domain'!$C$1*$B385)+$I$3*SIN(2*PI()*'Time-domain'!$C$1*$B385)</f>
        <v>141.09451027827942</v>
      </c>
      <c r="M385">
        <f>$J$2*COS(2*PI()*'Time-domain'!$C$1*$B385)+$J$3*SIN(2*PI()*'Time-domain'!$C$1*$B385)</f>
        <v>146.73058421256562</v>
      </c>
      <c r="N385">
        <f>$K$2*COS(2*PI()*'Time-domain'!$C$1*$B385)+$K$3*SIN(2*PI()*'Time-domain'!$C$1*$B385)</f>
        <v>150.78209338186866</v>
      </c>
      <c r="O385">
        <f t="shared" si="25"/>
        <v>148.83391831567738</v>
      </c>
      <c r="P385">
        <f t="shared" si="26"/>
        <v>161.15613441268567</v>
      </c>
      <c r="Q385">
        <f t="shared" si="26"/>
        <v>170.72192101831226</v>
      </c>
      <c r="R385">
        <f t="shared" si="27"/>
        <v>145.43155533454799</v>
      </c>
      <c r="S385">
        <f t="shared" si="28"/>
        <v>157.28224848864903</v>
      </c>
      <c r="T385">
        <f t="shared" si="29"/>
        <v>166.08788427540003</v>
      </c>
    </row>
    <row r="386" spans="1:20" x14ac:dyDescent="0.3">
      <c r="A386">
        <v>123</v>
      </c>
      <c r="B386">
        <f>A386/256/(2*'Time-domain'!$C$1)</f>
        <v>4.8046874999999999E-3</v>
      </c>
      <c r="C386">
        <f>1*'Time-domain'!AJ132</f>
        <v>135.29411764705884</v>
      </c>
      <c r="D386">
        <f>1*'Time-domain'!AK132</f>
        <v>135.29411764705884</v>
      </c>
      <c r="E386">
        <f>1*'Time-domain'!AL132</f>
        <v>135.29411764705884</v>
      </c>
      <c r="F386">
        <f>F385+(C386+C385)/2*COS(2*PI()*'Time-domain'!$C$1*($B386+$B385)/2)*($B386-$B385)</f>
        <v>0.20601761766916679</v>
      </c>
      <c r="G386">
        <f>G385+(D386+D385)/2*COS(2*PI()*'Time-domain'!$C$1*($B386+$B385)/2)*($B386-$B385)</f>
        <v>0.22471003732330694</v>
      </c>
      <c r="H386">
        <f>H385+(E386+E385)/2*COS(2*PI()*'Time-domain'!$C$1*($B386+$B385)/2)*($B386-$B385)</f>
        <v>0.2402701060077613</v>
      </c>
      <c r="I386">
        <f>I385+(C386+C385)/2*SIN(2*PI()*'Time-domain'!$C$1*($B386+$B385)/2)*($B386-$B385)</f>
        <v>1.0346756599035867</v>
      </c>
      <c r="J386">
        <f>J385+(D386+D385)/2*SIN(2*PI()*'Time-domain'!$C$1*($B386+$B385)/2)*($B386-$B385)</f>
        <v>1.0770610594870955</v>
      </c>
      <c r="K386">
        <f>K385+(E386+E385)/2*SIN(2*PI()*'Time-domain'!$C$1*($B386+$B385)/2)*($B386-$B385)</f>
        <v>1.1075299349950087</v>
      </c>
      <c r="L386">
        <f>$I$2*COS(2*PI()*'Time-domain'!$C$1*$B386)+$I$3*SIN(2*PI()*'Time-domain'!$C$1*$B386)</f>
        <v>141.21160530156322</v>
      </c>
      <c r="M386">
        <f>$J$2*COS(2*PI()*'Time-domain'!$C$1*$B386)+$J$3*SIN(2*PI()*'Time-domain'!$C$1*$B386)</f>
        <v>146.85235664113802</v>
      </c>
      <c r="N386">
        <f>$K$2*COS(2*PI()*'Time-domain'!$C$1*$B386)+$K$3*SIN(2*PI()*'Time-domain'!$C$1*$B386)</f>
        <v>150.90722817769105</v>
      </c>
      <c r="O386">
        <f t="shared" si="25"/>
        <v>149.54893777934521</v>
      </c>
      <c r="P386">
        <f t="shared" si="26"/>
        <v>161.8711538763535</v>
      </c>
      <c r="Q386">
        <f t="shared" si="26"/>
        <v>171.43694048198009</v>
      </c>
      <c r="R386">
        <f t="shared" si="27"/>
        <v>146.20984383937005</v>
      </c>
      <c r="S386">
        <f t="shared" si="28"/>
        <v>158.12395691794893</v>
      </c>
      <c r="T386">
        <f t="shared" si="29"/>
        <v>166.9767167631253</v>
      </c>
    </row>
    <row r="387" spans="1:20" x14ac:dyDescent="0.3">
      <c r="A387">
        <v>124</v>
      </c>
      <c r="B387">
        <f>A387/256/(2*'Time-domain'!$C$1)</f>
        <v>4.84375E-3</v>
      </c>
      <c r="C387">
        <f>1*'Time-domain'!AJ133</f>
        <v>135.29411764705884</v>
      </c>
      <c r="D387">
        <f>1*'Time-domain'!AK133</f>
        <v>135.29411764705884</v>
      </c>
      <c r="E387">
        <f>1*'Time-domain'!AL133</f>
        <v>135.29411764705884</v>
      </c>
      <c r="F387">
        <f>F386+(C387+C386)/2*COS(2*PI()*'Time-domain'!$C$1*($B387+$B386)/2)*($B387-$B386)</f>
        <v>0.20630932047708106</v>
      </c>
      <c r="G387">
        <f>G386+(D387+D386)/2*COS(2*PI()*'Time-domain'!$C$1*($B387+$B386)/2)*($B387-$B386)</f>
        <v>0.22500174013122121</v>
      </c>
      <c r="H387">
        <f>H386+(E387+E386)/2*COS(2*PI()*'Time-domain'!$C$1*($B387+$B386)/2)*($B387-$B386)</f>
        <v>0.24056180881567557</v>
      </c>
      <c r="I387">
        <f>I386+(C387+C386)/2*SIN(2*PI()*'Time-domain'!$C$1*($B387+$B386)/2)*($B387-$B386)</f>
        <v>1.0399525299295944</v>
      </c>
      <c r="J387">
        <f>J386+(D387+D386)/2*SIN(2*PI()*'Time-domain'!$C$1*($B387+$B386)/2)*($B387-$B386)</f>
        <v>1.0823379295131033</v>
      </c>
      <c r="K387">
        <f>K386+(E387+E386)/2*SIN(2*PI()*'Time-domain'!$C$1*($B387+$B386)/2)*($B387-$B386)</f>
        <v>1.1128068050210165</v>
      </c>
      <c r="L387">
        <f>$I$2*COS(2*PI()*'Time-domain'!$C$1*$B387)+$I$3*SIN(2*PI()*'Time-domain'!$C$1*$B387)</f>
        <v>141.30743437650577</v>
      </c>
      <c r="M387">
        <f>$J$2*COS(2*PI()*'Time-domain'!$C$1*$B387)+$J$3*SIN(2*PI()*'Time-domain'!$C$1*$B387)</f>
        <v>146.95201364496569</v>
      </c>
      <c r="N387">
        <f>$K$2*COS(2*PI()*'Time-domain'!$C$1*$B387)+$K$3*SIN(2*PI()*'Time-domain'!$C$1*$B387)</f>
        <v>151.00963690003033</v>
      </c>
      <c r="O387">
        <f t="shared" si="25"/>
        <v>150.26395724301304</v>
      </c>
      <c r="P387">
        <f t="shared" si="26"/>
        <v>162.58617334002133</v>
      </c>
      <c r="Q387">
        <f t="shared" si="26"/>
        <v>172.15195994564792</v>
      </c>
      <c r="R387">
        <f t="shared" si="27"/>
        <v>146.98930680597766</v>
      </c>
      <c r="S387">
        <f t="shared" si="28"/>
        <v>158.96693551169125</v>
      </c>
      <c r="T387">
        <f t="shared" si="29"/>
        <v>167.86689052697645</v>
      </c>
    </row>
    <row r="388" spans="1:20" x14ac:dyDescent="0.3">
      <c r="A388">
        <v>125</v>
      </c>
      <c r="B388">
        <f>A388/256/(2*'Time-domain'!$C$1)</f>
        <v>4.8828125E-3</v>
      </c>
      <c r="C388">
        <f>1*'Time-domain'!AJ134</f>
        <v>135.29411764705884</v>
      </c>
      <c r="D388">
        <f>1*'Time-domain'!AK134</f>
        <v>135.29411764705884</v>
      </c>
      <c r="E388">
        <f>1*'Time-domain'!AL134</f>
        <v>135.29411764705884</v>
      </c>
      <c r="F388">
        <f>F387+(C388+C387)/2*COS(2*PI()*'Time-domain'!$C$1*($B388+$B387)/2)*($B388-$B387)</f>
        <v>0.20653624600775744</v>
      </c>
      <c r="G388">
        <f>G387+(D388+D387)/2*COS(2*PI()*'Time-domain'!$C$1*($B388+$B387)/2)*($B388-$B387)</f>
        <v>0.22522866566189759</v>
      </c>
      <c r="H388">
        <f>H387+(E388+E387)/2*COS(2*PI()*'Time-domain'!$C$1*($B388+$B387)/2)*($B388-$B387)</f>
        <v>0.24078873434635195</v>
      </c>
      <c r="I388">
        <f>I387+(C388+C387)/2*SIN(2*PI()*'Time-domain'!$C$1*($B388+$B387)/2)*($B388-$B387)</f>
        <v>1.0452325822591695</v>
      </c>
      <c r="J388">
        <f>J387+(D388+D387)/2*SIN(2*PI()*'Time-domain'!$C$1*($B388+$B387)/2)*($B388-$B387)</f>
        <v>1.0876179818426783</v>
      </c>
      <c r="K388">
        <f>K387+(E388+E387)/2*SIN(2*PI()*'Time-domain'!$C$1*($B388+$B387)/2)*($B388-$B387)</f>
        <v>1.1180868573505915</v>
      </c>
      <c r="L388">
        <f>$I$2*COS(2*PI()*'Time-domain'!$C$1*$B388)+$I$3*SIN(2*PI()*'Time-domain'!$C$1*$B388)</f>
        <v>141.38198307160076</v>
      </c>
      <c r="M388">
        <f>$J$2*COS(2*PI()*'Time-domain'!$C$1*$B388)+$J$3*SIN(2*PI()*'Time-domain'!$C$1*$B388)</f>
        <v>147.02954021607042</v>
      </c>
      <c r="N388">
        <f>$K$2*COS(2*PI()*'Time-domain'!$C$1*$B388)+$K$3*SIN(2*PI()*'Time-domain'!$C$1*$B388)</f>
        <v>151.08930412650952</v>
      </c>
      <c r="O388">
        <f t="shared" si="25"/>
        <v>150.97897670668087</v>
      </c>
      <c r="P388">
        <f t="shared" si="26"/>
        <v>163.30119280368916</v>
      </c>
      <c r="Q388">
        <f t="shared" si="26"/>
        <v>172.86697940931575</v>
      </c>
      <c r="R388">
        <f t="shared" si="27"/>
        <v>147.76971019208264</v>
      </c>
      <c r="S388">
        <f t="shared" si="28"/>
        <v>159.81093115632552</v>
      </c>
      <c r="T388">
        <f t="shared" si="29"/>
        <v>168.75813828253658</v>
      </c>
    </row>
    <row r="389" spans="1:20" x14ac:dyDescent="0.3">
      <c r="A389">
        <v>126</v>
      </c>
      <c r="B389">
        <f>A389/256/(2*'Time-domain'!$C$1)</f>
        <v>4.921875E-3</v>
      </c>
      <c r="C389">
        <f>1*'Time-domain'!AJ135</f>
        <v>135.29411764705884</v>
      </c>
      <c r="D389">
        <f>1*'Time-domain'!AK135</f>
        <v>135.29411764705884</v>
      </c>
      <c r="E389">
        <f>1*'Time-domain'!AL135</f>
        <v>135.29411764705884</v>
      </c>
      <c r="F389">
        <f>F388+(C389+C388)/2*COS(2*PI()*'Time-domain'!$C$1*($B389+$B388)/2)*($B389-$B388)</f>
        <v>0.20669836008704573</v>
      </c>
      <c r="G389">
        <f>G388+(D389+D388)/2*COS(2*PI()*'Time-domain'!$C$1*($B389+$B388)/2)*($B389-$B388)</f>
        <v>0.22539077974118588</v>
      </c>
      <c r="H389">
        <f>H388+(E389+E388)/2*COS(2*PI()*'Time-domain'!$C$1*($B389+$B388)/2)*($B389-$B388)</f>
        <v>0.24095084842564024</v>
      </c>
      <c r="I389">
        <f>I388+(C389+C388)/2*SIN(2*PI()*'Time-domain'!$C$1*($B389+$B388)/2)*($B389-$B388)</f>
        <v>1.0505150217358528</v>
      </c>
      <c r="J389">
        <f>J388+(D389+D388)/2*SIN(2*PI()*'Time-domain'!$C$1*($B389+$B388)/2)*($B389-$B388)</f>
        <v>1.0929004213193616</v>
      </c>
      <c r="K389">
        <f>K388+(E389+E388)/2*SIN(2*PI()*'Time-domain'!$C$1*($B389+$B388)/2)*($B389-$B388)</f>
        <v>1.1233692968272748</v>
      </c>
      <c r="L389">
        <f>$I$2*COS(2*PI()*'Time-domain'!$C$1*$B389)+$I$3*SIN(2*PI()*'Time-domain'!$C$1*$B389)</f>
        <v>141.43524016008899</v>
      </c>
      <c r="M389">
        <f>$J$2*COS(2*PI()*'Time-domain'!$C$1*$B389)+$J$3*SIN(2*PI()*'Time-domain'!$C$1*$B389)</f>
        <v>147.08492467923574</v>
      </c>
      <c r="N389">
        <f>$K$2*COS(2*PI()*'Time-domain'!$C$1*$B389)+$K$3*SIN(2*PI()*'Time-domain'!$C$1*$B389)</f>
        <v>151.14621785953742</v>
      </c>
      <c r="O389">
        <f t="shared" si="25"/>
        <v>151.6939961703487</v>
      </c>
      <c r="P389">
        <f t="shared" si="26"/>
        <v>164.01621226735699</v>
      </c>
      <c r="Q389">
        <f t="shared" si="26"/>
        <v>173.58199887298358</v>
      </c>
      <c r="R389">
        <f t="shared" si="27"/>
        <v>148.55081938892329</v>
      </c>
      <c r="S389">
        <f t="shared" si="28"/>
        <v>160.65569012566783</v>
      </c>
      <c r="T389">
        <f t="shared" si="29"/>
        <v>169.6501920984563</v>
      </c>
    </row>
    <row r="390" spans="1:20" x14ac:dyDescent="0.3">
      <c r="A390">
        <v>127</v>
      </c>
      <c r="B390">
        <f>A390/256/(2*'Time-domain'!$C$1)</f>
        <v>4.9609375000000001E-3</v>
      </c>
      <c r="C390">
        <f>1*'Time-domain'!AJ136</f>
        <v>135.29411764705884</v>
      </c>
      <c r="D390">
        <f>1*'Time-domain'!AK136</f>
        <v>135.29411764705884</v>
      </c>
      <c r="E390">
        <f>1*'Time-domain'!AL136</f>
        <v>135.29411764705884</v>
      </c>
      <c r="F390">
        <f>F389+(C390+C389)/2*COS(2*PI()*'Time-domain'!$C$1*($B390+$B389)/2)*($B390-$B389)</f>
        <v>0.20679563830116188</v>
      </c>
      <c r="G390">
        <f>G389+(D390+D389)/2*COS(2*PI()*'Time-domain'!$C$1*($B390+$B389)/2)*($B390-$B389)</f>
        <v>0.22548805795530202</v>
      </c>
      <c r="H390">
        <f>H389+(E390+E389)/2*COS(2*PI()*'Time-domain'!$C$1*($B390+$B389)/2)*($B390-$B389)</f>
        <v>0.24104812663975639</v>
      </c>
      <c r="I390">
        <f>I389+(C390+C389)/2*SIN(2*PI()*'Time-domain'!$C$1*($B390+$B389)/2)*($B390-$B389)</f>
        <v>1.0557990528436891</v>
      </c>
      <c r="J390">
        <f>J389+(D390+D389)/2*SIN(2*PI()*'Time-domain'!$C$1*($B390+$B389)/2)*($B390-$B389)</f>
        <v>1.098184452427198</v>
      </c>
      <c r="K390">
        <f>K389+(E390+E389)/2*SIN(2*PI()*'Time-domain'!$C$1*($B390+$B389)/2)*($B390-$B389)</f>
        <v>1.1286533279351112</v>
      </c>
      <c r="L390">
        <f>$I$2*COS(2*PI()*'Time-domain'!$C$1*$B390)+$I$3*SIN(2*PI()*'Time-domain'!$C$1*$B390)</f>
        <v>141.46719762164881</v>
      </c>
      <c r="M390">
        <f>$J$2*COS(2*PI()*'Time-domain'!$C$1*$B390)+$J$3*SIN(2*PI()*'Time-domain'!$C$1*$B390)</f>
        <v>147.11815869376525</v>
      </c>
      <c r="N390">
        <f>$K$2*COS(2*PI()*'Time-domain'!$C$1*$B390)+$K$3*SIN(2*PI()*'Time-domain'!$C$1*$B390)</f>
        <v>151.18036952811514</v>
      </c>
      <c r="O390">
        <f t="shared" si="25"/>
        <v>152.40901563401653</v>
      </c>
      <c r="P390">
        <f t="shared" si="26"/>
        <v>164.73123173102482</v>
      </c>
      <c r="Q390">
        <f t="shared" si="26"/>
        <v>174.2970183366514</v>
      </c>
      <c r="R390">
        <f t="shared" si="27"/>
        <v>149.33239936258394</v>
      </c>
      <c r="S390">
        <f t="shared" si="28"/>
        <v>161.50095823373601</v>
      </c>
      <c r="T390">
        <f t="shared" si="29"/>
        <v>170.54278355784561</v>
      </c>
    </row>
    <row r="391" spans="1:20" x14ac:dyDescent="0.3">
      <c r="A391">
        <v>128</v>
      </c>
      <c r="B391">
        <f>A391/256/(2*'Time-domain'!$C$1)</f>
        <v>5.0000000000000001E-3</v>
      </c>
      <c r="C391">
        <f>1*'Time-domain'!AJ137</f>
        <v>135.29411764705884</v>
      </c>
      <c r="D391">
        <f>1*'Time-domain'!AK137</f>
        <v>135.29411764705884</v>
      </c>
      <c r="E391">
        <f>1*'Time-domain'!AL137</f>
        <v>135.29411764705884</v>
      </c>
      <c r="F391">
        <f>F390+(C391+C390)/2*COS(2*PI()*'Time-domain'!$C$1*($B391+$B390)/2)*($B391-$B390)</f>
        <v>0.20682806600036466</v>
      </c>
      <c r="G391">
        <f>G390+(D391+D390)/2*COS(2*PI()*'Time-domain'!$C$1*($B391+$B390)/2)*($B391-$B390)</f>
        <v>0.2255204856545048</v>
      </c>
      <c r="H391">
        <f>H390+(E391+E390)/2*COS(2*PI()*'Time-domain'!$C$1*($B391+$B390)/2)*($B391-$B390)</f>
        <v>0.24108055433895917</v>
      </c>
      <c r="I391">
        <f>I390+(C391+C390)/2*SIN(2*PI()*'Time-domain'!$C$1*($B391+$B390)/2)*($B391-$B390)</f>
        <v>1.0610838798270301</v>
      </c>
      <c r="J391">
        <f>J390+(D391+D390)/2*SIN(2*PI()*'Time-domain'!$C$1*($B391+$B390)/2)*($B391-$B390)</f>
        <v>1.103469279410539</v>
      </c>
      <c r="K391">
        <f>K390+(E391+E390)/2*SIN(2*PI()*'Time-domain'!$C$1*($B391+$B390)/2)*($B391-$B390)</f>
        <v>1.1339381549184522</v>
      </c>
      <c r="L391">
        <f>$I$2*COS(2*PI()*'Time-domain'!$C$1*$B391)+$I$3*SIN(2*PI()*'Time-domain'!$C$1*$B391)</f>
        <v>141.47785064360406</v>
      </c>
      <c r="M391">
        <f>$J$2*COS(2*PI()*'Time-domain'!$C$1*$B391)+$J$3*SIN(2*PI()*'Time-domain'!$C$1*$B391)</f>
        <v>147.1292372547386</v>
      </c>
      <c r="N391">
        <f>$K$2*COS(2*PI()*'Time-domain'!$C$1*$B391)+$K$3*SIN(2*PI()*'Time-domain'!$C$1*$B391)</f>
        <v>151.19175398912702</v>
      </c>
      <c r="O391">
        <f t="shared" si="25"/>
        <v>153.12403509768436</v>
      </c>
      <c r="P391">
        <f t="shared" si="26"/>
        <v>165.44625119469265</v>
      </c>
      <c r="Q391">
        <f t="shared" si="26"/>
        <v>175.01203780031923</v>
      </c>
      <c r="R391">
        <f t="shared" si="27"/>
        <v>150.11421479557052</v>
      </c>
      <c r="S391">
        <f t="shared" si="28"/>
        <v>162.34648098786175</v>
      </c>
      <c r="T391">
        <f t="shared" si="29"/>
        <v>171.43564391995818</v>
      </c>
    </row>
    <row r="392" spans="1:20" x14ac:dyDescent="0.3">
      <c r="A392">
        <v>129</v>
      </c>
      <c r="B392">
        <f>A392/256/(2*'Time-domain'!$C$1)</f>
        <v>5.0390625000000001E-3</v>
      </c>
      <c r="C392">
        <f>1*'Time-domain'!AJ138</f>
        <v>135.29411764705884</v>
      </c>
      <c r="D392">
        <f>1*'Time-domain'!AK138</f>
        <v>135.29411764705884</v>
      </c>
      <c r="E392">
        <f>1*'Time-domain'!AL138</f>
        <v>135.29411764705884</v>
      </c>
      <c r="F392">
        <f>F391+(C392+C391)/2*COS(2*PI()*'Time-domain'!$C$1*($B392+$B391)/2)*($B392-$B391)</f>
        <v>0.20679563830116188</v>
      </c>
      <c r="G392">
        <f>G391+(D392+D391)/2*COS(2*PI()*'Time-domain'!$C$1*($B392+$B391)/2)*($B392-$B391)</f>
        <v>0.22548805795530202</v>
      </c>
      <c r="H392">
        <f>H391+(E392+E391)/2*COS(2*PI()*'Time-domain'!$C$1*($B392+$B391)/2)*($B392-$B391)</f>
        <v>0.24104812663975639</v>
      </c>
      <c r="I392">
        <f>I391+(C392+C391)/2*SIN(2*PI()*'Time-domain'!$C$1*($B392+$B391)/2)*($B392-$B391)</f>
        <v>1.0663687068103711</v>
      </c>
      <c r="J392">
        <f>J391+(D392+D391)/2*SIN(2*PI()*'Time-domain'!$C$1*($B392+$B391)/2)*($B392-$B391)</f>
        <v>1.1087541063938799</v>
      </c>
      <c r="K392">
        <f>K391+(E392+E391)/2*SIN(2*PI()*'Time-domain'!$C$1*($B392+$B391)/2)*($B392-$B391)</f>
        <v>1.1392229819017932</v>
      </c>
      <c r="L392">
        <f>$I$2*COS(2*PI()*'Time-domain'!$C$1*$B392)+$I$3*SIN(2*PI()*'Time-domain'!$C$1*$B392)</f>
        <v>141.46719762164881</v>
      </c>
      <c r="M392">
        <f>$J$2*COS(2*PI()*'Time-domain'!$C$1*$B392)+$J$3*SIN(2*PI()*'Time-domain'!$C$1*$B392)</f>
        <v>147.11815869376525</v>
      </c>
      <c r="N392">
        <f>$K$2*COS(2*PI()*'Time-domain'!$C$1*$B392)+$K$3*SIN(2*PI()*'Time-domain'!$C$1*$B392)</f>
        <v>151.18036952811514</v>
      </c>
      <c r="O392">
        <f t="shared" si="25"/>
        <v>153.83905456135219</v>
      </c>
      <c r="P392">
        <f t="shared" si="26"/>
        <v>166.16127065836048</v>
      </c>
      <c r="Q392">
        <f t="shared" si="26"/>
        <v>175.72705726398706</v>
      </c>
      <c r="R392">
        <f t="shared" si="27"/>
        <v>150.89603022855709</v>
      </c>
      <c r="S392">
        <f t="shared" si="28"/>
        <v>163.19200374198749</v>
      </c>
      <c r="T392">
        <f t="shared" si="29"/>
        <v>172.32850428207075</v>
      </c>
    </row>
    <row r="393" spans="1:20" x14ac:dyDescent="0.3">
      <c r="A393">
        <v>130</v>
      </c>
      <c r="B393">
        <f>A393/256/(2*'Time-domain'!$C$1)</f>
        <v>5.0781250000000002E-3</v>
      </c>
      <c r="C393">
        <f>1*'Time-domain'!AJ139</f>
        <v>135.29411764705884</v>
      </c>
      <c r="D393">
        <f>1*'Time-domain'!AK139</f>
        <v>135.29411764705884</v>
      </c>
      <c r="E393">
        <f>1*'Time-domain'!AL139</f>
        <v>135.29411764705884</v>
      </c>
      <c r="F393">
        <f>F392+(C393+C392)/2*COS(2*PI()*'Time-domain'!$C$1*($B393+$B392)/2)*($B393-$B392)</f>
        <v>0.20669836008704573</v>
      </c>
      <c r="G393">
        <f>G392+(D393+D392)/2*COS(2*PI()*'Time-domain'!$C$1*($B393+$B392)/2)*($B393-$B392)</f>
        <v>0.22539077974118588</v>
      </c>
      <c r="H393">
        <f>H392+(E393+E392)/2*COS(2*PI()*'Time-domain'!$C$1*($B393+$B392)/2)*($B393-$B392)</f>
        <v>0.24095084842564024</v>
      </c>
      <c r="I393">
        <f>I392+(C393+C392)/2*SIN(2*PI()*'Time-domain'!$C$1*($B393+$B392)/2)*($B393-$B392)</f>
        <v>1.0716527379182075</v>
      </c>
      <c r="J393">
        <f>J392+(D393+D392)/2*SIN(2*PI()*'Time-domain'!$C$1*($B393+$B392)/2)*($B393-$B392)</f>
        <v>1.1140381375017163</v>
      </c>
      <c r="K393">
        <f>K392+(E393+E392)/2*SIN(2*PI()*'Time-domain'!$C$1*($B393+$B392)/2)*($B393-$B392)</f>
        <v>1.1445070130096295</v>
      </c>
      <c r="L393">
        <f>$I$2*COS(2*PI()*'Time-domain'!$C$1*$B393)+$I$3*SIN(2*PI()*'Time-domain'!$C$1*$B393)</f>
        <v>141.43524016008899</v>
      </c>
      <c r="M393">
        <f>$J$2*COS(2*PI()*'Time-domain'!$C$1*$B393)+$J$3*SIN(2*PI()*'Time-domain'!$C$1*$B393)</f>
        <v>147.08492467923574</v>
      </c>
      <c r="N393">
        <f>$K$2*COS(2*PI()*'Time-domain'!$C$1*$B393)+$K$3*SIN(2*PI()*'Time-domain'!$C$1*$B393)</f>
        <v>151.14621785953742</v>
      </c>
      <c r="O393">
        <f t="shared" ref="O393:O456" si="30">O392+((C393+C392)/2)^2*($B393-$B392)</f>
        <v>154.55407402502001</v>
      </c>
      <c r="P393">
        <f t="shared" ref="P393:Q456" si="31">P392+((D393+D392)/2)^2*($B393-$B392)</f>
        <v>166.87629012202831</v>
      </c>
      <c r="Q393">
        <f t="shared" si="31"/>
        <v>176.44207672765489</v>
      </c>
      <c r="R393">
        <f t="shared" ref="R393:R456" si="32">R392+((L392+L393)/2)^2*($B393-$B392)</f>
        <v>151.67761020221775</v>
      </c>
      <c r="S393">
        <f t="shared" ref="S393:S456" si="33">S392+((M392+M393)/2)^2*($B393-$B392)</f>
        <v>164.03727185005567</v>
      </c>
      <c r="T393">
        <f t="shared" ref="T393:T456" si="34">T392+((N392+N393)/2)^2*($B393-$B392)</f>
        <v>173.22109574146006</v>
      </c>
    </row>
    <row r="394" spans="1:20" x14ac:dyDescent="0.3">
      <c r="A394">
        <v>131</v>
      </c>
      <c r="B394">
        <f>A394/256/(2*'Time-domain'!$C$1)</f>
        <v>5.1171875000000002E-3</v>
      </c>
      <c r="C394">
        <f>1*'Time-domain'!AJ140</f>
        <v>135.29411764705884</v>
      </c>
      <c r="D394">
        <f>1*'Time-domain'!AK140</f>
        <v>135.29411764705884</v>
      </c>
      <c r="E394">
        <f>1*'Time-domain'!AL140</f>
        <v>135.29411764705884</v>
      </c>
      <c r="F394">
        <f>F393+(C394+C393)/2*COS(2*PI()*'Time-domain'!$C$1*($B394+$B393)/2)*($B394-$B393)</f>
        <v>0.20653624600775744</v>
      </c>
      <c r="G394">
        <f>G393+(D394+D393)/2*COS(2*PI()*'Time-domain'!$C$1*($B394+$B393)/2)*($B394-$B393)</f>
        <v>0.22522866566189759</v>
      </c>
      <c r="H394">
        <f>H393+(E394+E393)/2*COS(2*PI()*'Time-domain'!$C$1*($B394+$B393)/2)*($B394-$B393)</f>
        <v>0.24078873434635195</v>
      </c>
      <c r="I394">
        <f>I393+(C394+C393)/2*SIN(2*PI()*'Time-domain'!$C$1*($B394+$B393)/2)*($B394-$B393)</f>
        <v>1.0769351773948908</v>
      </c>
      <c r="J394">
        <f>J393+(D394+D393)/2*SIN(2*PI()*'Time-domain'!$C$1*($B394+$B393)/2)*($B394-$B393)</f>
        <v>1.1193205769783996</v>
      </c>
      <c r="K394">
        <f>K393+(E394+E393)/2*SIN(2*PI()*'Time-domain'!$C$1*($B394+$B393)/2)*($B394-$B393)</f>
        <v>1.1497894524863128</v>
      </c>
      <c r="L394">
        <f>$I$2*COS(2*PI()*'Time-domain'!$C$1*$B394)+$I$3*SIN(2*PI()*'Time-domain'!$C$1*$B394)</f>
        <v>141.38198307160076</v>
      </c>
      <c r="M394">
        <f>$J$2*COS(2*PI()*'Time-domain'!$C$1*$B394)+$J$3*SIN(2*PI()*'Time-domain'!$C$1*$B394)</f>
        <v>147.02954021607042</v>
      </c>
      <c r="N394">
        <f>$K$2*COS(2*PI()*'Time-domain'!$C$1*$B394)+$K$3*SIN(2*PI()*'Time-domain'!$C$1*$B394)</f>
        <v>151.08930412650952</v>
      </c>
      <c r="O394">
        <f t="shared" si="30"/>
        <v>155.26909348868784</v>
      </c>
      <c r="P394">
        <f t="shared" si="31"/>
        <v>167.59130958569614</v>
      </c>
      <c r="Q394">
        <f t="shared" si="31"/>
        <v>177.15709619132272</v>
      </c>
      <c r="R394">
        <f t="shared" si="32"/>
        <v>152.4587193990584</v>
      </c>
      <c r="S394">
        <f t="shared" si="33"/>
        <v>164.88203081939798</v>
      </c>
      <c r="T394">
        <f t="shared" si="34"/>
        <v>174.11314955737978</v>
      </c>
    </row>
    <row r="395" spans="1:20" x14ac:dyDescent="0.3">
      <c r="A395">
        <v>132</v>
      </c>
      <c r="B395">
        <f>A395/256/(2*'Time-domain'!$C$1)</f>
        <v>5.1562500000000002E-3</v>
      </c>
      <c r="C395">
        <f>1*'Time-domain'!AJ141</f>
        <v>135.29411764705884</v>
      </c>
      <c r="D395">
        <f>1*'Time-domain'!AK141</f>
        <v>135.29411764705884</v>
      </c>
      <c r="E395">
        <f>1*'Time-domain'!AL141</f>
        <v>135.29411764705884</v>
      </c>
      <c r="F395">
        <f>F394+(C395+C394)/2*COS(2*PI()*'Time-domain'!$C$1*($B395+$B394)/2)*($B395-$B394)</f>
        <v>0.20630932047708106</v>
      </c>
      <c r="G395">
        <f>G394+(D395+D394)/2*COS(2*PI()*'Time-domain'!$C$1*($B395+$B394)/2)*($B395-$B394)</f>
        <v>0.22500174013122121</v>
      </c>
      <c r="H395">
        <f>H394+(E395+E394)/2*COS(2*PI()*'Time-domain'!$C$1*($B395+$B394)/2)*($B395-$B394)</f>
        <v>0.24056180881567557</v>
      </c>
      <c r="I395">
        <f>I394+(C395+C394)/2*SIN(2*PI()*'Time-domain'!$C$1*($B395+$B394)/2)*($B395-$B394)</f>
        <v>1.0822152297244658</v>
      </c>
      <c r="J395">
        <f>J394+(D395+D394)/2*SIN(2*PI()*'Time-domain'!$C$1*($B395+$B394)/2)*($B395-$B394)</f>
        <v>1.1246006293079747</v>
      </c>
      <c r="K395">
        <f>K394+(E395+E394)/2*SIN(2*PI()*'Time-domain'!$C$1*($B395+$B394)/2)*($B395-$B394)</f>
        <v>1.1550695048158879</v>
      </c>
      <c r="L395">
        <f>$I$2*COS(2*PI()*'Time-domain'!$C$1*$B395)+$I$3*SIN(2*PI()*'Time-domain'!$C$1*$B395)</f>
        <v>141.30743437650577</v>
      </c>
      <c r="M395">
        <f>$J$2*COS(2*PI()*'Time-domain'!$C$1*$B395)+$J$3*SIN(2*PI()*'Time-domain'!$C$1*$B395)</f>
        <v>146.95201364496569</v>
      </c>
      <c r="N395">
        <f>$K$2*COS(2*PI()*'Time-domain'!$C$1*$B395)+$K$3*SIN(2*PI()*'Time-domain'!$C$1*$B395)</f>
        <v>151.00963690003033</v>
      </c>
      <c r="O395">
        <f t="shared" si="30"/>
        <v>155.98411295235567</v>
      </c>
      <c r="P395">
        <f t="shared" si="31"/>
        <v>168.30632904936397</v>
      </c>
      <c r="Q395">
        <f t="shared" si="31"/>
        <v>177.87211565499055</v>
      </c>
      <c r="R395">
        <f t="shared" si="32"/>
        <v>153.23912278516337</v>
      </c>
      <c r="S395">
        <f t="shared" si="33"/>
        <v>165.72602646403226</v>
      </c>
      <c r="T395">
        <f t="shared" si="34"/>
        <v>175.00439731293991</v>
      </c>
    </row>
    <row r="396" spans="1:20" x14ac:dyDescent="0.3">
      <c r="A396">
        <v>133</v>
      </c>
      <c r="B396">
        <f>A396/256/(2*'Time-domain'!$C$1)</f>
        <v>5.1953125000000003E-3</v>
      </c>
      <c r="C396">
        <f>1*'Time-domain'!AJ142</f>
        <v>135.29411764705884</v>
      </c>
      <c r="D396">
        <f>1*'Time-domain'!AK142</f>
        <v>135.29411764705884</v>
      </c>
      <c r="E396">
        <f>1*'Time-domain'!AL142</f>
        <v>135.29411764705884</v>
      </c>
      <c r="F396">
        <f>F395+(C396+C395)/2*COS(2*PI()*'Time-domain'!$C$1*($B396+$B395)/2)*($B396-$B395)</f>
        <v>0.20601761766916679</v>
      </c>
      <c r="G396">
        <f>G395+(D396+D395)/2*COS(2*PI()*'Time-domain'!$C$1*($B396+$B395)/2)*($B396-$B395)</f>
        <v>0.22471003732330694</v>
      </c>
      <c r="H396">
        <f>H395+(E396+E395)/2*COS(2*PI()*'Time-domain'!$C$1*($B396+$B395)/2)*($B396-$B395)</f>
        <v>0.2402701060077613</v>
      </c>
      <c r="I396">
        <f>I395+(C396+C395)/2*SIN(2*PI()*'Time-domain'!$C$1*($B396+$B395)/2)*($B396-$B395)</f>
        <v>1.0874920997504736</v>
      </c>
      <c r="J396">
        <f>J395+(D396+D395)/2*SIN(2*PI()*'Time-domain'!$C$1*($B396+$B395)/2)*($B396-$B395)</f>
        <v>1.1298774993339824</v>
      </c>
      <c r="K396">
        <f>K395+(E396+E395)/2*SIN(2*PI()*'Time-domain'!$C$1*($B396+$B395)/2)*($B396-$B395)</f>
        <v>1.1603463748418956</v>
      </c>
      <c r="L396">
        <f>$I$2*COS(2*PI()*'Time-domain'!$C$1*$B396)+$I$3*SIN(2*PI()*'Time-domain'!$C$1*$B396)</f>
        <v>141.21160530156322</v>
      </c>
      <c r="M396">
        <f>$J$2*COS(2*PI()*'Time-domain'!$C$1*$B396)+$J$3*SIN(2*PI()*'Time-domain'!$C$1*$B396)</f>
        <v>146.85235664113802</v>
      </c>
      <c r="N396">
        <f>$K$2*COS(2*PI()*'Time-domain'!$C$1*$B396)+$K$3*SIN(2*PI()*'Time-domain'!$C$1*$B396)</f>
        <v>150.90722817769105</v>
      </c>
      <c r="O396">
        <f t="shared" si="30"/>
        <v>156.6991324160235</v>
      </c>
      <c r="P396">
        <f t="shared" si="31"/>
        <v>169.0213485130318</v>
      </c>
      <c r="Q396">
        <f t="shared" si="31"/>
        <v>178.58713511865838</v>
      </c>
      <c r="R396">
        <f t="shared" si="32"/>
        <v>154.01858575177098</v>
      </c>
      <c r="S396">
        <f t="shared" si="33"/>
        <v>166.56900505777458</v>
      </c>
      <c r="T396">
        <f t="shared" si="34"/>
        <v>175.89457107679107</v>
      </c>
    </row>
    <row r="397" spans="1:20" x14ac:dyDescent="0.3">
      <c r="A397">
        <v>134</v>
      </c>
      <c r="B397">
        <f>A397/256/(2*'Time-domain'!$C$1)</f>
        <v>5.2343750000000003E-3</v>
      </c>
      <c r="C397">
        <f>1*'Time-domain'!AJ143</f>
        <v>135.29411764705884</v>
      </c>
      <c r="D397">
        <f>1*'Time-domain'!AK143</f>
        <v>135.29411764705884</v>
      </c>
      <c r="E397">
        <f>1*'Time-domain'!AL143</f>
        <v>135.29411764705884</v>
      </c>
      <c r="F397">
        <f>F396+(C397+C396)/2*COS(2*PI()*'Time-domain'!$C$1*($B397+$B396)/2)*($B397-$B396)</f>
        <v>0.20566118151338456</v>
      </c>
      <c r="G397">
        <f>G396+(D397+D396)/2*COS(2*PI()*'Time-domain'!$C$1*($B397+$B396)/2)*($B397-$B396)</f>
        <v>0.2243536011675247</v>
      </c>
      <c r="H397">
        <f>H396+(E397+E396)/2*COS(2*PI()*'Time-domain'!$C$1*($B397+$B396)/2)*($B397-$B396)</f>
        <v>0.23991366985197907</v>
      </c>
      <c r="I397">
        <f>I396+(C397+C396)/2*SIN(2*PI()*'Time-domain'!$C$1*($B397+$B396)/2)*($B397-$B396)</f>
        <v>1.0927649927956979</v>
      </c>
      <c r="J397">
        <f>J396+(D397+D396)/2*SIN(2*PI()*'Time-domain'!$C$1*($B397+$B396)/2)*($B397-$B396)</f>
        <v>1.1351503923792068</v>
      </c>
      <c r="K397">
        <f>K396+(E397+E396)/2*SIN(2*PI()*'Time-domain'!$C$1*($B397+$B396)/2)*($B397-$B396)</f>
        <v>1.16561926788712</v>
      </c>
      <c r="L397">
        <f>$I$2*COS(2*PI()*'Time-domain'!$C$1*$B397)+$I$3*SIN(2*PI()*'Time-domain'!$C$1*$B397)</f>
        <v>141.09451027827942</v>
      </c>
      <c r="M397">
        <f>$J$2*COS(2*PI()*'Time-domain'!$C$1*$B397)+$J$3*SIN(2*PI()*'Time-domain'!$C$1*$B397)</f>
        <v>146.73058421256562</v>
      </c>
      <c r="N397">
        <f>$K$2*COS(2*PI()*'Time-domain'!$C$1*$B397)+$K$3*SIN(2*PI()*'Time-domain'!$C$1*$B397)</f>
        <v>150.78209338186866</v>
      </c>
      <c r="O397">
        <f t="shared" si="30"/>
        <v>157.41415187969133</v>
      </c>
      <c r="P397">
        <f t="shared" si="31"/>
        <v>169.73636797669963</v>
      </c>
      <c r="Q397">
        <f t="shared" si="31"/>
        <v>179.30215458232621</v>
      </c>
      <c r="R397">
        <f t="shared" si="32"/>
        <v>154.79687425659304</v>
      </c>
      <c r="S397">
        <f t="shared" si="33"/>
        <v>167.41071348707447</v>
      </c>
      <c r="T397">
        <f t="shared" si="34"/>
        <v>176.78340356451633</v>
      </c>
    </row>
    <row r="398" spans="1:20" x14ac:dyDescent="0.3">
      <c r="A398">
        <v>135</v>
      </c>
      <c r="B398">
        <f>A398/256/(2*'Time-domain'!$C$1)</f>
        <v>5.2734375000000003E-3</v>
      </c>
      <c r="C398">
        <f>1*'Time-domain'!AJ144</f>
        <v>135.29411764705884</v>
      </c>
      <c r="D398">
        <f>1*'Time-domain'!AK144</f>
        <v>135.29411764705884</v>
      </c>
      <c r="E398">
        <f>1*'Time-domain'!AL144</f>
        <v>135.29411764705884</v>
      </c>
      <c r="F398">
        <f>F397+(C398+C397)/2*COS(2*PI()*'Time-domain'!$C$1*($B398+$B397)/2)*($B398-$B397)</f>
        <v>0.20524006568770833</v>
      </c>
      <c r="G398">
        <f>G397+(D398+D397)/2*COS(2*PI()*'Time-domain'!$C$1*($B398+$B397)/2)*($B398-$B397)</f>
        <v>0.22393248534184848</v>
      </c>
      <c r="H398">
        <f>H397+(E398+E397)/2*COS(2*PI()*'Time-domain'!$C$1*($B398+$B397)/2)*($B398-$B397)</f>
        <v>0.23949255402630285</v>
      </c>
      <c r="I398">
        <f>I397+(C398+C397)/2*SIN(2*PI()*'Time-domain'!$C$1*($B398+$B397)/2)*($B398-$B397)</f>
        <v>1.0980331147818416</v>
      </c>
      <c r="J398">
        <f>J397+(D398+D397)/2*SIN(2*PI()*'Time-domain'!$C$1*($B398+$B397)/2)*($B398-$B397)</f>
        <v>1.1404185143653505</v>
      </c>
      <c r="K398">
        <f>K397+(E398+E397)/2*SIN(2*PI()*'Time-domain'!$C$1*($B398+$B397)/2)*($B398-$B397)</f>
        <v>1.1708873898732637</v>
      </c>
      <c r="L398">
        <f>$I$2*COS(2*PI()*'Time-domain'!$C$1*$B398)+$I$3*SIN(2*PI()*'Time-domain'!$C$1*$B398)</f>
        <v>140.95616694073408</v>
      </c>
      <c r="M398">
        <f>$J$2*COS(2*PI()*'Time-domain'!$C$1*$B398)+$J$3*SIN(2*PI()*'Time-domain'!$C$1*$B398)</f>
        <v>146.5867146977283</v>
      </c>
      <c r="N398">
        <f>$K$2*COS(2*PI()*'Time-domain'!$C$1*$B398)+$K$3*SIN(2*PI()*'Time-domain'!$C$1*$B398)</f>
        <v>150.63425135740309</v>
      </c>
      <c r="O398">
        <f t="shared" si="30"/>
        <v>158.12917134335916</v>
      </c>
      <c r="P398">
        <f t="shared" si="31"/>
        <v>170.45138744036745</v>
      </c>
      <c r="Q398">
        <f t="shared" si="31"/>
        <v>180.01717404599404</v>
      </c>
      <c r="R398">
        <f t="shared" si="32"/>
        <v>155.57375496479327</v>
      </c>
      <c r="S398">
        <f t="shared" si="33"/>
        <v>168.25089940348101</v>
      </c>
      <c r="T398">
        <f t="shared" si="34"/>
        <v>177.67062829963336</v>
      </c>
    </row>
    <row r="399" spans="1:20" x14ac:dyDescent="0.3">
      <c r="A399">
        <v>136</v>
      </c>
      <c r="B399">
        <f>A399/256/(2*'Time-domain'!$C$1)</f>
        <v>5.3125000000000004E-3</v>
      </c>
      <c r="C399">
        <f>1*'Time-domain'!AJ145</f>
        <v>135.29411764705884</v>
      </c>
      <c r="D399">
        <f>1*'Time-domain'!AK145</f>
        <v>135.29411764705884</v>
      </c>
      <c r="E399">
        <f>1*'Time-domain'!AL145</f>
        <v>135.29411764705884</v>
      </c>
      <c r="F399">
        <f>F398+(C399+C398)/2*COS(2*PI()*'Time-domain'!$C$1*($B399+$B398)/2)*($B399-$B398)</f>
        <v>0.2047543336106325</v>
      </c>
      <c r="G399">
        <f>G398+(D399+D398)/2*COS(2*PI()*'Time-domain'!$C$1*($B399+$B398)/2)*($B399-$B398)</f>
        <v>0.22344675326477265</v>
      </c>
      <c r="H399">
        <f>H398+(E399+E398)/2*COS(2*PI()*'Time-domain'!$C$1*($B399+$B398)/2)*($B399-$B398)</f>
        <v>0.23900682194922701</v>
      </c>
      <c r="I399">
        <f>I398+(C399+C398)/2*SIN(2*PI()*'Time-domain'!$C$1*($B399+$B398)/2)*($B399-$B398)</f>
        <v>1.103295672349111</v>
      </c>
      <c r="J399">
        <f>J398+(D399+D398)/2*SIN(2*PI()*'Time-domain'!$C$1*($B399+$B398)/2)*($B399-$B398)</f>
        <v>1.1456810719326198</v>
      </c>
      <c r="K399">
        <f>K398+(E399+E398)/2*SIN(2*PI()*'Time-domain'!$C$1*($B399+$B398)/2)*($B399-$B398)</f>
        <v>1.176149947440533</v>
      </c>
      <c r="L399">
        <f>$I$2*COS(2*PI()*'Time-domain'!$C$1*$B399)+$I$3*SIN(2*PI()*'Time-domain'!$C$1*$B399)</f>
        <v>140.796596122925</v>
      </c>
      <c r="M399">
        <f>$J$2*COS(2*PI()*'Time-domain'!$C$1*$B399)+$J$3*SIN(2*PI()*'Time-domain'!$C$1*$B399)</f>
        <v>146.42076976284585</v>
      </c>
      <c r="N399">
        <f>$K$2*COS(2*PI()*'Time-domain'!$C$1*$B399)+$K$3*SIN(2*PI()*'Time-domain'!$C$1*$B399)</f>
        <v>150.46372436875942</v>
      </c>
      <c r="O399">
        <f t="shared" si="30"/>
        <v>158.84419080702699</v>
      </c>
      <c r="P399">
        <f t="shared" si="31"/>
        <v>171.16640690403528</v>
      </c>
      <c r="Q399">
        <f t="shared" si="31"/>
        <v>180.73219350966187</v>
      </c>
      <c r="R399">
        <f t="shared" si="32"/>
        <v>156.34899538953943</v>
      </c>
      <c r="S399">
        <f t="shared" si="33"/>
        <v>169.08931137564815</v>
      </c>
      <c r="T399">
        <f t="shared" si="34"/>
        <v>178.55597977410986</v>
      </c>
    </row>
    <row r="400" spans="1:20" x14ac:dyDescent="0.3">
      <c r="A400">
        <v>137</v>
      </c>
      <c r="B400">
        <f>A400/256/(2*'Time-domain'!$C$1)</f>
        <v>5.3515625000000004E-3</v>
      </c>
      <c r="C400">
        <f>1*'Time-domain'!AJ146</f>
        <v>135.29411764705884</v>
      </c>
      <c r="D400">
        <f>1*'Time-domain'!AK146</f>
        <v>135.29411764705884</v>
      </c>
      <c r="E400">
        <f>1*'Time-domain'!AL146</f>
        <v>135.29411764705884</v>
      </c>
      <c r="F400">
        <f>F399+(C400+C399)/2*COS(2*PI()*'Time-domain'!$C$1*($B400+$B399)/2)*($B400-$B399)</f>
        <v>0.20420405843162118</v>
      </c>
      <c r="G400">
        <f>G399+(D400+D399)/2*COS(2*PI()*'Time-domain'!$C$1*($B400+$B399)/2)*($B400-$B399)</f>
        <v>0.22289647808576132</v>
      </c>
      <c r="H400">
        <f>H399+(E400+E399)/2*COS(2*PI()*'Time-domain'!$C$1*($B400+$B399)/2)*($B400-$B399)</f>
        <v>0.23845654677021569</v>
      </c>
      <c r="I400">
        <f>I399+(C400+C399)/2*SIN(2*PI()*'Time-domain'!$C$1*($B400+$B399)/2)*($B400-$B399)</f>
        <v>1.1085518729756936</v>
      </c>
      <c r="J400">
        <f>J399+(D400+D399)/2*SIN(2*PI()*'Time-domain'!$C$1*($B400+$B399)/2)*($B400-$B399)</f>
        <v>1.1509372725592024</v>
      </c>
      <c r="K400">
        <f>K399+(E400+E399)/2*SIN(2*PI()*'Time-domain'!$C$1*($B400+$B399)/2)*($B400-$B399)</f>
        <v>1.1814061480671156</v>
      </c>
      <c r="L400">
        <f>$I$2*COS(2*PI()*'Time-domain'!$C$1*$B400)+$I$3*SIN(2*PI()*'Time-domain'!$C$1*$B400)</f>
        <v>140.6158218556304</v>
      </c>
      <c r="M400">
        <f>$J$2*COS(2*PI()*'Time-domain'!$C$1*$B400)+$J$3*SIN(2*PI()*'Time-domain'!$C$1*$B400)</f>
        <v>146.23277439861499</v>
      </c>
      <c r="N400">
        <f>$K$2*COS(2*PI()*'Time-domain'!$C$1*$B400)+$K$3*SIN(2*PI()*'Time-domain'!$C$1*$B400)</f>
        <v>150.27053809667487</v>
      </c>
      <c r="O400">
        <f t="shared" si="30"/>
        <v>159.55921027069482</v>
      </c>
      <c r="P400">
        <f t="shared" si="31"/>
        <v>171.88142636770311</v>
      </c>
      <c r="Q400">
        <f t="shared" si="31"/>
        <v>181.4472129733297</v>
      </c>
      <c r="R400">
        <f t="shared" si="32"/>
        <v>157.12236403204466</v>
      </c>
      <c r="S400">
        <f t="shared" si="33"/>
        <v>169.92569904078746</v>
      </c>
      <c r="T400">
        <f t="shared" si="34"/>
        <v>179.43919360829568</v>
      </c>
    </row>
    <row r="401" spans="1:20" x14ac:dyDescent="0.3">
      <c r="A401">
        <v>138</v>
      </c>
      <c r="B401">
        <f>A401/256/(2*'Time-domain'!$C$1)</f>
        <v>5.3906249999999996E-3</v>
      </c>
      <c r="C401">
        <f>1*'Time-domain'!AJ147</f>
        <v>135.29411764705884</v>
      </c>
      <c r="D401">
        <f>1*'Time-domain'!AK147</f>
        <v>135.29411764705884</v>
      </c>
      <c r="E401">
        <f>1*'Time-domain'!AL147</f>
        <v>135.29411764705884</v>
      </c>
      <c r="F401">
        <f>F400+(C401+C400)/2*COS(2*PI()*'Time-domain'!$C$1*($B401+$B400)/2)*($B401-$B400)</f>
        <v>0.20358932302009228</v>
      </c>
      <c r="G401">
        <f>G400+(D401+D400)/2*COS(2*PI()*'Time-domain'!$C$1*($B401+$B400)/2)*($B401-$B400)</f>
        <v>0.22228174267423242</v>
      </c>
      <c r="H401">
        <f>H400+(E401+E400)/2*COS(2*PI()*'Time-domain'!$C$1*($B401+$B400)/2)*($B401-$B400)</f>
        <v>0.23784181135868679</v>
      </c>
      <c r="I401">
        <f>I400+(C401+C400)/2*SIN(2*PI()*'Time-domain'!$C$1*($B401+$B400)/2)*($B401-$B400)</f>
        <v>1.113800925097109</v>
      </c>
      <c r="J401">
        <f>J400+(D401+D400)/2*SIN(2*PI()*'Time-domain'!$C$1*($B401+$B400)/2)*($B401-$B400)</f>
        <v>1.1561863246806179</v>
      </c>
      <c r="K401">
        <f>K400+(E401+E400)/2*SIN(2*PI()*'Time-domain'!$C$1*($B401+$B400)/2)*($B401-$B400)</f>
        <v>1.1866552001885311</v>
      </c>
      <c r="L401">
        <f>$I$2*COS(2*PI()*'Time-domain'!$C$1*$B401)+$I$3*SIN(2*PI()*'Time-domain'!$C$1*$B401)</f>
        <v>140.41387136278996</v>
      </c>
      <c r="M401">
        <f>$J$2*COS(2*PI()*'Time-domain'!$C$1*$B401)+$J$3*SIN(2*PI()*'Time-domain'!$C$1*$B401)</f>
        <v>146.02275691644616</v>
      </c>
      <c r="N401">
        <f>$K$2*COS(2*PI()*'Time-domain'!$C$1*$B401)+$K$3*SIN(2*PI()*'Time-domain'!$C$1*$B401)</f>
        <v>150.05472163429144</v>
      </c>
      <c r="O401">
        <f t="shared" si="30"/>
        <v>160.27422973436262</v>
      </c>
      <c r="P401">
        <f t="shared" si="31"/>
        <v>172.59644583137091</v>
      </c>
      <c r="Q401">
        <f t="shared" si="31"/>
        <v>182.1622324369975</v>
      </c>
      <c r="R401">
        <f t="shared" si="32"/>
        <v>157.89363052101379</v>
      </c>
      <c r="S401">
        <f t="shared" si="33"/>
        <v>170.75981325547738</v>
      </c>
      <c r="T401">
        <f t="shared" si="34"/>
        <v>180.32000671017528</v>
      </c>
    </row>
    <row r="402" spans="1:20" x14ac:dyDescent="0.3">
      <c r="A402">
        <v>139</v>
      </c>
      <c r="B402">
        <f>A402/256/(2*'Time-domain'!$C$1)</f>
        <v>5.4296874999999996E-3</v>
      </c>
      <c r="C402">
        <f>1*'Time-domain'!AJ148</f>
        <v>135.29411764705884</v>
      </c>
      <c r="D402">
        <f>1*'Time-domain'!AK148</f>
        <v>135.29411764705884</v>
      </c>
      <c r="E402">
        <f>1*'Time-domain'!AL148</f>
        <v>135.29411764705884</v>
      </c>
      <c r="F402">
        <f>F401+(C402+C401)/2*COS(2*PI()*'Time-domain'!$C$1*($B402+$B401)/2)*($B402-$B401)</f>
        <v>0.20291021995293759</v>
      </c>
      <c r="G402">
        <f>G401+(D402+D401)/2*COS(2*PI()*'Time-domain'!$C$1*($B402+$B401)/2)*($B402-$B401)</f>
        <v>0.22160263960707774</v>
      </c>
      <c r="H402">
        <f>H401+(E402+E401)/2*COS(2*PI()*'Time-domain'!$C$1*($B402+$B401)/2)*($B402-$B401)</f>
        <v>0.2371627082915321</v>
      </c>
      <c r="I402">
        <f>I401+(C402+C401)/2*SIN(2*PI()*'Time-domain'!$C$1*($B402+$B401)/2)*($B402-$B401)</f>
        <v>1.1190420382254154</v>
      </c>
      <c r="J402">
        <f>J401+(D402+D401)/2*SIN(2*PI()*'Time-domain'!$C$1*($B402+$B401)/2)*($B402-$B401)</f>
        <v>1.1614274378089242</v>
      </c>
      <c r="K402">
        <f>K401+(E402+E401)/2*SIN(2*PI()*'Time-domain'!$C$1*($B402+$B401)/2)*($B402-$B401)</f>
        <v>1.1918963133168374</v>
      </c>
      <c r="L402">
        <f>$I$2*COS(2*PI()*'Time-domain'!$C$1*$B402)+$I$3*SIN(2*PI()*'Time-domain'!$C$1*$B402)</f>
        <v>140.19077505740509</v>
      </c>
      <c r="M402">
        <f>$J$2*COS(2*PI()*'Time-domain'!$C$1*$B402)+$J$3*SIN(2*PI()*'Time-domain'!$C$1*$B402)</f>
        <v>145.79074894419958</v>
      </c>
      <c r="N402">
        <f>$K$2*COS(2*PI()*'Time-domain'!$C$1*$B402)+$K$3*SIN(2*PI()*'Time-domain'!$C$1*$B402)</f>
        <v>149.81630748277453</v>
      </c>
      <c r="O402">
        <f t="shared" si="30"/>
        <v>160.98924919803045</v>
      </c>
      <c r="P402">
        <f t="shared" si="31"/>
        <v>173.31146529503874</v>
      </c>
      <c r="Q402">
        <f t="shared" si="31"/>
        <v>182.87725190066533</v>
      </c>
      <c r="R402">
        <f t="shared" si="32"/>
        <v>158.66256575141031</v>
      </c>
      <c r="S402">
        <f t="shared" si="33"/>
        <v>171.59140624573794</v>
      </c>
      <c r="T402">
        <f t="shared" si="34"/>
        <v>181.1981574338445</v>
      </c>
    </row>
    <row r="403" spans="1:20" x14ac:dyDescent="0.3">
      <c r="A403">
        <v>140</v>
      </c>
      <c r="B403">
        <f>A403/256/(2*'Time-domain'!$C$1)</f>
        <v>5.4687499999999997E-3</v>
      </c>
      <c r="C403">
        <f>1*'Time-domain'!AJ149</f>
        <v>135.29411764705884</v>
      </c>
      <c r="D403">
        <f>1*'Time-domain'!AK149</f>
        <v>135.29411764705884</v>
      </c>
      <c r="E403">
        <f>1*'Time-domain'!AL149</f>
        <v>135.29411764705884</v>
      </c>
      <c r="F403">
        <f>F402+(C403+C402)/2*COS(2*PI()*'Time-domain'!$C$1*($B403+$B402)/2)*($B403-$B402)</f>
        <v>0.20216685150058109</v>
      </c>
      <c r="G403">
        <f>G402+(D403+D402)/2*COS(2*PI()*'Time-domain'!$C$1*($B403+$B402)/2)*($B403-$B402)</f>
        <v>0.22085927115472123</v>
      </c>
      <c r="H403">
        <f>H402+(E403+E402)/2*COS(2*PI()*'Time-domain'!$C$1*($B403+$B402)/2)*($B403-$B402)</f>
        <v>0.2364193398391756</v>
      </c>
      <c r="I403">
        <f>I402+(C403+C402)/2*SIN(2*PI()*'Time-domain'!$C$1*($B403+$B402)/2)*($B403-$B402)</f>
        <v>1.1242744230682538</v>
      </c>
      <c r="J403">
        <f>J402+(D403+D402)/2*SIN(2*PI()*'Time-domain'!$C$1*($B403+$B402)/2)*($B403-$B402)</f>
        <v>1.1666598226517626</v>
      </c>
      <c r="K403">
        <f>K402+(E403+E402)/2*SIN(2*PI()*'Time-domain'!$C$1*($B403+$B402)/2)*($B403-$B402)</f>
        <v>1.1971286981596758</v>
      </c>
      <c r="L403">
        <f>$I$2*COS(2*PI()*'Time-domain'!$C$1*$B403)+$I$3*SIN(2*PI()*'Time-domain'!$C$1*$B403)</f>
        <v>139.94656653695881</v>
      </c>
      <c r="M403">
        <f>$J$2*COS(2*PI()*'Time-domain'!$C$1*$B403)+$J$3*SIN(2*PI()*'Time-domain'!$C$1*$B403)</f>
        <v>145.53678542142256</v>
      </c>
      <c r="N403">
        <f>$K$2*COS(2*PI()*'Time-domain'!$C$1*$B403)+$K$3*SIN(2*PI()*'Time-domain'!$C$1*$B403)</f>
        <v>149.55533154641842</v>
      </c>
      <c r="O403">
        <f t="shared" si="30"/>
        <v>161.70426866169828</v>
      </c>
      <c r="P403">
        <f t="shared" si="31"/>
        <v>174.02648475870657</v>
      </c>
      <c r="Q403">
        <f t="shared" si="31"/>
        <v>183.59227136433316</v>
      </c>
      <c r="R403">
        <f t="shared" si="32"/>
        <v>159.42894202246069</v>
      </c>
      <c r="S403">
        <f t="shared" si="33"/>
        <v>172.42023175628046</v>
      </c>
      <c r="T403">
        <f t="shared" si="34"/>
        <v>182.07338573711624</v>
      </c>
    </row>
    <row r="404" spans="1:20" x14ac:dyDescent="0.3">
      <c r="A404">
        <v>141</v>
      </c>
      <c r="B404">
        <f>A404/256/(2*'Time-domain'!$C$1)</f>
        <v>5.5078124999999997E-3</v>
      </c>
      <c r="C404">
        <f>1*'Time-domain'!AJ150</f>
        <v>135.29411764705884</v>
      </c>
      <c r="D404">
        <f>1*'Time-domain'!AK150</f>
        <v>135.29411764705884</v>
      </c>
      <c r="E404">
        <f>1*'Time-domain'!AL150</f>
        <v>135.29411764705884</v>
      </c>
      <c r="F404">
        <f>F403+(C404+C403)/2*COS(2*PI()*'Time-domain'!$C$1*($B404+$B403)/2)*($B404-$B403)</f>
        <v>0.20135932961157738</v>
      </c>
      <c r="G404">
        <f>G403+(D404+D403)/2*COS(2*PI()*'Time-domain'!$C$1*($B404+$B403)/2)*($B404-$B403)</f>
        <v>0.22005174926571752</v>
      </c>
      <c r="H404">
        <f>H403+(E404+E403)/2*COS(2*PI()*'Time-domain'!$C$1*($B404+$B403)/2)*($B404-$B403)</f>
        <v>0.23561181795017189</v>
      </c>
      <c r="I404">
        <f>I403+(C404+C403)/2*SIN(2*PI()*'Time-domain'!$C$1*($B404+$B403)/2)*($B404-$B403)</f>
        <v>1.1294972916477131</v>
      </c>
      <c r="J404">
        <f>J403+(D404+D403)/2*SIN(2*PI()*'Time-domain'!$C$1*($B404+$B403)/2)*($B404-$B403)</f>
        <v>1.1718826912312219</v>
      </c>
      <c r="K404">
        <f>K403+(E404+E403)/2*SIN(2*PI()*'Time-domain'!$C$1*($B404+$B403)/2)*($B404-$B403)</f>
        <v>1.2023515667391351</v>
      </c>
      <c r="L404">
        <f>$I$2*COS(2*PI()*'Time-domain'!$C$1*$B404)+$I$3*SIN(2*PI()*'Time-domain'!$C$1*$B404)</f>
        <v>139.68128257835596</v>
      </c>
      <c r="M404">
        <f>$J$2*COS(2*PI()*'Time-domain'!$C$1*$B404)+$J$3*SIN(2*PI()*'Time-domain'!$C$1*$B404)</f>
        <v>145.26090459408744</v>
      </c>
      <c r="N404">
        <f>$K$2*COS(2*PI()*'Time-domain'!$C$1*$B404)+$K$3*SIN(2*PI()*'Time-domain'!$C$1*$B404)</f>
        <v>149.27183312723915</v>
      </c>
      <c r="O404">
        <f t="shared" si="30"/>
        <v>162.41928812536611</v>
      </c>
      <c r="P404">
        <f t="shared" si="31"/>
        <v>174.7415042223744</v>
      </c>
      <c r="Q404">
        <f t="shared" si="31"/>
        <v>184.30729082800099</v>
      </c>
      <c r="R404">
        <f t="shared" si="32"/>
        <v>160.19253317481281</v>
      </c>
      <c r="S404">
        <f t="shared" si="33"/>
        <v>173.24604519884252</v>
      </c>
      <c r="T404">
        <f t="shared" si="34"/>
        <v>182.94543333816017</v>
      </c>
    </row>
    <row r="405" spans="1:20" x14ac:dyDescent="0.3">
      <c r="A405">
        <v>142</v>
      </c>
      <c r="B405">
        <f>A405/256/(2*'Time-domain'!$C$1)</f>
        <v>5.5468749999999997E-3</v>
      </c>
      <c r="C405">
        <f>1*'Time-domain'!AJ151</f>
        <v>135.29411764705884</v>
      </c>
      <c r="D405">
        <f>1*'Time-domain'!AK151</f>
        <v>135.29411764705884</v>
      </c>
      <c r="E405">
        <f>1*'Time-domain'!AL151</f>
        <v>135.29411764705884</v>
      </c>
      <c r="F405">
        <f>F404+(C405+C404)/2*COS(2*PI()*'Time-domain'!$C$1*($B405+$B404)/2)*($B405-$B404)</f>
        <v>0.20048777589575262</v>
      </c>
      <c r="G405">
        <f>G404+(D405+D404)/2*COS(2*PI()*'Time-domain'!$C$1*($B405+$B404)/2)*($B405-$B404)</f>
        <v>0.21918019554989276</v>
      </c>
      <c r="H405">
        <f>H404+(E405+E404)/2*COS(2*PI()*'Time-domain'!$C$1*($B405+$B404)/2)*($B405-$B404)</f>
        <v>0.23474026423434713</v>
      </c>
      <c r="I405">
        <f>I404+(C405+C404)/2*SIN(2*PI()*'Time-domain'!$C$1*($B405+$B404)/2)*($B405-$B404)</f>
        <v>1.1347098574189967</v>
      </c>
      <c r="J405">
        <f>J404+(D405+D404)/2*SIN(2*PI()*'Time-domain'!$C$1*($B405+$B404)/2)*($B405-$B404)</f>
        <v>1.1770952570025055</v>
      </c>
      <c r="K405">
        <f>K404+(E405+E404)/2*SIN(2*PI()*'Time-domain'!$C$1*($B405+$B404)/2)*($B405-$B404)</f>
        <v>1.2075641325104187</v>
      </c>
      <c r="L405">
        <f>$I$2*COS(2*PI()*'Time-domain'!$C$1*$B405)+$I$3*SIN(2*PI()*'Time-domain'!$C$1*$B405)</f>
        <v>139.39496313238496</v>
      </c>
      <c r="M405">
        <f>$J$2*COS(2*PI()*'Time-domain'!$C$1*$B405)+$J$3*SIN(2*PI()*'Time-domain'!$C$1*$B405)</f>
        <v>144.96314800883204</v>
      </c>
      <c r="N405">
        <f>$K$2*COS(2*PI()*'Time-domain'!$C$1*$B405)+$K$3*SIN(2*PI()*'Time-domain'!$C$1*$B405)</f>
        <v>148.96585491905589</v>
      </c>
      <c r="O405">
        <f t="shared" si="30"/>
        <v>163.13430758903394</v>
      </c>
      <c r="P405">
        <f t="shared" si="31"/>
        <v>175.45652368604223</v>
      </c>
      <c r="Q405">
        <f t="shared" si="31"/>
        <v>185.02231029166882</v>
      </c>
      <c r="R405">
        <f t="shared" si="32"/>
        <v>160.95311472676596</v>
      </c>
      <c r="S405">
        <f t="shared" si="33"/>
        <v>174.06860379951891</v>
      </c>
      <c r="T405">
        <f t="shared" si="34"/>
        <v>183.81404387108205</v>
      </c>
    </row>
    <row r="406" spans="1:20" x14ac:dyDescent="0.3">
      <c r="A406">
        <v>143</v>
      </c>
      <c r="B406">
        <f>A406/256/(2*'Time-domain'!$C$1)</f>
        <v>5.5859374999999998E-3</v>
      </c>
      <c r="C406">
        <f>1*'Time-domain'!AJ152</f>
        <v>135.29411764705884</v>
      </c>
      <c r="D406">
        <f>1*'Time-domain'!AK152</f>
        <v>135.29411764705884</v>
      </c>
      <c r="E406">
        <f>1*'Time-domain'!AL152</f>
        <v>135.29411764705884</v>
      </c>
      <c r="F406">
        <f>F405+(C406+C405)/2*COS(2*PI()*'Time-domain'!$C$1*($B406+$B405)/2)*($B406-$B405)</f>
        <v>0.19955232160589062</v>
      </c>
      <c r="G406">
        <f>G405+(D406+D405)/2*COS(2*PI()*'Time-domain'!$C$1*($B406+$B405)/2)*($B406-$B405)</f>
        <v>0.21824474126003077</v>
      </c>
      <c r="H406">
        <f>H405+(E406+E405)/2*COS(2*PI()*'Time-domain'!$C$1*($B406+$B405)/2)*($B406-$B405)</f>
        <v>0.23380480994448513</v>
      </c>
      <c r="I406">
        <f>I405+(C406+C405)/2*SIN(2*PI()*'Time-domain'!$C$1*($B406+$B405)/2)*($B406-$B405)</f>
        <v>1.1399113353888723</v>
      </c>
      <c r="J406">
        <f>J405+(D406+D405)/2*SIN(2*PI()*'Time-domain'!$C$1*($B406+$B405)/2)*($B406-$B405)</f>
        <v>1.1822967349723812</v>
      </c>
      <c r="K406">
        <f>K405+(E406+E405)/2*SIN(2*PI()*'Time-domain'!$C$1*($B406+$B405)/2)*($B406-$B405)</f>
        <v>1.2127656104802944</v>
      </c>
      <c r="L406">
        <f>$I$2*COS(2*PI()*'Time-domain'!$C$1*$B406)+$I$3*SIN(2*PI()*'Time-domain'!$C$1*$B406)</f>
        <v>139.08765131770119</v>
      </c>
      <c r="M406">
        <f>$J$2*COS(2*PI()*'Time-domain'!$C$1*$B406)+$J$3*SIN(2*PI()*'Time-domain'!$C$1*$B406)</f>
        <v>144.64356050670287</v>
      </c>
      <c r="N406">
        <f>$K$2*COS(2*PI()*'Time-domain'!$C$1*$B406)+$K$3*SIN(2*PI()*'Time-domain'!$C$1*$B406)</f>
        <v>148.63744300106126</v>
      </c>
      <c r="O406">
        <f t="shared" si="30"/>
        <v>163.84932705270177</v>
      </c>
      <c r="P406">
        <f t="shared" si="31"/>
        <v>176.17154314971006</v>
      </c>
      <c r="Q406">
        <f t="shared" si="31"/>
        <v>185.73732975533665</v>
      </c>
      <c r="R406">
        <f t="shared" si="32"/>
        <v>161.71046400949012</v>
      </c>
      <c r="S406">
        <f t="shared" si="33"/>
        <v>174.88766674499939</v>
      </c>
      <c r="T406">
        <f t="shared" si="34"/>
        <v>184.67896304034895</v>
      </c>
    </row>
    <row r="407" spans="1:20" x14ac:dyDescent="0.3">
      <c r="A407">
        <v>144</v>
      </c>
      <c r="B407">
        <f>A407/256/(2*'Time-domain'!$C$1)</f>
        <v>5.6249999999999998E-3</v>
      </c>
      <c r="C407">
        <f>1*'Time-domain'!AJ153</f>
        <v>135.29411764705884</v>
      </c>
      <c r="D407">
        <f>1*'Time-domain'!AK153</f>
        <v>135.29411764705884</v>
      </c>
      <c r="E407">
        <f>1*'Time-domain'!AL153</f>
        <v>135.29411764705884</v>
      </c>
      <c r="F407">
        <f>F406+(C407+C406)/2*COS(2*PI()*'Time-domain'!$C$1*($B407+$B406)/2)*($B407-$B406)</f>
        <v>0.19855310761796655</v>
      </c>
      <c r="G407">
        <f>G406+(D407+D406)/2*COS(2*PI()*'Time-domain'!$C$1*($B407+$B406)/2)*($B407-$B406)</f>
        <v>0.21724552727210669</v>
      </c>
      <c r="H407">
        <f>H406+(E407+E406)/2*COS(2*PI()*'Time-domain'!$C$1*($B407+$B406)/2)*($B407-$B406)</f>
        <v>0.23280559595656106</v>
      </c>
      <c r="I407">
        <f>I406+(C407+C406)/2*SIN(2*PI()*'Time-domain'!$C$1*($B407+$B406)/2)*($B407-$B406)</f>
        <v>1.1451009422338907</v>
      </c>
      <c r="J407">
        <f>J406+(D407+D406)/2*SIN(2*PI()*'Time-domain'!$C$1*($B407+$B406)/2)*($B407-$B406)</f>
        <v>1.1874863418173995</v>
      </c>
      <c r="K407">
        <f>K406+(E407+E406)/2*SIN(2*PI()*'Time-domain'!$C$1*($B407+$B406)/2)*($B407-$B406)</f>
        <v>1.2179552173253128</v>
      </c>
      <c r="L407">
        <f>$I$2*COS(2*PI()*'Time-domain'!$C$1*$B407)+$I$3*SIN(2*PI()*'Time-domain'!$C$1*$B407)</f>
        <v>138.75939341433357</v>
      </c>
      <c r="M407">
        <f>$J$2*COS(2*PI()*'Time-domain'!$C$1*$B407)+$J$3*SIN(2*PI()*'Time-domain'!$C$1*$B407)</f>
        <v>144.30219021640221</v>
      </c>
      <c r="N407">
        <f>$K$2*COS(2*PI()*'Time-domain'!$C$1*$B407)+$K$3*SIN(2*PI()*'Time-domain'!$C$1*$B407)</f>
        <v>148.28664683088218</v>
      </c>
      <c r="O407">
        <f t="shared" si="30"/>
        <v>164.5643465163696</v>
      </c>
      <c r="P407">
        <f t="shared" si="31"/>
        <v>176.88656261337789</v>
      </c>
      <c r="Q407">
        <f t="shared" si="31"/>
        <v>186.45234921900447</v>
      </c>
      <c r="R407">
        <f t="shared" si="32"/>
        <v>162.46436030115345</v>
      </c>
      <c r="S407">
        <f t="shared" si="33"/>
        <v>175.70299532762576</v>
      </c>
      <c r="T407">
        <f t="shared" si="34"/>
        <v>185.53993877396738</v>
      </c>
    </row>
    <row r="408" spans="1:20" x14ac:dyDescent="0.3">
      <c r="A408">
        <v>145</v>
      </c>
      <c r="B408">
        <f>A408/256/(2*'Time-domain'!$C$1)</f>
        <v>5.6640624999999998E-3</v>
      </c>
      <c r="C408">
        <f>1*'Time-domain'!AJ154</f>
        <v>135.29411764705884</v>
      </c>
      <c r="D408">
        <f>1*'Time-domain'!AK154</f>
        <v>135.29411764705884</v>
      </c>
      <c r="E408">
        <f>1*'Time-domain'!AL154</f>
        <v>135.29411764705884</v>
      </c>
      <c r="F408">
        <f>F407+(C408+C407)/2*COS(2*PI()*'Time-domain'!$C$1*($B408+$B407)/2)*($B408-$B407)</f>
        <v>0.1974902844099316</v>
      </c>
      <c r="G408">
        <f>G407+(D408+D407)/2*COS(2*PI()*'Time-domain'!$C$1*($B408+$B407)/2)*($B408-$B407)</f>
        <v>0.21618270406407175</v>
      </c>
      <c r="H408">
        <f>H407+(E408+E407)/2*COS(2*PI()*'Time-domain'!$C$1*($B408+$B407)/2)*($B408-$B407)</f>
        <v>0.23174277274852612</v>
      </c>
      <c r="I408">
        <f>I407+(C408+C407)/2*SIN(2*PI()*'Time-domain'!$C$1*($B408+$B407)/2)*($B408-$B407)</f>
        <v>1.1502778964183495</v>
      </c>
      <c r="J408">
        <f>J407+(D408+D407)/2*SIN(2*PI()*'Time-domain'!$C$1*($B408+$B407)/2)*($B408-$B407)</f>
        <v>1.1926632960018584</v>
      </c>
      <c r="K408">
        <f>K407+(E408+E407)/2*SIN(2*PI()*'Time-domain'!$C$1*($B408+$B407)/2)*($B408-$B407)</f>
        <v>1.2231321715097716</v>
      </c>
      <c r="L408">
        <f>$I$2*COS(2*PI()*'Time-domain'!$C$1*$B408)+$I$3*SIN(2*PI()*'Time-domain'!$C$1*$B408)</f>
        <v>138.4102388567149</v>
      </c>
      <c r="M408">
        <f>$J$2*COS(2*PI()*'Time-domain'!$C$1*$B408)+$J$3*SIN(2*PI()*'Time-domain'!$C$1*$B408)</f>
        <v>143.93908854704014</v>
      </c>
      <c r="N408">
        <f>$K$2*COS(2*PI()*'Time-domain'!$C$1*$B408)+$K$3*SIN(2*PI()*'Time-domain'!$C$1*$B408)</f>
        <v>147.91351923713154</v>
      </c>
      <c r="O408">
        <f t="shared" si="30"/>
        <v>165.27936598003743</v>
      </c>
      <c r="P408">
        <f t="shared" si="31"/>
        <v>177.60158207704572</v>
      </c>
      <c r="Q408">
        <f t="shared" si="31"/>
        <v>187.1673686826723</v>
      </c>
      <c r="R408">
        <f t="shared" si="32"/>
        <v>163.21458495987676</v>
      </c>
      <c r="S408">
        <f t="shared" si="33"/>
        <v>176.5143530891803</v>
      </c>
      <c r="T408">
        <f t="shared" si="34"/>
        <v>186.39672137532204</v>
      </c>
    </row>
    <row r="409" spans="1:20" x14ac:dyDescent="0.3">
      <c r="A409">
        <v>146</v>
      </c>
      <c r="B409">
        <f>A409/256/(2*'Time-domain'!$C$1)</f>
        <v>5.7031249999999999E-3</v>
      </c>
      <c r="C409">
        <f>1*'Time-domain'!AJ155</f>
        <v>135.29411764705884</v>
      </c>
      <c r="D409">
        <f>1*'Time-domain'!AK155</f>
        <v>135.29411764705884</v>
      </c>
      <c r="E409">
        <f>1*'Time-domain'!AL155</f>
        <v>135.29411764705884</v>
      </c>
      <c r="F409">
        <f>F408+(C409+C408)/2*COS(2*PI()*'Time-domain'!$C$1*($B409+$B408)/2)*($B409-$B408)</f>
        <v>0.19636401203905152</v>
      </c>
      <c r="G409">
        <f>G408+(D409+D408)/2*COS(2*PI()*'Time-domain'!$C$1*($B409+$B408)/2)*($B409-$B408)</f>
        <v>0.21505643169319166</v>
      </c>
      <c r="H409">
        <f>H408+(E409+E408)/2*COS(2*PI()*'Time-domain'!$C$1*($B409+$B408)/2)*($B409-$B408)</f>
        <v>0.23061650037764603</v>
      </c>
      <c r="I409">
        <f>I408+(C409+C408)/2*SIN(2*PI()*'Time-domain'!$C$1*($B409+$B408)/2)*($B409-$B408)</f>
        <v>1.1554414183119912</v>
      </c>
      <c r="J409">
        <f>J408+(D409+D408)/2*SIN(2*PI()*'Time-domain'!$C$1*($B409+$B408)/2)*($B409-$B408)</f>
        <v>1.1978268178955001</v>
      </c>
      <c r="K409">
        <f>K408+(E409+E408)/2*SIN(2*PI()*'Time-domain'!$C$1*($B409+$B408)/2)*($B409-$B408)</f>
        <v>1.2282956934034133</v>
      </c>
      <c r="L409">
        <f>$I$2*COS(2*PI()*'Time-domain'!$C$1*$B409)+$I$3*SIN(2*PI()*'Time-domain'!$C$1*$B409)</f>
        <v>138.0402402262373</v>
      </c>
      <c r="M409">
        <f>$J$2*COS(2*PI()*'Time-domain'!$C$1*$B409)+$J$3*SIN(2*PI()*'Time-domain'!$C$1*$B409)</f>
        <v>143.55431018039249</v>
      </c>
      <c r="N409">
        <f>$K$2*COS(2*PI()*'Time-domain'!$C$1*$B409)+$K$3*SIN(2*PI()*'Time-domain'!$C$1*$B409)</f>
        <v>147.51811641145244</v>
      </c>
      <c r="O409">
        <f t="shared" si="30"/>
        <v>165.99438544370526</v>
      </c>
      <c r="P409">
        <f t="shared" si="31"/>
        <v>178.31660154071355</v>
      </c>
      <c r="Q409">
        <f t="shared" si="31"/>
        <v>187.88238814634013</v>
      </c>
      <c r="R409">
        <f t="shared" si="32"/>
        <v>163.96092155543531</v>
      </c>
      <c r="S409">
        <f t="shared" si="33"/>
        <v>177.32150596331948</v>
      </c>
      <c r="T409">
        <f t="shared" si="34"/>
        <v>187.24906367358375</v>
      </c>
    </row>
    <row r="410" spans="1:20" x14ac:dyDescent="0.3">
      <c r="A410">
        <v>147</v>
      </c>
      <c r="B410">
        <f>A410/256/(2*'Time-domain'!$C$1)</f>
        <v>5.7421874999999999E-3</v>
      </c>
      <c r="C410">
        <f>1*'Time-domain'!AJ156</f>
        <v>135.29411764705884</v>
      </c>
      <c r="D410">
        <f>1*'Time-domain'!AK156</f>
        <v>135.29411764705884</v>
      </c>
      <c r="E410">
        <f>1*'Time-domain'!AL156</f>
        <v>135.29411764705884</v>
      </c>
      <c r="F410">
        <f>F409+(C410+C409)/2*COS(2*PI()*'Time-domain'!$C$1*($B410+$B409)/2)*($B410-$B409)</f>
        <v>0.19517446011780262</v>
      </c>
      <c r="G410">
        <f>G409+(D410+D409)/2*COS(2*PI()*'Time-domain'!$C$1*($B410+$B409)/2)*($B410-$B409)</f>
        <v>0.21386687977194277</v>
      </c>
      <c r="H410">
        <f>H409+(E410+E409)/2*COS(2*PI()*'Time-domain'!$C$1*($B410+$B409)/2)*($B410-$B409)</f>
        <v>0.22942694845639713</v>
      </c>
      <c r="I410">
        <f>I409+(C410+C409)/2*SIN(2*PI()*'Time-domain'!$C$1*($B410+$B409)/2)*($B410-$B409)</f>
        <v>1.1605907303074112</v>
      </c>
      <c r="J410">
        <f>J409+(D410+D409)/2*SIN(2*PI()*'Time-domain'!$C$1*($B410+$B409)/2)*($B410-$B409)</f>
        <v>1.2029761298909201</v>
      </c>
      <c r="K410">
        <f>K409+(E410+E409)/2*SIN(2*PI()*'Time-domain'!$C$1*($B410+$B409)/2)*($B410-$B409)</f>
        <v>1.2334450053988333</v>
      </c>
      <c r="L410">
        <f>$I$2*COS(2*PI()*'Time-domain'!$C$1*$B410)+$I$3*SIN(2*PI()*'Time-domain'!$C$1*$B410)</f>
        <v>137.64945324333351</v>
      </c>
      <c r="M410">
        <f>$J$2*COS(2*PI()*'Time-domain'!$C$1*$B410)+$J$3*SIN(2*PI()*'Time-domain'!$C$1*$B410)</f>
        <v>143.14791306266591</v>
      </c>
      <c r="N410">
        <f>$K$2*COS(2*PI()*'Time-domain'!$C$1*$B410)+$K$3*SIN(2*PI()*'Time-domain'!$C$1*$B410)</f>
        <v>147.10049790005607</v>
      </c>
      <c r="O410">
        <f t="shared" si="30"/>
        <v>166.70940490737308</v>
      </c>
      <c r="P410">
        <f t="shared" si="31"/>
        <v>179.03162100438138</v>
      </c>
      <c r="Q410">
        <f t="shared" si="31"/>
        <v>188.59740761000796</v>
      </c>
      <c r="R410">
        <f t="shared" si="32"/>
        <v>164.70315599962814</v>
      </c>
      <c r="S410">
        <f t="shared" si="33"/>
        <v>178.12422241656668</v>
      </c>
      <c r="T410">
        <f t="shared" si="34"/>
        <v>188.09672117259581</v>
      </c>
    </row>
    <row r="411" spans="1:20" x14ac:dyDescent="0.3">
      <c r="A411">
        <v>148</v>
      </c>
      <c r="B411">
        <f>A411/256/(2*'Time-domain'!$C$1)</f>
        <v>5.7812499999999999E-3</v>
      </c>
      <c r="C411">
        <f>1*'Time-domain'!AJ157</f>
        <v>135.29411764705884</v>
      </c>
      <c r="D411">
        <f>1*'Time-domain'!AK157</f>
        <v>135.29411764705884</v>
      </c>
      <c r="E411">
        <f>1*'Time-domain'!AL157</f>
        <v>135.29411764705884</v>
      </c>
      <c r="F411">
        <f>F410+(C411+C410)/2*COS(2*PI()*'Time-domain'!$C$1*($B411+$B410)/2)*($B411-$B410)</f>
        <v>0.19392180778832871</v>
      </c>
      <c r="G411">
        <f>G410+(D411+D410)/2*COS(2*PI()*'Time-domain'!$C$1*($B411+$B410)/2)*($B411-$B410)</f>
        <v>0.21261422744246886</v>
      </c>
      <c r="H411">
        <f>H410+(E411+E410)/2*COS(2*PI()*'Time-domain'!$C$1*($B411+$B410)/2)*($B411-$B410)</f>
        <v>0.22817429612692322</v>
      </c>
      <c r="I411">
        <f>I410+(C411+C410)/2*SIN(2*PI()*'Time-domain'!$C$1*($B411+$B410)/2)*($B411-$B410)</f>
        <v>1.165725056937164</v>
      </c>
      <c r="J411">
        <f>J410+(D411+D410)/2*SIN(2*PI()*'Time-domain'!$C$1*($B411+$B410)/2)*($B411-$B410)</f>
        <v>1.2081104565206728</v>
      </c>
      <c r="K411">
        <f>K410+(E411+E410)/2*SIN(2*PI()*'Time-domain'!$C$1*($B411+$B410)/2)*($B411-$B410)</f>
        <v>1.2385793320285861</v>
      </c>
      <c r="L411">
        <f>$I$2*COS(2*PI()*'Time-domain'!$C$1*$B411)+$I$3*SIN(2*PI()*'Time-domain'!$C$1*$B411)</f>
        <v>137.23793675908576</v>
      </c>
      <c r="M411">
        <f>$J$2*COS(2*PI()*'Time-domain'!$C$1*$B411)+$J$3*SIN(2*PI()*'Time-domain'!$C$1*$B411)</f>
        <v>142.71995839577147</v>
      </c>
      <c r="N411">
        <f>$K$2*COS(2*PI()*'Time-domain'!$C$1*$B411)+$K$3*SIN(2*PI()*'Time-domain'!$C$1*$B411)</f>
        <v>146.66072659475407</v>
      </c>
      <c r="O411">
        <f t="shared" si="30"/>
        <v>167.42442437104091</v>
      </c>
      <c r="P411">
        <f t="shared" si="31"/>
        <v>179.74664046804921</v>
      </c>
      <c r="Q411">
        <f t="shared" si="31"/>
        <v>189.31242707367579</v>
      </c>
      <c r="R411">
        <f t="shared" si="32"/>
        <v>165.44107667523696</v>
      </c>
      <c r="S411">
        <f t="shared" si="33"/>
        <v>178.92227358777936</v>
      </c>
      <c r="T411">
        <f t="shared" si="34"/>
        <v>188.93945219814941</v>
      </c>
    </row>
    <row r="412" spans="1:20" x14ac:dyDescent="0.3">
      <c r="A412">
        <v>149</v>
      </c>
      <c r="B412">
        <f>A412/256/(2*'Time-domain'!$C$1)</f>
        <v>5.8203125E-3</v>
      </c>
      <c r="C412">
        <f>1*'Time-domain'!AJ158</f>
        <v>135.29411764705884</v>
      </c>
      <c r="D412">
        <f>1*'Time-domain'!AK158</f>
        <v>135.29411764705884</v>
      </c>
      <c r="E412">
        <f>1*'Time-domain'!AL158</f>
        <v>135.29411764705884</v>
      </c>
      <c r="F412">
        <f>F411+(C412+C411)/2*COS(2*PI()*'Time-domain'!$C$1*($B412+$B411)/2)*($B412-$B411)</f>
        <v>0.192606243695463</v>
      </c>
      <c r="G412">
        <f>G411+(D412+D411)/2*COS(2*PI()*'Time-domain'!$C$1*($B412+$B411)/2)*($B412-$B411)</f>
        <v>0.21129866334960315</v>
      </c>
      <c r="H412">
        <f>H411+(E412+E411)/2*COS(2*PI()*'Time-domain'!$C$1*($B412+$B411)/2)*($B412-$B411)</f>
        <v>0.22685873203405751</v>
      </c>
      <c r="I412">
        <f>I411+(C412+C411)/2*SIN(2*PI()*'Time-domain'!$C$1*($B412+$B411)/2)*($B412-$B411)</f>
        <v>1.1708436249905445</v>
      </c>
      <c r="J412">
        <f>J411+(D412+D411)/2*SIN(2*PI()*'Time-domain'!$C$1*($B412+$B411)/2)*($B412-$B411)</f>
        <v>1.2132290245740533</v>
      </c>
      <c r="K412">
        <f>K411+(E412+E411)/2*SIN(2*PI()*'Time-domain'!$C$1*($B412+$B411)/2)*($B412-$B411)</f>
        <v>1.2436979000819666</v>
      </c>
      <c r="L412">
        <f>$I$2*COS(2*PI()*'Time-domain'!$C$1*$B412)+$I$3*SIN(2*PI()*'Time-domain'!$C$1*$B412)</f>
        <v>136.80575274636291</v>
      </c>
      <c r="M412">
        <f>$J$2*COS(2*PI()*'Time-domain'!$C$1*$B412)+$J$3*SIN(2*PI()*'Time-domain'!$C$1*$B412)</f>
        <v>142.2705106281079</v>
      </c>
      <c r="N412">
        <f>$K$2*COS(2*PI()*'Time-domain'!$C$1*$B412)+$K$3*SIN(2*PI()*'Time-domain'!$C$1*$B412)</f>
        <v>146.19886872348749</v>
      </c>
      <c r="O412">
        <f t="shared" si="30"/>
        <v>168.13944383470874</v>
      </c>
      <c r="P412">
        <f t="shared" si="31"/>
        <v>180.46165993171704</v>
      </c>
      <c r="Q412">
        <f t="shared" si="31"/>
        <v>190.02744653734362</v>
      </c>
      <c r="R412">
        <f t="shared" si="32"/>
        <v>166.17447456349632</v>
      </c>
      <c r="S412">
        <f t="shared" si="33"/>
        <v>179.71543342600643</v>
      </c>
      <c r="T412">
        <f t="shared" si="34"/>
        <v>189.77701804355922</v>
      </c>
    </row>
    <row r="413" spans="1:20" x14ac:dyDescent="0.3">
      <c r="A413">
        <v>150</v>
      </c>
      <c r="B413">
        <f>A413/256/(2*'Time-domain'!$C$1)</f>
        <v>5.859375E-3</v>
      </c>
      <c r="C413">
        <f>1*'Time-domain'!AJ159</f>
        <v>135.29411764705884</v>
      </c>
      <c r="D413">
        <f>1*'Time-domain'!AK159</f>
        <v>135.29411764705884</v>
      </c>
      <c r="E413">
        <f>1*'Time-domain'!AL159</f>
        <v>135.29411764705884</v>
      </c>
      <c r="F413">
        <f>F412+(C413+C412)/2*COS(2*PI()*'Time-domain'!$C$1*($B413+$B412)/2)*($B413-$B412)</f>
        <v>0.19122796595831884</v>
      </c>
      <c r="G413">
        <f>G412+(D413+D412)/2*COS(2*PI()*'Time-domain'!$C$1*($B413+$B412)/2)*($B413-$B412)</f>
        <v>0.20992038561245899</v>
      </c>
      <c r="H413">
        <f>H412+(E413+E412)/2*COS(2*PI()*'Time-domain'!$C$1*($B413+$B412)/2)*($B413-$B412)</f>
        <v>0.22548045429691335</v>
      </c>
      <c r="I413">
        <f>I412+(C413+C412)/2*SIN(2*PI()*'Time-domain'!$C$1*($B413+$B412)/2)*($B413-$B412)</f>
        <v>1.1759456636300314</v>
      </c>
      <c r="J413">
        <f>J412+(D413+D412)/2*SIN(2*PI()*'Time-domain'!$C$1*($B413+$B412)/2)*($B413-$B412)</f>
        <v>1.2183310632135402</v>
      </c>
      <c r="K413">
        <f>K412+(E413+E412)/2*SIN(2*PI()*'Time-domain'!$C$1*($B413+$B412)/2)*($B413-$B412)</f>
        <v>1.2487999387214535</v>
      </c>
      <c r="L413">
        <f>$I$2*COS(2*PI()*'Time-domain'!$C$1*$B413)+$I$3*SIN(2*PI()*'Time-domain'!$C$1*$B413)</f>
        <v>136.35296629048756</v>
      </c>
      <c r="M413">
        <f>$J$2*COS(2*PI()*'Time-domain'!$C$1*$B413)+$J$3*SIN(2*PI()*'Time-domain'!$C$1*$B413)</f>
        <v>141.79963744485582</v>
      </c>
      <c r="N413">
        <f>$K$2*COS(2*PI()*'Time-domain'!$C$1*$B413)+$K$3*SIN(2*PI()*'Time-domain'!$C$1*$B413)</f>
        <v>145.71499384035283</v>
      </c>
      <c r="O413">
        <f t="shared" si="30"/>
        <v>168.85446329837657</v>
      </c>
      <c r="P413">
        <f t="shared" si="31"/>
        <v>181.17667939538487</v>
      </c>
      <c r="Q413">
        <f t="shared" si="31"/>
        <v>190.74246600101145</v>
      </c>
      <c r="R413">
        <f t="shared" si="32"/>
        <v>166.90314336999879</v>
      </c>
      <c r="S413">
        <f t="shared" si="33"/>
        <v>180.50347882665287</v>
      </c>
      <c r="T413">
        <f t="shared" si="34"/>
        <v>190.60918311345122</v>
      </c>
    </row>
    <row r="414" spans="1:20" x14ac:dyDescent="0.3">
      <c r="A414">
        <v>151</v>
      </c>
      <c r="B414">
        <f>A414/256/(2*'Time-domain'!$C$1)</f>
        <v>5.8984375E-3</v>
      </c>
      <c r="C414">
        <f>1*'Time-domain'!AJ160</f>
        <v>135.29411764705884</v>
      </c>
      <c r="D414">
        <f>1*'Time-domain'!AK160</f>
        <v>135.29411764705884</v>
      </c>
      <c r="E414">
        <f>1*'Time-domain'!AL160</f>
        <v>135.29411764705884</v>
      </c>
      <c r="F414">
        <f>F413+(C414+C413)/2*COS(2*PI()*'Time-domain'!$C$1*($B414+$B413)/2)*($B414-$B413)</f>
        <v>0.18978718214045376</v>
      </c>
      <c r="G414">
        <f>G413+(D414+D413)/2*COS(2*PI()*'Time-domain'!$C$1*($B414+$B413)/2)*($B414-$B413)</f>
        <v>0.20847960179459391</v>
      </c>
      <c r="H414">
        <f>H413+(E414+E413)/2*COS(2*PI()*'Time-domain'!$C$1*($B414+$B413)/2)*($B414-$B413)</f>
        <v>0.22403967047904827</v>
      </c>
      <c r="I414">
        <f>I413+(C414+C413)/2*SIN(2*PI()*'Time-domain'!$C$1*($B414+$B413)/2)*($B414-$B413)</f>
        <v>1.1810304045073723</v>
      </c>
      <c r="J414">
        <f>J413+(D414+D413)/2*SIN(2*PI()*'Time-domain'!$C$1*($B414+$B413)/2)*($B414-$B413)</f>
        <v>1.2234158040908811</v>
      </c>
      <c r="K414">
        <f>K413+(E414+E413)/2*SIN(2*PI()*'Time-domain'!$C$1*($B414+$B413)/2)*($B414-$B413)</f>
        <v>1.2538846795987943</v>
      </c>
      <c r="L414">
        <f>$I$2*COS(2*PI()*'Time-domain'!$C$1*$B414)+$I$3*SIN(2*PI()*'Time-domain'!$C$1*$B414)</f>
        <v>135.87964557943448</v>
      </c>
      <c r="M414">
        <f>$J$2*COS(2*PI()*'Time-domain'!$C$1*$B414)+$J$3*SIN(2*PI()*'Time-domain'!$C$1*$B414)</f>
        <v>141.3074097577846</v>
      </c>
      <c r="N414">
        <f>$K$2*COS(2*PI()*'Time-domain'!$C$1*$B414)+$K$3*SIN(2*PI()*'Time-domain'!$C$1*$B414)</f>
        <v>145.20917481512771</v>
      </c>
      <c r="O414">
        <f t="shared" si="30"/>
        <v>169.5694827620444</v>
      </c>
      <c r="P414">
        <f t="shared" si="31"/>
        <v>181.8916988590527</v>
      </c>
      <c r="Q414">
        <f t="shared" si="31"/>
        <v>191.45748546467928</v>
      </c>
      <c r="R414">
        <f t="shared" si="32"/>
        <v>167.62687964895895</v>
      </c>
      <c r="S414">
        <f t="shared" si="33"/>
        <v>181.28618976586964</v>
      </c>
      <c r="T414">
        <f t="shared" si="34"/>
        <v>191.43571506567665</v>
      </c>
    </row>
    <row r="415" spans="1:20" x14ac:dyDescent="0.3">
      <c r="A415">
        <v>152</v>
      </c>
      <c r="B415">
        <f>A415/256/(2*'Time-domain'!$C$1)</f>
        <v>5.9375000000000001E-3</v>
      </c>
      <c r="C415">
        <f>1*'Time-domain'!AJ161</f>
        <v>135.29411764705884</v>
      </c>
      <c r="D415">
        <f>1*'Time-domain'!AK161</f>
        <v>135.29411764705884</v>
      </c>
      <c r="E415">
        <f>1*'Time-domain'!AL161</f>
        <v>135.29411764705884</v>
      </c>
      <c r="F415">
        <f>F414+(C415+C414)/2*COS(2*PI()*'Time-domain'!$C$1*($B415+$B414)/2)*($B415-$B414)</f>
        <v>0.18828410921861111</v>
      </c>
      <c r="G415">
        <f>G414+(D415+D414)/2*COS(2*PI()*'Time-domain'!$C$1*($B415+$B414)/2)*($B415-$B414)</f>
        <v>0.20697652887275125</v>
      </c>
      <c r="H415">
        <f>H414+(E415+E414)/2*COS(2*PI()*'Time-domain'!$C$1*($B415+$B414)/2)*($B415-$B414)</f>
        <v>0.22253659755720562</v>
      </c>
      <c r="I415">
        <f>I414+(C415+C414)/2*SIN(2*PI()*'Time-domain'!$C$1*($B415+$B414)/2)*($B415-$B414)</f>
        <v>1.1860970818792944</v>
      </c>
      <c r="J415">
        <f>J414+(D415+D414)/2*SIN(2*PI()*'Time-domain'!$C$1*($B415+$B414)/2)*($B415-$B414)</f>
        <v>1.2284824814628033</v>
      </c>
      <c r="K415">
        <f>K414+(E415+E414)/2*SIN(2*PI()*'Time-domain'!$C$1*($B415+$B414)/2)*($B415-$B414)</f>
        <v>1.2589513569707165</v>
      </c>
      <c r="L415">
        <f>$I$2*COS(2*PI()*'Time-domain'!$C$1*$B415)+$I$3*SIN(2*PI()*'Time-domain'!$C$1*$B415)</f>
        <v>135.38586189356175</v>
      </c>
      <c r="M415">
        <f>$J$2*COS(2*PI()*'Time-domain'!$C$1*$B415)+$J$3*SIN(2*PI()*'Time-domain'!$C$1*$B415)</f>
        <v>140.79390169457335</v>
      </c>
      <c r="N415">
        <f>$K$2*COS(2*PI()*'Time-domain'!$C$1*$B415)+$K$3*SIN(2*PI()*'Time-domain'!$C$1*$B415)</f>
        <v>144.68148782229673</v>
      </c>
      <c r="O415">
        <f t="shared" si="30"/>
        <v>170.28450222571223</v>
      </c>
      <c r="P415">
        <f t="shared" si="31"/>
        <v>182.60671832272052</v>
      </c>
      <c r="Q415">
        <f t="shared" si="31"/>
        <v>192.17250492834711</v>
      </c>
      <c r="R415">
        <f t="shared" si="32"/>
        <v>168.3454829257615</v>
      </c>
      <c r="S415">
        <f t="shared" si="33"/>
        <v>182.06334943308781</v>
      </c>
      <c r="T415">
        <f t="shared" si="34"/>
        <v>192.25638495126614</v>
      </c>
    </row>
    <row r="416" spans="1:20" x14ac:dyDescent="0.3">
      <c r="A416">
        <v>153</v>
      </c>
      <c r="B416">
        <f>A416/256/(2*'Time-domain'!$C$1)</f>
        <v>5.9765625000000001E-3</v>
      </c>
      <c r="C416">
        <f>1*'Time-domain'!AJ162</f>
        <v>135.29411764705884</v>
      </c>
      <c r="D416">
        <f>1*'Time-domain'!AK162</f>
        <v>135.29411764705884</v>
      </c>
      <c r="E416">
        <f>1*'Time-domain'!AL162</f>
        <v>135.29411764705884</v>
      </c>
      <c r="F416">
        <f>F415+(C416+C415)/2*COS(2*PI()*'Time-domain'!$C$1*($B416+$B415)/2)*($B416-$B415)</f>
        <v>0.18671897355004416</v>
      </c>
      <c r="G416">
        <f>G415+(D416+D415)/2*COS(2*PI()*'Time-domain'!$C$1*($B416+$B415)/2)*($B416-$B415)</f>
        <v>0.20541139320418431</v>
      </c>
      <c r="H416">
        <f>H415+(E416+E415)/2*COS(2*PI()*'Time-domain'!$C$1*($B416+$B415)/2)*($B416-$B415)</f>
        <v>0.22097146188863867</v>
      </c>
      <c r="I416">
        <f>I415+(C416+C415)/2*SIN(2*PI()*'Time-domain'!$C$1*($B416+$B415)/2)*($B416-$B415)</f>
        <v>1.1911449327228221</v>
      </c>
      <c r="J416">
        <f>J415+(D416+D415)/2*SIN(2*PI()*'Time-domain'!$C$1*($B416+$B415)/2)*($B416-$B415)</f>
        <v>1.2335303323063309</v>
      </c>
      <c r="K416">
        <f>K415+(E416+E415)/2*SIN(2*PI()*'Time-domain'!$C$1*($B416+$B415)/2)*($B416-$B415)</f>
        <v>1.2639992078142441</v>
      </c>
      <c r="L416">
        <f>$I$2*COS(2*PI()*'Time-domain'!$C$1*$B416)+$I$3*SIN(2*PI()*'Time-domain'!$C$1*$B416)</f>
        <v>134.87168959487622</v>
      </c>
      <c r="M416">
        <f>$J$2*COS(2*PI()*'Time-domain'!$C$1*$B416)+$J$3*SIN(2*PI()*'Time-domain'!$C$1*$B416)</f>
        <v>140.25919058764759</v>
      </c>
      <c r="N416">
        <f>$K$2*COS(2*PI()*'Time-domain'!$C$1*$B416)+$K$3*SIN(2*PI()*'Time-domain'!$C$1*$B416)</f>
        <v>144.13201232958008</v>
      </c>
      <c r="O416">
        <f t="shared" si="30"/>
        <v>170.99952168938006</v>
      </c>
      <c r="P416">
        <f t="shared" si="31"/>
        <v>183.32173778638835</v>
      </c>
      <c r="Q416">
        <f t="shared" si="31"/>
        <v>192.88752439201494</v>
      </c>
      <c r="R416">
        <f t="shared" si="32"/>
        <v>169.05875581771977</v>
      </c>
      <c r="S416">
        <f t="shared" si="33"/>
        <v>182.83474436161708</v>
      </c>
      <c r="T416">
        <f t="shared" si="34"/>
        <v>193.07096735234015</v>
      </c>
    </row>
    <row r="417" spans="1:20" x14ac:dyDescent="0.3">
      <c r="A417">
        <v>154</v>
      </c>
      <c r="B417">
        <f>A417/256/(2*'Time-domain'!$C$1)</f>
        <v>6.0156250000000001E-3</v>
      </c>
      <c r="C417">
        <f>1*'Time-domain'!AJ163</f>
        <v>135.29411764705884</v>
      </c>
      <c r="D417">
        <f>1*'Time-domain'!AK163</f>
        <v>135.29411764705884</v>
      </c>
      <c r="E417">
        <f>1*'Time-domain'!AL163</f>
        <v>135.29411764705884</v>
      </c>
      <c r="F417">
        <f>F416+(C417+C416)/2*COS(2*PI()*'Time-domain'!$C$1*($B417+$B416)/2)*($B417-$B416)</f>
        <v>0.18509201083842758</v>
      </c>
      <c r="G417">
        <f>G416+(D417+D416)/2*COS(2*PI()*'Time-domain'!$C$1*($B417+$B416)/2)*($B417-$B416)</f>
        <v>0.20378443049256773</v>
      </c>
      <c r="H417">
        <f>H416+(E417+E416)/2*COS(2*PI()*'Time-domain'!$C$1*($B417+$B416)/2)*($B417-$B416)</f>
        <v>0.21934449917702209</v>
      </c>
      <c r="I417">
        <f>I416+(C417+C416)/2*SIN(2*PI()*'Time-domain'!$C$1*($B417+$B416)/2)*($B417-$B416)</f>
        <v>1.1961731968501859</v>
      </c>
      <c r="J417">
        <f>J416+(D417+D416)/2*SIN(2*PI()*'Time-domain'!$C$1*($B417+$B416)/2)*($B417-$B416)</f>
        <v>1.2385585964336947</v>
      </c>
      <c r="K417">
        <f>K416+(E417+E416)/2*SIN(2*PI()*'Time-domain'!$C$1*($B417+$B416)/2)*($B417-$B416)</f>
        <v>1.2690274719416079</v>
      </c>
      <c r="L417">
        <f>$I$2*COS(2*PI()*'Time-domain'!$C$1*$B417)+$I$3*SIN(2*PI()*'Time-domain'!$C$1*$B417)</f>
        <v>134.33720611583473</v>
      </c>
      <c r="M417">
        <f>$J$2*COS(2*PI()*'Time-domain'!$C$1*$B417)+$J$3*SIN(2*PI()*'Time-domain'!$C$1*$B417)</f>
        <v>139.70335696253318</v>
      </c>
      <c r="N417">
        <f>$K$2*COS(2*PI()*'Time-domain'!$C$1*$B417)+$K$3*SIN(2*PI()*'Time-domain'!$C$1*$B417)</f>
        <v>143.56083108596579</v>
      </c>
      <c r="O417">
        <f t="shared" si="30"/>
        <v>171.71454115304789</v>
      </c>
      <c r="P417">
        <f t="shared" si="31"/>
        <v>184.03675725005618</v>
      </c>
      <c r="Q417">
        <f t="shared" si="31"/>
        <v>193.60254385568277</v>
      </c>
      <c r="R417">
        <f t="shared" si="32"/>
        <v>169.76650415297152</v>
      </c>
      <c r="S417">
        <f t="shared" si="33"/>
        <v>183.60016455723024</v>
      </c>
      <c r="T417">
        <f t="shared" si="34"/>
        <v>193.87924051789213</v>
      </c>
    </row>
    <row r="418" spans="1:20" x14ac:dyDescent="0.3">
      <c r="A418">
        <v>155</v>
      </c>
      <c r="B418">
        <f>A418/256/(2*'Time-domain'!$C$1)</f>
        <v>6.0546875000000002E-3</v>
      </c>
      <c r="C418">
        <f>1*'Time-domain'!AJ164</f>
        <v>135.29411764705884</v>
      </c>
      <c r="D418">
        <f>1*'Time-domain'!AK164</f>
        <v>135.29411764705884</v>
      </c>
      <c r="E418">
        <f>1*'Time-domain'!AL164</f>
        <v>135.29411764705884</v>
      </c>
      <c r="F418">
        <f>F417+(C418+C417)/2*COS(2*PI()*'Time-domain'!$C$1*($B418+$B417)/2)*($B418-$B417)</f>
        <v>0.18340346609836131</v>
      </c>
      <c r="G418">
        <f>G417+(D418+D417)/2*COS(2*PI()*'Time-domain'!$C$1*($B418+$B417)/2)*($B418-$B417)</f>
        <v>0.20209588575250145</v>
      </c>
      <c r="H418">
        <f>H417+(E418+E417)/2*COS(2*PI()*'Time-domain'!$C$1*($B418+$B417)/2)*($B418-$B417)</f>
        <v>0.21765595443695582</v>
      </c>
      <c r="I418">
        <f>I417+(C418+C417)/2*SIN(2*PI()*'Time-domain'!$C$1*($B418+$B417)/2)*($B418-$B417)</f>
        <v>1.2011811170233035</v>
      </c>
      <c r="J418">
        <f>J417+(D418+D417)/2*SIN(2*PI()*'Time-domain'!$C$1*($B418+$B417)/2)*($B418-$B417)</f>
        <v>1.2435665166068124</v>
      </c>
      <c r="K418">
        <f>K417+(E418+E417)/2*SIN(2*PI()*'Time-domain'!$C$1*($B418+$B417)/2)*($B418-$B417)</f>
        <v>1.2740353921147256</v>
      </c>
      <c r="L418">
        <f>$I$2*COS(2*PI()*'Time-domain'!$C$1*$B418)+$I$3*SIN(2*PI()*'Time-domain'!$C$1*$B418)</f>
        <v>133.7824919476833</v>
      </c>
      <c r="M418">
        <f>$J$2*COS(2*PI()*'Time-domain'!$C$1*$B418)+$J$3*SIN(2*PI()*'Time-domain'!$C$1*$B418)</f>
        <v>139.12648452572952</v>
      </c>
      <c r="N418">
        <f>$K$2*COS(2*PI()*'Time-domain'!$C$1*$B418)+$K$3*SIN(2*PI()*'Time-domain'!$C$1*$B418)</f>
        <v>142.96803010924816</v>
      </c>
      <c r="O418">
        <f t="shared" si="30"/>
        <v>172.42956061671572</v>
      </c>
      <c r="P418">
        <f t="shared" si="31"/>
        <v>184.75177671372401</v>
      </c>
      <c r="Q418">
        <f t="shared" si="31"/>
        <v>194.3175633193506</v>
      </c>
      <c r="R418">
        <f t="shared" si="32"/>
        <v>170.46853708744098</v>
      </c>
      <c r="S418">
        <f t="shared" si="33"/>
        <v>184.35940362465573</v>
      </c>
      <c r="T418">
        <f t="shared" si="34"/>
        <v>194.68098649736308</v>
      </c>
    </row>
    <row r="419" spans="1:20" x14ac:dyDescent="0.3">
      <c r="A419">
        <v>156</v>
      </c>
      <c r="B419">
        <f>A419/256/(2*'Time-domain'!$C$1)</f>
        <v>6.0937500000000002E-3</v>
      </c>
      <c r="C419">
        <f>1*'Time-domain'!AJ165</f>
        <v>135.29411764705884</v>
      </c>
      <c r="D419">
        <f>1*'Time-domain'!AK165</f>
        <v>135.29411764705884</v>
      </c>
      <c r="E419">
        <f>1*'Time-domain'!AL165</f>
        <v>135.29411764705884</v>
      </c>
      <c r="F419">
        <f>F418+(C419+C418)/2*COS(2*PI()*'Time-domain'!$C$1*($B419+$B418)/2)*($B419-$B418)</f>
        <v>0.18165359361847225</v>
      </c>
      <c r="G419">
        <f>G418+(D419+D418)/2*COS(2*PI()*'Time-domain'!$C$1*($B419+$B418)/2)*($B419-$B418)</f>
        <v>0.20034601327261239</v>
      </c>
      <c r="H419">
        <f>H418+(E419+E418)/2*COS(2*PI()*'Time-domain'!$C$1*($B419+$B418)/2)*($B419-$B418)</f>
        <v>0.21590608195706676</v>
      </c>
      <c r="I419">
        <f>I418+(C419+C418)/2*SIN(2*PI()*'Time-domain'!$C$1*($B419+$B418)/2)*($B419-$B418)</f>
        <v>1.2061679390678175</v>
      </c>
      <c r="J419">
        <f>J418+(D419+D418)/2*SIN(2*PI()*'Time-domain'!$C$1*($B419+$B418)/2)*($B419-$B418)</f>
        <v>1.2485533386513263</v>
      </c>
      <c r="K419">
        <f>K418+(E419+E418)/2*SIN(2*PI()*'Time-domain'!$C$1*($B419+$B418)/2)*($B419-$B418)</f>
        <v>1.2790222141592396</v>
      </c>
      <c r="L419">
        <f>$I$2*COS(2*PI()*'Time-domain'!$C$1*$B419)+$I$3*SIN(2*PI()*'Time-domain'!$C$1*$B419)</f>
        <v>133.20763062833521</v>
      </c>
      <c r="M419">
        <f>$J$2*COS(2*PI()*'Time-domain'!$C$1*$B419)+$J$3*SIN(2*PI()*'Time-domain'!$C$1*$B419)</f>
        <v>138.52866015210373</v>
      </c>
      <c r="N419">
        <f>$K$2*COS(2*PI()*'Time-domain'!$C$1*$B419)+$K$3*SIN(2*PI()*'Time-domain'!$C$1*$B419)</f>
        <v>142.35369867307384</v>
      </c>
      <c r="O419">
        <f t="shared" si="30"/>
        <v>173.14458008038355</v>
      </c>
      <c r="P419">
        <f t="shared" si="31"/>
        <v>185.46679617739184</v>
      </c>
      <c r="Q419">
        <f t="shared" si="31"/>
        <v>195.03258278301843</v>
      </c>
      <c r="R419">
        <f t="shared" si="32"/>
        <v>171.16466721979603</v>
      </c>
      <c r="S419">
        <f t="shared" si="33"/>
        <v>185.11225889190248</v>
      </c>
      <c r="T419">
        <f t="shared" si="34"/>
        <v>195.47599127192689</v>
      </c>
    </row>
    <row r="420" spans="1:20" x14ac:dyDescent="0.3">
      <c r="A420">
        <v>157</v>
      </c>
      <c r="B420">
        <f>A420/256/(2*'Time-domain'!$C$1)</f>
        <v>6.1328125000000002E-3</v>
      </c>
      <c r="C420">
        <f>1*'Time-domain'!AJ166</f>
        <v>135.29411764705884</v>
      </c>
      <c r="D420">
        <f>1*'Time-domain'!AK166</f>
        <v>135.29411764705884</v>
      </c>
      <c r="E420">
        <f>1*'Time-domain'!AL166</f>
        <v>135.29411764705884</v>
      </c>
      <c r="F420">
        <f>F419+(C420+C419)/2*COS(2*PI()*'Time-domain'!$C$1*($B420+$B419)/2)*($B420-$B419)</f>
        <v>0.17984265692311935</v>
      </c>
      <c r="G420">
        <f>G419+(D420+D419)/2*COS(2*PI()*'Time-domain'!$C$1*($B420+$B419)/2)*($B420-$B419)</f>
        <v>0.19853507657725949</v>
      </c>
      <c r="H420">
        <f>H419+(E420+E419)/2*COS(2*PI()*'Time-domain'!$C$1*($B420+$B419)/2)*($B420-$B419)</f>
        <v>0.21409514526171386</v>
      </c>
      <c r="I420">
        <f>I419+(C420+C419)/2*SIN(2*PI()*'Time-domain'!$C$1*($B420+$B419)/2)*($B420-$B419)</f>
        <v>1.2111329119866709</v>
      </c>
      <c r="J420">
        <f>J419+(D420+D419)/2*SIN(2*PI()*'Time-domain'!$C$1*($B420+$B419)/2)*($B420-$B419)</f>
        <v>1.2535183115701798</v>
      </c>
      <c r="K420">
        <f>K419+(E420+E419)/2*SIN(2*PI()*'Time-domain'!$C$1*($B420+$B419)/2)*($B420-$B419)</f>
        <v>1.283987187078093</v>
      </c>
      <c r="L420">
        <f>$I$2*COS(2*PI()*'Time-domain'!$C$1*$B420)+$I$3*SIN(2*PI()*'Time-domain'!$C$1*$B420)</f>
        <v>132.61270872979068</v>
      </c>
      <c r="M420">
        <f>$J$2*COS(2*PI()*'Time-domain'!$C$1*$B420)+$J$3*SIN(2*PI()*'Time-domain'!$C$1*$B420)</f>
        <v>137.90997387180749</v>
      </c>
      <c r="N420">
        <f>$K$2*COS(2*PI()*'Time-domain'!$C$1*$B420)+$K$3*SIN(2*PI()*'Time-domain'!$C$1*$B420)</f>
        <v>141.71792929349743</v>
      </c>
      <c r="O420">
        <f t="shared" si="30"/>
        <v>173.85959954405138</v>
      </c>
      <c r="P420">
        <f t="shared" si="31"/>
        <v>186.18181564105967</v>
      </c>
      <c r="Q420">
        <f t="shared" si="31"/>
        <v>195.74760224668626</v>
      </c>
      <c r="R420">
        <f t="shared" si="32"/>
        <v>171.85471070433186</v>
      </c>
      <c r="S420">
        <f t="shared" si="33"/>
        <v>185.858531532342</v>
      </c>
      <c r="T420">
        <f t="shared" si="34"/>
        <v>196.26404488340714</v>
      </c>
    </row>
    <row r="421" spans="1:20" x14ac:dyDescent="0.3">
      <c r="A421">
        <v>158</v>
      </c>
      <c r="B421">
        <f>A421/256/(2*'Time-domain'!$C$1)</f>
        <v>6.1718750000000003E-3</v>
      </c>
      <c r="C421">
        <f>1*'Time-domain'!AJ167</f>
        <v>135.29411764705884</v>
      </c>
      <c r="D421">
        <f>1*'Time-domain'!AK167</f>
        <v>135.29411764705884</v>
      </c>
      <c r="E421">
        <f>1*'Time-domain'!AL167</f>
        <v>135.29411764705884</v>
      </c>
      <c r="F421">
        <f>F420+(C421+C420)/2*COS(2*PI()*'Time-domain'!$C$1*($B421+$B420)/2)*($B421-$B420)</f>
        <v>0.17797092873270776</v>
      </c>
      <c r="G421">
        <f>G420+(D421+D420)/2*COS(2*PI()*'Time-domain'!$C$1*($B421+$B420)/2)*($B421-$B420)</f>
        <v>0.1966633483868479</v>
      </c>
      <c r="H421">
        <f>H420+(E421+E420)/2*COS(2*PI()*'Time-domain'!$C$1*($B421+$B420)/2)*($B421-$B420)</f>
        <v>0.21222341707130227</v>
      </c>
      <c r="I421">
        <f>I420+(C421+C420)/2*SIN(2*PI()*'Time-domain'!$C$1*($B421+$B420)/2)*($B421-$B420)</f>
        <v>1.2160752880732049</v>
      </c>
      <c r="J421">
        <f>J420+(D421+D420)/2*SIN(2*PI()*'Time-domain'!$C$1*($B421+$B420)/2)*($B421-$B420)</f>
        <v>1.2584606876567137</v>
      </c>
      <c r="K421">
        <f>K420+(E421+E420)/2*SIN(2*PI()*'Time-domain'!$C$1*($B421+$B420)/2)*($B421-$B420)</f>
        <v>1.2889295631646269</v>
      </c>
      <c r="L421">
        <f>$I$2*COS(2*PI()*'Time-domain'!$C$1*$B421)+$I$3*SIN(2*PI()*'Time-domain'!$C$1*$B421)</f>
        <v>131.9978158450993</v>
      </c>
      <c r="M421">
        <f>$J$2*COS(2*PI()*'Time-domain'!$C$1*$B421)+$J$3*SIN(2*PI()*'Time-domain'!$C$1*$B421)</f>
        <v>137.27051885671889</v>
      </c>
      <c r="N421">
        <f>$K$2*COS(2*PI()*'Time-domain'!$C$1*$B421)+$K$3*SIN(2*PI()*'Time-domain'!$C$1*$B421)</f>
        <v>141.0608177150489</v>
      </c>
      <c r="O421">
        <f t="shared" si="30"/>
        <v>174.57461900771921</v>
      </c>
      <c r="P421">
        <f t="shared" si="31"/>
        <v>186.8968351047275</v>
      </c>
      <c r="Q421">
        <f t="shared" si="31"/>
        <v>196.46262171035409</v>
      </c>
      <c r="R421">
        <f t="shared" si="32"/>
        <v>172.5384873617127</v>
      </c>
      <c r="S421">
        <f t="shared" si="33"/>
        <v>186.59802668447398</v>
      </c>
      <c r="T421">
        <f t="shared" si="34"/>
        <v>197.04494156074819</v>
      </c>
    </row>
    <row r="422" spans="1:20" x14ac:dyDescent="0.3">
      <c r="A422">
        <v>159</v>
      </c>
      <c r="B422">
        <f>A422/256/(2*'Time-domain'!$C$1)</f>
        <v>6.2109375000000003E-3</v>
      </c>
      <c r="C422">
        <f>1*'Time-domain'!AJ168</f>
        <v>135.29411764705884</v>
      </c>
      <c r="D422">
        <f>1*'Time-domain'!AK168</f>
        <v>135.29411764705884</v>
      </c>
      <c r="E422">
        <f>1*'Time-domain'!AL168</f>
        <v>135.29411764705884</v>
      </c>
      <c r="F422">
        <f>F421+(C422+C421)/2*COS(2*PI()*'Time-domain'!$C$1*($B422+$B421)/2)*($B422-$B421)</f>
        <v>0.17603869092261817</v>
      </c>
      <c r="G422">
        <f>G421+(D422+D421)/2*COS(2*PI()*'Time-domain'!$C$1*($B422+$B421)/2)*($B422-$B421)</f>
        <v>0.19473111057675832</v>
      </c>
      <c r="H422">
        <f>H421+(E422+E421)/2*COS(2*PI()*'Time-domain'!$C$1*($B422+$B421)/2)*($B422-$B421)</f>
        <v>0.21029117926121269</v>
      </c>
      <c r="I422">
        <f>I421+(C422+C421)/2*SIN(2*PI()*'Time-domain'!$C$1*($B422+$B421)/2)*($B422-$B421)</f>
        <v>1.2209943230237601</v>
      </c>
      <c r="J422">
        <f>J421+(D422+D421)/2*SIN(2*PI()*'Time-domain'!$C$1*($B422+$B421)/2)*($B422-$B421)</f>
        <v>1.2633797226072689</v>
      </c>
      <c r="K422">
        <f>K421+(E422+E421)/2*SIN(2*PI()*'Time-domain'!$C$1*($B422+$B421)/2)*($B422-$B421)</f>
        <v>1.2938485981151822</v>
      </c>
      <c r="L422">
        <f>$I$2*COS(2*PI()*'Time-domain'!$C$1*$B422)+$I$3*SIN(2*PI()*'Time-domain'!$C$1*$B422)</f>
        <v>131.36304457486779</v>
      </c>
      <c r="M422">
        <f>$J$2*COS(2*PI()*'Time-domain'!$C$1*$B422)+$J$3*SIN(2*PI()*'Time-domain'!$C$1*$B422)</f>
        <v>136.61039140641114</v>
      </c>
      <c r="N422">
        <f>$K$2*COS(2*PI()*'Time-domain'!$C$1*$B422)+$K$3*SIN(2*PI()*'Time-domain'!$C$1*$B422)</f>
        <v>140.38246289631496</v>
      </c>
      <c r="O422">
        <f t="shared" si="30"/>
        <v>175.28963847138704</v>
      </c>
      <c r="P422">
        <f t="shared" si="31"/>
        <v>187.61185456839533</v>
      </c>
      <c r="Q422">
        <f t="shared" si="31"/>
        <v>197.17764117402191</v>
      </c>
      <c r="R422">
        <f t="shared" si="32"/>
        <v>173.21582078750512</v>
      </c>
      <c r="S422">
        <f t="shared" si="33"/>
        <v>187.33055356930367</v>
      </c>
      <c r="T422">
        <f t="shared" si="34"/>
        <v>197.81847984396387</v>
      </c>
    </row>
    <row r="423" spans="1:20" x14ac:dyDescent="0.3">
      <c r="A423">
        <v>160</v>
      </c>
      <c r="B423">
        <f>A423/256/(2*'Time-domain'!$C$1)</f>
        <v>6.2500000000000003E-3</v>
      </c>
      <c r="C423">
        <f>1*'Time-domain'!AJ169</f>
        <v>135.29411764705884</v>
      </c>
      <c r="D423">
        <f>1*'Time-domain'!AK169</f>
        <v>135.29411764705884</v>
      </c>
      <c r="E423">
        <f>1*'Time-domain'!AL169</f>
        <v>135.29411764705884</v>
      </c>
      <c r="F423">
        <f>F422+(C423+C422)/2*COS(2*PI()*'Time-domain'!$C$1*($B423+$B422)/2)*($B423-$B422)</f>
        <v>0.17404623448075751</v>
      </c>
      <c r="G423">
        <f>G422+(D423+D422)/2*COS(2*PI()*'Time-domain'!$C$1*($B423+$B422)/2)*($B423-$B422)</f>
        <v>0.19273865413489766</v>
      </c>
      <c r="H423">
        <f>H422+(E423+E422)/2*COS(2*PI()*'Time-domain'!$C$1*($B423+$B422)/2)*($B423-$B422)</f>
        <v>0.20829872281935202</v>
      </c>
      <c r="I423">
        <f>I422+(C423+C422)/2*SIN(2*PI()*'Time-domain'!$C$1*($B423+$B422)/2)*($B423-$B422)</f>
        <v>1.2258892760497668</v>
      </c>
      <c r="J423">
        <f>J422+(D423+D422)/2*SIN(2*PI()*'Time-domain'!$C$1*($B423+$B422)/2)*($B423-$B422)</f>
        <v>1.2682746756332757</v>
      </c>
      <c r="K423">
        <f>K422+(E423+E422)/2*SIN(2*PI()*'Time-domain'!$C$1*($B423+$B422)/2)*($B423-$B422)</f>
        <v>1.2987435511411889</v>
      </c>
      <c r="L423">
        <f>$I$2*COS(2*PI()*'Time-domain'!$C$1*$B423)+$I$3*SIN(2*PI()*'Time-domain'!$C$1*$B423)</f>
        <v>130.70849051331456</v>
      </c>
      <c r="M423">
        <f>$J$2*COS(2*PI()*'Time-domain'!$C$1*$B423)+$J$3*SIN(2*PI()*'Time-domain'!$C$1*$B423)</f>
        <v>135.92969093365008</v>
      </c>
      <c r="N423">
        <f>$K$2*COS(2*PI()*'Time-domain'!$C$1*$B423)+$K$3*SIN(2*PI()*'Time-domain'!$C$1*$B423)</f>
        <v>139.68296699503614</v>
      </c>
      <c r="O423">
        <f t="shared" si="30"/>
        <v>176.00465793505487</v>
      </c>
      <c r="P423">
        <f t="shared" si="31"/>
        <v>188.32687403206316</v>
      </c>
      <c r="Q423">
        <f t="shared" si="31"/>
        <v>197.89266063768974</v>
      </c>
      <c r="R423">
        <f t="shared" si="32"/>
        <v>173.88653845843751</v>
      </c>
      <c r="S423">
        <f t="shared" si="33"/>
        <v>188.05592560526</v>
      </c>
      <c r="T423">
        <f t="shared" si="34"/>
        <v>198.58446270548953</v>
      </c>
    </row>
    <row r="424" spans="1:20" x14ac:dyDescent="0.3">
      <c r="A424">
        <v>161</v>
      </c>
      <c r="B424">
        <f>A424/256/(2*'Time-domain'!$C$1)</f>
        <v>6.2890625000000004E-3</v>
      </c>
      <c r="C424">
        <f>1*'Time-domain'!AJ170</f>
        <v>135.29411764705884</v>
      </c>
      <c r="D424">
        <f>1*'Time-domain'!AK170</f>
        <v>135.29411764705884</v>
      </c>
      <c r="E424">
        <f>1*'Time-domain'!AL170</f>
        <v>135.29411764705884</v>
      </c>
      <c r="F424">
        <f>F423+(C424+C423)/2*COS(2*PI()*'Time-domain'!$C$1*($B424+$B423)/2)*($B424-$B423)</f>
        <v>0.17199385946373705</v>
      </c>
      <c r="G424">
        <f>G423+(D424+D423)/2*COS(2*PI()*'Time-domain'!$C$1*($B424+$B423)/2)*($B424-$B423)</f>
        <v>0.19068627911787719</v>
      </c>
      <c r="H424">
        <f>H423+(E424+E423)/2*COS(2*PI()*'Time-domain'!$C$1*($B424+$B423)/2)*($B424-$B423)</f>
        <v>0.20624634780233156</v>
      </c>
      <c r="I424">
        <f>I423+(C424+C423)/2*SIN(2*PI()*'Time-domain'!$C$1*($B424+$B423)/2)*($B424-$B423)</f>
        <v>1.2307594099893042</v>
      </c>
      <c r="J424">
        <f>J423+(D424+D423)/2*SIN(2*PI()*'Time-domain'!$C$1*($B424+$B423)/2)*($B424-$B423)</f>
        <v>1.2731448095728131</v>
      </c>
      <c r="K424">
        <f>K423+(E424+E423)/2*SIN(2*PI()*'Time-domain'!$C$1*($B424+$B423)/2)*($B424-$B423)</f>
        <v>1.3036136850807263</v>
      </c>
      <c r="L424">
        <f>$I$2*COS(2*PI()*'Time-domain'!$C$1*$B424)+$I$3*SIN(2*PI()*'Time-domain'!$C$1*$B424)</f>
        <v>130.03425223387362</v>
      </c>
      <c r="M424">
        <f>$J$2*COS(2*PI()*'Time-domain'!$C$1*$B424)+$J$3*SIN(2*PI()*'Time-domain'!$C$1*$B424)</f>
        <v>135.22851994942312</v>
      </c>
      <c r="N424">
        <f>$K$2*COS(2*PI()*'Time-domain'!$C$1*$B424)+$K$3*SIN(2*PI()*'Time-domain'!$C$1*$B424)</f>
        <v>138.96243535272217</v>
      </c>
      <c r="O424">
        <f t="shared" si="30"/>
        <v>176.71967739872269</v>
      </c>
      <c r="P424">
        <f t="shared" si="31"/>
        <v>189.04189349573099</v>
      </c>
      <c r="Q424">
        <f t="shared" si="31"/>
        <v>198.60768010135757</v>
      </c>
      <c r="R424">
        <f t="shared" si="32"/>
        <v>174.55047183632155</v>
      </c>
      <c r="S424">
        <f t="shared" si="33"/>
        <v>188.77396052058529</v>
      </c>
      <c r="T424">
        <f t="shared" si="34"/>
        <v>199.34269766886399</v>
      </c>
    </row>
    <row r="425" spans="1:20" x14ac:dyDescent="0.3">
      <c r="A425">
        <v>162</v>
      </c>
      <c r="B425">
        <f>A425/256/(2*'Time-domain'!$C$1)</f>
        <v>6.3281250000000004E-3</v>
      </c>
      <c r="C425">
        <f>1*'Time-domain'!AJ171</f>
        <v>135.29411764705884</v>
      </c>
      <c r="D425">
        <f>1*'Time-domain'!AK171</f>
        <v>135.29411764705884</v>
      </c>
      <c r="E425">
        <f>1*'Time-domain'!AL171</f>
        <v>135.29411764705884</v>
      </c>
      <c r="F425">
        <f>F424+(C425+C424)/2*COS(2*PI()*'Time-domain'!$C$1*($B425+$B424)/2)*($B425-$B424)</f>
        <v>0.16988187495168514</v>
      </c>
      <c r="G425">
        <f>G424+(D425+D424)/2*COS(2*PI()*'Time-domain'!$C$1*($B425+$B424)/2)*($B425-$B424)</f>
        <v>0.18857429460582528</v>
      </c>
      <c r="H425">
        <f>H424+(E425+E424)/2*COS(2*PI()*'Time-domain'!$C$1*($B425+$B424)/2)*($B425-$B424)</f>
        <v>0.20413436329027965</v>
      </c>
      <c r="I425">
        <f>I424+(C425+C424)/2*SIN(2*PI()*'Time-domain'!$C$1*($B425+$B424)/2)*($B425-$B424)</f>
        <v>1.2356039914181149</v>
      </c>
      <c r="J425">
        <f>J424+(D425+D424)/2*SIN(2*PI()*'Time-domain'!$C$1*($B425+$B424)/2)*($B425-$B424)</f>
        <v>1.2779893910016238</v>
      </c>
      <c r="K425">
        <f>K424+(E425+E424)/2*SIN(2*PI()*'Time-domain'!$C$1*($B425+$B424)/2)*($B425-$B424)</f>
        <v>1.308458266509537</v>
      </c>
      <c r="L425">
        <f>$I$2*COS(2*PI()*'Time-domain'!$C$1*$B425)+$I$3*SIN(2*PI()*'Time-domain'!$C$1*$B425)</f>
        <v>129.34043127434984</v>
      </c>
      <c r="M425">
        <f>$J$2*COS(2*PI()*'Time-domain'!$C$1*$B425)+$J$3*SIN(2*PI()*'Time-domain'!$C$1*$B425)</f>
        <v>134.50698404750136</v>
      </c>
      <c r="N425">
        <f>$K$2*COS(2*PI()*'Time-domain'!$C$1*$B425)+$K$3*SIN(2*PI()*'Time-domain'!$C$1*$B425)</f>
        <v>138.22097647878812</v>
      </c>
      <c r="O425">
        <f t="shared" si="30"/>
        <v>177.43469686239052</v>
      </c>
      <c r="P425">
        <f t="shared" si="31"/>
        <v>189.75691295939882</v>
      </c>
      <c r="Q425">
        <f t="shared" si="31"/>
        <v>199.3226995650254</v>
      </c>
      <c r="R425">
        <f t="shared" si="32"/>
        <v>175.20745646957343</v>
      </c>
      <c r="S425">
        <f t="shared" si="33"/>
        <v>189.48448046312899</v>
      </c>
      <c r="T425">
        <f t="shared" si="34"/>
        <v>200.09299692467022</v>
      </c>
    </row>
    <row r="426" spans="1:20" x14ac:dyDescent="0.3">
      <c r="A426">
        <v>163</v>
      </c>
      <c r="B426">
        <f>A426/256/(2*'Time-domain'!$C$1)</f>
        <v>6.3671874999999996E-3</v>
      </c>
      <c r="C426">
        <f>1*'Time-domain'!AJ172</f>
        <v>135.29411764705884</v>
      </c>
      <c r="D426">
        <f>1*'Time-domain'!AK172</f>
        <v>135.29411764705884</v>
      </c>
      <c r="E426">
        <f>1*'Time-domain'!AL172</f>
        <v>135.29411764705884</v>
      </c>
      <c r="F426">
        <f>F425+(C426+C425)/2*COS(2*PI()*'Time-domain'!$C$1*($B426+$B425)/2)*($B426-$B425)</f>
        <v>0.16771059900170085</v>
      </c>
      <c r="G426">
        <f>G425+(D426+D425)/2*COS(2*PI()*'Time-domain'!$C$1*($B426+$B425)/2)*($B426-$B425)</f>
        <v>0.186403018655841</v>
      </c>
      <c r="H426">
        <f>H425+(E426+E425)/2*COS(2*PI()*'Time-domain'!$C$1*($B426+$B425)/2)*($B426-$B425)</f>
        <v>0.20196308734029536</v>
      </c>
      <c r="I426">
        <f>I425+(C426+C425)/2*SIN(2*PI()*'Time-domain'!$C$1*($B426+$B425)/2)*($B426-$B425)</f>
        <v>1.2404222907600553</v>
      </c>
      <c r="J426">
        <f>J425+(D426+D425)/2*SIN(2*PI()*'Time-domain'!$C$1*($B426+$B425)/2)*($B426-$B425)</f>
        <v>1.2828076903435641</v>
      </c>
      <c r="K426">
        <f>K425+(E426+E425)/2*SIN(2*PI()*'Time-domain'!$C$1*($B426+$B425)/2)*($B426-$B425)</f>
        <v>1.3132765658514773</v>
      </c>
      <c r="L426">
        <f>$I$2*COS(2*PI()*'Time-domain'!$C$1*$B426)+$I$3*SIN(2*PI()*'Time-domain'!$C$1*$B426)</f>
        <v>128.62713212162768</v>
      </c>
      <c r="M426">
        <f>$J$2*COS(2*PI()*'Time-domain'!$C$1*$B426)+$J$3*SIN(2*PI()*'Time-domain'!$C$1*$B426)</f>
        <v>133.76519188853766</v>
      </c>
      <c r="N426">
        <f>$K$2*COS(2*PI()*'Time-domain'!$C$1*$B426)+$K$3*SIN(2*PI()*'Time-domain'!$C$1*$B426)</f>
        <v>137.45870203421308</v>
      </c>
      <c r="O426">
        <f t="shared" si="30"/>
        <v>178.14971632605832</v>
      </c>
      <c r="P426">
        <f t="shared" si="31"/>
        <v>190.47193242306662</v>
      </c>
      <c r="Q426">
        <f t="shared" si="31"/>
        <v>200.0377190286932</v>
      </c>
      <c r="R426">
        <f t="shared" si="32"/>
        <v>175.8573320922732</v>
      </c>
      <c r="S426">
        <f t="shared" si="33"/>
        <v>190.18731210747913</v>
      </c>
      <c r="T426">
        <f t="shared" si="34"/>
        <v>200.83517744366466</v>
      </c>
    </row>
    <row r="427" spans="1:20" x14ac:dyDescent="0.3">
      <c r="A427">
        <v>164</v>
      </c>
      <c r="B427">
        <f>A427/256/(2*'Time-domain'!$C$1)</f>
        <v>6.4062499999999996E-3</v>
      </c>
      <c r="C427">
        <f>1*'Time-domain'!AJ173</f>
        <v>135.29411764705884</v>
      </c>
      <c r="D427">
        <f>1*'Time-domain'!AK173</f>
        <v>135.29411764705884</v>
      </c>
      <c r="E427">
        <f>1*'Time-domain'!AL173</f>
        <v>135.29411764705884</v>
      </c>
      <c r="F427">
        <f>F426+(C427+C426)/2*COS(2*PI()*'Time-domain'!$C$1*($B427+$B426)/2)*($B427-$B426)</f>
        <v>0.16548035859995558</v>
      </c>
      <c r="G427">
        <f>G426+(D427+D426)/2*COS(2*PI()*'Time-domain'!$C$1*($B427+$B426)/2)*($B427-$B426)</f>
        <v>0.18417277825409573</v>
      </c>
      <c r="H427">
        <f>H426+(E427+E426)/2*COS(2*PI()*'Time-domain'!$C$1*($B427+$B426)/2)*($B427-$B426)</f>
        <v>0.19973284693855009</v>
      </c>
      <c r="I427">
        <f>I426+(C427+C426)/2*SIN(2*PI()*'Time-domain'!$C$1*($B427+$B426)/2)*($B427-$B426)</f>
        <v>1.2452135823969677</v>
      </c>
      <c r="J427">
        <f>J426+(D427+D426)/2*SIN(2*PI()*'Time-domain'!$C$1*($B427+$B426)/2)*($B427-$B426)</f>
        <v>1.2875989819804765</v>
      </c>
      <c r="K427">
        <f>K426+(E427+E426)/2*SIN(2*PI()*'Time-domain'!$C$1*($B427+$B426)/2)*($B427-$B426)</f>
        <v>1.3180678574883897</v>
      </c>
      <c r="L427">
        <f>$I$2*COS(2*PI()*'Time-domain'!$C$1*$B427)+$I$3*SIN(2*PI()*'Time-domain'!$C$1*$B427)</f>
        <v>127.89446219593574</v>
      </c>
      <c r="M427">
        <f>$J$2*COS(2*PI()*'Time-domain'!$C$1*$B427)+$J$3*SIN(2*PI()*'Time-domain'!$C$1*$B427)</f>
        <v>133.00325518370255</v>
      </c>
      <c r="N427">
        <f>$K$2*COS(2*PI()*'Time-domain'!$C$1*$B427)+$K$3*SIN(2*PI()*'Time-domain'!$C$1*$B427)</f>
        <v>136.6757268147245</v>
      </c>
      <c r="O427">
        <f t="shared" si="30"/>
        <v>178.86473578972615</v>
      </c>
      <c r="P427">
        <f t="shared" si="31"/>
        <v>191.18695188673445</v>
      </c>
      <c r="Q427">
        <f t="shared" si="31"/>
        <v>200.75273849236103</v>
      </c>
      <c r="R427">
        <f t="shared" si="32"/>
        <v>176.49994272070313</v>
      </c>
      <c r="S427">
        <f t="shared" si="33"/>
        <v>190.88228675936716</v>
      </c>
      <c r="T427">
        <f t="shared" si="34"/>
        <v>201.56906108702728</v>
      </c>
    </row>
    <row r="428" spans="1:20" x14ac:dyDescent="0.3">
      <c r="A428">
        <v>165</v>
      </c>
      <c r="B428">
        <f>A428/256/(2*'Time-domain'!$C$1)</f>
        <v>6.4453124999999997E-3</v>
      </c>
      <c r="C428">
        <f>1*'Time-domain'!AJ174</f>
        <v>135.29411764705884</v>
      </c>
      <c r="D428">
        <f>1*'Time-domain'!AK174</f>
        <v>135.29411764705884</v>
      </c>
      <c r="E428">
        <f>1*'Time-domain'!AL174</f>
        <v>135.29411764705884</v>
      </c>
      <c r="F428">
        <f>F427+(C428+C427)/2*COS(2*PI()*'Time-domain'!$C$1*($B428+$B427)/2)*($B428-$B427)</f>
        <v>0.16319148961245042</v>
      </c>
      <c r="G428">
        <f>G427+(D428+D427)/2*COS(2*PI()*'Time-domain'!$C$1*($B428+$B427)/2)*($B428-$B427)</f>
        <v>0.18188390926659057</v>
      </c>
      <c r="H428">
        <f>H427+(E428+E427)/2*COS(2*PI()*'Time-domain'!$C$1*($B428+$B427)/2)*($B428-$B427)</f>
        <v>0.19744397795104493</v>
      </c>
      <c r="I428">
        <f>I427+(C428+C427)/2*SIN(2*PI()*'Time-domain'!$C$1*($B428+$B427)/2)*($B428-$B427)</f>
        <v>1.2499771447779553</v>
      </c>
      <c r="J428">
        <f>J427+(D428+D427)/2*SIN(2*PI()*'Time-domain'!$C$1*($B428+$B427)/2)*($B428-$B427)</f>
        <v>1.2923625443614641</v>
      </c>
      <c r="K428">
        <f>K427+(E428+E427)/2*SIN(2*PI()*'Time-domain'!$C$1*($B428+$B427)/2)*($B428-$B427)</f>
        <v>1.3228314198693774</v>
      </c>
      <c r="L428">
        <f>$I$2*COS(2*PI()*'Time-domain'!$C$1*$B428)+$I$3*SIN(2*PI()*'Time-domain'!$C$1*$B428)</f>
        <v>127.1425318346699</v>
      </c>
      <c r="M428">
        <f>$J$2*COS(2*PI()*'Time-domain'!$C$1*$B428)+$J$3*SIN(2*PI()*'Time-domain'!$C$1*$B428)</f>
        <v>132.2212886778612</v>
      </c>
      <c r="N428">
        <f>$K$2*COS(2*PI()*'Time-domain'!$C$1*$B428)+$K$3*SIN(2*PI()*'Time-domain'!$C$1*$B428)</f>
        <v>135.87216873351045</v>
      </c>
      <c r="O428">
        <f t="shared" si="30"/>
        <v>179.57975525339398</v>
      </c>
      <c r="P428">
        <f t="shared" si="31"/>
        <v>191.90197135040228</v>
      </c>
      <c r="Q428">
        <f t="shared" si="31"/>
        <v>201.46775795602886</v>
      </c>
      <c r="R428">
        <f t="shared" si="32"/>
        <v>177.13513674730632</v>
      </c>
      <c r="S428">
        <f t="shared" si="33"/>
        <v>191.56924045728292</v>
      </c>
      <c r="T428">
        <f t="shared" si="34"/>
        <v>202.29447471366566</v>
      </c>
    </row>
    <row r="429" spans="1:20" x14ac:dyDescent="0.3">
      <c r="A429">
        <v>166</v>
      </c>
      <c r="B429">
        <f>A429/256/(2*'Time-domain'!$C$1)</f>
        <v>6.4843749999999997E-3</v>
      </c>
      <c r="C429">
        <f>1*'Time-domain'!AJ175</f>
        <v>135.29411764705884</v>
      </c>
      <c r="D429">
        <f>1*'Time-domain'!AK175</f>
        <v>135.29411764705884</v>
      </c>
      <c r="E429">
        <f>1*'Time-domain'!AL175</f>
        <v>135.29411764705884</v>
      </c>
      <c r="F429">
        <f>F428+(C429+C428)/2*COS(2*PI()*'Time-domain'!$C$1*($B429+$B428)/2)*($B429-$B428)</f>
        <v>0.16084433673443574</v>
      </c>
      <c r="G429">
        <f>G428+(D429+D428)/2*COS(2*PI()*'Time-domain'!$C$1*($B429+$B428)/2)*($B429-$B428)</f>
        <v>0.17953675638857589</v>
      </c>
      <c r="H429">
        <f>H428+(E429+E428)/2*COS(2*PI()*'Time-domain'!$C$1*($B429+$B428)/2)*($B429-$B428)</f>
        <v>0.19509682507303025</v>
      </c>
      <c r="I429">
        <f>I428+(C429+C428)/2*SIN(2*PI()*'Time-domain'!$C$1*($B429+$B428)/2)*($B429-$B428)</f>
        <v>1.2547122605280454</v>
      </c>
      <c r="J429">
        <f>J428+(D429+D428)/2*SIN(2*PI()*'Time-domain'!$C$1*($B429+$B428)/2)*($B429-$B428)</f>
        <v>1.2970976601115543</v>
      </c>
      <c r="K429">
        <f>K428+(E429+E428)/2*SIN(2*PI()*'Time-domain'!$C$1*($B429+$B428)/2)*($B429-$B428)</f>
        <v>1.3275665356194675</v>
      </c>
      <c r="L429">
        <f>$I$2*COS(2*PI()*'Time-domain'!$C$1*$B429)+$I$3*SIN(2*PI()*'Time-domain'!$C$1*$B429)</f>
        <v>126.37145427577671</v>
      </c>
      <c r="M429">
        <f>$J$2*COS(2*PI()*'Time-domain'!$C$1*$B429)+$J$3*SIN(2*PI()*'Time-domain'!$C$1*$B429)</f>
        <v>131.41941013229305</v>
      </c>
      <c r="N429">
        <f>$K$2*COS(2*PI()*'Time-domain'!$C$1*$B429)+$K$3*SIN(2*PI()*'Time-domain'!$C$1*$B429)</f>
        <v>135.04814880346223</v>
      </c>
      <c r="O429">
        <f t="shared" si="30"/>
        <v>180.29477471706181</v>
      </c>
      <c r="P429">
        <f t="shared" si="31"/>
        <v>192.61699081407011</v>
      </c>
      <c r="Q429">
        <f t="shared" si="31"/>
        <v>202.18277741969669</v>
      </c>
      <c r="R429">
        <f t="shared" si="32"/>
        <v>177.76276703200952</v>
      </c>
      <c r="S429">
        <f t="shared" si="33"/>
        <v>192.24801407123903</v>
      </c>
      <c r="T429">
        <f t="shared" si="34"/>
        <v>203.01125028450878</v>
      </c>
    </row>
    <row r="430" spans="1:20" x14ac:dyDescent="0.3">
      <c r="A430">
        <v>167</v>
      </c>
      <c r="B430">
        <f>A430/256/(2*'Time-domain'!$C$1)</f>
        <v>6.5234374999999997E-3</v>
      </c>
      <c r="C430">
        <f>1*'Time-domain'!AJ176</f>
        <v>135.29411764705884</v>
      </c>
      <c r="D430">
        <f>1*'Time-domain'!AK176</f>
        <v>135.29411764705884</v>
      </c>
      <c r="E430">
        <f>1*'Time-domain'!AL176</f>
        <v>135.29411764705884</v>
      </c>
      <c r="F430">
        <f>F429+(C430+C429)/2*COS(2*PI()*'Time-domain'!$C$1*($B430+$B429)/2)*($B430-$B429)</f>
        <v>0.15843925343850149</v>
      </c>
      <c r="G430">
        <f>G429+(D430+D429)/2*COS(2*PI()*'Time-domain'!$C$1*($B430+$B429)/2)*($B430-$B429)</f>
        <v>0.17713167309264163</v>
      </c>
      <c r="H430">
        <f>H429+(E430+E429)/2*COS(2*PI()*'Time-domain'!$C$1*($B430+$B429)/2)*($B430-$B429)</f>
        <v>0.192691741777096</v>
      </c>
      <c r="I430">
        <f>I429+(C430+C429)/2*SIN(2*PI()*'Time-domain'!$C$1*($B430+$B429)/2)*($B430-$B429)</f>
        <v>1.2594182165562231</v>
      </c>
      <c r="J430">
        <f>J429+(D430+D429)/2*SIN(2*PI()*'Time-domain'!$C$1*($B430+$B429)/2)*($B430-$B429)</f>
        <v>1.3018036161397319</v>
      </c>
      <c r="K430">
        <f>K429+(E430+E429)/2*SIN(2*PI()*'Time-domain'!$C$1*($B430+$B429)/2)*($B430-$B429)</f>
        <v>1.3322724916476452</v>
      </c>
      <c r="L430">
        <f>$I$2*COS(2*PI()*'Time-domain'!$C$1*$B430)+$I$3*SIN(2*PI()*'Time-domain'!$C$1*$B430)</f>
        <v>125.58134564070036</v>
      </c>
      <c r="M430">
        <f>$J$2*COS(2*PI()*'Time-domain'!$C$1*$B430)+$J$3*SIN(2*PI()*'Time-domain'!$C$1*$B430)</f>
        <v>130.5977403069576</v>
      </c>
      <c r="N430">
        <f>$K$2*COS(2*PI()*'Time-domain'!$C$1*$B430)+$K$3*SIN(2*PI()*'Time-domain'!$C$1*$B430)</f>
        <v>134.20379111895039</v>
      </c>
      <c r="O430">
        <f t="shared" si="30"/>
        <v>181.00979418072964</v>
      </c>
      <c r="P430">
        <f t="shared" si="31"/>
        <v>193.33201027773794</v>
      </c>
      <c r="Q430">
        <f t="shared" si="31"/>
        <v>202.89779688336452</v>
      </c>
      <c r="R430">
        <f t="shared" si="32"/>
        <v>178.38269099085477</v>
      </c>
      <c r="S430">
        <f t="shared" si="33"/>
        <v>192.91845339862482</v>
      </c>
      <c r="T430">
        <f t="shared" si="34"/>
        <v>203.71922496372736</v>
      </c>
    </row>
    <row r="431" spans="1:20" x14ac:dyDescent="0.3">
      <c r="A431">
        <v>168</v>
      </c>
      <c r="B431">
        <f>A431/256/(2*'Time-domain'!$C$1)</f>
        <v>6.5624999999999998E-3</v>
      </c>
      <c r="C431">
        <f>1*'Time-domain'!AJ177</f>
        <v>135.29411764705884</v>
      </c>
      <c r="D431">
        <f>1*'Time-domain'!AK177</f>
        <v>135.29411764705884</v>
      </c>
      <c r="E431">
        <f>1*'Time-domain'!AL177</f>
        <v>135.29411764705884</v>
      </c>
      <c r="F431">
        <f>F430+(C431+C430)/2*COS(2*PI()*'Time-domain'!$C$1*($B431+$B430)/2)*($B431-$B430)</f>
        <v>0.15597660192134541</v>
      </c>
      <c r="G431">
        <f>G430+(D431+D430)/2*COS(2*PI()*'Time-domain'!$C$1*($B431+$B430)/2)*($B431-$B430)</f>
        <v>0.17466902157548556</v>
      </c>
      <c r="H431">
        <f>H430+(E431+E430)/2*COS(2*PI()*'Time-domain'!$C$1*($B431+$B430)/2)*($B431-$B430)</f>
        <v>0.19022909025993992</v>
      </c>
      <c r="I431">
        <f>I430+(C431+C430)/2*SIN(2*PI()*'Time-domain'!$C$1*($B431+$B430)/2)*($B431-$B430)</f>
        <v>1.2640943041628205</v>
      </c>
      <c r="J431">
        <f>J430+(D431+D430)/2*SIN(2*PI()*'Time-domain'!$C$1*($B431+$B430)/2)*($B431-$B430)</f>
        <v>1.3064797037463294</v>
      </c>
      <c r="K431">
        <f>K430+(E431+E430)/2*SIN(2*PI()*'Time-domain'!$C$1*($B431+$B430)/2)*($B431-$B430)</f>
        <v>1.3369485792542426</v>
      </c>
      <c r="L431">
        <f>$I$2*COS(2*PI()*'Time-domain'!$C$1*$B431)+$I$3*SIN(2*PI()*'Time-domain'!$C$1*$B431)</f>
        <v>124.77232491689503</v>
      </c>
      <c r="M431">
        <f>$J$2*COS(2*PI()*'Time-domain'!$C$1*$B431)+$J$3*SIN(2*PI()*'Time-domain'!$C$1*$B431)</f>
        <v>129.75640294230817</v>
      </c>
      <c r="N431">
        <f>$K$2*COS(2*PI()*'Time-domain'!$C$1*$B431)+$K$3*SIN(2*PI()*'Time-domain'!$C$1*$B431)</f>
        <v>133.33922283713636</v>
      </c>
      <c r="O431">
        <f t="shared" si="30"/>
        <v>181.72481364439747</v>
      </c>
      <c r="P431">
        <f t="shared" si="31"/>
        <v>194.04702974140577</v>
      </c>
      <c r="Q431">
        <f t="shared" si="31"/>
        <v>203.61281634703235</v>
      </c>
      <c r="R431">
        <f t="shared" si="32"/>
        <v>178.99477068188662</v>
      </c>
      <c r="S431">
        <f t="shared" si="33"/>
        <v>193.58040925709219</v>
      </c>
      <c r="T431">
        <f t="shared" si="34"/>
        <v>204.41824121682021</v>
      </c>
    </row>
    <row r="432" spans="1:20" x14ac:dyDescent="0.3">
      <c r="A432">
        <v>169</v>
      </c>
      <c r="B432">
        <f>A432/256/(2*'Time-domain'!$C$1)</f>
        <v>6.6015624999999998E-3</v>
      </c>
      <c r="C432">
        <f>1*'Time-domain'!AJ178</f>
        <v>135.29411764705884</v>
      </c>
      <c r="D432">
        <f>1*'Time-domain'!AK178</f>
        <v>135.29411764705884</v>
      </c>
      <c r="E432">
        <f>1*'Time-domain'!AL178</f>
        <v>135.29411764705884</v>
      </c>
      <c r="F432">
        <f>F431+(C432+C431)/2*COS(2*PI()*'Time-domain'!$C$1*($B432+$B431)/2)*($B432-$B431)</f>
        <v>0.15345675304922765</v>
      </c>
      <c r="G432">
        <f>G431+(D432+D431)/2*COS(2*PI()*'Time-domain'!$C$1*($B432+$B431)/2)*($B432-$B431)</f>
        <v>0.1721491727033678</v>
      </c>
      <c r="H432">
        <f>H431+(E432+E431)/2*COS(2*PI()*'Time-domain'!$C$1*($B432+$B431)/2)*($B432-$B431)</f>
        <v>0.18770924138782216</v>
      </c>
      <c r="I432">
        <f>I431+(C432+C431)/2*SIN(2*PI()*'Time-domain'!$C$1*($B432+$B431)/2)*($B432-$B431)</f>
        <v>1.268739819146244</v>
      </c>
      <c r="J432">
        <f>J431+(D432+D431)/2*SIN(2*PI()*'Time-domain'!$C$1*($B432+$B431)/2)*($B432-$B431)</f>
        <v>1.3111252187297529</v>
      </c>
      <c r="K432">
        <f>K431+(E432+E431)/2*SIN(2*PI()*'Time-domain'!$C$1*($B432+$B431)/2)*($B432-$B431)</f>
        <v>1.3415940942376661</v>
      </c>
      <c r="L432">
        <f>$I$2*COS(2*PI()*'Time-domain'!$C$1*$B432)+$I$3*SIN(2*PI()*'Time-domain'!$C$1*$B432)</f>
        <v>123.94451393990587</v>
      </c>
      <c r="M432">
        <f>$J$2*COS(2*PI()*'Time-domain'!$C$1*$B432)+$J$3*SIN(2*PI()*'Time-domain'!$C$1*$B432)</f>
        <v>128.89552474065718</v>
      </c>
      <c r="N432">
        <f>$K$2*COS(2*PI()*'Time-domain'!$C$1*$B432)+$K$3*SIN(2*PI()*'Time-domain'!$C$1*$B432)</f>
        <v>132.45457415882325</v>
      </c>
      <c r="O432">
        <f t="shared" si="30"/>
        <v>182.4398331080653</v>
      </c>
      <c r="P432">
        <f t="shared" si="31"/>
        <v>194.76204920507359</v>
      </c>
      <c r="Q432">
        <f t="shared" si="31"/>
        <v>204.32783581070018</v>
      </c>
      <c r="R432">
        <f t="shared" si="32"/>
        <v>179.59887288824325</v>
      </c>
      <c r="S432">
        <f t="shared" si="33"/>
        <v>194.23373757441752</v>
      </c>
      <c r="T432">
        <f t="shared" si="34"/>
        <v>205.10814690550703</v>
      </c>
    </row>
    <row r="433" spans="1:20" x14ac:dyDescent="0.3">
      <c r="A433">
        <v>170</v>
      </c>
      <c r="B433">
        <f>A433/256/(2*'Time-domain'!$C$1)</f>
        <v>6.6406249999999998E-3</v>
      </c>
      <c r="C433">
        <f>1*'Time-domain'!AJ179</f>
        <v>135.29411764705884</v>
      </c>
      <c r="D433">
        <f>1*'Time-domain'!AK179</f>
        <v>135.29411764705884</v>
      </c>
      <c r="E433">
        <f>1*'Time-domain'!AL179</f>
        <v>135.29411764705884</v>
      </c>
      <c r="F433">
        <f>F432+(C433+C432)/2*COS(2*PI()*'Time-domain'!$C$1*($B433+$B432)/2)*($B433-$B432)</f>
        <v>0.15088008630211966</v>
      </c>
      <c r="G433">
        <f>G432+(D433+D432)/2*COS(2*PI()*'Time-domain'!$C$1*($B433+$B432)/2)*($B433-$B432)</f>
        <v>0.16957250595625981</v>
      </c>
      <c r="H433">
        <f>H432+(E433+E432)/2*COS(2*PI()*'Time-domain'!$C$1*($B433+$B432)/2)*($B433-$B432)</f>
        <v>0.18513257464071417</v>
      </c>
      <c r="I433">
        <f>I432+(C433+C432)/2*SIN(2*PI()*'Time-domain'!$C$1*($B433+$B432)/2)*($B433-$B432)</f>
        <v>1.2733540619090244</v>
      </c>
      <c r="J433">
        <f>J432+(D433+D432)/2*SIN(2*PI()*'Time-domain'!$C$1*($B433+$B432)/2)*($B433-$B432)</f>
        <v>1.3157394614925333</v>
      </c>
      <c r="K433">
        <f>K432+(E433+E432)/2*SIN(2*PI()*'Time-domain'!$C$1*($B433+$B432)/2)*($B433-$B432)</f>
        <v>1.3462083370004465</v>
      </c>
      <c r="L433">
        <f>$I$2*COS(2*PI()*'Time-domain'!$C$1*$B433)+$I$3*SIN(2*PI()*'Time-domain'!$C$1*$B433)</f>
        <v>123.09803737502114</v>
      </c>
      <c r="M433">
        <f>$J$2*COS(2*PI()*'Time-domain'!$C$1*$B433)+$J$3*SIN(2*PI()*'Time-domain'!$C$1*$B433)</f>
        <v>128.01523534709523</v>
      </c>
      <c r="N433">
        <f>$K$2*COS(2*PI()*'Time-domain'!$C$1*$B433)+$K$3*SIN(2*PI()*'Time-domain'!$C$1*$B433)</f>
        <v>131.54997830884804</v>
      </c>
      <c r="O433">
        <f t="shared" si="30"/>
        <v>183.15485257173313</v>
      </c>
      <c r="P433">
        <f t="shared" si="31"/>
        <v>195.47706866874142</v>
      </c>
      <c r="Q433">
        <f t="shared" si="31"/>
        <v>205.04285527436801</v>
      </c>
      <c r="R433">
        <f t="shared" si="32"/>
        <v>180.19486919840134</v>
      </c>
      <c r="S433">
        <f t="shared" si="33"/>
        <v>194.87829947528536</v>
      </c>
      <c r="T433">
        <f t="shared" si="34"/>
        <v>205.78879537937084</v>
      </c>
    </row>
    <row r="434" spans="1:20" x14ac:dyDescent="0.3">
      <c r="A434">
        <v>171</v>
      </c>
      <c r="B434">
        <f>A434/256/(2*'Time-domain'!$C$1)</f>
        <v>6.6796874999999999E-3</v>
      </c>
      <c r="C434">
        <f>1*'Time-domain'!AJ180</f>
        <v>135.29411764705884</v>
      </c>
      <c r="D434">
        <f>1*'Time-domain'!AK180</f>
        <v>135.29411764705884</v>
      </c>
      <c r="E434">
        <f>1*'Time-domain'!AL180</f>
        <v>135.29411764705884</v>
      </c>
      <c r="F434">
        <f>F433+(C434+C433)/2*COS(2*PI()*'Time-domain'!$C$1*($B434+$B433)/2)*($B434-$B433)</f>
        <v>0.14824698971655578</v>
      </c>
      <c r="G434">
        <f>G433+(D434+D433)/2*COS(2*PI()*'Time-domain'!$C$1*($B434+$B433)/2)*($B434-$B433)</f>
        <v>0.16693940937069593</v>
      </c>
      <c r="H434">
        <f>H433+(E434+E433)/2*COS(2*PI()*'Time-domain'!$C$1*($B434+$B433)/2)*($B434-$B433)</f>
        <v>0.18249947805515029</v>
      </c>
      <c r="I434">
        <f>I433+(C434+C433)/2*SIN(2*PI()*'Time-domain'!$C$1*($B434+$B433)/2)*($B434-$B433)</f>
        <v>1.2779363375631745</v>
      </c>
      <c r="J434">
        <f>J433+(D434+D433)/2*SIN(2*PI()*'Time-domain'!$C$1*($B434+$B433)/2)*($B434-$B433)</f>
        <v>1.3203217371466833</v>
      </c>
      <c r="K434">
        <f>K433+(E434+E433)/2*SIN(2*PI()*'Time-domain'!$C$1*($B434+$B433)/2)*($B434-$B433)</f>
        <v>1.3507906126545965</v>
      </c>
      <c r="L434">
        <f>$I$2*COS(2*PI()*'Time-domain'!$C$1*$B434)+$I$3*SIN(2*PI()*'Time-domain'!$C$1*$B434)</f>
        <v>122.23302269849788</v>
      </c>
      <c r="M434">
        <f>$J$2*COS(2*PI()*'Time-domain'!$C$1*$B434)+$J$3*SIN(2*PI()*'Time-domain'!$C$1*$B434)</f>
        <v>127.11566732996708</v>
      </c>
      <c r="N434">
        <f>$K$2*COS(2*PI()*'Time-domain'!$C$1*$B434)+$K$3*SIN(2*PI()*'Time-domain'!$C$1*$B434)</f>
        <v>130.6255715160184</v>
      </c>
      <c r="O434">
        <f t="shared" si="30"/>
        <v>183.86987203540096</v>
      </c>
      <c r="P434">
        <f t="shared" si="31"/>
        <v>196.19208813240925</v>
      </c>
      <c r="Q434">
        <f t="shared" si="31"/>
        <v>205.75787473803584</v>
      </c>
      <c r="R434">
        <f t="shared" si="32"/>
        <v>180.78263608352631</v>
      </c>
      <c r="S434">
        <f t="shared" si="33"/>
        <v>195.51396136494174</v>
      </c>
      <c r="T434">
        <f t="shared" si="34"/>
        <v>206.46004556419479</v>
      </c>
    </row>
    <row r="435" spans="1:20" x14ac:dyDescent="0.3">
      <c r="A435">
        <v>172</v>
      </c>
      <c r="B435">
        <f>A435/256/(2*'Time-domain'!$C$1)</f>
        <v>6.7187499999999999E-3</v>
      </c>
      <c r="C435">
        <f>1*'Time-domain'!AJ181</f>
        <v>135.29411764705884</v>
      </c>
      <c r="D435">
        <f>1*'Time-domain'!AK181</f>
        <v>135.29411764705884</v>
      </c>
      <c r="E435">
        <f>1*'Time-domain'!AL181</f>
        <v>135.29411764705884</v>
      </c>
      <c r="F435">
        <f>F434+(C435+C434)/2*COS(2*PI()*'Time-domain'!$C$1*($B435+$B434)/2)*($B435-$B434)</f>
        <v>0.14555785982719652</v>
      </c>
      <c r="G435">
        <f>G434+(D435+D434)/2*COS(2*PI()*'Time-domain'!$C$1*($B435+$B434)/2)*($B435-$B434)</f>
        <v>0.16425027948133666</v>
      </c>
      <c r="H435">
        <f>H434+(E435+E434)/2*COS(2*PI()*'Time-domain'!$C$1*($B435+$B434)/2)*($B435-$B434)</f>
        <v>0.17981034816579103</v>
      </c>
      <c r="I435">
        <f>I434+(C435+C434)/2*SIN(2*PI()*'Time-domain'!$C$1*($B435+$B434)/2)*($B435-$B434)</f>
        <v>1.2824859560348354</v>
      </c>
      <c r="J435">
        <f>J434+(D435+D434)/2*SIN(2*PI()*'Time-domain'!$C$1*($B435+$B434)/2)*($B435-$B434)</f>
        <v>1.3248713556183442</v>
      </c>
      <c r="K435">
        <f>K434+(E435+E434)/2*SIN(2*PI()*'Time-domain'!$C$1*($B435+$B434)/2)*($B435-$B434)</f>
        <v>1.3553402311262575</v>
      </c>
      <c r="L435">
        <f>$I$2*COS(2*PI()*'Time-domain'!$C$1*$B435)+$I$3*SIN(2*PI()*'Time-domain'!$C$1*$B435)</f>
        <v>121.34960017836461</v>
      </c>
      <c r="M435">
        <f>$J$2*COS(2*PI()*'Time-domain'!$C$1*$B435)+$J$3*SIN(2*PI()*'Time-domain'!$C$1*$B435)</f>
        <v>126.19695616090719</v>
      </c>
      <c r="N435">
        <f>$K$2*COS(2*PI()*'Time-domain'!$C$1*$B435)+$K$3*SIN(2*PI()*'Time-domain'!$C$1*$B435)</f>
        <v>129.68149299259701</v>
      </c>
      <c r="O435">
        <f t="shared" si="30"/>
        <v>184.58489149906879</v>
      </c>
      <c r="P435">
        <f t="shared" si="31"/>
        <v>196.90710759607708</v>
      </c>
      <c r="Q435">
        <f t="shared" si="31"/>
        <v>206.47289420170367</v>
      </c>
      <c r="R435">
        <f t="shared" si="32"/>
        <v>181.36205497188152</v>
      </c>
      <c r="S435">
        <f t="shared" si="33"/>
        <v>196.14059500966664</v>
      </c>
      <c r="T435">
        <f t="shared" si="34"/>
        <v>207.12176204693984</v>
      </c>
    </row>
    <row r="436" spans="1:20" x14ac:dyDescent="0.3">
      <c r="A436">
        <v>173</v>
      </c>
      <c r="B436">
        <f>A436/256/(2*'Time-domain'!$C$1)</f>
        <v>6.7578124999999999E-3</v>
      </c>
      <c r="C436">
        <f>1*'Time-domain'!AJ182</f>
        <v>135.29411764705884</v>
      </c>
      <c r="D436">
        <f>1*'Time-domain'!AK182</f>
        <v>135.29411764705884</v>
      </c>
      <c r="E436">
        <f>1*'Time-domain'!AL182</f>
        <v>135.29411764705884</v>
      </c>
      <c r="F436">
        <f>F435+(C436+C435)/2*COS(2*PI()*'Time-domain'!$C$1*($B436+$B435)/2)*($B436-$B435)</f>
        <v>0.14281310160711183</v>
      </c>
      <c r="G436">
        <f>G435+(D436+D435)/2*COS(2*PI()*'Time-domain'!$C$1*($B436+$B435)/2)*($B436-$B435)</f>
        <v>0.16150552126125198</v>
      </c>
      <c r="H436">
        <f>H435+(E436+E435)/2*COS(2*PI()*'Time-domain'!$C$1*($B436+$B435)/2)*($B436-$B435)</f>
        <v>0.17706558994570634</v>
      </c>
      <c r="I436">
        <f>I435+(C436+C435)/2*SIN(2*PI()*'Time-domain'!$C$1*($B436+$B435)/2)*($B436-$B435)</f>
        <v>1.2870022321682004</v>
      </c>
      <c r="J436">
        <f>J435+(D436+D435)/2*SIN(2*PI()*'Time-domain'!$C$1*($B436+$B435)/2)*($B436-$B435)</f>
        <v>1.3293876317517093</v>
      </c>
      <c r="K436">
        <f>K435+(E436+E435)/2*SIN(2*PI()*'Time-domain'!$C$1*($B436+$B435)/2)*($B436-$B435)</f>
        <v>1.3598565072596225</v>
      </c>
      <c r="L436">
        <f>$I$2*COS(2*PI()*'Time-domain'!$C$1*$B436)+$I$3*SIN(2*PI()*'Time-domain'!$C$1*$B436)</f>
        <v>120.4479028548034</v>
      </c>
      <c r="M436">
        <f>$J$2*COS(2*PI()*'Time-domain'!$C$1*$B436)+$J$3*SIN(2*PI()*'Time-domain'!$C$1*$B436)</f>
        <v>125.25924019443836</v>
      </c>
      <c r="N436">
        <f>$K$2*COS(2*PI()*'Time-domain'!$C$1*$B436)+$K$3*SIN(2*PI()*'Time-domain'!$C$1*$B436)</f>
        <v>128.71788491333697</v>
      </c>
      <c r="O436">
        <f t="shared" si="30"/>
        <v>185.29991096273662</v>
      </c>
      <c r="P436">
        <f t="shared" si="31"/>
        <v>197.62212705974491</v>
      </c>
      <c r="Q436">
        <f t="shared" si="31"/>
        <v>207.1879136653715</v>
      </c>
      <c r="R436">
        <f t="shared" si="32"/>
        <v>181.93301232025138</v>
      </c>
      <c r="S436">
        <f t="shared" si="33"/>
        <v>196.7580776140172</v>
      </c>
      <c r="T436">
        <f t="shared" si="34"/>
        <v>207.77381515731264</v>
      </c>
    </row>
    <row r="437" spans="1:20" x14ac:dyDescent="0.3">
      <c r="A437">
        <v>174</v>
      </c>
      <c r="B437">
        <f>A437/256/(2*'Time-domain'!$C$1)</f>
        <v>6.796875E-3</v>
      </c>
      <c r="C437">
        <f>1*'Time-domain'!AJ183</f>
        <v>135.29411764705884</v>
      </c>
      <c r="D437">
        <f>1*'Time-domain'!AK183</f>
        <v>135.29411764705884</v>
      </c>
      <c r="E437">
        <f>1*'Time-domain'!AL183</f>
        <v>135.29411764705884</v>
      </c>
      <c r="F437">
        <f>F436+(C437+C436)/2*COS(2*PI()*'Time-domain'!$C$1*($B437+$B436)/2)*($B437-$B436)</f>
        <v>0.14001312840679364</v>
      </c>
      <c r="G437">
        <f>G436+(D437+D436)/2*COS(2*PI()*'Time-domain'!$C$1*($B437+$B436)/2)*($B437-$B436)</f>
        <v>0.15870554806093379</v>
      </c>
      <c r="H437">
        <f>H436+(E437+E436)/2*COS(2*PI()*'Time-domain'!$C$1*($B437+$B436)/2)*($B437-$B436)</f>
        <v>0.17426561674538815</v>
      </c>
      <c r="I437">
        <f>I436+(C437+C436)/2*SIN(2*PI()*'Time-domain'!$C$1*($B437+$B436)/2)*($B437-$B436)</f>
        <v>1.2914844858286958</v>
      </c>
      <c r="J437">
        <f>J436+(D437+D436)/2*SIN(2*PI()*'Time-domain'!$C$1*($B437+$B436)/2)*($B437-$B436)</f>
        <v>1.3338698854122046</v>
      </c>
      <c r="K437">
        <f>K436+(E437+E436)/2*SIN(2*PI()*'Time-domain'!$C$1*($B437+$B436)/2)*($B437-$B436)</f>
        <v>1.3643387609201179</v>
      </c>
      <c r="L437">
        <f>$I$2*COS(2*PI()*'Time-domain'!$C$1*$B437)+$I$3*SIN(2*PI()*'Time-domain'!$C$1*$B437)</f>
        <v>119.52806652011444</v>
      </c>
      <c r="M437">
        <f>$J$2*COS(2*PI()*'Time-domain'!$C$1*$B437)+$J$3*SIN(2*PI()*'Time-domain'!$C$1*$B437)</f>
        <v>124.30266064713592</v>
      </c>
      <c r="N437">
        <f>$K$2*COS(2*PI()*'Time-domain'!$C$1*$B437)+$K$3*SIN(2*PI()*'Time-domain'!$C$1*$B437)</f>
        <v>127.73489239407057</v>
      </c>
      <c r="O437">
        <f t="shared" si="30"/>
        <v>186.01493042640445</v>
      </c>
      <c r="P437">
        <f t="shared" si="31"/>
        <v>198.33714652341274</v>
      </c>
      <c r="Q437">
        <f t="shared" si="31"/>
        <v>207.90293312903933</v>
      </c>
      <c r="R437">
        <f t="shared" si="32"/>
        <v>182.49539968233566</v>
      </c>
      <c r="S437">
        <f t="shared" si="33"/>
        <v>197.36629189479513</v>
      </c>
      <c r="T437">
        <f t="shared" si="34"/>
        <v>208.41608104587399</v>
      </c>
    </row>
    <row r="438" spans="1:20" x14ac:dyDescent="0.3">
      <c r="A438">
        <v>175</v>
      </c>
      <c r="B438">
        <f>A438/256/(2*'Time-domain'!$C$1)</f>
        <v>6.8359375E-3</v>
      </c>
      <c r="C438">
        <f>1*'Time-domain'!AJ184</f>
        <v>135.29411764705884</v>
      </c>
      <c r="D438">
        <f>1*'Time-domain'!AK184</f>
        <v>135.29411764705884</v>
      </c>
      <c r="E438">
        <f>1*'Time-domain'!AL184</f>
        <v>135.29411764705884</v>
      </c>
      <c r="F438">
        <f>F437+(C438+C437)/2*COS(2*PI()*'Time-domain'!$C$1*($B438+$B437)/2)*($B438-$B437)</f>
        <v>0.1371583618919068</v>
      </c>
      <c r="G438">
        <f>G437+(D438+D437)/2*COS(2*PI()*'Time-domain'!$C$1*($B438+$B437)/2)*($B438-$B437)</f>
        <v>0.15585078154604695</v>
      </c>
      <c r="H438">
        <f>H437+(E438+E437)/2*COS(2*PI()*'Time-domain'!$C$1*($B438+$B437)/2)*($B438-$B437)</f>
        <v>0.17141085023050132</v>
      </c>
      <c r="I438">
        <f>I437+(C438+C437)/2*SIN(2*PI()*'Time-domain'!$C$1*($B438+$B437)/2)*($B438-$B437)</f>
        <v>1.2959320420054075</v>
      </c>
      <c r="J438">
        <f>J437+(D438+D437)/2*SIN(2*PI()*'Time-domain'!$C$1*($B438+$B437)/2)*($B438-$B437)</f>
        <v>1.3383174415889163</v>
      </c>
      <c r="K438">
        <f>K437+(E438+E437)/2*SIN(2*PI()*'Time-domain'!$C$1*($B438+$B437)/2)*($B438-$B437)</f>
        <v>1.3687863170968295</v>
      </c>
      <c r="L438">
        <f>$I$2*COS(2*PI()*'Time-domain'!$C$1*$B438)+$I$3*SIN(2*PI()*'Time-domain'!$C$1*$B438)</f>
        <v>118.59022969826636</v>
      </c>
      <c r="M438">
        <f>$J$2*COS(2*PI()*'Time-domain'!$C$1*$B438)+$J$3*SIN(2*PI()*'Time-domain'!$C$1*$B438)</f>
        <v>123.32736157636116</v>
      </c>
      <c r="N438">
        <f>$K$2*COS(2*PI()*'Time-domain'!$C$1*$B438)+$K$3*SIN(2*PI()*'Time-domain'!$C$1*$B438)</f>
        <v>126.7326634698555</v>
      </c>
      <c r="O438">
        <f t="shared" si="30"/>
        <v>186.72994989007228</v>
      </c>
      <c r="P438">
        <f t="shared" si="31"/>
        <v>199.05216598708057</v>
      </c>
      <c r="Q438">
        <f t="shared" si="31"/>
        <v>208.61795259270716</v>
      </c>
      <c r="R438">
        <f t="shared" si="32"/>
        <v>183.04911377407339</v>
      </c>
      <c r="S438">
        <f t="shared" si="33"/>
        <v>197.96512615169365</v>
      </c>
      <c r="T438">
        <f t="shared" si="34"/>
        <v>209.04844175864119</v>
      </c>
    </row>
    <row r="439" spans="1:20" x14ac:dyDescent="0.3">
      <c r="A439">
        <v>176</v>
      </c>
      <c r="B439">
        <f>A439/256/(2*'Time-domain'!$C$1)</f>
        <v>6.875E-3</v>
      </c>
      <c r="C439">
        <f>1*'Time-domain'!AJ185</f>
        <v>135.29411764705884</v>
      </c>
      <c r="D439">
        <f>1*'Time-domain'!AK185</f>
        <v>135.29411764705884</v>
      </c>
      <c r="E439">
        <f>1*'Time-domain'!AL185</f>
        <v>135.29411764705884</v>
      </c>
      <c r="F439">
        <f>F438+(C439+C438)/2*COS(2*PI()*'Time-domain'!$C$1*($B439+$B438)/2)*($B439-$B438)</f>
        <v>0.1342492319797878</v>
      </c>
      <c r="G439">
        <f>G438+(D439+D438)/2*COS(2*PI()*'Time-domain'!$C$1*($B439+$B438)/2)*($B439-$B438)</f>
        <v>0.15294165163392795</v>
      </c>
      <c r="H439">
        <f>H438+(E439+E438)/2*COS(2*PI()*'Time-domain'!$C$1*($B439+$B438)/2)*($B439-$B438)</f>
        <v>0.16850172031838231</v>
      </c>
      <c r="I439">
        <f>I438+(C439+C438)/2*SIN(2*PI()*'Time-domain'!$C$1*($B439+$B438)/2)*($B439-$B438)</f>
        <v>1.3003442309127344</v>
      </c>
      <c r="J439">
        <f>J438+(D439+D438)/2*SIN(2*PI()*'Time-domain'!$C$1*($B439+$B438)/2)*($B439-$B438)</f>
        <v>1.3427296304962433</v>
      </c>
      <c r="K439">
        <f>K438+(E439+E438)/2*SIN(2*PI()*'Time-domain'!$C$1*($B439+$B438)/2)*($B439-$B438)</f>
        <v>1.3731985060041565</v>
      </c>
      <c r="L439">
        <f>$I$2*COS(2*PI()*'Time-domain'!$C$1*$B439)+$I$3*SIN(2*PI()*'Time-domain'!$C$1*$B439)</f>
        <v>117.63453362403484</v>
      </c>
      <c r="M439">
        <f>$J$2*COS(2*PI()*'Time-domain'!$C$1*$B439)+$J$3*SIN(2*PI()*'Time-domain'!$C$1*$B439)</f>
        <v>122.33348985856668</v>
      </c>
      <c r="N439">
        <f>$K$2*COS(2*PI()*'Time-domain'!$C$1*$B439)+$K$3*SIN(2*PI()*'Time-domain'!$C$1*$B439)</f>
        <v>125.71134907268123</v>
      </c>
      <c r="O439">
        <f t="shared" si="30"/>
        <v>187.44496935374011</v>
      </c>
      <c r="P439">
        <f t="shared" si="31"/>
        <v>199.7671854507484</v>
      </c>
      <c r="Q439">
        <f t="shared" si="31"/>
        <v>209.33297205637498</v>
      </c>
      <c r="R439">
        <f t="shared" si="32"/>
        <v>183.59405653585736</v>
      </c>
      <c r="S439">
        <f t="shared" si="33"/>
        <v>198.55447433458167</v>
      </c>
      <c r="T439">
        <f t="shared" si="34"/>
        <v>209.67078530813902</v>
      </c>
    </row>
    <row r="440" spans="1:20" x14ac:dyDescent="0.3">
      <c r="A440">
        <v>177</v>
      </c>
      <c r="B440">
        <f>A440/256/(2*'Time-domain'!$C$1)</f>
        <v>6.9140625000000001E-3</v>
      </c>
      <c r="C440">
        <f>1*'Time-domain'!AJ186</f>
        <v>135.29411764705884</v>
      </c>
      <c r="D440">
        <f>1*'Time-domain'!AK186</f>
        <v>135.29411764705884</v>
      </c>
      <c r="E440">
        <f>1*'Time-domain'!AL186</f>
        <v>135.29411764705884</v>
      </c>
      <c r="F440">
        <f>F439+(C440+C439)/2*COS(2*PI()*'Time-domain'!$C$1*($B440+$B439)/2)*($B440-$B439)</f>
        <v>0.13128617677470078</v>
      </c>
      <c r="G440">
        <f>G439+(D440+D439)/2*COS(2*PI()*'Time-domain'!$C$1*($B440+$B439)/2)*($B440-$B439)</f>
        <v>0.14997859642884093</v>
      </c>
      <c r="H440">
        <f>H439+(E440+E439)/2*COS(2*PI()*'Time-domain'!$C$1*($B440+$B439)/2)*($B440-$B439)</f>
        <v>0.16553866511329529</v>
      </c>
      <c r="I440">
        <f>I439+(C440+C439)/2*SIN(2*PI()*'Time-domain'!$C$1*($B440+$B439)/2)*($B440-$B439)</f>
        <v>1.3047203880912566</v>
      </c>
      <c r="J440">
        <f>J439+(D440+D439)/2*SIN(2*PI()*'Time-domain'!$C$1*($B440+$B439)/2)*($B440-$B439)</f>
        <v>1.3471057876747654</v>
      </c>
      <c r="K440">
        <f>K439+(E440+E439)/2*SIN(2*PI()*'Time-domain'!$C$1*($B440+$B439)/2)*($B440-$B439)</f>
        <v>1.3775746631826786</v>
      </c>
      <c r="L440">
        <f>$I$2*COS(2*PI()*'Time-domain'!$C$1*$B440)+$I$3*SIN(2*PI()*'Time-domain'!$C$1*$B440)</f>
        <v>116.66112222173339</v>
      </c>
      <c r="M440">
        <f>$J$2*COS(2*PI()*'Time-domain'!$C$1*$B440)+$J$3*SIN(2*PI()*'Time-domain'!$C$1*$B440)</f>
        <v>121.32119516717745</v>
      </c>
      <c r="N440">
        <f>$K$2*COS(2*PI()*'Time-domain'!$C$1*$B440)+$K$3*SIN(2*PI()*'Time-domain'!$C$1*$B440)</f>
        <v>124.67110300873929</v>
      </c>
      <c r="O440">
        <f t="shared" si="30"/>
        <v>188.15998881740794</v>
      </c>
      <c r="P440">
        <f t="shared" si="31"/>
        <v>200.48220491441623</v>
      </c>
      <c r="Q440">
        <f t="shared" si="31"/>
        <v>210.04799152004281</v>
      </c>
      <c r="R440">
        <f t="shared" si="32"/>
        <v>184.13013519160148</v>
      </c>
      <c r="S440">
        <f t="shared" si="33"/>
        <v>199.13423610738434</v>
      </c>
      <c r="T440">
        <f t="shared" si="34"/>
        <v>210.28300574085685</v>
      </c>
    </row>
    <row r="441" spans="1:20" x14ac:dyDescent="0.3">
      <c r="A441">
        <v>178</v>
      </c>
      <c r="B441">
        <f>A441/256/(2*'Time-domain'!$C$1)</f>
        <v>6.9531250000000001E-3</v>
      </c>
      <c r="C441">
        <f>1*'Time-domain'!AJ187</f>
        <v>135.29411764705884</v>
      </c>
      <c r="D441">
        <f>1*'Time-domain'!AK187</f>
        <v>135.29411764705884</v>
      </c>
      <c r="E441">
        <f>1*'Time-domain'!AL187</f>
        <v>135.29411764705884</v>
      </c>
      <c r="F441">
        <f>F440+(C441+C440)/2*COS(2*PI()*'Time-domain'!$C$1*($B441+$B440)/2)*($B441-$B440)</f>
        <v>0.12826964250186065</v>
      </c>
      <c r="G441">
        <f>G440+(D441+D440)/2*COS(2*PI()*'Time-domain'!$C$1*($B441+$B440)/2)*($B441-$B440)</f>
        <v>0.1469620621560008</v>
      </c>
      <c r="H441">
        <f>H440+(E441+E440)/2*COS(2*PI()*'Time-domain'!$C$1*($B441+$B440)/2)*($B441-$B440)</f>
        <v>0.16252213084045516</v>
      </c>
      <c r="I441">
        <f>I440+(C441+C440)/2*SIN(2*PI()*'Time-domain'!$C$1*($B441+$B440)/2)*($B441-$B440)</f>
        <v>1.3090598545077996</v>
      </c>
      <c r="J441">
        <f>J440+(D441+D440)/2*SIN(2*PI()*'Time-domain'!$C$1*($B441+$B440)/2)*($B441-$B440)</f>
        <v>1.3514452540913084</v>
      </c>
      <c r="K441">
        <f>K440+(E441+E440)/2*SIN(2*PI()*'Time-domain'!$C$1*($B441+$B440)/2)*($B441-$B440)</f>
        <v>1.3819141295992217</v>
      </c>
      <c r="L441">
        <f>$I$2*COS(2*PI()*'Time-domain'!$C$1*$B441)+$I$3*SIN(2*PI()*'Time-domain'!$C$1*$B441)</f>
        <v>115.67014208353869</v>
      </c>
      <c r="M441">
        <f>$J$2*COS(2*PI()*'Time-domain'!$C$1*$B441)+$J$3*SIN(2*PI()*'Time-domain'!$C$1*$B441)</f>
        <v>120.29062995005049</v>
      </c>
      <c r="N441">
        <f>$K$2*COS(2*PI()*'Time-domain'!$C$1*$B441)+$K$3*SIN(2*PI()*'Time-domain'!$C$1*$B441)</f>
        <v>123.61208193526063</v>
      </c>
      <c r="O441">
        <f t="shared" si="30"/>
        <v>188.87500828107576</v>
      </c>
      <c r="P441">
        <f t="shared" si="31"/>
        <v>201.19722437808406</v>
      </c>
      <c r="Q441">
        <f t="shared" si="31"/>
        <v>210.76301098371064</v>
      </c>
      <c r="R441">
        <f t="shared" si="32"/>
        <v>184.65726230462576</v>
      </c>
      <c r="S441">
        <f t="shared" si="33"/>
        <v>199.70431690852183</v>
      </c>
      <c r="T441">
        <f t="shared" si="34"/>
        <v>210.88500320107107</v>
      </c>
    </row>
    <row r="442" spans="1:20" x14ac:dyDescent="0.3">
      <c r="A442">
        <v>179</v>
      </c>
      <c r="B442">
        <f>A442/256/(2*'Time-domain'!$C$1)</f>
        <v>6.9921875000000001E-3</v>
      </c>
      <c r="C442">
        <f>1*'Time-domain'!AJ188</f>
        <v>122.05882352941177</v>
      </c>
      <c r="D442">
        <f>1*'Time-domain'!AK188</f>
        <v>135.29411764705884</v>
      </c>
      <c r="E442">
        <f>1*'Time-domain'!AL188</f>
        <v>135.29411764705884</v>
      </c>
      <c r="F442">
        <f>F441+(C442+C441)/2*COS(2*PI()*'Time-domain'!$C$1*($B442+$B441)/2)*($B442-$B441)</f>
        <v>0.1253502249160737</v>
      </c>
      <c r="G442">
        <f>G441+(D442+D441)/2*COS(2*PI()*'Time-domain'!$C$1*($B442+$B441)/2)*($B442-$B441)</f>
        <v>0.14389250309437338</v>
      </c>
      <c r="H442">
        <f>H441+(E442+E441)/2*COS(2*PI()*'Time-domain'!$C$1*($B442+$B441)/2)*($B442-$B441)</f>
        <v>0.15945257177882774</v>
      </c>
      <c r="I442">
        <f>I441+(C442+C441)/2*SIN(2*PI()*'Time-domain'!$C$1*($B442+$B441)/2)*($B442-$B441)</f>
        <v>1.3131515467670638</v>
      </c>
      <c r="J442">
        <f>J441+(D442+D441)/2*SIN(2*PI()*'Time-domain'!$C$1*($B442+$B441)/2)*($B442-$B441)</f>
        <v>1.355747376238192</v>
      </c>
      <c r="K442">
        <f>K441+(E442+E441)/2*SIN(2*PI()*'Time-domain'!$C$1*($B442+$B441)/2)*($B442-$B441)</f>
        <v>1.3862162517461052</v>
      </c>
      <c r="L442">
        <f>$I$2*COS(2*PI()*'Time-domain'!$C$1*$B442)+$I$3*SIN(2*PI()*'Time-domain'!$C$1*$B442)</f>
        <v>114.66174244741441</v>
      </c>
      <c r="M442">
        <f>$J$2*COS(2*PI()*'Time-domain'!$C$1*$B442)+$J$3*SIN(2*PI()*'Time-domain'!$C$1*$B442)</f>
        <v>119.24194940651674</v>
      </c>
      <c r="N442">
        <f>$K$2*COS(2*PI()*'Time-domain'!$C$1*$B442)+$K$3*SIN(2*PI()*'Time-domain'!$C$1*$B442)</f>
        <v>122.53444533692345</v>
      </c>
      <c r="O442">
        <f t="shared" si="30"/>
        <v>189.5217908624447</v>
      </c>
      <c r="P442">
        <f t="shared" si="31"/>
        <v>201.91224384175189</v>
      </c>
      <c r="Q442">
        <f t="shared" si="31"/>
        <v>211.47803044737847</v>
      </c>
      <c r="R442">
        <f t="shared" si="32"/>
        <v>185.17535583032478</v>
      </c>
      <c r="S442">
        <f t="shared" si="33"/>
        <v>200.26462800786959</v>
      </c>
      <c r="T442">
        <f t="shared" si="34"/>
        <v>211.47668399099447</v>
      </c>
    </row>
    <row r="443" spans="1:20" x14ac:dyDescent="0.3">
      <c r="A443">
        <v>180</v>
      </c>
      <c r="B443">
        <f>A443/256/(2*'Time-domain'!$C$1)</f>
        <v>7.0312500000000002E-3</v>
      </c>
      <c r="C443">
        <f>1*'Time-domain'!AJ189</f>
        <v>122.05882352941177</v>
      </c>
      <c r="D443">
        <f>1*'Time-domain'!AK189</f>
        <v>135.29411764705884</v>
      </c>
      <c r="E443">
        <f>1*'Time-domain'!AL189</f>
        <v>135.29411764705884</v>
      </c>
      <c r="F443">
        <f>F442+(C443+C442)/2*COS(2*PI()*'Time-domain'!$C$1*($B443+$B442)/2)*($B443-$B442)</f>
        <v>0.12253352826773463</v>
      </c>
      <c r="G443">
        <f>G442+(D443+D442)/2*COS(2*PI()*'Time-domain'!$C$1*($B443+$B442)/2)*($B443-$B442)</f>
        <v>0.1407703815082626</v>
      </c>
      <c r="H443">
        <f>H442+(E443+E442)/2*COS(2*PI()*'Time-domain'!$C$1*($B443+$B442)/2)*($B443-$B442)</f>
        <v>0.15633045019271696</v>
      </c>
      <c r="I443">
        <f>I442+(C443+C442)/2*SIN(2*PI()*'Time-domain'!$C$1*($B443+$B442)/2)*($B443-$B442)</f>
        <v>1.3169985336089833</v>
      </c>
      <c r="J443">
        <f>J442+(D443+D442)/2*SIN(2*PI()*'Time-domain'!$C$1*($B443+$B442)/2)*($B443-$B442)</f>
        <v>1.3600115062316449</v>
      </c>
      <c r="K443">
        <f>K442+(E443+E442)/2*SIN(2*PI()*'Time-domain'!$C$1*($B443+$B442)/2)*($B443-$B442)</f>
        <v>1.3904803817395581</v>
      </c>
      <c r="L443">
        <f>$I$2*COS(2*PI()*'Time-domain'!$C$1*$B443)+$I$3*SIN(2*PI()*'Time-domain'!$C$1*$B443)</f>
        <v>113.63607517463659</v>
      </c>
      <c r="M443">
        <f>$J$2*COS(2*PI()*'Time-domain'!$C$1*$B443)+$J$3*SIN(2*PI()*'Time-domain'!$C$1*$B443)</f>
        <v>118.17531146400873</v>
      </c>
      <c r="N443">
        <f>$K$2*COS(2*PI()*'Time-domain'!$C$1*$B443)+$K$3*SIN(2*PI()*'Time-domain'!$C$1*$B443)</f>
        <v>121.43835550183567</v>
      </c>
      <c r="O443">
        <f t="shared" si="30"/>
        <v>190.10375790937377</v>
      </c>
      <c r="P443">
        <f t="shared" si="31"/>
        <v>202.62726330541972</v>
      </c>
      <c r="Q443">
        <f t="shared" si="31"/>
        <v>212.1930499110463</v>
      </c>
      <c r="R443">
        <f t="shared" si="32"/>
        <v>185.68433916558837</v>
      </c>
      <c r="S443">
        <f t="shared" si="33"/>
        <v>200.81508656020614</v>
      </c>
      <c r="T443">
        <f t="shared" si="34"/>
        <v>212.05796062721623</v>
      </c>
    </row>
    <row r="444" spans="1:20" x14ac:dyDescent="0.3">
      <c r="A444">
        <v>181</v>
      </c>
      <c r="B444">
        <f>A444/256/(2*'Time-domain'!$C$1)</f>
        <v>7.0703125000000002E-3</v>
      </c>
      <c r="C444">
        <f>1*'Time-domain'!AJ190</f>
        <v>122.05882352941177</v>
      </c>
      <c r="D444">
        <f>1*'Time-domain'!AK190</f>
        <v>135.29411764705884</v>
      </c>
      <c r="E444">
        <f>1*'Time-domain'!AL190</f>
        <v>135.29411764705884</v>
      </c>
      <c r="F444">
        <f>F443+(C444+C443)/2*COS(2*PI()*'Time-domain'!$C$1*($B444+$B443)/2)*($B444-$B443)</f>
        <v>0.11966983526515758</v>
      </c>
      <c r="G444">
        <f>G443+(D444+D443)/2*COS(2*PI()*'Time-domain'!$C$1*($B444+$B443)/2)*($B444-$B443)</f>
        <v>0.13759616757769527</v>
      </c>
      <c r="H444">
        <f>H443+(E444+E443)/2*COS(2*PI()*'Time-domain'!$C$1*($B444+$B443)/2)*($B444-$B443)</f>
        <v>0.15315623626214964</v>
      </c>
      <c r="I444">
        <f>I443+(C444+C443)/2*SIN(2*PI()*'Time-domain'!$C$1*($B444+$B443)/2)*($B444-$B443)</f>
        <v>1.3208106655791094</v>
      </c>
      <c r="J444">
        <f>J443+(D444+D443)/2*SIN(2*PI()*'Time-domain'!$C$1*($B444+$B443)/2)*($B444-$B443)</f>
        <v>1.364237001909375</v>
      </c>
      <c r="K444">
        <f>K443+(E444+E443)/2*SIN(2*PI()*'Time-domain'!$C$1*($B444+$B443)/2)*($B444-$B443)</f>
        <v>1.3947058774172882</v>
      </c>
      <c r="L444">
        <f>$I$2*COS(2*PI()*'Time-domain'!$C$1*$B444)+$I$3*SIN(2*PI()*'Time-domain'!$C$1*$B444)</f>
        <v>112.5932947269238</v>
      </c>
      <c r="M444">
        <f>$J$2*COS(2*PI()*'Time-domain'!$C$1*$B444)+$J$3*SIN(2*PI()*'Time-domain'!$C$1*$B444)</f>
        <v>117.0908767542772</v>
      </c>
      <c r="N444">
        <f>$K$2*COS(2*PI()*'Time-domain'!$C$1*$B444)+$K$3*SIN(2*PI()*'Time-domain'!$C$1*$B444)</f>
        <v>120.32397749709467</v>
      </c>
      <c r="O444">
        <f t="shared" si="30"/>
        <v>190.68572495630283</v>
      </c>
      <c r="P444">
        <f t="shared" si="31"/>
        <v>203.34228276908755</v>
      </c>
      <c r="Q444">
        <f t="shared" si="31"/>
        <v>212.90806937471413</v>
      </c>
      <c r="R444">
        <f t="shared" si="32"/>
        <v>186.1841411949444</v>
      </c>
      <c r="S444">
        <f t="shared" si="33"/>
        <v>201.35561565511591</v>
      </c>
      <c r="T444">
        <f t="shared" si="34"/>
        <v>212.62875189339871</v>
      </c>
    </row>
    <row r="445" spans="1:20" x14ac:dyDescent="0.3">
      <c r="A445">
        <v>182</v>
      </c>
      <c r="B445">
        <f>A445/256/(2*'Time-domain'!$C$1)</f>
        <v>7.1093750000000002E-3</v>
      </c>
      <c r="C445">
        <f>1*'Time-domain'!AJ191</f>
        <v>122.05882352941177</v>
      </c>
      <c r="D445">
        <f>1*'Time-domain'!AK191</f>
        <v>135.29411764705884</v>
      </c>
      <c r="E445">
        <f>1*'Time-domain'!AL191</f>
        <v>135.29411764705884</v>
      </c>
      <c r="F445">
        <f>F444+(C445+C444)/2*COS(2*PI()*'Time-domain'!$C$1*($B445+$B444)/2)*($B445-$B444)</f>
        <v>0.11675957716997526</v>
      </c>
      <c r="G445">
        <f>G444+(D445+D444)/2*COS(2*PI()*'Time-domain'!$C$1*($B445+$B444)/2)*($B445-$B444)</f>
        <v>0.13437033932761366</v>
      </c>
      <c r="H445">
        <f>H444+(E445+E444)/2*COS(2*PI()*'Time-domain'!$C$1*($B445+$B444)/2)*($B445-$B444)</f>
        <v>0.14993040801206803</v>
      </c>
      <c r="I445">
        <f>I444+(C445+C444)/2*SIN(2*PI()*'Time-domain'!$C$1*($B445+$B444)/2)*($B445-$B444)</f>
        <v>1.3245873685843896</v>
      </c>
      <c r="J445">
        <f>J444+(D445+D444)/2*SIN(2*PI()*'Time-domain'!$C$1*($B445+$B444)/2)*($B445-$B444)</f>
        <v>1.368423226927276</v>
      </c>
      <c r="K445">
        <f>K444+(E445+E444)/2*SIN(2*PI()*'Time-domain'!$C$1*($B445+$B444)/2)*($B445-$B444)</f>
        <v>1.3988921024351892</v>
      </c>
      <c r="L445">
        <f>$I$2*COS(2*PI()*'Time-domain'!$C$1*$B445)+$I$3*SIN(2*PI()*'Time-domain'!$C$1*$B445)</f>
        <v>111.53355814317582</v>
      </c>
      <c r="M445">
        <f>$J$2*COS(2*PI()*'Time-domain'!$C$1*$B445)+$J$3*SIN(2*PI()*'Time-domain'!$C$1*$B445)</f>
        <v>115.98880858920057</v>
      </c>
      <c r="N445">
        <f>$K$2*COS(2*PI()*'Time-domain'!$C$1*$B445)+$K$3*SIN(2*PI()*'Time-domain'!$C$1*$B445)</f>
        <v>119.191479143929</v>
      </c>
      <c r="O445">
        <f t="shared" si="30"/>
        <v>191.2676920032319</v>
      </c>
      <c r="P445">
        <f t="shared" si="31"/>
        <v>204.05730223275538</v>
      </c>
      <c r="Q445">
        <f t="shared" si="31"/>
        <v>213.62308883838196</v>
      </c>
      <c r="R445">
        <f t="shared" si="32"/>
        <v>186.67469633339613</v>
      </c>
      <c r="S445">
        <f t="shared" si="33"/>
        <v>201.88614436331721</v>
      </c>
      <c r="T445">
        <f t="shared" si="34"/>
        <v>213.18898288919908</v>
      </c>
    </row>
    <row r="446" spans="1:20" x14ac:dyDescent="0.3">
      <c r="A446">
        <v>183</v>
      </c>
      <c r="B446">
        <f>A446/256/(2*'Time-domain'!$C$1)</f>
        <v>7.1484375000000003E-3</v>
      </c>
      <c r="C446">
        <f>1*'Time-domain'!AJ192</f>
        <v>122.05882352941177</v>
      </c>
      <c r="D446">
        <f>1*'Time-domain'!AK192</f>
        <v>135.29411764705884</v>
      </c>
      <c r="E446">
        <f>1*'Time-domain'!AL192</f>
        <v>135.29411764705884</v>
      </c>
      <c r="F446">
        <f>F445+(C446+C445)/2*COS(2*PI()*'Time-domain'!$C$1*($B446+$B445)/2)*($B446-$B445)</f>
        <v>0.11380319225635203</v>
      </c>
      <c r="G446">
        <f>G445+(D446+D445)/2*COS(2*PI()*'Time-domain'!$C$1*($B446+$B445)/2)*($B446-$B445)</f>
        <v>0.13109338255588671</v>
      </c>
      <c r="H446">
        <f>H445+(E446+E445)/2*COS(2*PI()*'Time-domain'!$C$1*($B446+$B445)/2)*($B446-$B445)</f>
        <v>0.14665345124034107</v>
      </c>
      <c r="I446">
        <f>I445+(C446+C445)/2*SIN(2*PI()*'Time-domain'!$C$1*($B446+$B445)/2)*($B446-$B445)</f>
        <v>1.3283280738672432</v>
      </c>
      <c r="J446">
        <f>J445+(D446+D445)/2*SIN(2*PI()*'Time-domain'!$C$1*($B446+$B445)/2)*($B446-$B445)</f>
        <v>1.3725695508552582</v>
      </c>
      <c r="K446">
        <f>K445+(E446+E445)/2*SIN(2*PI()*'Time-domain'!$C$1*($B446+$B445)/2)*($B446-$B445)</f>
        <v>1.4030384263631714</v>
      </c>
      <c r="L446">
        <f>$I$2*COS(2*PI()*'Time-domain'!$C$1*$B446)+$I$3*SIN(2*PI()*'Time-domain'!$C$1*$B446)</f>
        <v>110.45702501582412</v>
      </c>
      <c r="M446">
        <f>$J$2*COS(2*PI()*'Time-domain'!$C$1*$B446)+$J$3*SIN(2*PI()*'Time-domain'!$C$1*$B446)</f>
        <v>114.86927293619074</v>
      </c>
      <c r="N446">
        <f>$K$2*COS(2*PI()*'Time-domain'!$C$1*$B446)+$K$3*SIN(2*PI()*'Time-domain'!$C$1*$B446)</f>
        <v>118.04103099242491</v>
      </c>
      <c r="O446">
        <f t="shared" si="30"/>
        <v>191.84965905016097</v>
      </c>
      <c r="P446">
        <f t="shared" si="31"/>
        <v>204.77232169642321</v>
      </c>
      <c r="Q446">
        <f t="shared" si="31"/>
        <v>214.33810830204979</v>
      </c>
      <c r="R446">
        <f t="shared" si="32"/>
        <v>187.15594456592808</v>
      </c>
      <c r="S446">
        <f t="shared" si="33"/>
        <v>202.40660777938737</v>
      </c>
      <c r="T446">
        <f t="shared" si="34"/>
        <v>213.73858507538654</v>
      </c>
    </row>
    <row r="447" spans="1:20" x14ac:dyDescent="0.3">
      <c r="A447">
        <v>184</v>
      </c>
      <c r="B447">
        <f>A447/256/(2*'Time-domain'!$C$1)</f>
        <v>7.1875000000000003E-3</v>
      </c>
      <c r="C447">
        <f>1*'Time-domain'!AJ193</f>
        <v>122.05882352941177</v>
      </c>
      <c r="D447">
        <f>1*'Time-domain'!AK193</f>
        <v>135.29411764705884</v>
      </c>
      <c r="E447">
        <f>1*'Time-domain'!AL193</f>
        <v>135.29411764705884</v>
      </c>
      <c r="F447">
        <f>F446+(C447+C446)/2*COS(2*PI()*'Time-domain'!$C$1*($B447+$B446)/2)*($B447-$B446)</f>
        <v>0.11080112574498145</v>
      </c>
      <c r="G447">
        <f>G446+(D447+D446)/2*COS(2*PI()*'Time-domain'!$C$1*($B447+$B446)/2)*($B447-$B446)</f>
        <v>0.12776579076015065</v>
      </c>
      <c r="H447">
        <f>H446+(E447+E446)/2*COS(2*PI()*'Time-domain'!$C$1*($B447+$B446)/2)*($B447-$B446)</f>
        <v>0.14332585944460502</v>
      </c>
      <c r="I447">
        <f>I446+(C447+C446)/2*SIN(2*PI()*'Time-domain'!$C$1*($B447+$B446)/2)*($B447-$B446)</f>
        <v>1.3320322180912136</v>
      </c>
      <c r="J447">
        <f>J446+(D447+D446)/2*SIN(2*PI()*'Time-domain'!$C$1*($B447+$B446)/2)*($B447-$B446)</f>
        <v>1.3766753492721895</v>
      </c>
      <c r="K447">
        <f>K446+(E447+E446)/2*SIN(2*PI()*'Time-domain'!$C$1*($B447+$B446)/2)*($B447-$B446)</f>
        <v>1.4071442247801027</v>
      </c>
      <c r="L447">
        <f>$I$2*COS(2*PI()*'Time-domain'!$C$1*$B447)+$I$3*SIN(2*PI()*'Time-domain'!$C$1*$B447)</f>
        <v>109.36385746679794</v>
      </c>
      <c r="M447">
        <f>$J$2*COS(2*PI()*'Time-domain'!$C$1*$B447)+$J$3*SIN(2*PI()*'Time-domain'!$C$1*$B447)</f>
        <v>113.73243839319915</v>
      </c>
      <c r="N447">
        <f>$K$2*COS(2*PI()*'Time-domain'!$C$1*$B447)+$K$3*SIN(2*PI()*'Time-domain'!$C$1*$B447)</f>
        <v>116.87280629584245</v>
      </c>
      <c r="O447">
        <f t="shared" si="30"/>
        <v>192.43162609709003</v>
      </c>
      <c r="P447">
        <f t="shared" si="31"/>
        <v>205.48734116009103</v>
      </c>
      <c r="Q447">
        <f t="shared" si="31"/>
        <v>215.05312776571762</v>
      </c>
      <c r="R447">
        <f t="shared" si="32"/>
        <v>187.62783148365696</v>
      </c>
      <c r="S447">
        <f t="shared" si="33"/>
        <v>202.91694706085931</v>
      </c>
      <c r="T447">
        <f t="shared" si="34"/>
        <v>214.27749631512773</v>
      </c>
    </row>
    <row r="448" spans="1:20" x14ac:dyDescent="0.3">
      <c r="A448">
        <v>185</v>
      </c>
      <c r="B448">
        <f>A448/256/(2*'Time-domain'!$C$1)</f>
        <v>7.2265625000000003E-3</v>
      </c>
      <c r="C448">
        <f>1*'Time-domain'!AJ194</f>
        <v>122.05882352941177</v>
      </c>
      <c r="D448">
        <f>1*'Time-domain'!AK194</f>
        <v>135.29411764705884</v>
      </c>
      <c r="E448">
        <f>1*'Time-domain'!AL194</f>
        <v>135.29411764705884</v>
      </c>
      <c r="F448">
        <f>F447+(C448+C447)/2*COS(2*PI()*'Time-domain'!$C$1*($B448+$B447)/2)*($B448-$B447)</f>
        <v>0.10775382973603767</v>
      </c>
      <c r="G448">
        <f>G447+(D448+D447)/2*COS(2*PI()*'Time-domain'!$C$1*($B448+$B447)/2)*($B448-$B447)</f>
        <v>0.12438806506349007</v>
      </c>
      <c r="H448">
        <f>H447+(E448+E447)/2*COS(2*PI()*'Time-domain'!$C$1*($B448+$B447)/2)*($B448-$B447)</f>
        <v>0.13994813374794443</v>
      </c>
      <c r="I448">
        <f>I447+(C448+C447)/2*SIN(2*PI()*'Time-domain'!$C$1*($B448+$B447)/2)*($B448-$B447)</f>
        <v>1.3356992434258059</v>
      </c>
      <c r="J448">
        <f>J447+(D448+D447)/2*SIN(2*PI()*'Time-domain'!$C$1*($B448+$B447)/2)*($B448-$B447)</f>
        <v>1.3807400038599305</v>
      </c>
      <c r="K448">
        <f>K447+(E448+E447)/2*SIN(2*PI()*'Time-domain'!$C$1*($B448+$B447)/2)*($B448-$B447)</f>
        <v>1.4112088793678437</v>
      </c>
      <c r="L448">
        <f>$I$2*COS(2*PI()*'Time-domain'!$C$1*$B448)+$I$3*SIN(2*PI()*'Time-domain'!$C$1*$B448)</f>
        <v>108.25422012310915</v>
      </c>
      <c r="M448">
        <f>$J$2*COS(2*PI()*'Time-domain'!$C$1*$B448)+$J$3*SIN(2*PI()*'Time-domain'!$C$1*$B448)</f>
        <v>112.57847616332634</v>
      </c>
      <c r="N448">
        <f>$K$2*COS(2*PI()*'Time-domain'!$C$1*$B448)+$K$3*SIN(2*PI()*'Time-domain'!$C$1*$B448)</f>
        <v>115.68698098452381</v>
      </c>
      <c r="O448">
        <f t="shared" si="30"/>
        <v>193.0135931440191</v>
      </c>
      <c r="P448">
        <f t="shared" si="31"/>
        <v>206.20236062375886</v>
      </c>
      <c r="Q448">
        <f t="shared" si="31"/>
        <v>215.76814722938545</v>
      </c>
      <c r="R448">
        <f t="shared" si="32"/>
        <v>188.09030831660547</v>
      </c>
      <c r="S448">
        <f t="shared" si="33"/>
        <v>203.41710946366607</v>
      </c>
      <c r="T448">
        <f t="shared" si="34"/>
        <v>214.80566091141571</v>
      </c>
    </row>
    <row r="449" spans="1:20" x14ac:dyDescent="0.3">
      <c r="A449">
        <v>186</v>
      </c>
      <c r="B449">
        <f>A449/256/(2*'Time-domain'!$C$1)</f>
        <v>7.2656250000000004E-3</v>
      </c>
      <c r="C449">
        <f>1*'Time-domain'!AJ195</f>
        <v>122.05882352941177</v>
      </c>
      <c r="D449">
        <f>1*'Time-domain'!AK195</f>
        <v>135.29411764705884</v>
      </c>
      <c r="E449">
        <f>1*'Time-domain'!AL195</f>
        <v>135.29411764705884</v>
      </c>
      <c r="F449">
        <f>F448+(C449+C448)/2*COS(2*PI()*'Time-domain'!$C$1*($B449+$B448)/2)*($B449-$B448)</f>
        <v>0.10466176314109078</v>
      </c>
      <c r="G449">
        <f>G448+(D449+D448)/2*COS(2*PI()*'Time-domain'!$C$1*($B449+$B448)/2)*($B449-$B448)</f>
        <v>0.12096071413897062</v>
      </c>
      <c r="H449">
        <f>H448+(E449+E448)/2*COS(2*PI()*'Time-domain'!$C$1*($B449+$B448)/2)*($B449-$B448)</f>
        <v>0.136520782823425</v>
      </c>
      <c r="I449">
        <f>I448+(C449+C448)/2*SIN(2*PI()*'Time-domain'!$C$1*($B449+$B448)/2)*($B449-$B448)</f>
        <v>1.3393285976304932</v>
      </c>
      <c r="J449">
        <f>J448+(D449+D448)/2*SIN(2*PI()*'Time-domain'!$C$1*($B449+$B448)/2)*($B449-$B448)</f>
        <v>1.3847629024964512</v>
      </c>
      <c r="K449">
        <f>K448+(E449+E448)/2*SIN(2*PI()*'Time-domain'!$C$1*($B449+$B448)/2)*($B449-$B448)</f>
        <v>1.4152317780043644</v>
      </c>
      <c r="L449">
        <f>$I$2*COS(2*PI()*'Time-domain'!$C$1*$B449)+$I$3*SIN(2*PI()*'Time-domain'!$C$1*$B449)</f>
        <v>107.12828009206012</v>
      </c>
      <c r="M449">
        <f>$J$2*COS(2*PI()*'Time-domain'!$C$1*$B449)+$J$3*SIN(2*PI()*'Time-domain'!$C$1*$B449)</f>
        <v>111.40756002903949</v>
      </c>
      <c r="N449">
        <f>$K$2*COS(2*PI()*'Time-domain'!$C$1*$B449)+$K$3*SIN(2*PI()*'Time-domain'!$C$1*$B449)</f>
        <v>114.48373363939905</v>
      </c>
      <c r="O449">
        <f t="shared" si="30"/>
        <v>193.59556019094816</v>
      </c>
      <c r="P449">
        <f t="shared" si="31"/>
        <v>206.91738008742669</v>
      </c>
      <c r="Q449">
        <f t="shared" si="31"/>
        <v>216.48316669305328</v>
      </c>
      <c r="R449">
        <f t="shared" si="32"/>
        <v>188.54333196307948</v>
      </c>
      <c r="S449">
        <f t="shared" si="33"/>
        <v>203.90704837391183</v>
      </c>
      <c r="T449">
        <f t="shared" si="34"/>
        <v>215.32302964061969</v>
      </c>
    </row>
    <row r="450" spans="1:20" x14ac:dyDescent="0.3">
      <c r="A450">
        <v>187</v>
      </c>
      <c r="B450">
        <f>A450/256/(2*'Time-domain'!$C$1)</f>
        <v>7.3046875000000004E-3</v>
      </c>
      <c r="C450">
        <f>1*'Time-domain'!AJ196</f>
        <v>122.05882352941177</v>
      </c>
      <c r="D450">
        <f>1*'Time-domain'!AK196</f>
        <v>134.81572973697271</v>
      </c>
      <c r="E450">
        <f>1*'Time-domain'!AL196</f>
        <v>135.29411764705884</v>
      </c>
      <c r="F450">
        <f>F449+(C450+C449)/2*COS(2*PI()*'Time-domain'!$C$1*($B450+$B449)/2)*($B450-$B449)</f>
        <v>0.10152539161399649</v>
      </c>
      <c r="G450">
        <f>G449+(D450+D449)/2*COS(2*PI()*'Time-domain'!$C$1*($B450+$B449)/2)*($B450-$B449)</f>
        <v>0.11749040035899663</v>
      </c>
      <c r="H450">
        <f>H449+(E450+E449)/2*COS(2*PI()*'Time-domain'!$C$1*($B450+$B449)/2)*($B450-$B449)</f>
        <v>0.13304432281748915</v>
      </c>
      <c r="I450">
        <f>I449+(C450+C449)/2*SIN(2*PI()*'Time-domain'!$C$1*($B450+$B449)/2)*($B450-$B449)</f>
        <v>1.3429197341378818</v>
      </c>
      <c r="J450">
        <f>J449+(D450+D449)/2*SIN(2*PI()*'Time-domain'!$C$1*($B450+$B449)/2)*($B450-$B449)</f>
        <v>1.3887364019367117</v>
      </c>
      <c r="K450">
        <f>K449+(E450+E449)/2*SIN(2*PI()*'Time-domain'!$C$1*($B450+$B449)/2)*($B450-$B449)</f>
        <v>1.4192123148559277</v>
      </c>
      <c r="L450">
        <f>$I$2*COS(2*PI()*'Time-domain'!$C$1*$B450)+$I$3*SIN(2*PI()*'Time-domain'!$C$1*$B450)</f>
        <v>105.98620693607802</v>
      </c>
      <c r="M450">
        <f>$J$2*COS(2*PI()*'Time-domain'!$C$1*$B450)+$J$3*SIN(2*PI()*'Time-domain'!$C$1*$B450)</f>
        <v>110.21986632600149</v>
      </c>
      <c r="N450">
        <f>$K$2*COS(2*PI()*'Time-domain'!$C$1*$B450)+$K$3*SIN(2*PI()*'Time-domain'!$C$1*$B450)</f>
        <v>113.26324546509245</v>
      </c>
      <c r="O450">
        <f t="shared" si="30"/>
        <v>194.17752723787723</v>
      </c>
      <c r="P450">
        <f t="shared" si="31"/>
        <v>207.62987354107733</v>
      </c>
      <c r="Q450">
        <f t="shared" si="31"/>
        <v>217.19818615672111</v>
      </c>
      <c r="R450">
        <f t="shared" si="32"/>
        <v>188.98686501563091</v>
      </c>
      <c r="S450">
        <f t="shared" si="33"/>
        <v>204.38672333595051</v>
      </c>
      <c r="T450">
        <f t="shared" si="34"/>
        <v>215.82955978213553</v>
      </c>
    </row>
    <row r="451" spans="1:20" x14ac:dyDescent="0.3">
      <c r="A451">
        <v>188</v>
      </c>
      <c r="B451">
        <f>A451/256/(2*'Time-domain'!$C$1)</f>
        <v>7.3437499999999996E-3</v>
      </c>
      <c r="C451">
        <f>1*'Time-domain'!AJ197</f>
        <v>122.05882352941177</v>
      </c>
      <c r="D451">
        <f>1*'Time-domain'!AK197</f>
        <v>122.05882352941177</v>
      </c>
      <c r="E451">
        <f>1*'Time-domain'!AL197</f>
        <v>135.29411764705884</v>
      </c>
      <c r="F451">
        <f>F450+(C451+C450)/2*COS(2*PI()*'Time-domain'!$C$1*($B451+$B450)/2)*($B451-$B450)</f>
        <v>9.8345187480770341E-2</v>
      </c>
      <c r="G451">
        <f>G450+(D451+D450)/2*COS(2*PI()*'Time-domain'!$C$1*($B451+$B450)/2)*($B451-$B450)</f>
        <v>0.11414400764277678</v>
      </c>
      <c r="H451">
        <f>H450+(E451+E450)/2*COS(2*PI()*'Time-domain'!$C$1*($B451+$B450)/2)*($B451-$B450)</f>
        <v>0.12951927727222642</v>
      </c>
      <c r="I451">
        <f>I450+(C451+C450)/2*SIN(2*PI()*'Time-domain'!$C$1*($B451+$B450)/2)*($B451-$B450)</f>
        <v>1.3464721121360228</v>
      </c>
      <c r="J451">
        <f>J450+(D451+D450)/2*SIN(2*PI()*'Time-domain'!$C$1*($B451+$B450)/2)*($B451-$B450)</f>
        <v>1.3924744172842296</v>
      </c>
      <c r="K451">
        <f>K450+(E451+E450)/2*SIN(2*PI()*'Time-domain'!$C$1*($B451+$B450)/2)*($B451-$B450)</f>
        <v>1.4231498904683251</v>
      </c>
      <c r="L451">
        <f>$I$2*COS(2*PI()*'Time-domain'!$C$1*$B451)+$I$3*SIN(2*PI()*'Time-domain'!$C$1*$B451)</f>
        <v>104.82817264717923</v>
      </c>
      <c r="M451">
        <f>$J$2*COS(2*PI()*'Time-domain'!$C$1*$B451)+$J$3*SIN(2*PI()*'Time-domain'!$C$1*$B451)</f>
        <v>109.01557391651532</v>
      </c>
      <c r="N451">
        <f>$K$2*COS(2*PI()*'Time-domain'!$C$1*$B451)+$K$3*SIN(2*PI()*'Time-domain'!$C$1*$B451)</f>
        <v>112.02570026263378</v>
      </c>
      <c r="O451">
        <f t="shared" si="30"/>
        <v>194.75949428480629</v>
      </c>
      <c r="P451">
        <f t="shared" si="31"/>
        <v>208.27425377658321</v>
      </c>
      <c r="Q451">
        <f t="shared" si="31"/>
        <v>217.91320562038891</v>
      </c>
      <c r="R451">
        <f t="shared" si="32"/>
        <v>189.42087578359062</v>
      </c>
      <c r="S451">
        <f t="shared" si="33"/>
        <v>204.8561000767545</v>
      </c>
      <c r="T451">
        <f t="shared" si="34"/>
        <v>216.32521514411903</v>
      </c>
    </row>
    <row r="452" spans="1:20" x14ac:dyDescent="0.3">
      <c r="A452">
        <v>189</v>
      </c>
      <c r="B452">
        <f>A452/256/(2*'Time-domain'!$C$1)</f>
        <v>7.3828124999999996E-3</v>
      </c>
      <c r="C452">
        <f>1*'Time-domain'!AJ198</f>
        <v>122.05882352941177</v>
      </c>
      <c r="D452">
        <f>1*'Time-domain'!AK198</f>
        <v>122.05882352941177</v>
      </c>
      <c r="E452">
        <f>1*'Time-domain'!AL198</f>
        <v>135.29411764705884</v>
      </c>
      <c r="F452">
        <f>F451+(C452+C451)/2*COS(2*PI()*'Time-domain'!$C$1*($B452+$B451)/2)*($B452-$B451)</f>
        <v>9.512162966845697E-2</v>
      </c>
      <c r="G452">
        <f>G451+(D452+D451)/2*COS(2*PI()*'Time-domain'!$C$1*($B452+$B451)/2)*($B452-$B451)</f>
        <v>0.11092044983046341</v>
      </c>
      <c r="H452">
        <f>H451+(E452+E451)/2*COS(2*PI()*'Time-domain'!$C$1*($B452+$B451)/2)*($B452-$B451)</f>
        <v>0.12594617704652966</v>
      </c>
      <c r="I452">
        <f>I451+(C452+C451)/2*SIN(2*PI()*'Time-domain'!$C$1*($B452+$B451)/2)*($B452-$B451)</f>
        <v>1.3499851966498568</v>
      </c>
      <c r="J452">
        <f>J451+(D452+D451)/2*SIN(2*PI()*'Time-domain'!$C$1*($B452+$B451)/2)*($B452-$B451)</f>
        <v>1.3959875017980636</v>
      </c>
      <c r="K452">
        <f>K451+(E452+E451)/2*SIN(2*PI()*'Time-domain'!$C$1*($B452+$B451)/2)*($B452-$B451)</f>
        <v>1.4270439118571532</v>
      </c>
      <c r="L452">
        <f>$I$2*COS(2*PI()*'Time-domain'!$C$1*$B452)+$I$3*SIN(2*PI()*'Time-domain'!$C$1*$B452)</f>
        <v>103.65435162106813</v>
      </c>
      <c r="M452">
        <f>$J$2*COS(2*PI()*'Time-domain'!$C$1*$B452)+$J$3*SIN(2*PI()*'Time-domain'!$C$1*$B452)</f>
        <v>107.79486416258813</v>
      </c>
      <c r="N452">
        <f>$K$2*COS(2*PI()*'Time-domain'!$C$1*$B452)+$K$3*SIN(2*PI()*'Time-domain'!$C$1*$B452)</f>
        <v>110.77128440177847</v>
      </c>
      <c r="O452">
        <f t="shared" si="30"/>
        <v>195.34146133173536</v>
      </c>
      <c r="P452">
        <f t="shared" si="31"/>
        <v>208.85622082351227</v>
      </c>
      <c r="Q452">
        <f t="shared" si="31"/>
        <v>218.62822508405674</v>
      </c>
      <c r="R452">
        <f t="shared" si="32"/>
        <v>189.84533831215762</v>
      </c>
      <c r="S452">
        <f t="shared" si="33"/>
        <v>205.31515052655971</v>
      </c>
      <c r="T452">
        <f t="shared" si="34"/>
        <v>216.80996608528656</v>
      </c>
    </row>
    <row r="453" spans="1:20" x14ac:dyDescent="0.3">
      <c r="A453">
        <v>190</v>
      </c>
      <c r="B453">
        <f>A453/256/(2*'Time-domain'!$C$1)</f>
        <v>7.4218749999999997E-3</v>
      </c>
      <c r="C453">
        <f>1*'Time-domain'!AJ199</f>
        <v>122.05882352941177</v>
      </c>
      <c r="D453">
        <f>1*'Time-domain'!AK199</f>
        <v>122.05882352941177</v>
      </c>
      <c r="E453">
        <f>1*'Time-domain'!AL199</f>
        <v>135.29411764705884</v>
      </c>
      <c r="F453">
        <f>F452+(C453+C452)/2*COS(2*PI()*'Time-domain'!$C$1*($B453+$B452)/2)*($B453-$B452)</f>
        <v>9.1855203633005783E-2</v>
      </c>
      <c r="G453">
        <f>G452+(D453+D452)/2*COS(2*PI()*'Time-domain'!$C$1*($B453+$B452)/2)*($B453-$B452)</f>
        <v>0.10765402379501222</v>
      </c>
      <c r="H453">
        <f>H452+(E453+E452)/2*COS(2*PI()*'Time-domain'!$C$1*($B453+$B452)/2)*($B453-$B452)</f>
        <v>0.12232556023615003</v>
      </c>
      <c r="I453">
        <f>I452+(C453+C452)/2*SIN(2*PI()*'Time-domain'!$C$1*($B453+$B452)/2)*($B453-$B452)</f>
        <v>1.3534584586217779</v>
      </c>
      <c r="J453">
        <f>J452+(D453+D452)/2*SIN(2*PI()*'Time-domain'!$C$1*($B453+$B452)/2)*($B453-$B452)</f>
        <v>1.3994607637699847</v>
      </c>
      <c r="K453">
        <f>K452+(E453+E452)/2*SIN(2*PI()*'Time-domain'!$C$1*($B453+$B452)/2)*($B453-$B452)</f>
        <v>1.4308937925971139</v>
      </c>
      <c r="L453">
        <f>$I$2*COS(2*PI()*'Time-domain'!$C$1*$B453)+$I$3*SIN(2*PI()*'Time-domain'!$C$1*$B453)</f>
        <v>102.46492063087355</v>
      </c>
      <c r="M453">
        <f>$J$2*COS(2*PI()*'Time-domain'!$C$1*$B453)+$J$3*SIN(2*PI()*'Time-domain'!$C$1*$B453)</f>
        <v>106.55792089861872</v>
      </c>
      <c r="N453">
        <f>$K$2*COS(2*PI()*'Time-domain'!$C$1*$B453)+$K$3*SIN(2*PI()*'Time-domain'!$C$1*$B453)</f>
        <v>109.50018679294105</v>
      </c>
      <c r="O453">
        <f t="shared" si="30"/>
        <v>195.92342837866443</v>
      </c>
      <c r="P453">
        <f t="shared" si="31"/>
        <v>209.43818787044134</v>
      </c>
      <c r="Q453">
        <f t="shared" si="31"/>
        <v>219.34324454772457</v>
      </c>
      <c r="R453">
        <f t="shared" si="32"/>
        <v>190.26023239803331</v>
      </c>
      <c r="S453">
        <f t="shared" si="33"/>
        <v>205.76385283577352</v>
      </c>
      <c r="T453">
        <f t="shared" si="34"/>
        <v>217.28378953276982</v>
      </c>
    </row>
    <row r="454" spans="1:20" x14ac:dyDescent="0.3">
      <c r="A454">
        <v>191</v>
      </c>
      <c r="B454">
        <f>A454/256/(2*'Time-domain'!$C$1)</f>
        <v>7.4609374999999997E-3</v>
      </c>
      <c r="C454">
        <f>1*'Time-domain'!AJ200</f>
        <v>122.05882352941177</v>
      </c>
      <c r="D454">
        <f>1*'Time-domain'!AK200</f>
        <v>122.05882352941177</v>
      </c>
      <c r="E454">
        <f>1*'Time-domain'!AL200</f>
        <v>135.29411764705884</v>
      </c>
      <c r="F454">
        <f>F453+(C454+C453)/2*COS(2*PI()*'Time-domain'!$C$1*($B454+$B453)/2)*($B454-$B453)</f>
        <v>8.8546401286162882E-2</v>
      </c>
      <c r="G454">
        <f>G453+(D454+D453)/2*COS(2*PI()*'Time-domain'!$C$1*($B454+$B453)/2)*($B454-$B453)</f>
        <v>0.10434522144816932</v>
      </c>
      <c r="H454">
        <f>H453+(E454+E453)/2*COS(2*PI()*'Time-domain'!$C$1*($B454+$B453)/2)*($B454-$B453)</f>
        <v>0.1186579720926615</v>
      </c>
      <c r="I454">
        <f>I453+(C454+C453)/2*SIN(2*PI()*'Time-domain'!$C$1*($B454+$B453)/2)*($B454-$B453)</f>
        <v>1.356891374991309</v>
      </c>
      <c r="J454">
        <f>J453+(D454+D453)/2*SIN(2*PI()*'Time-domain'!$C$1*($B454+$B453)/2)*($B454-$B453)</f>
        <v>1.4028936801395158</v>
      </c>
      <c r="K454">
        <f>K453+(E454+E453)/2*SIN(2*PI()*'Time-domain'!$C$1*($B454+$B453)/2)*($B454-$B453)</f>
        <v>1.4346989529103289</v>
      </c>
      <c r="L454">
        <f>$I$2*COS(2*PI()*'Time-domain'!$C$1*$B454)+$I$3*SIN(2*PI()*'Time-domain'!$C$1*$B454)</f>
        <v>101.26005880052757</v>
      </c>
      <c r="M454">
        <f>$J$2*COS(2*PI()*'Time-domain'!$C$1*$B454)+$J$3*SIN(2*PI()*'Time-domain'!$C$1*$B454)</f>
        <v>105.30493040371282</v>
      </c>
      <c r="N454">
        <f>$K$2*COS(2*PI()*'Time-domain'!$C$1*$B454)+$K$3*SIN(2*PI()*'Time-domain'!$C$1*$B454)</f>
        <v>108.21259885874598</v>
      </c>
      <c r="O454">
        <f t="shared" si="30"/>
        <v>196.50539542559349</v>
      </c>
      <c r="P454">
        <f t="shared" si="31"/>
        <v>210.02015491737041</v>
      </c>
      <c r="Q454">
        <f t="shared" si="31"/>
        <v>220.0582640113924</v>
      </c>
      <c r="R454">
        <f t="shared" si="32"/>
        <v>190.66554360159117</v>
      </c>
      <c r="S454">
        <f t="shared" si="33"/>
        <v>206.20219138813636</v>
      </c>
      <c r="T454">
        <f t="shared" si="34"/>
        <v>217.74666899601414</v>
      </c>
    </row>
    <row r="455" spans="1:20" x14ac:dyDescent="0.3">
      <c r="A455">
        <v>192</v>
      </c>
      <c r="B455">
        <f>A455/256/(2*'Time-domain'!$C$1)</f>
        <v>7.4999999999999997E-3</v>
      </c>
      <c r="C455">
        <f>1*'Time-domain'!AJ201</f>
        <v>122.05882352941177</v>
      </c>
      <c r="D455">
        <f>1*'Time-domain'!AK201</f>
        <v>122.05882352941177</v>
      </c>
      <c r="E455">
        <f>1*'Time-domain'!AL201</f>
        <v>135.29411764705884</v>
      </c>
      <c r="F455">
        <f>F454+(C455+C454)/2*COS(2*PI()*'Time-domain'!$C$1*($B455+$B454)/2)*($B455-$B454)</f>
        <v>8.5195720921390952E-2</v>
      </c>
      <c r="G455">
        <f>G454+(D455+D454)/2*COS(2*PI()*'Time-domain'!$C$1*($B455+$B454)/2)*($B455-$B454)</f>
        <v>0.10099454108339739</v>
      </c>
      <c r="H455">
        <f>H454+(E455+E454)/2*COS(2*PI()*'Time-domain'!$C$1*($B455+$B454)/2)*($B455-$B454)</f>
        <v>0.11494396494134804</v>
      </c>
      <c r="I455">
        <f>I454+(C455+C454)/2*SIN(2*PI()*'Time-domain'!$C$1*($B455+$B454)/2)*($B455-$B454)</f>
        <v>1.3602834287738717</v>
      </c>
      <c r="J455">
        <f>J454+(D455+D454)/2*SIN(2*PI()*'Time-domain'!$C$1*($B455+$B454)/2)*($B455-$B454)</f>
        <v>1.4062857339220785</v>
      </c>
      <c r="K455">
        <f>K454+(E455+E454)/2*SIN(2*PI()*'Time-domain'!$C$1*($B455+$B454)/2)*($B455-$B454)</f>
        <v>1.4384588197536514</v>
      </c>
      <c r="L455">
        <f>$I$2*COS(2*PI()*'Time-domain'!$C$1*$B455)+$I$3*SIN(2*PI()*'Time-domain'!$C$1*$B455)</f>
        <v>100.03994757778999</v>
      </c>
      <c r="M455">
        <f>$J$2*COS(2*PI()*'Time-domain'!$C$1*$B455)+$J$3*SIN(2*PI()*'Time-domain'!$C$1*$B455)</f>
        <v>104.03608137363008</v>
      </c>
      <c r="N455">
        <f>$K$2*COS(2*PI()*'Time-domain'!$C$1*$B455)+$K$3*SIN(2*PI()*'Time-domain'!$C$1*$B455)</f>
        <v>106.90871450519997</v>
      </c>
      <c r="O455">
        <f t="shared" si="30"/>
        <v>197.08736247252256</v>
      </c>
      <c r="P455">
        <f t="shared" si="31"/>
        <v>210.60212196429947</v>
      </c>
      <c r="Q455">
        <f t="shared" si="31"/>
        <v>220.77328347506023</v>
      </c>
      <c r="R455">
        <f t="shared" si="32"/>
        <v>191.06126325557466</v>
      </c>
      <c r="S455">
        <f t="shared" si="33"/>
        <v>206.63015681012817</v>
      </c>
      <c r="T455">
        <f t="shared" si="34"/>
        <v>218.19859457671168</v>
      </c>
    </row>
    <row r="456" spans="1:20" x14ac:dyDescent="0.3">
      <c r="A456">
        <v>193</v>
      </c>
      <c r="B456">
        <f>A456/256/(2*'Time-domain'!$C$1)</f>
        <v>7.5390624999999998E-3</v>
      </c>
      <c r="C456">
        <f>1*'Time-domain'!AJ202</f>
        <v>122.05882352941177</v>
      </c>
      <c r="D456">
        <f>1*'Time-domain'!AK202</f>
        <v>122.05882352941177</v>
      </c>
      <c r="E456">
        <f>1*'Time-domain'!AL202</f>
        <v>135.29411764705884</v>
      </c>
      <c r="F456">
        <f>F455+(C456+C455)/2*COS(2*PI()*'Time-domain'!$C$1*($B456+$B455)/2)*($B456-$B455)</f>
        <v>8.1803667138828168E-2</v>
      </c>
      <c r="G456">
        <f>G455+(D456+D455)/2*COS(2*PI()*'Time-domain'!$C$1*($B456+$B455)/2)*($B456-$B455)</f>
        <v>9.7602487300834609E-2</v>
      </c>
      <c r="H456">
        <f>H455+(E456+E455)/2*COS(2*PI()*'Time-domain'!$C$1*($B456+$B455)/2)*($B456-$B455)</f>
        <v>0.11118409809802543</v>
      </c>
      <c r="I456">
        <f>I455+(C456+C455)/2*SIN(2*PI()*'Time-domain'!$C$1*($B456+$B455)/2)*($B456-$B455)</f>
        <v>1.3636341091386437</v>
      </c>
      <c r="J456">
        <f>J455+(D456+D455)/2*SIN(2*PI()*'Time-domain'!$C$1*($B456+$B455)/2)*($B456-$B455)</f>
        <v>1.4096364142868505</v>
      </c>
      <c r="K456">
        <f>K455+(E456+E455)/2*SIN(2*PI()*'Time-domain'!$C$1*($B456+$B455)/2)*($B456-$B455)</f>
        <v>1.442172826904965</v>
      </c>
      <c r="L456">
        <f>$I$2*COS(2*PI()*'Time-domain'!$C$1*$B456)+$I$3*SIN(2*PI()*'Time-domain'!$C$1*$B456)</f>
        <v>98.804770706923051</v>
      </c>
      <c r="M456">
        <f>$J$2*COS(2*PI()*'Time-domain'!$C$1*$B456)+$J$3*SIN(2*PI()*'Time-domain'!$C$1*$B456)</f>
        <v>102.75156489236727</v>
      </c>
      <c r="N456">
        <f>$K$2*COS(2*PI()*'Time-domain'!$C$1*$B456)+$K$3*SIN(2*PI()*'Time-domain'!$C$1*$B456)</f>
        <v>105.58873009249065</v>
      </c>
      <c r="O456">
        <f t="shared" si="30"/>
        <v>197.66932951945162</v>
      </c>
      <c r="P456">
        <f t="shared" si="31"/>
        <v>211.18408901122854</v>
      </c>
      <c r="Q456">
        <f t="shared" si="31"/>
        <v>221.48830293872805</v>
      </c>
      <c r="R456">
        <f t="shared" si="32"/>
        <v>191.44738847031809</v>
      </c>
      <c r="S456">
        <f t="shared" si="33"/>
        <v>207.04774597661481</v>
      </c>
      <c r="T456">
        <f t="shared" si="34"/>
        <v>218.63956297476392</v>
      </c>
    </row>
    <row r="457" spans="1:20" x14ac:dyDescent="0.3">
      <c r="A457">
        <v>194</v>
      </c>
      <c r="B457">
        <f>A457/256/(2*'Time-domain'!$C$1)</f>
        <v>7.5781249999999998E-3</v>
      </c>
      <c r="C457">
        <f>1*'Time-domain'!AJ203</f>
        <v>122.05882352941177</v>
      </c>
      <c r="D457">
        <f>1*'Time-domain'!AK203</f>
        <v>122.05882352941177</v>
      </c>
      <c r="E457">
        <f>1*'Time-domain'!AL203</f>
        <v>124.40839692792242</v>
      </c>
      <c r="F457">
        <f>F456+(C457+C456)/2*COS(2*PI()*'Time-domain'!$C$1*($B457+$B456)/2)*($B457-$B456)</f>
        <v>7.8370750769297226E-2</v>
      </c>
      <c r="G457">
        <f>G456+(D457+D456)/2*COS(2*PI()*'Time-domain'!$C$1*($B457+$B456)/2)*($B457-$B456)</f>
        <v>9.4169570931303667E-2</v>
      </c>
      <c r="H457">
        <f>H456+(E457+E456)/2*COS(2*PI()*'Time-domain'!$C$1*($B457+$B456)/2)*($B457-$B456)</f>
        <v>0.10753201876564528</v>
      </c>
      <c r="I457">
        <f>I456+(C457+C456)/2*SIN(2*PI()*'Time-domain'!$C$1*($B457+$B456)/2)*($B457-$B456)</f>
        <v>1.3669429114854865</v>
      </c>
      <c r="J457">
        <f>J456+(D457+D456)/2*SIN(2*PI()*'Time-domain'!$C$1*($B457+$B456)/2)*($B457-$B456)</f>
        <v>1.4129452166336933</v>
      </c>
      <c r="K457">
        <f>K456+(E457+E456)/2*SIN(2*PI()*'Time-domain'!$C$1*($B457+$B456)/2)*($B457-$B456)</f>
        <v>1.445692868573643</v>
      </c>
      <c r="L457">
        <f>$I$2*COS(2*PI()*'Time-domain'!$C$1*$B457)+$I$3*SIN(2*PI()*'Time-domain'!$C$1*$B457)</f>
        <v>97.554714201020147</v>
      </c>
      <c r="M457">
        <f>$J$2*COS(2*PI()*'Time-domain'!$C$1*$B457)+$J$3*SIN(2*PI()*'Time-domain'!$C$1*$B457)</f>
        <v>101.45157440338163</v>
      </c>
      <c r="N457">
        <f>$K$2*COS(2*PI()*'Time-domain'!$C$1*$B457)+$K$3*SIN(2*PI()*'Time-domain'!$C$1*$B457)</f>
        <v>104.25284440541527</v>
      </c>
      <c r="O457">
        <f t="shared" ref="O457:O519" si="35">O456+((C457+C456)/2)^2*($B457-$B456)</f>
        <v>198.25129656638069</v>
      </c>
      <c r="P457">
        <f t="shared" ref="P457:Q519" si="36">P456+((D457+D456)/2)^2*($B457-$B456)</f>
        <v>211.7660560581576</v>
      </c>
      <c r="Q457">
        <f t="shared" si="36"/>
        <v>222.14694938478829</v>
      </c>
      <c r="R457">
        <f t="shared" ref="R457:R519" si="37">R456+((L456+L457)/2)^2*($B457-$B456)</f>
        <v>191.82392213548715</v>
      </c>
      <c r="S457">
        <f t="shared" ref="S457:S519" si="38">S456+((M456+M457)/2)^2*($B457-$B456)</f>
        <v>207.45496201273042</v>
      </c>
      <c r="T457">
        <f t="shared" ref="T457:T519" si="39">T456+((N456+N457)/2)^2*($B457-$B456)</f>
        <v>219.06957749026938</v>
      </c>
    </row>
    <row r="458" spans="1:20" x14ac:dyDescent="0.3">
      <c r="A458">
        <v>195</v>
      </c>
      <c r="B458">
        <f>A458/256/(2*'Time-domain'!$C$1)</f>
        <v>7.6171874999999998E-3</v>
      </c>
      <c r="C458">
        <f>1*'Time-domain'!AJ204</f>
        <v>122.05882352941177</v>
      </c>
      <c r="D458">
        <f>1*'Time-domain'!AK204</f>
        <v>122.05882352941177</v>
      </c>
      <c r="E458">
        <f>1*'Time-domain'!AL204</f>
        <v>122.05882352941177</v>
      </c>
      <c r="F458">
        <f>F457+(C458+C457)/2*COS(2*PI()*'Time-domain'!$C$1*($B458+$B457)/2)*($B458-$B457)</f>
        <v>7.4897488797376108E-2</v>
      </c>
      <c r="G458">
        <f>G457+(D458+D457)/2*COS(2*PI()*'Time-domain'!$C$1*($B458+$B457)/2)*($B458-$B457)</f>
        <v>9.0696308959382549E-2</v>
      </c>
      <c r="H458">
        <f>H457+(E458+E457)/2*COS(2*PI()*'Time-domain'!$C$1*($B458+$B457)/2)*($B458-$B457)</f>
        <v>0.10402532748603746</v>
      </c>
      <c r="I458">
        <f>I457+(C458+C457)/2*SIN(2*PI()*'Time-domain'!$C$1*($B458+$B457)/2)*($B458-$B457)</f>
        <v>1.3702093375209377</v>
      </c>
      <c r="J458">
        <f>J457+(D458+D457)/2*SIN(2*PI()*'Time-domain'!$C$1*($B458+$B457)/2)*($B458-$B457)</f>
        <v>1.4162116426691445</v>
      </c>
      <c r="K458">
        <f>K457+(E458+E457)/2*SIN(2*PI()*'Time-domain'!$C$1*($B458+$B457)/2)*($B458-$B457)</f>
        <v>1.4489907331708431</v>
      </c>
      <c r="L458">
        <f>$I$2*COS(2*PI()*'Time-domain'!$C$1*$B458)+$I$3*SIN(2*PI()*'Time-domain'!$C$1*$B458)</f>
        <v>96.289966313993034</v>
      </c>
      <c r="M458">
        <f>$J$2*COS(2*PI()*'Time-domain'!$C$1*$B458)+$J$3*SIN(2*PI()*'Time-domain'!$C$1*$B458)</f>
        <v>100.13630568045906</v>
      </c>
      <c r="N458">
        <f>$K$2*COS(2*PI()*'Time-domain'!$C$1*$B458)+$K$3*SIN(2*PI()*'Time-domain'!$C$1*$B458)</f>
        <v>102.90125862344455</v>
      </c>
      <c r="O458">
        <f t="shared" si="35"/>
        <v>198.83326361330975</v>
      </c>
      <c r="P458">
        <f t="shared" si="36"/>
        <v>212.34802310508667</v>
      </c>
      <c r="Q458">
        <f t="shared" si="36"/>
        <v>222.74017292736607</v>
      </c>
      <c r="R458">
        <f t="shared" si="37"/>
        <v>192.19087291833839</v>
      </c>
      <c r="S458">
        <f t="shared" si="38"/>
        <v>207.85181429199503</v>
      </c>
      <c r="T458">
        <f t="shared" si="39"/>
        <v>219.48864802153591</v>
      </c>
    </row>
    <row r="459" spans="1:20" x14ac:dyDescent="0.3">
      <c r="A459">
        <v>196</v>
      </c>
      <c r="B459">
        <f>A459/256/(2*'Time-domain'!$C$1)</f>
        <v>7.6562499999999999E-3</v>
      </c>
      <c r="C459">
        <f>1*'Time-domain'!AJ205</f>
        <v>114.70732612968914</v>
      </c>
      <c r="D459">
        <f>1*'Time-domain'!AK205</f>
        <v>122.05882352941177</v>
      </c>
      <c r="E459">
        <f>1*'Time-domain'!AL205</f>
        <v>122.05882352941177</v>
      </c>
      <c r="F459">
        <f>F458+(C459+C458)/2*COS(2*PI()*'Time-domain'!$C$1*($B459+$B458)/2)*($B459-$B458)</f>
        <v>7.1490199304834606E-2</v>
      </c>
      <c r="G459">
        <f>G458+(D459+D458)/2*COS(2*PI()*'Time-domain'!$C$1*($B459+$B458)/2)*($B459-$B458)</f>
        <v>8.7183224445548574E-2</v>
      </c>
      <c r="H459">
        <f>H458+(E459+E458)/2*COS(2*PI()*'Time-domain'!$C$1*($B459+$B458)/2)*($B459-$B458)</f>
        <v>0.10051224297220349</v>
      </c>
      <c r="I459">
        <f>I458+(C459+C458)/2*SIN(2*PI()*'Time-domain'!$C$1*($B459+$B458)/2)*($B459-$B458)</f>
        <v>1.3733358192834013</v>
      </c>
      <c r="J459">
        <f>J458+(D459+D458)/2*SIN(2*PI()*'Time-domain'!$C$1*($B459+$B458)/2)*($B459-$B458)</f>
        <v>1.4194352004814579</v>
      </c>
      <c r="K459">
        <f>K458+(E459+E458)/2*SIN(2*PI()*'Time-domain'!$C$1*($B459+$B458)/2)*($B459-$B458)</f>
        <v>1.4522142909831566</v>
      </c>
      <c r="L459">
        <f>$I$2*COS(2*PI()*'Time-domain'!$C$1*$B459)+$I$3*SIN(2*PI()*'Time-domain'!$C$1*$B459)</f>
        <v>95.010717512221291</v>
      </c>
      <c r="M459">
        <f>$J$2*COS(2*PI()*'Time-domain'!$C$1*$B459)+$J$3*SIN(2*PI()*'Time-domain'!$C$1*$B459)</f>
        <v>98.805956798231236</v>
      </c>
      <c r="N459">
        <f>$K$2*COS(2*PI()*'Time-domain'!$C$1*$B459)+$K$3*SIN(2*PI()*'Time-domain'!$C$1*$B459)</f>
        <v>101.53417629042563</v>
      </c>
      <c r="O459">
        <f t="shared" si="35"/>
        <v>199.38070706667298</v>
      </c>
      <c r="P459">
        <f t="shared" si="36"/>
        <v>212.92999015201573</v>
      </c>
      <c r="Q459">
        <f t="shared" si="36"/>
        <v>223.32213997429514</v>
      </c>
      <c r="R459">
        <f t="shared" si="37"/>
        <v>192.54825525849833</v>
      </c>
      <c r="S459">
        <f t="shared" si="38"/>
        <v>208.23831843066827</v>
      </c>
      <c r="T459">
        <f t="shared" si="39"/>
        <v>219.89679105911816</v>
      </c>
    </row>
    <row r="460" spans="1:20" x14ac:dyDescent="0.3">
      <c r="A460">
        <v>197</v>
      </c>
      <c r="B460">
        <f>A460/256/(2*'Time-domain'!$C$1)</f>
        <v>7.6953124999999999E-3</v>
      </c>
      <c r="C460">
        <f>1*'Time-domain'!AJ206</f>
        <v>105.91656852289374</v>
      </c>
      <c r="D460">
        <f>1*'Time-domain'!AK206</f>
        <v>122.05882352941177</v>
      </c>
      <c r="E460">
        <f>1*'Time-domain'!AL206</f>
        <v>122.05882352941177</v>
      </c>
      <c r="F460">
        <f>F459+(C460+C459)/2*COS(2*PI()*'Time-domain'!$C$1*($B460+$B459)/2)*($B460-$B459)</f>
        <v>6.8279700274261862E-2</v>
      </c>
      <c r="G460">
        <f>G459+(D460+D459)/2*COS(2*PI()*'Time-domain'!$C$1*($B460+$B459)/2)*($B460-$B459)</f>
        <v>8.3630846447407384E-2</v>
      </c>
      <c r="H460">
        <f>H459+(E460+E459)/2*COS(2*PI()*'Time-domain'!$C$1*($B460+$B459)/2)*($B460-$B459)</f>
        <v>9.6959864974062296E-2</v>
      </c>
      <c r="I460">
        <f>I459+(C460+C459)/2*SIN(2*PI()*'Time-domain'!$C$1*($B460+$B459)/2)*($B460-$B459)</f>
        <v>1.3762099622637061</v>
      </c>
      <c r="J460">
        <f>J459+(D460+D459)/2*SIN(2*PI()*'Time-domain'!$C$1*($B460+$B459)/2)*($B460-$B459)</f>
        <v>1.4226154046146842</v>
      </c>
      <c r="K460">
        <f>K459+(E460+E459)/2*SIN(2*PI()*'Time-domain'!$C$1*($B460+$B459)/2)*($B460-$B459)</f>
        <v>1.4553944951163829</v>
      </c>
      <c r="L460">
        <f>$I$2*COS(2*PI()*'Time-domain'!$C$1*$B460)+$I$3*SIN(2*PI()*'Time-domain'!$C$1*$B460)</f>
        <v>93.717160445869155</v>
      </c>
      <c r="M460">
        <f>$J$2*COS(2*PI()*'Time-domain'!$C$1*$B460)+$J$3*SIN(2*PI()*'Time-domain'!$C$1*$B460)</f>
        <v>97.460728102346522</v>
      </c>
      <c r="N460">
        <f>$K$2*COS(2*PI()*'Time-domain'!$C$1*$B460)+$K$3*SIN(2*PI()*'Time-domain'!$C$1*$B460)</f>
        <v>100.15180328392951</v>
      </c>
      <c r="O460">
        <f t="shared" si="35"/>
        <v>199.85604791522448</v>
      </c>
      <c r="P460">
        <f t="shared" si="36"/>
        <v>213.5119571989448</v>
      </c>
      <c r="Q460">
        <f t="shared" si="36"/>
        <v>223.90410702122421</v>
      </c>
      <c r="R460">
        <f t="shared" si="37"/>
        <v>192.89608935926555</v>
      </c>
      <c r="S460">
        <f t="shared" si="38"/>
        <v>208.6144962783427</v>
      </c>
      <c r="T460">
        <f t="shared" si="39"/>
        <v>220.29402967588445</v>
      </c>
    </row>
    <row r="461" spans="1:20" x14ac:dyDescent="0.3">
      <c r="A461">
        <v>198</v>
      </c>
      <c r="B461">
        <f>A461/256/(2*'Time-domain'!$C$1)</f>
        <v>7.7343749999999999E-3</v>
      </c>
      <c r="C461">
        <f>1*'Time-domain'!AJ207</f>
        <v>97.029898639822264</v>
      </c>
      <c r="D461">
        <f>1*'Time-domain'!AK207</f>
        <v>122.05882352941177</v>
      </c>
      <c r="E461">
        <f>1*'Time-domain'!AL207</f>
        <v>122.05882352941177</v>
      </c>
      <c r="F461">
        <f>F460+(C461+C460)/2*COS(2*PI()*'Time-domain'!$C$1*($B461+$B460)/2)*($B461-$B460)</f>
        <v>6.5294219805912337E-2</v>
      </c>
      <c r="G461">
        <f>G460+(D461+D460)/2*COS(2*PI()*'Time-domain'!$C$1*($B461+$B460)/2)*($B461-$B460)</f>
        <v>8.0039709940018827E-2</v>
      </c>
      <c r="H461">
        <f>H460+(E461+E460)/2*COS(2*PI()*'Time-domain'!$C$1*($B461+$B460)/2)*($B461-$B460)</f>
        <v>9.3368728466673739E-2</v>
      </c>
      <c r="I461">
        <f>I460+(C461+C460)/2*SIN(2*PI()*'Time-domain'!$C$1*($B461+$B460)/2)*($B461-$B460)</f>
        <v>1.3788173752418433</v>
      </c>
      <c r="J461">
        <f>J460+(D461+D460)/2*SIN(2*PI()*'Time-domain'!$C$1*($B461+$B460)/2)*($B461-$B460)</f>
        <v>1.4257517761417784</v>
      </c>
      <c r="K461">
        <f>K460+(E461+E460)/2*SIN(2*PI()*'Time-domain'!$C$1*($B461+$B460)/2)*($B461-$B460)</f>
        <v>1.4585308666434771</v>
      </c>
      <c r="L461">
        <f>$I$2*COS(2*PI()*'Time-domain'!$C$1*$B461)+$I$3*SIN(2*PI()*'Time-domain'!$C$1*$B461)</f>
        <v>92.409489919872655</v>
      </c>
      <c r="M461">
        <f>$J$2*COS(2*PI()*'Time-domain'!$C$1*$B461)+$J$3*SIN(2*PI()*'Time-domain'!$C$1*$B461)</f>
        <v>96.100822179298319</v>
      </c>
      <c r="N461">
        <f>$K$2*COS(2*PI()*'Time-domain'!$C$1*$B461)+$K$3*SIN(2*PI()*'Time-domain'!$C$1*$B461)</f>
        <v>98.754347784246093</v>
      </c>
      <c r="O461">
        <f t="shared" si="35"/>
        <v>200.25826733450015</v>
      </c>
      <c r="P461">
        <f t="shared" si="36"/>
        <v>214.09392424587386</v>
      </c>
      <c r="Q461">
        <f t="shared" si="36"/>
        <v>224.48607406815327</v>
      </c>
      <c r="R461">
        <f t="shared" si="37"/>
        <v>193.23440117544104</v>
      </c>
      <c r="S461">
        <f t="shared" si="38"/>
        <v>208.98037590478248</v>
      </c>
      <c r="T461">
        <f t="shared" si="39"/>
        <v>220.68039351311839</v>
      </c>
    </row>
    <row r="462" spans="1:20" x14ac:dyDescent="0.3">
      <c r="A462">
        <v>199</v>
      </c>
      <c r="B462">
        <f>A462/256/(2*'Time-domain'!$C$1)</f>
        <v>7.7734375E-3</v>
      </c>
      <c r="C462">
        <f>1*'Time-domain'!AJ208</f>
        <v>88.048654780271576</v>
      </c>
      <c r="D462">
        <f>1*'Time-domain'!AK208</f>
        <v>122.05882352941177</v>
      </c>
      <c r="E462">
        <f>1*'Time-domain'!AL208</f>
        <v>122.05882352941177</v>
      </c>
      <c r="F462">
        <f>F461+(C462+C461)/2*COS(2*PI()*'Time-domain'!$C$1*($B462+$B461)/2)*($B462-$B461)</f>
        <v>6.2542613626901555E-2</v>
      </c>
      <c r="G462">
        <f>G461+(D462+D461)/2*COS(2*PI()*'Time-domain'!$C$1*($B462+$B461)/2)*($B462-$B461)</f>
        <v>7.6410355735331684E-2</v>
      </c>
      <c r="H462">
        <f>H461+(E462+E461)/2*COS(2*PI()*'Time-domain'!$C$1*($B462+$B461)/2)*($B462-$B461)</f>
        <v>8.9739374261986596E-2</v>
      </c>
      <c r="I462">
        <f>I461+(C462+C461)/2*SIN(2*PI()*'Time-domain'!$C$1*($B462+$B461)/2)*($B462-$B461)</f>
        <v>1.3811616351483524</v>
      </c>
      <c r="J462">
        <f>J461+(D462+D461)/2*SIN(2*PI()*'Time-domain'!$C$1*($B462+$B461)/2)*($B462-$B461)</f>
        <v>1.4288438427367254</v>
      </c>
      <c r="K462">
        <f>K461+(E462+E461)/2*SIN(2*PI()*'Time-domain'!$C$1*($B462+$B461)/2)*($B462-$B461)</f>
        <v>1.4616229332384241</v>
      </c>
      <c r="L462">
        <f>$I$2*COS(2*PI()*'Time-domain'!$C$1*$B462)+$I$3*SIN(2*PI()*'Time-domain'!$C$1*$B462)</f>
        <v>91.087902864603066</v>
      </c>
      <c r="M462">
        <f>$J$2*COS(2*PI()*'Time-domain'!$C$1*$B462)+$J$3*SIN(2*PI()*'Time-domain'!$C$1*$B462)</f>
        <v>94.726443825916533</v>
      </c>
      <c r="N462">
        <f>$K$2*COS(2*PI()*'Time-domain'!$C$1*$B462)+$K$3*SIN(2*PI()*'Time-domain'!$C$1*$B462)</f>
        <v>97.342020243033417</v>
      </c>
      <c r="O462">
        <f t="shared" si="35"/>
        <v>200.59277974598524</v>
      </c>
      <c r="P462">
        <f t="shared" si="36"/>
        <v>214.67589129280293</v>
      </c>
      <c r="Q462">
        <f t="shared" si="36"/>
        <v>225.06804111508234</v>
      </c>
      <c r="R462">
        <f t="shared" si="37"/>
        <v>193.56322239769398</v>
      </c>
      <c r="S462">
        <f t="shared" si="38"/>
        <v>209.33599158301513</v>
      </c>
      <c r="T462">
        <f t="shared" si="39"/>
        <v>221.05591876266419</v>
      </c>
    </row>
    <row r="463" spans="1:20" x14ac:dyDescent="0.3">
      <c r="A463">
        <v>200</v>
      </c>
      <c r="B463">
        <f>A463/256/(2*'Time-domain'!$C$1)</f>
        <v>7.8125E-3</v>
      </c>
      <c r="C463">
        <f>1*'Time-domain'!AJ209</f>
        <v>78.974189486531188</v>
      </c>
      <c r="D463">
        <f>1*'Time-domain'!AK209</f>
        <v>122.05882352941177</v>
      </c>
      <c r="E463">
        <f>1*'Time-domain'!AL209</f>
        <v>122.05882352941177</v>
      </c>
      <c r="F463">
        <f>F462+(C463+C462)/2*COS(2*PI()*'Time-domain'!$C$1*($B463+$B462)/2)*($B463-$B462)</f>
        <v>6.003367169352937E-2</v>
      </c>
      <c r="G463">
        <f>G462+(D463+D462)/2*COS(2*PI()*'Time-domain'!$C$1*($B463+$B462)/2)*($B463-$B462)</f>
        <v>7.2743330400739353E-2</v>
      </c>
      <c r="H463">
        <f>H462+(E463+E462)/2*COS(2*PI()*'Time-domain'!$C$1*($B463+$B462)/2)*($B463-$B462)</f>
        <v>8.6072348927394265E-2</v>
      </c>
      <c r="I463">
        <f>I462+(C463+C462)/2*SIN(2*PI()*'Time-domain'!$C$1*($B463+$B462)/2)*($B463-$B462)</f>
        <v>1.3832465644964305</v>
      </c>
      <c r="J463">
        <f>J462+(D463+D462)/2*SIN(2*PI()*'Time-domain'!$C$1*($B463+$B462)/2)*($B463-$B462)</f>
        <v>1.4318911387456692</v>
      </c>
      <c r="K463">
        <f>K462+(E463+E462)/2*SIN(2*PI()*'Time-domain'!$C$1*($B463+$B462)/2)*($B463-$B462)</f>
        <v>1.4646702292473679</v>
      </c>
      <c r="L463">
        <f>$I$2*COS(2*PI()*'Time-domain'!$C$1*$B463)+$I$3*SIN(2*PI()*'Time-domain'!$C$1*$B463)</f>
        <v>89.752598306209705</v>
      </c>
      <c r="M463">
        <f>$J$2*COS(2*PI()*'Time-domain'!$C$1*$B463)+$J$3*SIN(2*PI()*'Time-domain'!$C$1*$B463)</f>
        <v>93.337800018525797</v>
      </c>
      <c r="N463">
        <f>$K$2*COS(2*PI()*'Time-domain'!$C$1*$B463)+$K$3*SIN(2*PI()*'Time-domain'!$C$1*$B463)</f>
        <v>95.915033351624245</v>
      </c>
      <c r="O463">
        <f t="shared" si="35"/>
        <v>200.86520777827988</v>
      </c>
      <c r="P463">
        <f t="shared" si="36"/>
        <v>215.257858339732</v>
      </c>
      <c r="Q463">
        <f t="shared" si="36"/>
        <v>225.6500081620114</v>
      </c>
      <c r="R463">
        <f t="shared" si="37"/>
        <v>193.88259043347242</v>
      </c>
      <c r="S463">
        <f t="shared" si="38"/>
        <v>209.68138376868683</v>
      </c>
      <c r="T463">
        <f t="shared" si="39"/>
        <v>221.42064814512599</v>
      </c>
    </row>
    <row r="464" spans="1:20" x14ac:dyDescent="0.3">
      <c r="A464">
        <v>201</v>
      </c>
      <c r="B464">
        <f>A464/256/(2*'Time-domain'!$C$1)</f>
        <v>7.8515624999999992E-3</v>
      </c>
      <c r="C464">
        <f>1*'Time-domain'!AJ210</f>
        <v>69.807869339695813</v>
      </c>
      <c r="D464">
        <f>1*'Time-domain'!AK210</f>
        <v>122.05882352941177</v>
      </c>
      <c r="E464">
        <f>1*'Time-domain'!AL210</f>
        <v>122.05882352941177</v>
      </c>
      <c r="F464">
        <f>F463+(C464+C463)/2*COS(2*PI()*'Time-domain'!$C$1*($B464+$B463)/2)*($B464-$B463)</f>
        <v>5.7776111822411991E-2</v>
      </c>
      <c r="G464">
        <f>G463+(D464+D463)/2*COS(2*PI()*'Time-domain'!$C$1*($B464+$B463)/2)*($B464-$B463)</f>
        <v>6.9039186176768949E-2</v>
      </c>
      <c r="H464">
        <f>H463+(E464+E463)/2*COS(2*PI()*'Time-domain'!$C$1*($B464+$B463)/2)*($B464-$B463)</f>
        <v>8.2368204703423861E-2</v>
      </c>
      <c r="I464">
        <f>I463+(C464+C463)/2*SIN(2*PI()*'Time-domain'!$C$1*($B464+$B463)/2)*($B464-$B463)</f>
        <v>1.3850762299945063</v>
      </c>
      <c r="J464">
        <f>J463+(D464+D463)/2*SIN(2*PI()*'Time-domain'!$C$1*($B464+$B463)/2)*($B464-$B463)</f>
        <v>1.4348932052570398</v>
      </c>
      <c r="K464">
        <f>K463+(E464+E463)/2*SIN(2*PI()*'Time-domain'!$C$1*($B464+$B463)/2)*($B464-$B463)</f>
        <v>1.4676722957587385</v>
      </c>
      <c r="L464">
        <f>$I$2*COS(2*PI()*'Time-domain'!$C$1*$B464)+$I$3*SIN(2*PI()*'Time-domain'!$C$1*$B464)</f>
        <v>88.403777336647408</v>
      </c>
      <c r="M464">
        <f>$J$2*COS(2*PI()*'Time-domain'!$C$1*$B464)+$J$3*SIN(2*PI()*'Time-domain'!$C$1*$B464)</f>
        <v>91.935099881775685</v>
      </c>
      <c r="N464">
        <f>$K$2*COS(2*PI()*'Time-domain'!$C$1*$B464)+$K$3*SIN(2*PI()*'Time-domain'!$C$1*$B464)</f>
        <v>94.473602008995513</v>
      </c>
      <c r="O464">
        <f t="shared" si="35"/>
        <v>201.08138063988702</v>
      </c>
      <c r="P464">
        <f t="shared" si="36"/>
        <v>215.83982538666106</v>
      </c>
      <c r="Q464">
        <f t="shared" si="36"/>
        <v>226.23197520894047</v>
      </c>
      <c r="R464">
        <f t="shared" si="37"/>
        <v>194.19254838447046</v>
      </c>
      <c r="S464">
        <f t="shared" si="38"/>
        <v>210.01659907569334</v>
      </c>
      <c r="T464">
        <f t="shared" si="39"/>
        <v>221.77463088413458</v>
      </c>
    </row>
    <row r="465" spans="1:20" x14ac:dyDescent="0.3">
      <c r="A465">
        <v>202</v>
      </c>
      <c r="B465">
        <f>A465/256/(2*'Time-domain'!$C$1)</f>
        <v>7.8906250000000001E-3</v>
      </c>
      <c r="C465">
        <f>1*'Time-domain'!AJ211</f>
        <v>60.551074753863347</v>
      </c>
      <c r="D465">
        <f>1*'Time-domain'!AK211</f>
        <v>114.3254171147715</v>
      </c>
      <c r="E465">
        <f>1*'Time-domain'!AL211</f>
        <v>122.05882352941177</v>
      </c>
      <c r="F465">
        <f>F464+(C465+C464)/2*COS(2*PI()*'Time-domain'!$C$1*($B465+$B464)/2)*($B465-$B464)</f>
        <v>5.5778573353919045E-2</v>
      </c>
      <c r="G465">
        <f>G464+(D465+D464)/2*COS(2*PI()*'Time-domain'!$C$1*($B465+$B464)/2)*($B465-$B464)</f>
        <v>6.5416982749796113E-2</v>
      </c>
      <c r="H465">
        <f>H464+(E465+E464)/2*COS(2*PI()*'Time-domain'!$C$1*($B465+$B464)/2)*($B465-$B464)</f>
        <v>7.8627499420570332E-2</v>
      </c>
      <c r="I465">
        <f>I464+(C465+C464)/2*SIN(2*PI()*'Time-domain'!$C$1*($B465+$B464)/2)*($B465-$B464)</f>
        <v>1.3866549409984723</v>
      </c>
      <c r="J465">
        <f>J464+(D465+D464)/2*SIN(2*PI()*'Time-domain'!$C$1*($B465+$B464)/2)*($B465-$B464)</f>
        <v>1.437755934810919</v>
      </c>
      <c r="K465">
        <f>K464+(E465+E464)/2*SIN(2*PI()*'Time-domain'!$C$1*($B465+$B464)/2)*($B465-$B464)</f>
        <v>1.4706286806723619</v>
      </c>
      <c r="L465">
        <f>$I$2*COS(2*PI()*'Time-domain'!$C$1*$B465)+$I$3*SIN(2*PI()*'Time-domain'!$C$1*$B465)</f>
        <v>87.041643083392898</v>
      </c>
      <c r="M465">
        <f>$J$2*COS(2*PI()*'Time-domain'!$C$1*$B465)+$J$3*SIN(2*PI()*'Time-domain'!$C$1*$B465)</f>
        <v>90.518554657147263</v>
      </c>
      <c r="N465">
        <f>$K$2*COS(2*PI()*'Time-domain'!$C$1*$B465)+$K$3*SIN(2*PI()*'Time-domain'!$C$1*$B465)</f>
        <v>93.017943289405466</v>
      </c>
      <c r="O465">
        <f t="shared" si="35"/>
        <v>201.24733234208611</v>
      </c>
      <c r="P465">
        <f t="shared" si="36"/>
        <v>216.38550418768574</v>
      </c>
      <c r="Q465">
        <f t="shared" si="36"/>
        <v>226.81394225586953</v>
      </c>
      <c r="R465">
        <f t="shared" si="37"/>
        <v>194.49314502066542</v>
      </c>
      <c r="S465">
        <f t="shared" si="38"/>
        <v>210.34169024810163</v>
      </c>
      <c r="T465">
        <f t="shared" si="39"/>
        <v>222.11792267669691</v>
      </c>
    </row>
    <row r="466" spans="1:20" x14ac:dyDescent="0.3">
      <c r="A466">
        <v>203</v>
      </c>
      <c r="B466">
        <f>A466/256/(2*'Time-domain'!$C$1)</f>
        <v>7.9296874999999992E-3</v>
      </c>
      <c r="C466">
        <f>1*'Time-domain'!AJ212</f>
        <v>54.411764705882355</v>
      </c>
      <c r="D466">
        <f>1*'Time-domain'!AK212</f>
        <v>104.12991713046499</v>
      </c>
      <c r="E466">
        <f>1*'Time-domain'!AL212</f>
        <v>122.05882352941177</v>
      </c>
      <c r="F466">
        <f>F465+(C466+C465)/2*COS(2*PI()*'Time-domain'!$C$1*($B466+$B465)/2)*($B466-$B465)</f>
        <v>5.4000002625771176E-2</v>
      </c>
      <c r="G466">
        <f>G465+(D466+D465)/2*COS(2*PI()*'Time-domain'!$C$1*($B466+$B465)/2)*($B466-$B465)</f>
        <v>6.2037297064210871E-2</v>
      </c>
      <c r="H466">
        <f>H465+(E466+E465)/2*COS(2*PI()*'Time-domain'!$C$1*($B466+$B465)/2)*($B466-$B465)</f>
        <v>7.4850796415290216E-2</v>
      </c>
      <c r="I466">
        <f>I465+(C466+C465)/2*SIN(2*PI()*'Time-domain'!$C$1*($B466+$B465)/2)*($B466-$B465)</f>
        <v>1.3880254749939203</v>
      </c>
      <c r="J466">
        <f>J465+(D466+D465)/2*SIN(2*PI()*'Time-domain'!$C$1*($B466+$B465)/2)*($B466-$B465)</f>
        <v>1.4403602586383142</v>
      </c>
      <c r="K466">
        <f>K465+(E466+E465)/2*SIN(2*PI()*'Time-domain'!$C$1*($B466+$B465)/2)*($B466-$B465)</f>
        <v>1.4735389387675442</v>
      </c>
      <c r="L466">
        <f>$I$2*COS(2*PI()*'Time-domain'!$C$1*$B466)+$I$3*SIN(2*PI()*'Time-domain'!$C$1*$B466)</f>
        <v>85.66640067885433</v>
      </c>
      <c r="M466">
        <f>$J$2*COS(2*PI()*'Time-domain'!$C$1*$B466)+$J$3*SIN(2*PI()*'Time-domain'!$C$1*$B466)</f>
        <v>89.088377671140876</v>
      </c>
      <c r="N466">
        <f>$K$2*COS(2*PI()*'Time-domain'!$C$1*$B466)+$K$3*SIN(2*PI()*'Time-domain'!$C$1*$B466)</f>
        <v>91.548276409702908</v>
      </c>
      <c r="O466">
        <f t="shared" si="35"/>
        <v>201.37639928013931</v>
      </c>
      <c r="P466">
        <f t="shared" si="36"/>
        <v>216.85154650272673</v>
      </c>
      <c r="Q466">
        <f t="shared" si="36"/>
        <v>227.3959093027986</v>
      </c>
      <c r="R466">
        <f t="shared" si="37"/>
        <v>194.78443475094065</v>
      </c>
      <c r="S466">
        <f t="shared" si="38"/>
        <v>210.65671612837875</v>
      </c>
      <c r="T466">
        <f t="shared" si="39"/>
        <v>222.45058565964632</v>
      </c>
    </row>
    <row r="467" spans="1:20" x14ac:dyDescent="0.3">
      <c r="A467">
        <v>204</v>
      </c>
      <c r="B467">
        <f>A467/256/(2*'Time-domain'!$C$1)</f>
        <v>7.9687500000000001E-3</v>
      </c>
      <c r="C467">
        <f>1*'Time-domain'!AJ213</f>
        <v>54.411764705882355</v>
      </c>
      <c r="D467">
        <f>1*'Time-domain'!AK213</f>
        <v>93.838773933010359</v>
      </c>
      <c r="E467">
        <f>1*'Time-domain'!AL213</f>
        <v>122.05882352941177</v>
      </c>
      <c r="F467">
        <f>F466+(C467+C466)/2*COS(2*PI()*'Time-domain'!$C$1*($B467+$B466)/2)*($B467-$B466)</f>
        <v>5.2300618494510079E-2</v>
      </c>
      <c r="G467">
        <f>G466+(D467+D466)/2*COS(2*PI()*'Time-domain'!$C$1*($B467+$B466)/2)*($B467-$B466)</f>
        <v>5.8945825450504599E-2</v>
      </c>
      <c r="H467">
        <f>H466+(E467+E466)/2*COS(2*PI()*'Time-domain'!$C$1*($B467+$B466)/2)*($B467-$B466)</f>
        <v>7.1038664445163976E-2</v>
      </c>
      <c r="I467">
        <f>I466+(C467+C466)/2*SIN(2*PI()*'Time-domain'!$C$1*($B467+$B466)/2)*($B467-$B466)</f>
        <v>1.3893020610312137</v>
      </c>
      <c r="J467">
        <f>J466+(D467+D466)/2*SIN(2*PI()*'Time-domain'!$C$1*($B467+$B466)/2)*($B467-$B466)</f>
        <v>1.4426825879011029</v>
      </c>
      <c r="K467">
        <f>K466+(E467+E466)/2*SIN(2*PI()*'Time-domain'!$C$1*($B467+$B466)/2)*($B467-$B466)</f>
        <v>1.4764026317701213</v>
      </c>
      <c r="L467">
        <f>$I$2*COS(2*PI()*'Time-domain'!$C$1*$B467)+$I$3*SIN(2*PI()*'Time-domain'!$C$1*$B467)</f>
        <v>84.278257229479323</v>
      </c>
      <c r="M467">
        <f>$J$2*COS(2*PI()*'Time-domain'!$C$1*$B467)+$J$3*SIN(2*PI()*'Time-domain'!$C$1*$B467)</f>
        <v>87.644784303150018</v>
      </c>
      <c r="N467">
        <f>$K$2*COS(2*PI()*'Time-domain'!$C$1*$B467)+$K$3*SIN(2*PI()*'Time-domain'!$C$1*$B467)</f>
        <v>90.064822696314067</v>
      </c>
      <c r="O467">
        <f t="shared" si="35"/>
        <v>201.49204928554587</v>
      </c>
      <c r="P467">
        <f t="shared" si="36"/>
        <v>217.23427699727154</v>
      </c>
      <c r="Q467">
        <f t="shared" si="36"/>
        <v>227.97787634972767</v>
      </c>
      <c r="R467">
        <f t="shared" si="37"/>
        <v>195.06647759031156</v>
      </c>
      <c r="S467">
        <f t="shared" si="38"/>
        <v>210.96174162194743</v>
      </c>
      <c r="T467">
        <f t="shared" si="39"/>
        <v>222.77268837221362</v>
      </c>
    </row>
    <row r="468" spans="1:20" x14ac:dyDescent="0.3">
      <c r="A468">
        <v>205</v>
      </c>
      <c r="B468">
        <f>A468/256/(2*'Time-domain'!$C$1)</f>
        <v>8.0078124999999993E-3</v>
      </c>
      <c r="C468">
        <f>1*'Time-domain'!AJ214</f>
        <v>54.411764705882355</v>
      </c>
      <c r="D468">
        <f>1*'Time-domain'!AK214</f>
        <v>83.453537330719413</v>
      </c>
      <c r="E468">
        <f>1*'Time-domain'!AL214</f>
        <v>122.05882352941177</v>
      </c>
      <c r="F468">
        <f>F467+(C468+C467)/2*COS(2*PI()*'Time-domain'!$C$1*($B468+$B467)/2)*($B468-$B467)</f>
        <v>5.0585696649317065E-2</v>
      </c>
      <c r="G468">
        <f>G467+(D468+D467)/2*COS(2*PI()*'Time-domain'!$C$1*($B468+$B467)/2)*($B468-$B467)</f>
        <v>5.6151921786339307E-2</v>
      </c>
      <c r="H468">
        <f>H467+(E468+E467)/2*COS(2*PI()*'Time-domain'!$C$1*($B468+$B467)/2)*($B468-$B467)</f>
        <v>6.7191677603244515E-2</v>
      </c>
      <c r="I468">
        <f>I467+(C468+C467)/2*SIN(2*PI()*'Time-domain'!$C$1*($B468+$B467)/2)*($B468-$B467)</f>
        <v>1.3905576968864974</v>
      </c>
      <c r="J468">
        <f>J467+(D468+D467)/2*SIN(2*PI()*'Time-domain'!$C$1*($B468+$B467)/2)*($B468-$B467)</f>
        <v>1.444728235419541</v>
      </c>
      <c r="K468">
        <f>K467+(E468+E467)/2*SIN(2*PI()*'Time-domain'!$C$1*($B468+$B467)/2)*($B468-$B467)</f>
        <v>1.4792193284184603</v>
      </c>
      <c r="L468">
        <f>$I$2*COS(2*PI()*'Time-domain'!$C$1*$B468)+$I$3*SIN(2*PI()*'Time-domain'!$C$1*$B468)</f>
        <v>82.877421784565328</v>
      </c>
      <c r="M468">
        <f>$J$2*COS(2*PI()*'Time-domain'!$C$1*$B468)+$J$3*SIN(2*PI()*'Time-domain'!$C$1*$B468)</f>
        <v>86.187991953025957</v>
      </c>
      <c r="N468">
        <f>$K$2*COS(2*PI()*'Time-domain'!$C$1*$B468)+$K$3*SIN(2*PI()*'Time-domain'!$C$1*$B468)</f>
        <v>88.567805551911619</v>
      </c>
      <c r="O468">
        <f t="shared" si="35"/>
        <v>201.60769929095244</v>
      </c>
      <c r="P468">
        <f t="shared" si="36"/>
        <v>217.54123562650236</v>
      </c>
      <c r="Q468">
        <f t="shared" si="36"/>
        <v>228.55984339665673</v>
      </c>
      <c r="R468">
        <f t="shared" si="37"/>
        <v>195.33933912377489</v>
      </c>
      <c r="S468">
        <f t="shared" si="38"/>
        <v>211.25683765808932</v>
      </c>
      <c r="T468">
        <f t="shared" si="39"/>
        <v>223.08430571474162</v>
      </c>
    </row>
    <row r="469" spans="1:20" x14ac:dyDescent="0.3">
      <c r="A469">
        <v>206</v>
      </c>
      <c r="B469">
        <f>A469/256/(2*'Time-domain'!$C$1)</f>
        <v>8.0468750000000002E-3</v>
      </c>
      <c r="C469">
        <f>1*'Time-domain'!AJ215</f>
        <v>54.411764705882355</v>
      </c>
      <c r="D469">
        <f>1*'Time-domain'!AK215</f>
        <v>72.975771302024242</v>
      </c>
      <c r="E469">
        <f>1*'Time-domain'!AL215</f>
        <v>122.05882352941177</v>
      </c>
      <c r="F469">
        <f>F468+(C469+C468)/2*COS(2*PI()*'Time-domain'!$C$1*($B469+$B468)/2)*($B469-$B468)</f>
        <v>4.8855495351113894E-2</v>
      </c>
      <c r="G469">
        <f>G468+(D469+D468)/2*COS(2*PI()*'Time-domain'!$C$1*($B469+$B468)/2)*($B469-$B468)</f>
        <v>5.366482920317836E-2</v>
      </c>
      <c r="H469">
        <f>H468+(E469+E468)/2*COS(2*PI()*'Time-domain'!$C$1*($B469+$B468)/2)*($B469-$B468)</f>
        <v>6.3310415231599568E-2</v>
      </c>
      <c r="I469">
        <f>I468+(C469+C468)/2*SIN(2*PI()*'Time-domain'!$C$1*($B469+$B468)/2)*($B469-$B468)</f>
        <v>1.3917921934656303</v>
      </c>
      <c r="J469">
        <f>J468+(D469+D468)/2*SIN(2*PI()*'Time-domain'!$C$1*($B469+$B468)/2)*($B469-$B468)</f>
        <v>1.4465027730349544</v>
      </c>
      <c r="K469">
        <f>K468+(E469+E468)/2*SIN(2*PI()*'Time-domain'!$C$1*($B469+$B468)/2)*($B469-$B468)</f>
        <v>1.4819886045284067</v>
      </c>
      <c r="L469">
        <f>$I$2*COS(2*PI()*'Time-domain'!$C$1*$B469)+$I$3*SIN(2*PI()*'Time-domain'!$C$1*$B469)</f>
        <v>81.464105304777661</v>
      </c>
      <c r="M469">
        <f>$J$2*COS(2*PI()*'Time-domain'!$C$1*$B469)+$J$3*SIN(2*PI()*'Time-domain'!$C$1*$B469)</f>
        <v>84.718220008338065</v>
      </c>
      <c r="N469">
        <f>$K$2*COS(2*PI()*'Time-domain'!$C$1*$B469)+$K$3*SIN(2*PI()*'Time-domain'!$C$1*$B469)</f>
        <v>87.057450421770994</v>
      </c>
      <c r="O469">
        <f t="shared" si="35"/>
        <v>201.723349296359</v>
      </c>
      <c r="P469">
        <f t="shared" si="36"/>
        <v>217.78020172610508</v>
      </c>
      <c r="Q469">
        <f t="shared" si="36"/>
        <v>229.1418104435858</v>
      </c>
      <c r="R469">
        <f t="shared" si="37"/>
        <v>195.6030904668028</v>
      </c>
      <c r="S469">
        <f t="shared" si="38"/>
        <v>211.54208114722002</v>
      </c>
      <c r="T469">
        <f t="shared" si="39"/>
        <v>223.385518903568</v>
      </c>
    </row>
    <row r="470" spans="1:20" x14ac:dyDescent="0.3">
      <c r="A470">
        <v>207</v>
      </c>
      <c r="B470">
        <f>A470/256/(2*'Time-domain'!$C$1)</f>
        <v>8.0859374999999994E-3</v>
      </c>
      <c r="C470">
        <f>1*'Time-domain'!AJ216</f>
        <v>54.411764705882362</v>
      </c>
      <c r="D470">
        <f>1*'Time-domain'!AK216</f>
        <v>62.407053759949605</v>
      </c>
      <c r="E470">
        <f>1*'Time-domain'!AL216</f>
        <v>111.85486584128921</v>
      </c>
      <c r="F470">
        <f>F469+(C470+C469)/2*COS(2*PI()*'Time-domain'!$C$1*($B470+$B469)/2)*($B470-$B469)</f>
        <v>4.7110275161852046E-2</v>
      </c>
      <c r="G470">
        <f>G469+(D470+D469)/2*COS(2*PI()*'Time-domain'!$C$1*($B470+$B469)/2)*($B470-$B469)</f>
        <v>5.1493673380034119E-2</v>
      </c>
      <c r="H470">
        <f>H469+(E470+E469)/2*COS(2*PI()*'Time-domain'!$C$1*($B470+$B469)/2)*($B470-$B469)</f>
        <v>5.9559104320796315E-2</v>
      </c>
      <c r="I470">
        <f>I469+(C470+C469)/2*SIN(2*PI()*'Time-domain'!$C$1*($B470+$B469)/2)*($B470-$B469)</f>
        <v>1.3930053648579681</v>
      </c>
      <c r="J470">
        <f>J469+(D470+D469)/2*SIN(2*PI()*'Time-domain'!$C$1*($B470+$B469)/2)*($B470-$B469)</f>
        <v>1.4480120290870864</v>
      </c>
      <c r="K470">
        <f>K469+(E470+E469)/2*SIN(2*PI()*'Time-domain'!$C$1*($B470+$B469)/2)*($B470-$B469)</f>
        <v>1.4845962887098947</v>
      </c>
      <c r="L470">
        <f>$I$2*COS(2*PI()*'Time-domain'!$C$1*$B470)+$I$3*SIN(2*PI()*'Time-domain'!$C$1*$B470)</f>
        <v>80.038520630379736</v>
      </c>
      <c r="M470">
        <f>$J$2*COS(2*PI()*'Time-domain'!$C$1*$B470)+$J$3*SIN(2*PI()*'Time-domain'!$C$1*$B470)</f>
        <v>83.235689811335149</v>
      </c>
      <c r="N470">
        <f>$K$2*COS(2*PI()*'Time-domain'!$C$1*$B470)+$K$3*SIN(2*PI()*'Time-domain'!$C$1*$B470)</f>
        <v>85.533984759819447</v>
      </c>
      <c r="O470">
        <f t="shared" si="35"/>
        <v>201.83899930176557</v>
      </c>
      <c r="P470">
        <f t="shared" si="36"/>
        <v>217.95919107495038</v>
      </c>
      <c r="Q470">
        <f t="shared" si="36"/>
        <v>229.67614261228709</v>
      </c>
      <c r="R470">
        <f t="shared" si="37"/>
        <v>195.85780822250544</v>
      </c>
      <c r="S470">
        <f t="shared" si="38"/>
        <v>211.81755493456097</v>
      </c>
      <c r="T470">
        <f t="shared" si="39"/>
        <v>223.67641542210356</v>
      </c>
    </row>
    <row r="471" spans="1:20" x14ac:dyDescent="0.3">
      <c r="A471">
        <v>208</v>
      </c>
      <c r="B471">
        <f>A471/256/(2*'Time-domain'!$C$1)</f>
        <v>8.1250000000000003E-3</v>
      </c>
      <c r="C471">
        <f>1*'Time-domain'!AJ217</f>
        <v>54.411764705882362</v>
      </c>
      <c r="D471">
        <f>1*'Time-domain'!AK217</f>
        <v>54.411764705882355</v>
      </c>
      <c r="E471">
        <f>1*'Time-domain'!AL217</f>
        <v>100.30861527536484</v>
      </c>
      <c r="F471">
        <f>F470+(C471+C470)/2*COS(2*PI()*'Time-domain'!$C$1*($B471+$B470)/2)*($B471-$B470)</f>
        <v>4.5350298905272445E-2</v>
      </c>
      <c r="G471">
        <f>G470+(D471+D470)/2*COS(2*PI()*'Time-domain'!$C$1*($B471+$B470)/2)*($B471-$B470)</f>
        <v>4.9604391274106395E-2</v>
      </c>
      <c r="H471">
        <f>H470+(E471+E470)/2*COS(2*PI()*'Time-domain'!$C$1*($B471+$B470)/2)*($B471-$B470)</f>
        <v>5.6127836365263369E-2</v>
      </c>
      <c r="I471">
        <f>I470+(C471+C470)/2*SIN(2*PI()*'Time-domain'!$C$1*($B471+$B470)/2)*($B471-$B470)</f>
        <v>1.3941970283643619</v>
      </c>
      <c r="J471">
        <f>J470+(D471+D470)/2*SIN(2*PI()*'Time-domain'!$C$1*($B471+$B470)/2)*($B471-$B470)</f>
        <v>1.4492912443779178</v>
      </c>
      <c r="K471">
        <f>K470+(E471+E470)/2*SIN(2*PI()*'Time-domain'!$C$1*($B471+$B470)/2)*($B471-$B470)</f>
        <v>1.4869195682359568</v>
      </c>
      <c r="L471">
        <f>$I$2*COS(2*PI()*'Time-domain'!$C$1*$B471)+$I$3*SIN(2*PI()*'Time-domain'!$C$1*$B471)</f>
        <v>78.600882449179579</v>
      </c>
      <c r="M471">
        <f>$J$2*COS(2*PI()*'Time-domain'!$C$1*$B471)+$J$3*SIN(2*PI()*'Time-domain'!$C$1*$B471)</f>
        <v>81.74062462561146</v>
      </c>
      <c r="N471">
        <f>$K$2*COS(2*PI()*'Time-domain'!$C$1*$B471)+$K$3*SIN(2*PI()*'Time-domain'!$C$1*$B471)</f>
        <v>83.997637994381662</v>
      </c>
      <c r="O471">
        <f t="shared" si="35"/>
        <v>201.95464930717213</v>
      </c>
      <c r="P471">
        <f t="shared" si="36"/>
        <v>218.0924590080339</v>
      </c>
      <c r="Q471">
        <f t="shared" si="36"/>
        <v>230.11572603728257</v>
      </c>
      <c r="R471">
        <f t="shared" si="37"/>
        <v>196.10357443548824</v>
      </c>
      <c r="S471">
        <f t="shared" si="38"/>
        <v>212.08334775023675</v>
      </c>
      <c r="T471">
        <f t="shared" si="39"/>
        <v>223.95708896813554</v>
      </c>
    </row>
    <row r="472" spans="1:20" x14ac:dyDescent="0.3">
      <c r="A472">
        <v>209</v>
      </c>
      <c r="B472">
        <f>A472/256/(2*'Time-domain'!$C$1)</f>
        <v>8.1640624999999994E-3</v>
      </c>
      <c r="C472">
        <f>1*'Time-domain'!AJ218</f>
        <v>54.411764705882355</v>
      </c>
      <c r="D472">
        <f>1*'Time-domain'!AK218</f>
        <v>54.411764705882355</v>
      </c>
      <c r="E472">
        <f>1*'Time-domain'!AL218</f>
        <v>88.66729697029659</v>
      </c>
      <c r="F472">
        <f>F471+(C472+C471)/2*COS(2*PI()*'Time-domain'!$C$1*($B472+$B471)/2)*($B472-$B471)</f>
        <v>4.3575831627325784E-2</v>
      </c>
      <c r="G472">
        <f>G471+(D472+D471)/2*COS(2*PI()*'Time-domain'!$C$1*($B472+$B471)/2)*($B472-$B471)</f>
        <v>4.7829923996159741E-2</v>
      </c>
      <c r="H472">
        <f>H471+(E472+E471)/2*COS(2*PI()*'Time-domain'!$C$1*($B472+$B471)/2)*($B472-$B471)</f>
        <v>5.3046411103533225E-2</v>
      </c>
      <c r="I472">
        <f>I471+(C472+C471)/2*SIN(2*PI()*'Time-domain'!$C$1*($B472+$B471)/2)*($B472-$B471)</f>
        <v>1.3953670045246707</v>
      </c>
      <c r="J472">
        <f>J471+(D472+D471)/2*SIN(2*PI()*'Time-domain'!$C$1*($B472+$B471)/2)*($B472-$B471)</f>
        <v>1.4504612205382266</v>
      </c>
      <c r="K472">
        <f>K471+(E472+E471)/2*SIN(2*PI()*'Time-domain'!$C$1*($B472+$B471)/2)*($B472-$B471)</f>
        <v>1.4889512732669841</v>
      </c>
      <c r="L472">
        <f>$I$2*COS(2*PI()*'Time-domain'!$C$1*$B472)+$I$3*SIN(2*PI()*'Time-domain'!$C$1*$B472)</f>
        <v>77.151407264199435</v>
      </c>
      <c r="M472">
        <f>$J$2*COS(2*PI()*'Time-domain'!$C$1*$B472)+$J$3*SIN(2*PI()*'Time-domain'!$C$1*$B472)</f>
        <v>80.233249602484889</v>
      </c>
      <c r="N472">
        <f>$K$2*COS(2*PI()*'Time-domain'!$C$1*$B472)+$K$3*SIN(2*PI()*'Time-domain'!$C$1*$B472)</f>
        <v>82.448641493629623</v>
      </c>
      <c r="O472">
        <f t="shared" si="35"/>
        <v>202.0702993125787</v>
      </c>
      <c r="P472">
        <f t="shared" si="36"/>
        <v>218.20810901344046</v>
      </c>
      <c r="Q472">
        <f t="shared" si="36"/>
        <v>230.46447501588685</v>
      </c>
      <c r="R472">
        <f t="shared" si="37"/>
        <v>196.34047654243122</v>
      </c>
      <c r="S472">
        <f t="shared" si="38"/>
        <v>212.33955415582716</v>
      </c>
      <c r="T472">
        <f t="shared" si="39"/>
        <v>224.22763939738749</v>
      </c>
    </row>
    <row r="473" spans="1:20" x14ac:dyDescent="0.3">
      <c r="A473">
        <v>210</v>
      </c>
      <c r="B473">
        <f>A473/256/(2*'Time-domain'!$C$1)</f>
        <v>8.2031250000000003E-3</v>
      </c>
      <c r="C473">
        <f>1*'Time-domain'!AJ219</f>
        <v>54.411764705882355</v>
      </c>
      <c r="D473">
        <f>1*'Time-domain'!AK219</f>
        <v>54.411764705882355</v>
      </c>
      <c r="E473">
        <f>1*'Time-domain'!AL219</f>
        <v>76.932664065799614</v>
      </c>
      <c r="F473">
        <f>F472+(C473+C472)/2*COS(2*PI()*'Time-domain'!$C$1*($B473+$B472)/2)*($B473-$B472)</f>
        <v>4.1787140556256964E-2</v>
      </c>
      <c r="G473">
        <f>G472+(D473+D472)/2*COS(2*PI()*'Time-domain'!$C$1*($B473+$B472)/2)*($B473-$B472)</f>
        <v>4.6041232925090922E-2</v>
      </c>
      <c r="H473">
        <f>H472+(E473+E472)/2*COS(2*PI()*'Time-domain'!$C$1*($B473+$B472)/2)*($B473-$B472)</f>
        <v>5.0324507363820603E-2</v>
      </c>
      <c r="I473">
        <f>I472+(C473+C472)/2*SIN(2*PI()*'Time-domain'!$C$1*($B473+$B472)/2)*($B473-$B472)</f>
        <v>1.3965151171447883</v>
      </c>
      <c r="J473">
        <f>J472+(D473+D472)/2*SIN(2*PI()*'Time-domain'!$C$1*($B473+$B472)/2)*($B473-$B472)</f>
        <v>1.4516093331583442</v>
      </c>
      <c r="K473">
        <f>K472+(E473+E472)/2*SIN(2*PI()*'Time-domain'!$C$1*($B473+$B472)/2)*($B473-$B472)</f>
        <v>1.4906983899630168</v>
      </c>
      <c r="L473">
        <f>$I$2*COS(2*PI()*'Time-domain'!$C$1*$B473)+$I$3*SIN(2*PI()*'Time-domain'!$C$1*$B473)</f>
        <v>75.69031336107038</v>
      </c>
      <c r="M473">
        <f>$J$2*COS(2*PI()*'Time-domain'!$C$1*$B473)+$J$3*SIN(2*PI()*'Time-domain'!$C$1*$B473)</f>
        <v>78.713791747089175</v>
      </c>
      <c r="N473">
        <f>$K$2*COS(2*PI()*'Time-domain'!$C$1*$B473)+$K$3*SIN(2*PI()*'Time-domain'!$C$1*$B473)</f>
        <v>80.887228530738483</v>
      </c>
      <c r="O473">
        <f t="shared" si="35"/>
        <v>202.18594931798526</v>
      </c>
      <c r="P473">
        <f t="shared" si="36"/>
        <v>218.32375901884703</v>
      </c>
      <c r="Q473">
        <f t="shared" si="36"/>
        <v>230.73228113986301</v>
      </c>
      <c r="R473">
        <f t="shared" si="37"/>
        <v>196.56860731942041</v>
      </c>
      <c r="S473">
        <f t="shared" si="38"/>
        <v>212.58627448740708</v>
      </c>
      <c r="T473">
        <f t="shared" si="39"/>
        <v>224.48817266337008</v>
      </c>
    </row>
    <row r="474" spans="1:20" x14ac:dyDescent="0.3">
      <c r="A474">
        <v>211</v>
      </c>
      <c r="B474">
        <f>A474/256/(2*'Time-domain'!$C$1)</f>
        <v>8.2421874999999995E-3</v>
      </c>
      <c r="C474">
        <f>1*'Time-domain'!AJ220</f>
        <v>54.411764705882355</v>
      </c>
      <c r="D474">
        <f>1*'Time-domain'!AK220</f>
        <v>54.411764705882362</v>
      </c>
      <c r="E474">
        <f>1*'Time-domain'!AL220</f>
        <v>65.10648375442733</v>
      </c>
      <c r="F474">
        <f>F473+(C474+C473)/2*COS(2*PI()*'Time-domain'!$C$1*($B474+$B473)/2)*($B474-$B473)</f>
        <v>3.9984495062362124E-2</v>
      </c>
      <c r="G474">
        <f>G473+(D474+D473)/2*COS(2*PI()*'Time-domain'!$C$1*($B474+$B473)/2)*($B474-$B473)</f>
        <v>4.4238587431196082E-2</v>
      </c>
      <c r="H474">
        <f>H473+(E474+E473)/2*COS(2*PI()*'Time-domain'!$C$1*($B474+$B473)/2)*($B474-$B473)</f>
        <v>4.7971650117241409E-2</v>
      </c>
      <c r="I474">
        <f>I473+(C474+C473)/2*SIN(2*PI()*'Time-domain'!$C$1*($B474+$B473)/2)*($B474-$B473)</f>
        <v>1.3976411933231772</v>
      </c>
      <c r="J474">
        <f>J473+(D474+D473)/2*SIN(2*PI()*'Time-domain'!$C$1*($B474+$B473)/2)*($B474-$B473)</f>
        <v>1.4527354093367331</v>
      </c>
      <c r="K474">
        <f>K473+(E474+E473)/2*SIN(2*PI()*'Time-domain'!$C$1*($B474+$B473)/2)*($B474-$B473)</f>
        <v>1.4921681722943159</v>
      </c>
      <c r="L474">
        <f>$I$2*COS(2*PI()*'Time-domain'!$C$1*$B474)+$I$3*SIN(2*PI()*'Time-domain'!$C$1*$B474)</f>
        <v>74.217820775160078</v>
      </c>
      <c r="M474">
        <f>$J$2*COS(2*PI()*'Time-domain'!$C$1*$B474)+$J$3*SIN(2*PI()*'Time-domain'!$C$1*$B474)</f>
        <v>77.182479884188496</v>
      </c>
      <c r="N474">
        <f>$K$2*COS(2*PI()*'Time-domain'!$C$1*$B474)+$K$3*SIN(2*PI()*'Time-domain'!$C$1*$B474)</f>
        <v>79.313634248757282</v>
      </c>
      <c r="O474">
        <f t="shared" si="35"/>
        <v>202.30159932339183</v>
      </c>
      <c r="P474">
        <f t="shared" si="36"/>
        <v>218.43940902425359</v>
      </c>
      <c r="Q474">
        <f t="shared" si="36"/>
        <v>230.92930379136197</v>
      </c>
      <c r="R474">
        <f t="shared" si="37"/>
        <v>196.78806482606305</v>
      </c>
      <c r="S474">
        <f t="shared" si="38"/>
        <v>212.8236147951076</v>
      </c>
      <c r="T474">
        <f t="shared" si="39"/>
        <v>224.73880075355851</v>
      </c>
    </row>
    <row r="475" spans="1:20" x14ac:dyDescent="0.3">
      <c r="A475">
        <v>212</v>
      </c>
      <c r="B475">
        <f>A475/256/(2*'Time-domain'!$C$1)</f>
        <v>8.2812500000000004E-3</v>
      </c>
      <c r="C475">
        <f>1*'Time-domain'!AJ221</f>
        <v>54.411764705882355</v>
      </c>
      <c r="D475">
        <f>1*'Time-domain'!AK221</f>
        <v>54.411764705882355</v>
      </c>
      <c r="E475">
        <f>1*'Time-domain'!AL221</f>
        <v>54.411764705882355</v>
      </c>
      <c r="F475">
        <f>F474+(C475+C474)/2*COS(2*PI()*'Time-domain'!$C$1*($B475+$B474)/2)*($B475-$B474)</f>
        <v>3.8168166617421832E-2</v>
      </c>
      <c r="G475">
        <f>G474+(D475+D474)/2*COS(2*PI()*'Time-domain'!$C$1*($B475+$B474)/2)*($B475-$B474)</f>
        <v>4.242225898625579E-2</v>
      </c>
      <c r="H475">
        <f>H474+(E475+E474)/2*COS(2*PI()*'Time-domain'!$C$1*($B475+$B474)/2)*($B475-$B474)</f>
        <v>4.5976820547374203E-2</v>
      </c>
      <c r="I475">
        <f>I474+(C475+C474)/2*SIN(2*PI()*'Time-domain'!$C$1*($B475+$B474)/2)*($B475-$B474)</f>
        <v>1.398745063476907</v>
      </c>
      <c r="J475">
        <f>J474+(D475+D474)/2*SIN(2*PI()*'Time-domain'!$C$1*($B475+$B474)/2)*($B475-$B474)</f>
        <v>1.4538392794904629</v>
      </c>
      <c r="K475">
        <f>K474+(E475+E474)/2*SIN(2*PI()*'Time-domain'!$C$1*($B475+$B474)/2)*($B475-$B474)</f>
        <v>1.4933805261668152</v>
      </c>
      <c r="L475">
        <f>$I$2*COS(2*PI()*'Time-domain'!$C$1*$B475)+$I$3*SIN(2*PI()*'Time-domain'!$C$1*$B475)</f>
        <v>72.734151258435617</v>
      </c>
      <c r="M475">
        <f>$J$2*COS(2*PI()*'Time-domain'!$C$1*$B475)+$J$3*SIN(2*PI()*'Time-domain'!$C$1*$B475)</f>
        <v>75.639544623716716</v>
      </c>
      <c r="N475">
        <f>$K$2*COS(2*PI()*'Time-domain'!$C$1*$B475)+$K$3*SIN(2*PI()*'Time-domain'!$C$1*$B475)</f>
        <v>77.728095625196687</v>
      </c>
      <c r="O475">
        <f t="shared" si="35"/>
        <v>202.41724932879839</v>
      </c>
      <c r="P475">
        <f t="shared" si="36"/>
        <v>218.55505902966016</v>
      </c>
      <c r="Q475">
        <f t="shared" si="36"/>
        <v>231.06880195264148</v>
      </c>
      <c r="R475">
        <f t="shared" si="37"/>
        <v>196.99895234642011</v>
      </c>
      <c r="S475">
        <f t="shared" si="38"/>
        <v>213.0516867792355</v>
      </c>
      <c r="T475">
        <f t="shared" si="39"/>
        <v>224.97964162193551</v>
      </c>
    </row>
    <row r="476" spans="1:20" x14ac:dyDescent="0.3">
      <c r="A476">
        <v>213</v>
      </c>
      <c r="B476">
        <f>A476/256/(2*'Time-domain'!$C$1)</f>
        <v>8.3203124999999996E-3</v>
      </c>
      <c r="C476">
        <f>1*'Time-domain'!AJ222</f>
        <v>54.411764705882355</v>
      </c>
      <c r="D476">
        <f>1*'Time-domain'!AK222</f>
        <v>54.411764705882355</v>
      </c>
      <c r="E476">
        <f>1*'Time-domain'!AL222</f>
        <v>54.411764705882355</v>
      </c>
      <c r="F476">
        <f>F475+(C476+C475)/2*COS(2*PI()*'Time-domain'!$C$1*($B476+$B475)/2)*($B476-$B475)</f>
        <v>3.6338428753819083E-2</v>
      </c>
      <c r="G476">
        <f>G475+(D476+D475)/2*COS(2*PI()*'Time-domain'!$C$1*($B476+$B475)/2)*($B476-$B475)</f>
        <v>4.059252112265304E-2</v>
      </c>
      <c r="H476">
        <f>H475+(E476+E475)/2*COS(2*PI()*'Time-domain'!$C$1*($B476+$B475)/2)*($B476-$B475)</f>
        <v>4.4147082683771453E-2</v>
      </c>
      <c r="I476">
        <f>I475+(C476+C475)/2*SIN(2*PI()*'Time-domain'!$C$1*($B476+$B475)/2)*($B476-$B475)</f>
        <v>1.3998265613671927</v>
      </c>
      <c r="J476">
        <f>J475+(D476+D475)/2*SIN(2*PI()*'Time-domain'!$C$1*($B476+$B475)/2)*($B476-$B475)</f>
        <v>1.4549207773807487</v>
      </c>
      <c r="K476">
        <f>K475+(E476+E475)/2*SIN(2*PI()*'Time-domain'!$C$1*($B476+$B475)/2)*($B476-$B475)</f>
        <v>1.4944620240571009</v>
      </c>
      <c r="L476">
        <f>$I$2*COS(2*PI()*'Time-domain'!$C$1*$B476)+$I$3*SIN(2*PI()*'Time-domain'!$C$1*$B476)</f>
        <v>71.239528246068872</v>
      </c>
      <c r="M476">
        <f>$J$2*COS(2*PI()*'Time-domain'!$C$1*$B476)+$J$3*SIN(2*PI()*'Time-domain'!$C$1*$B476)</f>
        <v>74.085218326048718</v>
      </c>
      <c r="N476">
        <f>$K$2*COS(2*PI()*'Time-domain'!$C$1*$B476)+$K$3*SIN(2*PI()*'Time-domain'!$C$1*$B476)</f>
        <v>76.130851436341345</v>
      </c>
      <c r="O476">
        <f t="shared" si="35"/>
        <v>202.53289933420496</v>
      </c>
      <c r="P476">
        <f t="shared" si="36"/>
        <v>218.67070903506672</v>
      </c>
      <c r="Q476">
        <f t="shared" si="36"/>
        <v>231.18445195804804</v>
      </c>
      <c r="R476">
        <f t="shared" si="37"/>
        <v>197.20137832679185</v>
      </c>
      <c r="S476">
        <f t="shared" si="38"/>
        <v>213.27060772298904</v>
      </c>
      <c r="T476">
        <f t="shared" si="39"/>
        <v>225.21081911794025</v>
      </c>
    </row>
    <row r="477" spans="1:20" x14ac:dyDescent="0.3">
      <c r="A477">
        <v>214</v>
      </c>
      <c r="B477">
        <f>A477/256/(2*'Time-domain'!$C$1)</f>
        <v>8.3593750000000005E-3</v>
      </c>
      <c r="C477">
        <f>1*'Time-domain'!AJ223</f>
        <v>54.411764705882355</v>
      </c>
      <c r="D477">
        <f>1*'Time-domain'!AK223</f>
        <v>54.411764705882355</v>
      </c>
      <c r="E477">
        <f>1*'Time-domain'!AL223</f>
        <v>54.411764705882355</v>
      </c>
      <c r="F477">
        <f>F476+(C477+C476)/2*COS(2*PI()*'Time-domain'!$C$1*($B477+$B476)/2)*($B477-$B476)</f>
        <v>3.4495557023345655E-2</v>
      </c>
      <c r="G477">
        <f>G476+(D477+D476)/2*COS(2*PI()*'Time-domain'!$C$1*($B477+$B476)/2)*($B477-$B476)</f>
        <v>3.8749649392179619E-2</v>
      </c>
      <c r="H477">
        <f>H476+(E477+E476)/2*COS(2*PI()*'Time-domain'!$C$1*($B477+$B476)/2)*($B477-$B476)</f>
        <v>4.2304210953298033E-2</v>
      </c>
      <c r="I477">
        <f>I476+(C477+C476)/2*SIN(2*PI()*'Time-domain'!$C$1*($B477+$B476)/2)*($B477-$B476)</f>
        <v>1.4008855241244305</v>
      </c>
      <c r="J477">
        <f>J476+(D477+D476)/2*SIN(2*PI()*'Time-domain'!$C$1*($B477+$B476)/2)*($B477-$B476)</f>
        <v>1.4559797401379864</v>
      </c>
      <c r="K477">
        <f>K476+(E477+E476)/2*SIN(2*PI()*'Time-domain'!$C$1*($B477+$B476)/2)*($B477-$B476)</f>
        <v>1.4955209868143386</v>
      </c>
      <c r="L477">
        <f>$I$2*COS(2*PI()*'Time-domain'!$C$1*$B477)+$I$3*SIN(2*PI()*'Time-domain'!$C$1*$B477)</f>
        <v>69.734176822787788</v>
      </c>
      <c r="M477">
        <f>$J$2*COS(2*PI()*'Time-domain'!$C$1*$B477)+$J$3*SIN(2*PI()*'Time-domain'!$C$1*$B477)</f>
        <v>72.519735067007602</v>
      </c>
      <c r="N477">
        <f>$K$2*COS(2*PI()*'Time-domain'!$C$1*$B477)+$K$3*SIN(2*PI()*'Time-domain'!$C$1*$B477)</f>
        <v>74.522142221290906</v>
      </c>
      <c r="O477">
        <f t="shared" si="35"/>
        <v>202.64854933961152</v>
      </c>
      <c r="P477">
        <f t="shared" si="36"/>
        <v>218.78635904047329</v>
      </c>
      <c r="Q477">
        <f t="shared" si="36"/>
        <v>231.30010196345461</v>
      </c>
      <c r="R477">
        <f t="shared" si="37"/>
        <v>197.39545631039383</v>
      </c>
      <c r="S477">
        <f t="shared" si="38"/>
        <v>213.48050042181112</v>
      </c>
      <c r="T477">
        <f t="shared" si="39"/>
        <v>225.43246291186611</v>
      </c>
    </row>
    <row r="478" spans="1:20" x14ac:dyDescent="0.3">
      <c r="A478">
        <v>215</v>
      </c>
      <c r="B478">
        <f>A478/256/(2*'Time-domain'!$C$1)</f>
        <v>8.3984374999999997E-3</v>
      </c>
      <c r="C478">
        <f>1*'Time-domain'!AJ224</f>
        <v>54.411764705882355</v>
      </c>
      <c r="D478">
        <f>1*'Time-domain'!AK224</f>
        <v>54.411764705882355</v>
      </c>
      <c r="E478">
        <f>1*'Time-domain'!AL224</f>
        <v>54.411764705882348</v>
      </c>
      <c r="F478">
        <f>F477+(C478+C477)/2*COS(2*PI()*'Time-domain'!$C$1*($B478+$B477)/2)*($B478-$B477)</f>
        <v>3.2639828955705719E-2</v>
      </c>
      <c r="G478">
        <f>G477+(D478+D477)/2*COS(2*PI()*'Time-domain'!$C$1*($B478+$B477)/2)*($B478-$B477)</f>
        <v>3.6893921324539683E-2</v>
      </c>
      <c r="H478">
        <f>H477+(E478+E477)/2*COS(2*PI()*'Time-domain'!$C$1*($B478+$B477)/2)*($B478-$B477)</f>
        <v>4.0448482885658096E-2</v>
      </c>
      <c r="I478">
        <f>I477+(C478+C477)/2*SIN(2*PI()*'Time-domain'!$C$1*($B478+$B477)/2)*($B478-$B477)</f>
        <v>1.4019217922727238</v>
      </c>
      <c r="J478">
        <f>J477+(D478+D477)/2*SIN(2*PI()*'Time-domain'!$C$1*($B478+$B477)/2)*($B478-$B477)</f>
        <v>1.4570160082862798</v>
      </c>
      <c r="K478">
        <f>K477+(E478+E477)/2*SIN(2*PI()*'Time-domain'!$C$1*($B478+$B477)/2)*($B478-$B477)</f>
        <v>1.496557254962632</v>
      </c>
      <c r="L478">
        <f>$I$2*COS(2*PI()*'Time-domain'!$C$1*$B478)+$I$3*SIN(2*PI()*'Time-domain'!$C$1*$B478)</f>
        <v>68.218323688979766</v>
      </c>
      <c r="M478">
        <f>$J$2*COS(2*PI()*'Time-domain'!$C$1*$B478)+$J$3*SIN(2*PI()*'Time-domain'!$C$1*$B478)</f>
        <v>70.943330602614068</v>
      </c>
      <c r="N478">
        <f>$K$2*COS(2*PI()*'Time-domain'!$C$1*$B478)+$K$3*SIN(2*PI()*'Time-domain'!$C$1*$B478)</f>
        <v>72.902210245736043</v>
      </c>
      <c r="O478">
        <f t="shared" si="35"/>
        <v>202.76419934501808</v>
      </c>
      <c r="P478">
        <f t="shared" si="36"/>
        <v>218.90200904587985</v>
      </c>
      <c r="Q478">
        <f t="shared" si="36"/>
        <v>231.41575196886117</v>
      </c>
      <c r="R478">
        <f t="shared" si="37"/>
        <v>197.58130486896266</v>
      </c>
      <c r="S478">
        <f t="shared" si="38"/>
        <v>213.68149310942172</v>
      </c>
      <c r="T478">
        <f t="shared" si="39"/>
        <v>225.64470841675205</v>
      </c>
    </row>
    <row r="479" spans="1:20" x14ac:dyDescent="0.3">
      <c r="A479">
        <v>216</v>
      </c>
      <c r="B479">
        <f>A479/256/(2*'Time-domain'!$C$1)</f>
        <v>8.4375000000000006E-3</v>
      </c>
      <c r="C479">
        <f>1*'Time-domain'!AJ225</f>
        <v>54.411764705882355</v>
      </c>
      <c r="D479">
        <f>1*'Time-domain'!AK225</f>
        <v>54.411764705882355</v>
      </c>
      <c r="E479">
        <f>1*'Time-domain'!AL225</f>
        <v>54.411764705882355</v>
      </c>
      <c r="F479">
        <f>F478+(C479+C478)/2*COS(2*PI()*'Time-domain'!$C$1*($B479+$B478)/2)*($B479-$B478)</f>
        <v>3.0771524016720182E-2</v>
      </c>
      <c r="G479">
        <f>G478+(D479+D478)/2*COS(2*PI()*'Time-domain'!$C$1*($B479+$B478)/2)*($B479-$B478)</f>
        <v>3.5025616385554147E-2</v>
      </c>
      <c r="H479">
        <f>H478+(E479+E478)/2*COS(2*PI()*'Time-domain'!$C$1*($B479+$B478)/2)*($B479-$B478)</f>
        <v>3.858017794667256E-2</v>
      </c>
      <c r="I479">
        <f>I478+(C479+C478)/2*SIN(2*PI()*'Time-domain'!$C$1*($B479+$B478)/2)*($B479-$B478)</f>
        <v>1.4029352097539016</v>
      </c>
      <c r="J479">
        <f>J478+(D479+D478)/2*SIN(2*PI()*'Time-domain'!$C$1*($B479+$B478)/2)*($B479-$B478)</f>
        <v>1.4580294257674575</v>
      </c>
      <c r="K479">
        <f>K478+(E479+E478)/2*SIN(2*PI()*'Time-domain'!$C$1*($B479+$B478)/2)*($B479-$B478)</f>
        <v>1.4975706724438098</v>
      </c>
      <c r="L479">
        <f>$I$2*COS(2*PI()*'Time-domain'!$C$1*$B479)+$I$3*SIN(2*PI()*'Time-domain'!$C$1*$B479)</f>
        <v>66.692197126550795</v>
      </c>
      <c r="M479">
        <f>$J$2*COS(2*PI()*'Time-domain'!$C$1*$B479)+$J$3*SIN(2*PI()*'Time-domain'!$C$1*$B479)</f>
        <v>69.356242333581747</v>
      </c>
      <c r="N479">
        <f>$K$2*COS(2*PI()*'Time-domain'!$C$1*$B479)+$K$3*SIN(2*PI()*'Time-domain'!$C$1*$B479)</f>
        <v>71.271299465473462</v>
      </c>
      <c r="O479">
        <f t="shared" si="35"/>
        <v>202.87984935042465</v>
      </c>
      <c r="P479">
        <f t="shared" si="36"/>
        <v>219.01765905128642</v>
      </c>
      <c r="Q479">
        <f t="shared" si="36"/>
        <v>231.53140197426774</v>
      </c>
      <c r="R479">
        <f t="shared" si="37"/>
        <v>197.75904753133295</v>
      </c>
      <c r="S479">
        <f t="shared" si="38"/>
        <v>213.87371938057484</v>
      </c>
      <c r="T479">
        <f t="shared" si="39"/>
        <v>225.84769670681501</v>
      </c>
    </row>
    <row r="480" spans="1:20" x14ac:dyDescent="0.3">
      <c r="A480">
        <v>217</v>
      </c>
      <c r="B480">
        <f>A480/256/(2*'Time-domain'!$C$1)</f>
        <v>8.4765624999999997E-3</v>
      </c>
      <c r="C480">
        <f>1*'Time-domain'!AJ226</f>
        <v>54.411764705882355</v>
      </c>
      <c r="D480">
        <f>1*'Time-domain'!AK226</f>
        <v>54.411764705882355</v>
      </c>
      <c r="E480">
        <f>1*'Time-domain'!AL226</f>
        <v>54.411764705882355</v>
      </c>
      <c r="F480">
        <f>F479+(C480+C479)/2*COS(2*PI()*'Time-domain'!$C$1*($B480+$B479)/2)*($B480-$B479)</f>
        <v>2.8890923566240862E-2</v>
      </c>
      <c r="G480">
        <f>G479+(D480+D479)/2*COS(2*PI()*'Time-domain'!$C$1*($B480+$B479)/2)*($B480-$B479)</f>
        <v>3.314501593507483E-2</v>
      </c>
      <c r="H480">
        <f>H479+(E480+E479)/2*COS(2*PI()*'Time-domain'!$C$1*($B480+$B479)/2)*($B480-$B479)</f>
        <v>3.6699577496193243E-2</v>
      </c>
      <c r="I480">
        <f>I479+(C480+C479)/2*SIN(2*PI()*'Time-domain'!$C$1*($B480+$B479)/2)*($B480-$B479)</f>
        <v>1.4039256239510187</v>
      </c>
      <c r="J480">
        <f>J479+(D480+D479)/2*SIN(2*PI()*'Time-domain'!$C$1*($B480+$B479)/2)*($B480-$B479)</f>
        <v>1.4590198399645746</v>
      </c>
      <c r="K480">
        <f>K479+(E480+E479)/2*SIN(2*PI()*'Time-domain'!$C$1*($B480+$B479)/2)*($B480-$B479)</f>
        <v>1.4985610866409269</v>
      </c>
      <c r="L480">
        <f>$I$2*COS(2*PI()*'Time-domain'!$C$1*$B480)+$I$3*SIN(2*PI()*'Time-domain'!$C$1*$B480)</f>
        <v>65.156026964547848</v>
      </c>
      <c r="M480">
        <f>$J$2*COS(2*PI()*'Time-domain'!$C$1*$B480)+$J$3*SIN(2*PI()*'Time-domain'!$C$1*$B480)</f>
        <v>67.75870926956641</v>
      </c>
      <c r="N480">
        <f>$K$2*COS(2*PI()*'Time-domain'!$C$1*$B480)+$K$3*SIN(2*PI()*'Time-domain'!$C$1*$B480)</f>
        <v>69.62965548966794</v>
      </c>
      <c r="O480">
        <f t="shared" si="35"/>
        <v>202.99549935583121</v>
      </c>
      <c r="P480">
        <f t="shared" si="36"/>
        <v>219.13330905669298</v>
      </c>
      <c r="Q480">
        <f t="shared" si="36"/>
        <v>231.6470519796743</v>
      </c>
      <c r="R480">
        <f t="shared" si="37"/>
        <v>197.92881270902802</v>
      </c>
      <c r="S480">
        <f t="shared" si="38"/>
        <v>214.0573181105859</v>
      </c>
      <c r="T480">
        <f t="shared" si="39"/>
        <v>226.04157443247195</v>
      </c>
    </row>
    <row r="481" spans="1:20" x14ac:dyDescent="0.3">
      <c r="A481">
        <v>218</v>
      </c>
      <c r="B481">
        <f>A481/256/(2*'Time-domain'!$C$1)</f>
        <v>8.5156250000000006E-3</v>
      </c>
      <c r="C481">
        <f>1*'Time-domain'!AJ227</f>
        <v>54.411764705882355</v>
      </c>
      <c r="D481">
        <f>1*'Time-domain'!AK227</f>
        <v>54.411764705882355</v>
      </c>
      <c r="E481">
        <f>1*'Time-domain'!AL227</f>
        <v>54.411764705882355</v>
      </c>
      <c r="F481">
        <f>F480+(C481+C480)/2*COS(2*PI()*'Time-domain'!$C$1*($B481+$B480)/2)*($B481-$B480)</f>
        <v>2.699831081577804E-2</v>
      </c>
      <c r="G481">
        <f>G480+(D481+D480)/2*COS(2*PI()*'Time-domain'!$C$1*($B481+$B480)/2)*($B481-$B480)</f>
        <v>3.1252403184612011E-2</v>
      </c>
      <c r="H481">
        <f>H480+(E481+E480)/2*COS(2*PI()*'Time-domain'!$C$1*($B481+$B480)/2)*($B481-$B480)</f>
        <v>3.4806964745730425E-2</v>
      </c>
      <c r="I481">
        <f>I480+(C481+C480)/2*SIN(2*PI()*'Time-domain'!$C$1*($B481+$B480)/2)*($B481-$B480)</f>
        <v>1.4048928857113401</v>
      </c>
      <c r="J481">
        <f>J480+(D481+D480)/2*SIN(2*PI()*'Time-domain'!$C$1*($B481+$B480)/2)*($B481-$B480)</f>
        <v>1.459987101724896</v>
      </c>
      <c r="K481">
        <f>K480+(E481+E480)/2*SIN(2*PI()*'Time-domain'!$C$1*($B481+$B480)/2)*($B481-$B480)</f>
        <v>1.4995283484012483</v>
      </c>
      <c r="L481">
        <f>$I$2*COS(2*PI()*'Time-domain'!$C$1*$B481)+$I$3*SIN(2*PI()*'Time-domain'!$C$1*$B481)</f>
        <v>63.610044544546639</v>
      </c>
      <c r="M481">
        <f>$J$2*COS(2*PI()*'Time-domain'!$C$1*$B481)+$J$3*SIN(2*PI()*'Time-domain'!$C$1*$B481)</f>
        <v>66.150971993171083</v>
      </c>
      <c r="N481">
        <f>$K$2*COS(2*PI()*'Time-domain'!$C$1*$B481)+$K$3*SIN(2*PI()*'Time-domain'!$C$1*$B481)</f>
        <v>67.97752554386355</v>
      </c>
      <c r="O481">
        <f t="shared" si="35"/>
        <v>203.11114936123778</v>
      </c>
      <c r="P481">
        <f t="shared" si="36"/>
        <v>219.24895906209954</v>
      </c>
      <c r="Q481">
        <f t="shared" si="36"/>
        <v>231.76270198508087</v>
      </c>
      <c r="R481">
        <f t="shared" si="37"/>
        <v>198.09073361890972</v>
      </c>
      <c r="S481">
        <f t="shared" si="38"/>
        <v>214.23243337167855</v>
      </c>
      <c r="T481">
        <f t="shared" si="39"/>
        <v>226.22649373200315</v>
      </c>
    </row>
    <row r="482" spans="1:20" x14ac:dyDescent="0.3">
      <c r="A482">
        <v>219</v>
      </c>
      <c r="B482">
        <f>A482/256/(2*'Time-domain'!$C$1)</f>
        <v>8.5546874999999998E-3</v>
      </c>
      <c r="C482">
        <f>1*'Time-domain'!AJ228</f>
        <v>54.411764705882355</v>
      </c>
      <c r="D482">
        <f>1*'Time-domain'!AK228</f>
        <v>54.411764705882355</v>
      </c>
      <c r="E482">
        <f>1*'Time-domain'!AL228</f>
        <v>54.411764705882355</v>
      </c>
      <c r="F482">
        <f>F481+(C482+C481)/2*COS(2*PI()*'Time-domain'!$C$1*($B482+$B481)/2)*($B482-$B481)</f>
        <v>2.5093970785850527E-2</v>
      </c>
      <c r="G482">
        <f>G481+(D482+D481)/2*COS(2*PI()*'Time-domain'!$C$1*($B482+$B481)/2)*($B482-$B481)</f>
        <v>2.9348063154684498E-2</v>
      </c>
      <c r="H482">
        <f>H481+(E482+E481)/2*COS(2*PI()*'Time-domain'!$C$1*($B482+$B481)/2)*($B482-$B481)</f>
        <v>3.2902624715802908E-2</v>
      </c>
      <c r="I482">
        <f>I481+(C482+C481)/2*SIN(2*PI()*'Time-domain'!$C$1*($B482+$B481)/2)*($B482-$B481)</f>
        <v>1.4058368493688025</v>
      </c>
      <c r="J482">
        <f>J481+(D482+D481)/2*SIN(2*PI()*'Time-domain'!$C$1*($B482+$B481)/2)*($B482-$B481)</f>
        <v>1.4609310653823584</v>
      </c>
      <c r="K482">
        <f>K481+(E482+E481)/2*SIN(2*PI()*'Time-domain'!$C$1*($B482+$B481)/2)*($B482-$B481)</f>
        <v>1.5004723120587107</v>
      </c>
      <c r="L482">
        <f>$I$2*COS(2*PI()*'Time-domain'!$C$1*$B482)+$I$3*SIN(2*PI()*'Time-domain'!$C$1*$B482)</f>
        <v>62.054482685813205</v>
      </c>
      <c r="M482">
        <f>$J$2*COS(2*PI()*'Time-domain'!$C$1*$B482)+$J$3*SIN(2*PI()*'Time-domain'!$C$1*$B482)</f>
        <v>64.533272623716044</v>
      </c>
      <c r="N482">
        <f>$K$2*COS(2*PI()*'Time-domain'!$C$1*$B482)+$K$3*SIN(2*PI()*'Time-domain'!$C$1*$B482)</f>
        <v>66.315158432753307</v>
      </c>
      <c r="O482">
        <f t="shared" si="35"/>
        <v>203.22679936664434</v>
      </c>
      <c r="P482">
        <f t="shared" si="36"/>
        <v>219.36460906750611</v>
      </c>
      <c r="Q482">
        <f t="shared" si="36"/>
        <v>231.87835199048743</v>
      </c>
      <c r="R482">
        <f t="shared" si="37"/>
        <v>198.24494820293344</v>
      </c>
      <c r="S482">
        <f t="shared" si="38"/>
        <v>214.39921434620086</v>
      </c>
      <c r="T482">
        <f t="shared" si="39"/>
        <v>226.40261213990982</v>
      </c>
    </row>
    <row r="483" spans="1:20" x14ac:dyDescent="0.3">
      <c r="A483">
        <v>220</v>
      </c>
      <c r="B483">
        <f>A483/256/(2*'Time-domain'!$C$1)</f>
        <v>8.5937500000000007E-3</v>
      </c>
      <c r="C483">
        <f>1*'Time-domain'!AJ229</f>
        <v>54.411764705882355</v>
      </c>
      <c r="D483">
        <f>1*'Time-domain'!AK229</f>
        <v>54.411764705882355</v>
      </c>
      <c r="E483">
        <f>1*'Time-domain'!AL229</f>
        <v>54.411764705882355</v>
      </c>
      <c r="F483">
        <f>F482+(C483+C482)/2*COS(2*PI()*'Time-domain'!$C$1*($B483+$B482)/2)*($B483-$B482)</f>
        <v>2.3178190263061949E-2</v>
      </c>
      <c r="G483">
        <f>G482+(D483+D482)/2*COS(2*PI()*'Time-domain'!$C$1*($B483+$B482)/2)*($B483-$B482)</f>
        <v>2.743228263189592E-2</v>
      </c>
      <c r="H483">
        <f>H482+(E483+E482)/2*COS(2*PI()*'Time-domain'!$C$1*($B483+$B482)/2)*($B483-$B482)</f>
        <v>3.098684419301433E-2</v>
      </c>
      <c r="I483">
        <f>I482+(C483+C482)/2*SIN(2*PI()*'Time-domain'!$C$1*($B483+$B482)/2)*($B483-$B482)</f>
        <v>1.4067573727659513</v>
      </c>
      <c r="J483">
        <f>J482+(D483+D482)/2*SIN(2*PI()*'Time-domain'!$C$1*($B483+$B482)/2)*($B483-$B482)</f>
        <v>1.4618515887795072</v>
      </c>
      <c r="K483">
        <f>K482+(E483+E482)/2*SIN(2*PI()*'Time-domain'!$C$1*($B483+$B482)/2)*($B483-$B482)</f>
        <v>1.5013928354558594</v>
      </c>
      <c r="L483">
        <f>$I$2*COS(2*PI()*'Time-domain'!$C$1*$B483)+$I$3*SIN(2*PI()*'Time-domain'!$C$1*$B483)</f>
        <v>60.489575650241612</v>
      </c>
      <c r="M483">
        <f>$J$2*COS(2*PI()*'Time-domain'!$C$1*$B483)+$J$3*SIN(2*PI()*'Time-domain'!$C$1*$B483)</f>
        <v>62.905854780775897</v>
      </c>
      <c r="N483">
        <f>$K$2*COS(2*PI()*'Time-domain'!$C$1*$B483)+$K$3*SIN(2*PI()*'Time-domain'!$C$1*$B483)</f>
        <v>64.642804502709424</v>
      </c>
      <c r="O483">
        <f t="shared" si="35"/>
        <v>203.34244937205091</v>
      </c>
      <c r="P483">
        <f t="shared" si="36"/>
        <v>219.48025907291267</v>
      </c>
      <c r="Q483">
        <f t="shared" si="36"/>
        <v>231.994001995894</v>
      </c>
      <c r="R483">
        <f t="shared" si="37"/>
        <v>198.39159904505718</v>
      </c>
      <c r="S483">
        <f t="shared" si="38"/>
        <v>214.55781523676356</v>
      </c>
      <c r="T483">
        <f t="shared" si="39"/>
        <v>226.57009249202122</v>
      </c>
    </row>
    <row r="484" spans="1:20" x14ac:dyDescent="0.3">
      <c r="A484">
        <v>221</v>
      </c>
      <c r="B484">
        <f>A484/256/(2*'Time-domain'!$C$1)</f>
        <v>8.6328124999999999E-3</v>
      </c>
      <c r="C484">
        <f>1*'Time-domain'!AJ230</f>
        <v>54.411764705882355</v>
      </c>
      <c r="D484">
        <f>1*'Time-domain'!AK230</f>
        <v>54.411764705882355</v>
      </c>
      <c r="E484">
        <f>1*'Time-domain'!AL230</f>
        <v>54.411764705882355</v>
      </c>
      <c r="F484">
        <f>F483+(C484+C483)/2*COS(2*PI()*'Time-domain'!$C$1*($B484+$B483)/2)*($B484-$B483)</f>
        <v>2.125125775691241E-2</v>
      </c>
      <c r="G484">
        <f>G483+(D484+D483)/2*COS(2*PI()*'Time-domain'!$C$1*($B484+$B483)/2)*($B484-$B483)</f>
        <v>2.5505350125746382E-2</v>
      </c>
      <c r="H484">
        <f>H483+(E484+E483)/2*COS(2*PI()*'Time-domain'!$C$1*($B484+$B483)/2)*($B484-$B483)</f>
        <v>2.9059911686864792E-2</v>
      </c>
      <c r="I484">
        <f>I483+(C484+C483)/2*SIN(2*PI()*'Time-domain'!$C$1*($B484+$B483)/2)*($B484-$B483)</f>
        <v>1.4076543172753488</v>
      </c>
      <c r="J484">
        <f>J483+(D484+D483)/2*SIN(2*PI()*'Time-domain'!$C$1*($B484+$B483)/2)*($B484-$B483)</f>
        <v>1.4627485332889048</v>
      </c>
      <c r="K484">
        <f>K483+(E484+E483)/2*SIN(2*PI()*'Time-domain'!$C$1*($B484+$B483)/2)*($B484-$B483)</f>
        <v>1.502289779965257</v>
      </c>
      <c r="L484">
        <f>$I$2*COS(2*PI()*'Time-domain'!$C$1*$B484)+$I$3*SIN(2*PI()*'Time-domain'!$C$1*$B484)</f>
        <v>58.915559107075239</v>
      </c>
      <c r="M484">
        <f>$J$2*COS(2*PI()*'Time-domain'!$C$1*$B484)+$J$3*SIN(2*PI()*'Time-domain'!$C$1*$B484)</f>
        <v>61.268963547491687</v>
      </c>
      <c r="N484">
        <f>$K$2*COS(2*PI()*'Time-domain'!$C$1*$B484)+$K$3*SIN(2*PI()*'Time-domain'!$C$1*$B484)</f>
        <v>62.960715604082353</v>
      </c>
      <c r="O484">
        <f t="shared" si="35"/>
        <v>203.45809937745747</v>
      </c>
      <c r="P484">
        <f t="shared" si="36"/>
        <v>219.59590907831924</v>
      </c>
      <c r="Q484">
        <f t="shared" si="36"/>
        <v>232.10965200130056</v>
      </c>
      <c r="R484">
        <f t="shared" si="37"/>
        <v>198.53083328535416</v>
      </c>
      <c r="S484">
        <f t="shared" si="38"/>
        <v>214.70839517335398</v>
      </c>
      <c r="T484">
        <f t="shared" si="39"/>
        <v>226.72910282740835</v>
      </c>
    </row>
    <row r="485" spans="1:20" x14ac:dyDescent="0.3">
      <c r="A485">
        <v>222</v>
      </c>
      <c r="B485">
        <f>A485/256/(2*'Time-domain'!$C$1)</f>
        <v>8.6718750000000008E-3</v>
      </c>
      <c r="C485">
        <f>1*'Time-domain'!AJ231</f>
        <v>54.411764705882355</v>
      </c>
      <c r="D485">
        <f>1*'Time-domain'!AK231</f>
        <v>54.411764705882355</v>
      </c>
      <c r="E485">
        <f>1*'Time-domain'!AL231</f>
        <v>54.411764705882355</v>
      </c>
      <c r="F485">
        <f>F484+(C485+C484)/2*COS(2*PI()*'Time-domain'!$C$1*($B485+$B484)/2)*($B485-$B484)</f>
        <v>1.9313463456349354E-2</v>
      </c>
      <c r="G485">
        <f>G484+(D485+D484)/2*COS(2*PI()*'Time-domain'!$C$1*($B485+$B484)/2)*($B485-$B484)</f>
        <v>2.3567555825183325E-2</v>
      </c>
      <c r="H485">
        <f>H484+(E485+E484)/2*COS(2*PI()*'Time-domain'!$C$1*($B485+$B484)/2)*($B485-$B484)</f>
        <v>2.7122117386301735E-2</v>
      </c>
      <c r="I485">
        <f>I484+(C485+C484)/2*SIN(2*PI()*'Time-domain'!$C$1*($B485+$B484)/2)*($B485-$B484)</f>
        <v>1.4085275478204513</v>
      </c>
      <c r="J485">
        <f>J484+(D485+D484)/2*SIN(2*PI()*'Time-domain'!$C$1*($B485+$B484)/2)*($B485-$B484)</f>
        <v>1.4636217638340072</v>
      </c>
      <c r="K485">
        <f>K484+(E485+E484)/2*SIN(2*PI()*'Time-domain'!$C$1*($B485+$B484)/2)*($B485-$B484)</f>
        <v>1.5031630105103595</v>
      </c>
      <c r="L485">
        <f>$I$2*COS(2*PI()*'Time-domain'!$C$1*$B485)+$I$3*SIN(2*PI()*'Time-domain'!$C$1*$B485)</f>
        <v>57.332670097415743</v>
      </c>
      <c r="M485">
        <f>$J$2*COS(2*PI()*'Time-domain'!$C$1*$B485)+$J$3*SIN(2*PI()*'Time-domain'!$C$1*$B485)</f>
        <v>59.622845433662128</v>
      </c>
      <c r="N485">
        <f>$K$2*COS(2*PI()*'Time-domain'!$C$1*$B485)+$K$3*SIN(2*PI()*'Time-domain'!$C$1*$B485)</f>
        <v>61.26914505327295</v>
      </c>
      <c r="O485">
        <f t="shared" si="35"/>
        <v>203.57374938286404</v>
      </c>
      <c r="P485">
        <f t="shared" si="36"/>
        <v>219.7115590837258</v>
      </c>
      <c r="Q485">
        <f t="shared" si="36"/>
        <v>232.22530200670712</v>
      </c>
      <c r="R485">
        <f t="shared" si="37"/>
        <v>198.66280253138132</v>
      </c>
      <c r="S485">
        <f t="shared" si="38"/>
        <v>214.85111811748226</v>
      </c>
      <c r="T485">
        <f t="shared" si="39"/>
        <v>226.87981628716369</v>
      </c>
    </row>
    <row r="486" spans="1:20" x14ac:dyDescent="0.3">
      <c r="A486">
        <v>223</v>
      </c>
      <c r="B486">
        <f>A486/256/(2*'Time-domain'!$C$1)</f>
        <v>8.7109374999999999E-3</v>
      </c>
      <c r="C486">
        <f>1*'Time-domain'!AJ232</f>
        <v>45.572087044056069</v>
      </c>
      <c r="D486">
        <f>1*'Time-domain'!AK232</f>
        <v>54.411764705882355</v>
      </c>
      <c r="E486">
        <f>1*'Time-domain'!AL232</f>
        <v>54.411764705882355</v>
      </c>
      <c r="F486">
        <f>F485+(C486+C485)/2*COS(2*PI()*'Time-domain'!$C$1*($B486+$B485)/2)*($B486-$B485)</f>
        <v>1.7523363783899813E-2</v>
      </c>
      <c r="G486">
        <f>G485+(D486+D485)/2*COS(2*PI()*'Time-domain'!$C$1*($B486+$B485)/2)*($B486-$B485)</f>
        <v>2.1619191554900819E-2</v>
      </c>
      <c r="H486">
        <f>H485+(E486+E485)/2*COS(2*PI()*'Time-domain'!$C$1*($B486+$B485)/2)*($B486-$B485)</f>
        <v>2.5173753116019229E-2</v>
      </c>
      <c r="I486">
        <f>I485+(C486+C485)/2*SIN(2*PI()*'Time-domain'!$C$1*($B486+$B485)/2)*($B486-$B485)</f>
        <v>1.4093079377960969</v>
      </c>
      <c r="J486">
        <f>J485+(D486+D485)/2*SIN(2*PI()*'Time-domain'!$C$1*($B486+$B485)/2)*($B486-$B485)</f>
        <v>1.4644711489095064</v>
      </c>
      <c r="K486">
        <f>K485+(E486+E485)/2*SIN(2*PI()*'Time-domain'!$C$1*($B486+$B485)/2)*($B486-$B485)</f>
        <v>1.5040123955858586</v>
      </c>
      <c r="L486">
        <f>$I$2*COS(2*PI()*'Time-domain'!$C$1*$B486)+$I$3*SIN(2*PI()*'Time-domain'!$C$1*$B486)</f>
        <v>55.741146998525828</v>
      </c>
      <c r="M486">
        <f>$J$2*COS(2*PI()*'Time-domain'!$C$1*$B486)+$J$3*SIN(2*PI()*'Time-domain'!$C$1*$B486)</f>
        <v>57.967748338620439</v>
      </c>
      <c r="N486">
        <f>$K$2*COS(2*PI()*'Time-domain'!$C$1*$B486)+$K$3*SIN(2*PI()*'Time-domain'!$C$1*$B486)</f>
        <v>59.568347594584282</v>
      </c>
      <c r="O486">
        <f t="shared" si="35"/>
        <v>203.67137409585968</v>
      </c>
      <c r="P486">
        <f t="shared" si="36"/>
        <v>219.82720908913237</v>
      </c>
      <c r="Q486">
        <f t="shared" si="36"/>
        <v>232.34095201211369</v>
      </c>
      <c r="R486">
        <f t="shared" si="37"/>
        <v>198.78766276685639</v>
      </c>
      <c r="S486">
        <f t="shared" si="38"/>
        <v>214.98615276341701</v>
      </c>
      <c r="T486">
        <f t="shared" si="39"/>
        <v>227.02241101010725</v>
      </c>
    </row>
    <row r="487" spans="1:20" x14ac:dyDescent="0.3">
      <c r="A487">
        <v>224</v>
      </c>
      <c r="B487">
        <f>A487/256/(2*'Time-domain'!$C$1)</f>
        <v>8.7500000000000008E-3</v>
      </c>
      <c r="C487">
        <f>1*'Time-domain'!AJ233</f>
        <v>33.422870875064554</v>
      </c>
      <c r="D487">
        <f>1*'Time-domain'!AK233</f>
        <v>54.411764705882355</v>
      </c>
      <c r="E487">
        <f>1*'Time-domain'!AL233</f>
        <v>54.411764705882355</v>
      </c>
      <c r="F487">
        <f>F486+(C487+C486)/2*COS(2*PI()*'Time-domain'!$C$1*($B487+$B486)/2)*($B487-$B486)</f>
        <v>1.6101587167499321E-2</v>
      </c>
      <c r="G487">
        <f>G486+(D487+D486)/2*COS(2*PI()*'Time-domain'!$C$1*($B487+$B486)/2)*($B487-$B486)</f>
        <v>1.9660550731391148E-2</v>
      </c>
      <c r="H487">
        <f>H486+(E487+E486)/2*COS(2*PI()*'Time-domain'!$C$1*($B487+$B486)/2)*($B487-$B486)</f>
        <v>2.3215112292509558E-2</v>
      </c>
      <c r="I487">
        <f>I486+(C487+C486)/2*SIN(2*PI()*'Time-domain'!$C$1*($B487+$B486)/2)*($B487-$B486)</f>
        <v>1.4099071038238717</v>
      </c>
      <c r="J487">
        <f>J486+(D487+D486)/2*SIN(2*PI()*'Time-domain'!$C$1*($B487+$B486)/2)*($B487-$B486)</f>
        <v>1.4652965606011341</v>
      </c>
      <c r="K487">
        <f>K486+(E487+E486)/2*SIN(2*PI()*'Time-domain'!$C$1*($B487+$B486)/2)*($B487-$B486)</f>
        <v>1.5048378072774864</v>
      </c>
      <c r="L487">
        <f>$I$2*COS(2*PI()*'Time-domain'!$C$1*$B487)+$I$3*SIN(2*PI()*'Time-domain'!$C$1*$B487)</f>
        <v>54.14122948792987</v>
      </c>
      <c r="M487">
        <f>$J$2*COS(2*PI()*'Time-domain'!$C$1*$B487)+$J$3*SIN(2*PI()*'Time-domain'!$C$1*$B487)</f>
        <v>56.303921513900967</v>
      </c>
      <c r="N487">
        <f>$K$2*COS(2*PI()*'Time-domain'!$C$1*$B487)+$K$3*SIN(2*PI()*'Time-domain'!$C$1*$B487)</f>
        <v>57.858579361857338</v>
      </c>
      <c r="O487">
        <f t="shared" si="35"/>
        <v>203.73231358195972</v>
      </c>
      <c r="P487">
        <f t="shared" si="36"/>
        <v>219.94285909453893</v>
      </c>
      <c r="Q487">
        <f t="shared" si="36"/>
        <v>232.45660201752025</v>
      </c>
      <c r="R487">
        <f t="shared" si="37"/>
        <v>198.90557425769927</v>
      </c>
      <c r="S487">
        <f t="shared" si="38"/>
        <v>215.11367243657017</v>
      </c>
      <c r="T487">
        <f t="shared" si="39"/>
        <v>227.15707002548257</v>
      </c>
    </row>
    <row r="488" spans="1:20" x14ac:dyDescent="0.3">
      <c r="A488">
        <v>225</v>
      </c>
      <c r="B488">
        <f>A488/256/(2*'Time-domain'!$C$1)</f>
        <v>8.7890625E-3</v>
      </c>
      <c r="C488">
        <f>1*'Time-domain'!AJ234</f>
        <v>26.470588235294116</v>
      </c>
      <c r="D488">
        <f>1*'Time-domain'!AK234</f>
        <v>54.411764705882355</v>
      </c>
      <c r="E488">
        <f>1*'Time-domain'!AL234</f>
        <v>54.411764705882355</v>
      </c>
      <c r="F488">
        <f>F487+(C488+C487)/2*COS(2*PI()*'Time-domain'!$C$1*($B488+$B487)/2)*($B488-$B487)</f>
        <v>1.5018111869352735E-2</v>
      </c>
      <c r="G488">
        <f>G487+(D488+D487)/2*COS(2*PI()*'Time-domain'!$C$1*($B488+$B487)/2)*($B488-$B487)</f>
        <v>1.7691928318758061E-2</v>
      </c>
      <c r="H488">
        <f>H487+(E488+E487)/2*COS(2*PI()*'Time-domain'!$C$1*($B488+$B487)/2)*($B488-$B487)</f>
        <v>2.1246489879876471E-2</v>
      </c>
      <c r="I488">
        <f>I487+(C488+C487)/2*SIN(2*PI()*'Time-domain'!$C$1*($B488+$B487)/2)*($B488-$B487)</f>
        <v>1.4103481248767642</v>
      </c>
      <c r="J488">
        <f>J487+(D488+D487)/2*SIN(2*PI()*'Time-domain'!$C$1*($B488+$B487)/2)*($B488-$B487)</f>
        <v>1.4660978746049258</v>
      </c>
      <c r="K488">
        <f>K487+(E488+E487)/2*SIN(2*PI()*'Time-domain'!$C$1*($B488+$B487)/2)*($B488-$B487)</f>
        <v>1.5056391212812781</v>
      </c>
      <c r="L488">
        <f>$I$2*COS(2*PI()*'Time-domain'!$C$1*$B488)+$I$3*SIN(2*PI()*'Time-domain'!$C$1*$B488)</f>
        <v>52.533158507320245</v>
      </c>
      <c r="M488">
        <f>$J$2*COS(2*PI()*'Time-domain'!$C$1*$B488)+$J$3*SIN(2*PI()*'Time-domain'!$C$1*$B488)</f>
        <v>54.631615525703722</v>
      </c>
      <c r="N488">
        <f>$K$2*COS(2*PI()*'Time-domain'!$C$1*$B488)+$K$3*SIN(2*PI()*'Time-domain'!$C$1*$B488)</f>
        <v>56.140097839899219</v>
      </c>
      <c r="O488">
        <f t="shared" si="35"/>
        <v>203.76734509020389</v>
      </c>
      <c r="P488">
        <f t="shared" si="36"/>
        <v>220.0585090999455</v>
      </c>
      <c r="Q488">
        <f t="shared" si="36"/>
        <v>232.57225202292682</v>
      </c>
      <c r="R488">
        <f t="shared" si="37"/>
        <v>199.0167014554938</v>
      </c>
      <c r="S488">
        <f t="shared" si="38"/>
        <v>215.23385498909229</v>
      </c>
      <c r="T488">
        <f t="shared" si="39"/>
        <v>227.28398114270669</v>
      </c>
    </row>
    <row r="489" spans="1:20" x14ac:dyDescent="0.3">
      <c r="A489">
        <v>226</v>
      </c>
      <c r="B489">
        <f>A489/256/(2*'Time-domain'!$C$1)</f>
        <v>8.8281249999999992E-3</v>
      </c>
      <c r="C489">
        <f>1*'Time-domain'!AJ235</f>
        <v>26.470588235294116</v>
      </c>
      <c r="D489">
        <f>1*'Time-domain'!AK235</f>
        <v>44.090287917490684</v>
      </c>
      <c r="E489">
        <f>1*'Time-domain'!AL235</f>
        <v>54.411764705882355</v>
      </c>
      <c r="F489">
        <f>F488+(C489+C488)/2*COS(2*PI()*'Time-domain'!$C$1*($B489+$B488)/2)*($B489-$B488)</f>
        <v>1.4055691987722371E-2</v>
      </c>
      <c r="G489">
        <f>G488+(D489+D488)/2*COS(2*PI()*'Time-domain'!$C$1*($B489+$B488)/2)*($B489-$B488)</f>
        <v>1.5901255346486634E-2</v>
      </c>
      <c r="H489">
        <f>H488+(E489+E488)/2*COS(2*PI()*'Time-domain'!$C$1*($B489+$B488)/2)*($B489-$B488)</f>
        <v>1.926818234541406E-2</v>
      </c>
      <c r="I489">
        <f>I488+(C489+C488)/2*SIN(2*PI()*'Time-domain'!$C$1*($B489+$B488)/2)*($B489-$B488)</f>
        <v>1.4107261714048251</v>
      </c>
      <c r="J489">
        <f>J488+(D489+D488)/2*SIN(2*PI()*'Time-domain'!$C$1*($B489+$B488)/2)*($B489-$B488)</f>
        <v>1.466801265830503</v>
      </c>
      <c r="K489">
        <f>K488+(E489+E488)/2*SIN(2*PI()*'Time-domain'!$C$1*($B489+$B488)/2)*($B489-$B488)</f>
        <v>1.5064162169222923</v>
      </c>
      <c r="L489">
        <f>$I$2*COS(2*PI()*'Time-domain'!$C$1*$B489)+$I$3*SIN(2*PI()*'Time-domain'!$C$1*$B489)</f>
        <v>50.917176226271501</v>
      </c>
      <c r="M489">
        <f>$J$2*COS(2*PI()*'Time-domain'!$C$1*$B489)+$J$3*SIN(2*PI()*'Time-domain'!$C$1*$B489)</f>
        <v>52.951082217159119</v>
      </c>
      <c r="N489">
        <f>$K$2*COS(2*PI()*'Time-domain'!$C$1*$B489)+$K$3*SIN(2*PI()*'Time-domain'!$C$1*$B489)</f>
        <v>54.413161825705842</v>
      </c>
      <c r="O489">
        <f t="shared" si="35"/>
        <v>203.79471587307586</v>
      </c>
      <c r="P489">
        <f t="shared" si="36"/>
        <v>220.15326158403747</v>
      </c>
      <c r="Q489">
        <f t="shared" si="36"/>
        <v>232.68790202833338</v>
      </c>
      <c r="R489">
        <f t="shared" si="37"/>
        <v>199.1212128984283</v>
      </c>
      <c r="S489">
        <f t="shared" si="38"/>
        <v>215.34688269274105</v>
      </c>
      <c r="T489">
        <f t="shared" si="39"/>
        <v>227.40333683824079</v>
      </c>
    </row>
    <row r="490" spans="1:20" x14ac:dyDescent="0.3">
      <c r="A490">
        <v>227</v>
      </c>
      <c r="B490">
        <f>A490/256/(2*'Time-domain'!$C$1)</f>
        <v>8.8671875000000001E-3</v>
      </c>
      <c r="C490">
        <f>1*'Time-domain'!AJ236</f>
        <v>26.470588235294116</v>
      </c>
      <c r="D490">
        <f>1*'Time-domain'!AK236</f>
        <v>30.639996172471854</v>
      </c>
      <c r="E490">
        <f>1*'Time-domain'!AL236</f>
        <v>54.411764705882355</v>
      </c>
      <c r="F490">
        <f>F489+(C490+C489)/2*COS(2*PI()*'Time-domain'!$C$1*($B490+$B489)/2)*($B490-$B489)</f>
        <v>1.308870536209614E-2</v>
      </c>
      <c r="G490">
        <f>G489+(D490+D489)/2*COS(2*PI()*'Time-domain'!$C$1*($B490+$B489)/2)*($B490-$B489)</f>
        <v>1.4536284069650941E-2</v>
      </c>
      <c r="H490">
        <f>H489+(E490+E489)/2*COS(2*PI()*'Time-domain'!$C$1*($B490+$B489)/2)*($B490-$B489)</f>
        <v>1.7280487614960139E-2</v>
      </c>
      <c r="I490">
        <f>I489+(C490+C489)/2*SIN(2*PI()*'Time-domain'!$C$1*($B490+$B489)/2)*($B490-$B489)</f>
        <v>1.4110923790942536</v>
      </c>
      <c r="J490">
        <f>J489+(D490+D489)/2*SIN(2*PI()*'Time-domain'!$C$1*($B490+$B489)/2)*($B490-$B489)</f>
        <v>1.4673181943631002</v>
      </c>
      <c r="K490">
        <f>K489+(E490+E489)/2*SIN(2*PI()*'Time-domain'!$C$1*($B490+$B489)/2)*($B490-$B489)</f>
        <v>1.5071689771727839</v>
      </c>
      <c r="L490">
        <f>$I$2*COS(2*PI()*'Time-domain'!$C$1*$B490)+$I$3*SIN(2*PI()*'Time-domain'!$C$1*$B490)</f>
        <v>49.293526005771113</v>
      </c>
      <c r="M490">
        <f>$J$2*COS(2*PI()*'Time-domain'!$C$1*$B490)+$J$3*SIN(2*PI()*'Time-domain'!$C$1*$B490)</f>
        <v>51.262574670401946</v>
      </c>
      <c r="N490">
        <f>$K$2*COS(2*PI()*'Time-domain'!$C$1*$B490)+$K$3*SIN(2*PI()*'Time-domain'!$C$1*$B490)</f>
        <v>52.678031389488801</v>
      </c>
      <c r="O490">
        <f t="shared" si="35"/>
        <v>203.82208665594783</v>
      </c>
      <c r="P490">
        <f t="shared" si="36"/>
        <v>220.20779884341408</v>
      </c>
      <c r="Q490">
        <f t="shared" si="36"/>
        <v>232.80355203373995</v>
      </c>
      <c r="R490">
        <f t="shared" si="37"/>
        <v>199.21928110977439</v>
      </c>
      <c r="S490">
        <f t="shared" si="38"/>
        <v>215.45294212908752</v>
      </c>
      <c r="T490">
        <f t="shared" si="39"/>
        <v>227.51533413964953</v>
      </c>
    </row>
    <row r="491" spans="1:20" x14ac:dyDescent="0.3">
      <c r="A491">
        <v>228</v>
      </c>
      <c r="B491">
        <f>A491/256/(2*'Time-domain'!$C$1)</f>
        <v>8.9062499999999992E-3</v>
      </c>
      <c r="C491">
        <f>1*'Time-domain'!AJ237</f>
        <v>26.470588235294116</v>
      </c>
      <c r="D491">
        <f>1*'Time-domain'!AK237</f>
        <v>26.470588235294116</v>
      </c>
      <c r="E491">
        <f>1*'Time-domain'!AL237</f>
        <v>50.03112325095816</v>
      </c>
      <c r="F491">
        <f>F490+(C491+C490)/2*COS(2*PI()*'Time-domain'!$C$1*($B491+$B490)/2)*($B491-$B490)</f>
        <v>1.2117297617103088E-2</v>
      </c>
      <c r="G491">
        <f>G490+(D491+D490)/2*COS(2*PI()*'Time-domain'!$C$1*($B491+$B490)/2)*($B491-$B490)</f>
        <v>1.3488372638260589E-2</v>
      </c>
      <c r="H491">
        <f>H490+(E491+E490)/2*COS(2*PI()*'Time-domain'!$C$1*($B491+$B490)/2)*($B491-$B490)</f>
        <v>1.5364084598735495E-2</v>
      </c>
      <c r="I491">
        <f>I490+(C491+C490)/2*SIN(2*PI()*'Time-domain'!$C$1*($B491+$B490)/2)*($B491-$B490)</f>
        <v>1.4114466927955183</v>
      </c>
      <c r="J491">
        <f>J490+(D491+D490)/2*SIN(2*PI()*'Time-domain'!$C$1*($B491+$B490)/2)*($B491-$B490)</f>
        <v>1.4677004122111328</v>
      </c>
      <c r="K491">
        <f>K490+(E491+E490)/2*SIN(2*PI()*'Time-domain'!$C$1*($B491+$B490)/2)*($B491-$B490)</f>
        <v>1.5078679708232805</v>
      </c>
      <c r="L491">
        <f>$I$2*COS(2*PI()*'Time-domain'!$C$1*$B491)+$I$3*SIN(2*PI()*'Time-domain'!$C$1*$B491)</f>
        <v>47.66245236157021</v>
      </c>
      <c r="M491">
        <f>$J$2*COS(2*PI()*'Time-domain'!$C$1*$B491)+$J$3*SIN(2*PI()*'Time-domain'!$C$1*$B491)</f>
        <v>49.566347168458094</v>
      </c>
      <c r="N491">
        <f>$K$2*COS(2*PI()*'Time-domain'!$C$1*$B491)+$K$3*SIN(2*PI()*'Time-domain'!$C$1*$B491)</f>
        <v>50.934967835509653</v>
      </c>
      <c r="O491">
        <f t="shared" si="35"/>
        <v>203.8494574388198</v>
      </c>
      <c r="P491">
        <f t="shared" si="36"/>
        <v>220.23965059000975</v>
      </c>
      <c r="Q491">
        <f t="shared" si="36"/>
        <v>232.91007856542711</v>
      </c>
      <c r="R491">
        <f t="shared" si="37"/>
        <v>199.31108249396547</v>
      </c>
      <c r="S491">
        <f t="shared" si="38"/>
        <v>215.55222407712645</v>
      </c>
      <c r="T491">
        <f t="shared" si="39"/>
        <v>227.62017450691906</v>
      </c>
    </row>
    <row r="492" spans="1:20" x14ac:dyDescent="0.3">
      <c r="A492">
        <v>229</v>
      </c>
      <c r="B492">
        <f>A492/256/(2*'Time-domain'!$C$1)</f>
        <v>8.9453125000000001E-3</v>
      </c>
      <c r="C492">
        <f>1*'Time-domain'!AJ238</f>
        <v>26.470588235294116</v>
      </c>
      <c r="D492">
        <f>1*'Time-domain'!AK238</f>
        <v>26.470588235294116</v>
      </c>
      <c r="E492">
        <f>1*'Time-domain'!AL238</f>
        <v>35.32893796155463</v>
      </c>
      <c r="F492">
        <f>F491+(C492+C491)/2*COS(2*PI()*'Time-domain'!$C$1*($B492+$B491)/2)*($B492-$B491)</f>
        <v>1.1141615043176406E-2</v>
      </c>
      <c r="G492">
        <f>G491+(D492+D491)/2*COS(2*PI()*'Time-domain'!$C$1*($B492+$B491)/2)*($B492-$B491)</f>
        <v>1.2512690064333906E-2</v>
      </c>
      <c r="H492">
        <f>H491+(E492+E491)/2*COS(2*PI()*'Time-domain'!$C$1*($B492+$B491)/2)*($B492-$B491)</f>
        <v>1.3790936252086404E-2</v>
      </c>
      <c r="I492">
        <f>I491+(C492+C491)/2*SIN(2*PI()*'Time-domain'!$C$1*($B492+$B491)/2)*($B492-$B491)</f>
        <v>1.4117890591502791</v>
      </c>
      <c r="J492">
        <f>J491+(D492+D491)/2*SIN(2*PI()*'Time-domain'!$C$1*($B492+$B491)/2)*($B492-$B491)</f>
        <v>1.4680427785658936</v>
      </c>
      <c r="K492">
        <f>K491+(E492+E491)/2*SIN(2*PI()*'Time-domain'!$C$1*($B492+$B491)/2)*($B492-$B491)</f>
        <v>1.5084199875132709</v>
      </c>
      <c r="L492">
        <f>$I$2*COS(2*PI()*'Time-domain'!$C$1*$B492)+$I$3*SIN(2*PI()*'Time-domain'!$C$1*$B492)</f>
        <v>46.024200927359814</v>
      </c>
      <c r="M492">
        <f>$J$2*COS(2*PI()*'Time-domain'!$C$1*$B492)+$J$3*SIN(2*PI()*'Time-domain'!$C$1*$B492)</f>
        <v>47.862655156949906</v>
      </c>
      <c r="N492">
        <f>$K$2*COS(2*PI()*'Time-domain'!$C$1*$B492)+$K$3*SIN(2*PI()*'Time-domain'!$C$1*$B492)</f>
        <v>49.184233662727884</v>
      </c>
      <c r="O492">
        <f t="shared" si="35"/>
        <v>203.87682822169177</v>
      </c>
      <c r="P492">
        <f t="shared" si="36"/>
        <v>220.26702137288171</v>
      </c>
      <c r="Q492">
        <f t="shared" si="36"/>
        <v>232.98123422997989</v>
      </c>
      <c r="R492">
        <f t="shared" si="37"/>
        <v>199.39679723033734</v>
      </c>
      <c r="S492">
        <f t="shared" si="38"/>
        <v>215.64492339835815</v>
      </c>
      <c r="T492">
        <f t="shared" si="39"/>
        <v>227.71806371110503</v>
      </c>
    </row>
    <row r="493" spans="1:20" x14ac:dyDescent="0.3">
      <c r="A493">
        <v>230</v>
      </c>
      <c r="B493">
        <f>A493/256/(2*'Time-domain'!$C$1)</f>
        <v>8.9843749999999993E-3</v>
      </c>
      <c r="C493">
        <f>1*'Time-domain'!AJ239</f>
        <v>26.470588235294116</v>
      </c>
      <c r="D493">
        <f>1*'Time-domain'!AK239</f>
        <v>26.470588235294116</v>
      </c>
      <c r="E493">
        <f>1*'Time-domain'!AL239</f>
        <v>26.470588235294116</v>
      </c>
      <c r="F493">
        <f>F492+(C493+C492)/2*COS(2*PI()*'Time-domain'!$C$1*($B493+$B492)/2)*($B493-$B492)</f>
        <v>1.0161804574522973E-2</v>
      </c>
      <c r="G493">
        <f>G492+(D493+D492)/2*COS(2*PI()*'Time-domain'!$C$1*($B493+$B492)/2)*($B493-$B492)</f>
        <v>1.1532879595680473E-2</v>
      </c>
      <c r="H493">
        <f>H492+(E493+E492)/2*COS(2*PI()*'Time-domain'!$C$1*($B493+$B492)/2)*($B493-$B492)</f>
        <v>1.264717960060484E-2</v>
      </c>
      <c r="I493">
        <f>I492+(C493+C492)/2*SIN(2*PI()*'Time-domain'!$C$1*($B493+$B492)/2)*($B493-$B492)</f>
        <v>1.4121194265994226</v>
      </c>
      <c r="J493">
        <f>J492+(D493+D492)/2*SIN(2*PI()*'Time-domain'!$C$1*($B493+$B492)/2)*($B493-$B492)</f>
        <v>1.4683731460150371</v>
      </c>
      <c r="K493">
        <f>K492+(E493+E492)/2*SIN(2*PI()*'Time-domain'!$C$1*($B493+$B492)/2)*($B493-$B492)</f>
        <v>1.5088056334922428</v>
      </c>
      <c r="L493">
        <f>$I$2*COS(2*PI()*'Time-domain'!$C$1*$B493)+$I$3*SIN(2*PI()*'Time-domain'!$C$1*$B493)</f>
        <v>44.379018417780188</v>
      </c>
      <c r="M493">
        <f>$J$2*COS(2*PI()*'Time-domain'!$C$1*$B493)+$J$3*SIN(2*PI()*'Time-domain'!$C$1*$B493)</f>
        <v>46.151755205627879</v>
      </c>
      <c r="N493">
        <f>$K$2*COS(2*PI()*'Time-domain'!$C$1*$B493)+$K$3*SIN(2*PI()*'Time-domain'!$C$1*$B493)</f>
        <v>47.426092525270462</v>
      </c>
      <c r="O493">
        <f t="shared" si="35"/>
        <v>203.90419900456374</v>
      </c>
      <c r="P493">
        <f t="shared" si="36"/>
        <v>220.29439215575368</v>
      </c>
      <c r="Q493">
        <f t="shared" si="36"/>
        <v>233.01853092371186</v>
      </c>
      <c r="R493">
        <f t="shared" si="37"/>
        <v>199.47660916459481</v>
      </c>
      <c r="S493">
        <f t="shared" si="38"/>
        <v>215.73123891941111</v>
      </c>
      <c r="T493">
        <f t="shared" si="39"/>
        <v>227.80921171038386</v>
      </c>
    </row>
    <row r="494" spans="1:20" x14ac:dyDescent="0.3">
      <c r="A494">
        <v>231</v>
      </c>
      <c r="B494">
        <f>A494/256/(2*'Time-domain'!$C$1)</f>
        <v>9.0234375000000002E-3</v>
      </c>
      <c r="C494">
        <f>1*'Time-domain'!AJ240</f>
        <v>26.470588235294116</v>
      </c>
      <c r="D494">
        <f>1*'Time-domain'!AK240</f>
        <v>26.470588235294116</v>
      </c>
      <c r="E494">
        <f>1*'Time-domain'!AL240</f>
        <v>26.470588235294116</v>
      </c>
      <c r="F494">
        <f>F493+(C494+C493)/2*COS(2*PI()*'Time-domain'!$C$1*($B494+$B493)/2)*($B494-$B493)</f>
        <v>9.1780137669952525E-3</v>
      </c>
      <c r="G494">
        <f>G493+(D494+D493)/2*COS(2*PI()*'Time-domain'!$C$1*($B494+$B493)/2)*($B494-$B493)</f>
        <v>1.0549088788152753E-2</v>
      </c>
      <c r="H494">
        <f>H493+(E494+E493)/2*COS(2*PI()*'Time-domain'!$C$1*($B494+$B493)/2)*($B494-$B493)</f>
        <v>1.166338879307712E-2</v>
      </c>
      <c r="I494">
        <f>I493+(C494+C493)/2*SIN(2*PI()*'Time-domain'!$C$1*($B494+$B493)/2)*($B494-$B493)</f>
        <v>1.4124377453908259</v>
      </c>
      <c r="J494">
        <f>J493+(D494+D493)/2*SIN(2*PI()*'Time-domain'!$C$1*($B494+$B493)/2)*($B494-$B493)</f>
        <v>1.4686914648064404</v>
      </c>
      <c r="K494">
        <f>K493+(E494+E493)/2*SIN(2*PI()*'Time-domain'!$C$1*($B494+$B493)/2)*($B494-$B493)</f>
        <v>1.5091239522836462</v>
      </c>
      <c r="L494">
        <f>$I$2*COS(2*PI()*'Time-domain'!$C$1*$B494)+$I$3*SIN(2*PI()*'Time-domain'!$C$1*$B494)</f>
        <v>42.727152591265593</v>
      </c>
      <c r="M494">
        <f>$J$2*COS(2*PI()*'Time-domain'!$C$1*$B494)+$J$3*SIN(2*PI()*'Time-domain'!$C$1*$B494)</f>
        <v>44.433904969731266</v>
      </c>
      <c r="N494">
        <f>$K$2*COS(2*PI()*'Time-domain'!$C$1*$B494)+$K$3*SIN(2*PI()*'Time-domain'!$C$1*$B494)</f>
        <v>45.660809192725495</v>
      </c>
      <c r="O494">
        <f t="shared" si="35"/>
        <v>203.93156978743571</v>
      </c>
      <c r="P494">
        <f t="shared" si="36"/>
        <v>220.32176293862565</v>
      </c>
      <c r="Q494">
        <f t="shared" si="36"/>
        <v>233.04590170658383</v>
      </c>
      <c r="R494">
        <f t="shared" si="37"/>
        <v>199.55070569806998</v>
      </c>
      <c r="S494">
        <f t="shared" si="38"/>
        <v>215.8113733122764</v>
      </c>
      <c r="T494">
        <f t="shared" si="39"/>
        <v>227.89383252358166</v>
      </c>
    </row>
    <row r="495" spans="1:20" x14ac:dyDescent="0.3">
      <c r="A495">
        <v>232</v>
      </c>
      <c r="B495">
        <f>A495/256/(2*'Time-domain'!$C$1)</f>
        <v>9.0624999999999994E-3</v>
      </c>
      <c r="C495">
        <f>1*'Time-domain'!AJ241</f>
        <v>26.470588235294116</v>
      </c>
      <c r="D495">
        <f>1*'Time-domain'!AK241</f>
        <v>26.470588235294116</v>
      </c>
      <c r="E495">
        <f>1*'Time-domain'!AL241</f>
        <v>26.470588235294116</v>
      </c>
      <c r="F495">
        <f>F494+(C495+C494)/2*COS(2*PI()*'Time-domain'!$C$1*($B495+$B494)/2)*($B495-$B494)</f>
        <v>8.1903907758702817E-3</v>
      </c>
      <c r="G495">
        <f>G494+(D495+D494)/2*COS(2*PI()*'Time-domain'!$C$1*($B495+$B494)/2)*($B495-$B494)</f>
        <v>9.5614657970277822E-3</v>
      </c>
      <c r="H495">
        <f>H494+(E495+E494)/2*COS(2*PI()*'Time-domain'!$C$1*($B495+$B494)/2)*($B495-$B494)</f>
        <v>1.0675765801952149E-2</v>
      </c>
      <c r="I495">
        <f>I494+(C495+C494)/2*SIN(2*PI()*'Time-domain'!$C$1*($B495+$B494)/2)*($B495-$B494)</f>
        <v>1.4127439675868498</v>
      </c>
      <c r="J495">
        <f>J494+(D495+D494)/2*SIN(2*PI()*'Time-domain'!$C$1*($B495+$B494)/2)*($B495-$B494)</f>
        <v>1.4689976870024644</v>
      </c>
      <c r="K495">
        <f>K494+(E495+E494)/2*SIN(2*PI()*'Time-domain'!$C$1*($B495+$B494)/2)*($B495-$B494)</f>
        <v>1.5094301744796701</v>
      </c>
      <c r="L495">
        <f>$I$2*COS(2*PI()*'Time-domain'!$C$1*$B495)+$I$3*SIN(2*PI()*'Time-domain'!$C$1*$B495)</f>
        <v>41.068852212733631</v>
      </c>
      <c r="M495">
        <f>$J$2*COS(2*PI()*'Time-domain'!$C$1*$B495)+$J$3*SIN(2*PI()*'Time-domain'!$C$1*$B495)</f>
        <v>42.709363151187027</v>
      </c>
      <c r="N495">
        <f>$K$2*COS(2*PI()*'Time-domain'!$C$1*$B495)+$K$3*SIN(2*PI()*'Time-domain'!$C$1*$B495)</f>
        <v>43.888649510269822</v>
      </c>
      <c r="O495">
        <f t="shared" si="35"/>
        <v>203.95894057030767</v>
      </c>
      <c r="P495">
        <f t="shared" si="36"/>
        <v>220.34913372149762</v>
      </c>
      <c r="Q495">
        <f t="shared" si="36"/>
        <v>233.0732724894558</v>
      </c>
      <c r="R495">
        <f t="shared" si="37"/>
        <v>199.61927767483866</v>
      </c>
      <c r="S495">
        <f t="shared" si="38"/>
        <v>215.88553297222558</v>
      </c>
      <c r="T495">
        <f t="shared" si="39"/>
        <v>227.97214410125744</v>
      </c>
    </row>
    <row r="496" spans="1:20" x14ac:dyDescent="0.3">
      <c r="A496">
        <v>233</v>
      </c>
      <c r="B496">
        <f>A496/256/(2*'Time-domain'!$C$1)</f>
        <v>9.1015625000000003E-3</v>
      </c>
      <c r="C496">
        <f>1*'Time-domain'!AJ242</f>
        <v>26.470588235294116</v>
      </c>
      <c r="D496">
        <f>1*'Time-domain'!AK242</f>
        <v>26.470588235294116</v>
      </c>
      <c r="E496">
        <f>1*'Time-domain'!AL242</f>
        <v>26.470588235294116</v>
      </c>
      <c r="F496">
        <f>F495+(C496+C495)/2*COS(2*PI()*'Time-domain'!$C$1*($B496+$B495)/2)*($B496-$B495)</f>
        <v>7.1990843335376711E-3</v>
      </c>
      <c r="G496">
        <f>G495+(D496+D495)/2*COS(2*PI()*'Time-domain'!$C$1*($B496+$B495)/2)*($B496-$B495)</f>
        <v>8.5701593546951716E-3</v>
      </c>
      <c r="H496">
        <f>H495+(E496+E495)/2*COS(2*PI()*'Time-domain'!$C$1*($B496+$B495)/2)*($B496-$B495)</f>
        <v>9.6844593596195384E-3</v>
      </c>
      <c r="I496">
        <f>I495+(C496+C495)/2*SIN(2*PI()*'Time-domain'!$C$1*($B496+$B495)/2)*($B496-$B495)</f>
        <v>1.4130380470715582</v>
      </c>
      <c r="J496">
        <f>J495+(D496+D495)/2*SIN(2*PI()*'Time-domain'!$C$1*($B496+$B495)/2)*($B496-$B495)</f>
        <v>1.4692917664871727</v>
      </c>
      <c r="K496">
        <f>K495+(E496+E495)/2*SIN(2*PI()*'Time-domain'!$C$1*($B496+$B495)/2)*($B496-$B495)</f>
        <v>1.5097242539643785</v>
      </c>
      <c r="L496">
        <f>$I$2*COS(2*PI()*'Time-domain'!$C$1*$B496)+$I$3*SIN(2*PI()*'Time-domain'!$C$1*$B496)</f>
        <v>39.40436701612154</v>
      </c>
      <c r="M496">
        <f>$J$2*COS(2*PI()*'Time-domain'!$C$1*$B496)+$J$3*SIN(2*PI()*'Time-domain'!$C$1*$B496)</f>
        <v>40.978389459649591</v>
      </c>
      <c r="N496">
        <f>$K$2*COS(2*PI()*'Time-domain'!$C$1*$B496)+$K$3*SIN(2*PI()*'Time-domain'!$C$1*$B496)</f>
        <v>42.109880358633042</v>
      </c>
      <c r="O496">
        <f t="shared" si="35"/>
        <v>203.98631135317964</v>
      </c>
      <c r="P496">
        <f t="shared" si="36"/>
        <v>220.37650450436959</v>
      </c>
      <c r="Q496">
        <f t="shared" si="36"/>
        <v>233.10064327232777</v>
      </c>
      <c r="R496">
        <f t="shared" si="37"/>
        <v>199.68251926676302</v>
      </c>
      <c r="S496">
        <f t="shared" si="38"/>
        <v>215.95392789348585</v>
      </c>
      <c r="T496">
        <f t="shared" si="39"/>
        <v>228.04436819441773</v>
      </c>
    </row>
    <row r="497" spans="1:20" x14ac:dyDescent="0.3">
      <c r="A497">
        <v>234</v>
      </c>
      <c r="B497">
        <f>A497/256/(2*'Time-domain'!$C$1)</f>
        <v>9.1406249999999994E-3</v>
      </c>
      <c r="C497">
        <f>1*'Time-domain'!AJ243</f>
        <v>26.470588235294116</v>
      </c>
      <c r="D497">
        <f>1*'Time-domain'!AK243</f>
        <v>26.470588235294116</v>
      </c>
      <c r="E497">
        <f>1*'Time-domain'!AL243</f>
        <v>26.470588235294116</v>
      </c>
      <c r="F497">
        <f>F496+(C497+C496)/2*COS(2*PI()*'Time-domain'!$C$1*($B497+$B496)/2)*($B497-$B496)</f>
        <v>6.2042437271014128E-3</v>
      </c>
      <c r="G497">
        <f>G496+(D497+D496)/2*COS(2*PI()*'Time-domain'!$C$1*($B497+$B496)/2)*($B497-$B496)</f>
        <v>7.5753187482589133E-3</v>
      </c>
      <c r="H497">
        <f>H496+(E497+E496)/2*COS(2*PI()*'Time-domain'!$C$1*($B497+$B496)/2)*($B497-$B496)</f>
        <v>8.689618753183281E-3</v>
      </c>
      <c r="I497">
        <f>I496+(C497+C496)/2*SIN(2*PI()*'Time-domain'!$C$1*($B497+$B496)/2)*($B497-$B496)</f>
        <v>1.4133199395576623</v>
      </c>
      <c r="J497">
        <f>J496+(D497+D496)/2*SIN(2*PI()*'Time-domain'!$C$1*($B497+$B496)/2)*($B497-$B496)</f>
        <v>1.4695736589732769</v>
      </c>
      <c r="K497">
        <f>K496+(E497+E496)/2*SIN(2*PI()*'Time-domain'!$C$1*($B497+$B496)/2)*($B497-$B496)</f>
        <v>1.5100061464504826</v>
      </c>
      <c r="L497">
        <f>$I$2*COS(2*PI()*'Time-domain'!$C$1*$B497)+$I$3*SIN(2*PI()*'Time-domain'!$C$1*$B497)</f>
        <v>37.733947666777475</v>
      </c>
      <c r="M497">
        <f>$J$2*COS(2*PI()*'Time-domain'!$C$1*$B497)+$J$3*SIN(2*PI()*'Time-domain'!$C$1*$B497)</f>
        <v>39.241244573389899</v>
      </c>
      <c r="N497">
        <f>$K$2*COS(2*PI()*'Time-domain'!$C$1*$B497)+$K$3*SIN(2*PI()*'Time-domain'!$C$1*$B497)</f>
        <v>40.324769613906554</v>
      </c>
      <c r="O497">
        <f t="shared" si="35"/>
        <v>204.01368213605161</v>
      </c>
      <c r="P497">
        <f t="shared" si="36"/>
        <v>220.40387528724156</v>
      </c>
      <c r="Q497">
        <f t="shared" si="36"/>
        <v>233.12801405519974</v>
      </c>
      <c r="R497">
        <f t="shared" si="37"/>
        <v>199.74062785652981</v>
      </c>
      <c r="S497">
        <f t="shared" si="38"/>
        <v>216.01677154274753</v>
      </c>
      <c r="T497">
        <f t="shared" si="39"/>
        <v>228.11073022094209</v>
      </c>
    </row>
    <row r="498" spans="1:20" x14ac:dyDescent="0.3">
      <c r="A498">
        <v>235</v>
      </c>
      <c r="B498">
        <f>A498/256/(2*'Time-domain'!$C$1)</f>
        <v>9.1796875000000003E-3</v>
      </c>
      <c r="C498">
        <f>1*'Time-domain'!AJ244</f>
        <v>26.470588235294116</v>
      </c>
      <c r="D498">
        <f>1*'Time-domain'!AK244</f>
        <v>26.470588235294116</v>
      </c>
      <c r="E498">
        <f>1*'Time-domain'!AL244</f>
        <v>26.470588235294116</v>
      </c>
      <c r="F498">
        <f>F497+(C498+C497)/2*COS(2*PI()*'Time-domain'!$C$1*($B498+$B497)/2)*($B498-$B497)</f>
        <v>5.2060187758974372E-3</v>
      </c>
      <c r="G498">
        <f>G497+(D498+D497)/2*COS(2*PI()*'Time-domain'!$C$1*($B498+$B497)/2)*($B498-$B497)</f>
        <v>6.5770937970549377E-3</v>
      </c>
      <c r="H498">
        <f>H497+(E498+E497)/2*COS(2*PI()*'Time-domain'!$C$1*($B498+$B497)/2)*($B498-$B497)</f>
        <v>7.6913938019793054E-3</v>
      </c>
      <c r="I498">
        <f>I497+(C498+C497)/2*SIN(2*PI()*'Time-domain'!$C$1*($B498+$B497)/2)*($B498-$B497)</f>
        <v>1.4135896025931904</v>
      </c>
      <c r="J498">
        <f>J497+(D498+D497)/2*SIN(2*PI()*'Time-domain'!$C$1*($B498+$B497)/2)*($B498-$B497)</f>
        <v>1.469843322008805</v>
      </c>
      <c r="K498">
        <f>K497+(E498+E497)/2*SIN(2*PI()*'Time-domain'!$C$1*($B498+$B497)/2)*($B498-$B497)</f>
        <v>1.5102758094860107</v>
      </c>
      <c r="L498">
        <f>$I$2*COS(2*PI()*'Time-domain'!$C$1*$B498)+$I$3*SIN(2*PI()*'Time-domain'!$C$1*$B498)</f>
        <v>36.05784572371109</v>
      </c>
      <c r="M498">
        <f>$J$2*COS(2*PI()*'Time-domain'!$C$1*$B498)+$J$3*SIN(2*PI()*'Time-domain'!$C$1*$B498)</f>
        <v>37.49819010003803</v>
      </c>
      <c r="N498">
        <f>$K$2*COS(2*PI()*'Time-domain'!$C$1*$B498)+$K$3*SIN(2*PI()*'Time-domain'!$C$1*$B498)</f>
        <v>38.533586107202311</v>
      </c>
      <c r="O498">
        <f t="shared" si="35"/>
        <v>204.04105291892358</v>
      </c>
      <c r="P498">
        <f t="shared" si="36"/>
        <v>220.43124607011353</v>
      </c>
      <c r="Q498">
        <f t="shared" si="36"/>
        <v>233.15538483807171</v>
      </c>
      <c r="R498">
        <f t="shared" si="37"/>
        <v>199.79380391875426</v>
      </c>
      <c r="S498">
        <f t="shared" si="38"/>
        <v>216.07428073057955</v>
      </c>
      <c r="T498">
        <f t="shared" si="39"/>
        <v>228.17145912979987</v>
      </c>
    </row>
    <row r="499" spans="1:20" x14ac:dyDescent="0.3">
      <c r="A499">
        <v>236</v>
      </c>
      <c r="B499">
        <f>A499/256/(2*'Time-domain'!$C$1)</f>
        <v>9.2187499999999995E-3</v>
      </c>
      <c r="C499">
        <f>1*'Time-domain'!AJ245</f>
        <v>26.470588235294116</v>
      </c>
      <c r="D499">
        <f>1*'Time-domain'!AK245</f>
        <v>26.470588235294116</v>
      </c>
      <c r="E499">
        <f>1*'Time-domain'!AL245</f>
        <v>26.470588235294116</v>
      </c>
      <c r="F499">
        <f>F498+(C499+C498)/2*COS(2*PI()*'Time-domain'!$C$1*($B499+$B498)/2)*($B499-$B498)</f>
        <v>4.2045598089317238E-3</v>
      </c>
      <c r="G499">
        <f>G498+(D499+D498)/2*COS(2*PI()*'Time-domain'!$C$1*($B499+$B498)/2)*($B499-$B498)</f>
        <v>5.5756348300892242E-3</v>
      </c>
      <c r="H499">
        <f>H498+(E499+E498)/2*COS(2*PI()*'Time-domain'!$C$1*($B499+$B498)/2)*($B499-$B498)</f>
        <v>6.6899348350135919E-3</v>
      </c>
      <c r="I499">
        <f>I498+(C499+C498)/2*SIN(2*PI()*'Time-domain'!$C$1*($B499+$B498)/2)*($B499-$B498)</f>
        <v>1.4138469955678816</v>
      </c>
      <c r="J499">
        <f>J498+(D499+D498)/2*SIN(2*PI()*'Time-domain'!$C$1*($B499+$B498)/2)*($B499-$B498)</f>
        <v>1.4701007149834961</v>
      </c>
      <c r="K499">
        <f>K498+(E499+E498)/2*SIN(2*PI()*'Time-domain'!$C$1*($B499+$B498)/2)*($B499-$B498)</f>
        <v>1.5105332024607019</v>
      </c>
      <c r="L499">
        <f>$I$2*COS(2*PI()*'Time-domain'!$C$1*$B499)+$I$3*SIN(2*PI()*'Time-domain'!$C$1*$B499)</f>
        <v>34.376313601710031</v>
      </c>
      <c r="M499">
        <f>$J$2*COS(2*PI()*'Time-domain'!$C$1*$B499)+$J$3*SIN(2*PI()*'Time-domain'!$C$1*$B499)</f>
        <v>35.749488537186416</v>
      </c>
      <c r="N499">
        <f>$K$2*COS(2*PI()*'Time-domain'!$C$1*$B499)+$K$3*SIN(2*PI()*'Time-domain'!$C$1*$B499)</f>
        <v>36.736599584168133</v>
      </c>
      <c r="O499">
        <f t="shared" si="35"/>
        <v>204.06842370179555</v>
      </c>
      <c r="P499">
        <f t="shared" si="36"/>
        <v>220.4586168529855</v>
      </c>
      <c r="Q499">
        <f t="shared" si="36"/>
        <v>233.18275562094368</v>
      </c>
      <c r="R499">
        <f t="shared" si="37"/>
        <v>199.84225089922182</v>
      </c>
      <c r="S499">
        <f t="shared" si="38"/>
        <v>216.12667548083093</v>
      </c>
      <c r="T499">
        <f t="shared" si="39"/>
        <v>228.22678726313984</v>
      </c>
    </row>
    <row r="500" spans="1:20" x14ac:dyDescent="0.3">
      <c r="A500">
        <v>237</v>
      </c>
      <c r="B500">
        <f>A500/256/(2*'Time-domain'!$C$1)</f>
        <v>9.2578125000000004E-3</v>
      </c>
      <c r="C500">
        <f>1*'Time-domain'!AJ246</f>
        <v>26.470588235294116</v>
      </c>
      <c r="D500">
        <f>1*'Time-domain'!AK246</f>
        <v>26.470588235294116</v>
      </c>
      <c r="E500">
        <f>1*'Time-domain'!AL246</f>
        <v>26.470588235294116</v>
      </c>
      <c r="F500">
        <f>F499+(C500+C499)/2*COS(2*PI()*'Time-domain'!$C$1*($B500+$B499)/2)*($B500-$B499)</f>
        <v>3.200017642240953E-3</v>
      </c>
      <c r="G500">
        <f>G499+(D500+D499)/2*COS(2*PI()*'Time-domain'!$C$1*($B500+$B499)/2)*($B500-$B499)</f>
        <v>4.571092663398453E-3</v>
      </c>
      <c r="H500">
        <f>H499+(E500+E499)/2*COS(2*PI()*'Time-domain'!$C$1*($B500+$B499)/2)*($B500-$B499)</f>
        <v>5.6853926683228216E-3</v>
      </c>
      <c r="I500">
        <f>I499+(C500+C499)/2*SIN(2*PI()*'Time-domain'!$C$1*($B500+$B499)/2)*($B500-$B499)</f>
        <v>1.4140920797193004</v>
      </c>
      <c r="J500">
        <f>J499+(D500+D499)/2*SIN(2*PI()*'Time-domain'!$C$1*($B500+$B499)/2)*($B500-$B499)</f>
        <v>1.4703457991349149</v>
      </c>
      <c r="K500">
        <f>K499+(E500+E499)/2*SIN(2*PI()*'Time-domain'!$C$1*($B500+$B499)/2)*($B500-$B499)</f>
        <v>1.5107782866121207</v>
      </c>
      <c r="L500">
        <f>$I$2*COS(2*PI()*'Time-domain'!$C$1*$B500)+$I$3*SIN(2*PI()*'Time-domain'!$C$1*$B500)</f>
        <v>32.689604533326445</v>
      </c>
      <c r="M500">
        <f>$J$2*COS(2*PI()*'Time-domain'!$C$1*$B500)+$J$3*SIN(2*PI()*'Time-domain'!$C$1*$B500)</f>
        <v>33.995403232857917</v>
      </c>
      <c r="N500">
        <f>$K$2*COS(2*PI()*'Time-domain'!$C$1*$B500)+$K$3*SIN(2*PI()*'Time-domain'!$C$1*$B500)</f>
        <v>34.934080664364274</v>
      </c>
      <c r="O500">
        <f t="shared" si="35"/>
        <v>204.09579448466752</v>
      </c>
      <c r="P500">
        <f t="shared" si="36"/>
        <v>220.48598763585747</v>
      </c>
      <c r="Q500">
        <f t="shared" si="36"/>
        <v>233.21012640381565</v>
      </c>
      <c r="R500">
        <f t="shared" si="37"/>
        <v>199.88617509233995</v>
      </c>
      <c r="S500">
        <f t="shared" si="38"/>
        <v>216.1741788980967</v>
      </c>
      <c r="T500">
        <f t="shared" si="39"/>
        <v>228.27695021633602</v>
      </c>
    </row>
    <row r="501" spans="1:20" x14ac:dyDescent="0.3">
      <c r="A501">
        <v>238</v>
      </c>
      <c r="B501">
        <f>A501/256/(2*'Time-domain'!$C$1)</f>
        <v>9.2968749999999996E-3</v>
      </c>
      <c r="C501">
        <f>1*'Time-domain'!AJ247</f>
        <v>26.470588235294116</v>
      </c>
      <c r="D501">
        <f>1*'Time-domain'!AK247</f>
        <v>26.470588235294116</v>
      </c>
      <c r="E501">
        <f>1*'Time-domain'!AL247</f>
        <v>26.470588235294116</v>
      </c>
      <c r="F501">
        <f>F500+(C501+C500)/2*COS(2*PI()*'Time-domain'!$C$1*($B501+$B500)/2)*($B501-$B500)</f>
        <v>2.1925435561805217E-3</v>
      </c>
      <c r="G501">
        <f>G500+(D501+D500)/2*COS(2*PI()*'Time-domain'!$C$1*($B501+$B500)/2)*($B501-$B500)</f>
        <v>3.5636185773380213E-3</v>
      </c>
      <c r="H501">
        <f>H500+(E501+E500)/2*COS(2*PI()*'Time-domain'!$C$1*($B501+$B500)/2)*($B501-$B500)</f>
        <v>4.6779185822623899E-3</v>
      </c>
      <c r="I501">
        <f>I500+(C501+C500)/2*SIN(2*PI()*'Time-domain'!$C$1*($B501+$B500)/2)*($B501-$B500)</f>
        <v>1.4143248181386752</v>
      </c>
      <c r="J501">
        <f>J500+(D501+D500)/2*SIN(2*PI()*'Time-domain'!$C$1*($B501+$B500)/2)*($B501-$B500)</f>
        <v>1.4705785375542897</v>
      </c>
      <c r="K501">
        <f>K500+(E501+E500)/2*SIN(2*PI()*'Time-domain'!$C$1*($B501+$B500)/2)*($B501-$B500)</f>
        <v>1.5110110250314954</v>
      </c>
      <c r="L501">
        <f>$I$2*COS(2*PI()*'Time-domain'!$C$1*$B501)+$I$3*SIN(2*PI()*'Time-domain'!$C$1*$B501)</f>
        <v>30.997972530742082</v>
      </c>
      <c r="M501">
        <f>$J$2*COS(2*PI()*'Time-domain'!$C$1*$B501)+$J$3*SIN(2*PI()*'Time-domain'!$C$1*$B501)</f>
        <v>32.236198345847598</v>
      </c>
      <c r="N501">
        <f>$K$2*COS(2*PI()*'Time-domain'!$C$1*$B501)+$K$3*SIN(2*PI()*'Time-domain'!$C$1*$B501)</f>
        <v>33.126300800510144</v>
      </c>
      <c r="O501">
        <f t="shared" si="35"/>
        <v>204.12316526753949</v>
      </c>
      <c r="P501">
        <f t="shared" si="36"/>
        <v>220.51335841872944</v>
      </c>
      <c r="Q501">
        <f t="shared" si="36"/>
        <v>233.23749718668762</v>
      </c>
      <c r="R501">
        <f t="shared" si="37"/>
        <v>199.92578551687404</v>
      </c>
      <c r="S501">
        <f t="shared" si="38"/>
        <v>216.21701703332795</v>
      </c>
      <c r="T501">
        <f t="shared" si="39"/>
        <v>228.32218669607374</v>
      </c>
    </row>
    <row r="502" spans="1:20" x14ac:dyDescent="0.3">
      <c r="A502">
        <v>239</v>
      </c>
      <c r="B502">
        <f>A502/256/(2*'Time-domain'!$C$1)</f>
        <v>9.3359375000000005E-3</v>
      </c>
      <c r="C502">
        <f>1*'Time-domain'!AJ248</f>
        <v>22.734837005891666</v>
      </c>
      <c r="D502">
        <f>1*'Time-domain'!AK248</f>
        <v>26.470588235294116</v>
      </c>
      <c r="E502">
        <f>1*'Time-domain'!AL248</f>
        <v>26.470588235294116</v>
      </c>
      <c r="F502">
        <f>F501+(C502+C501)/2*COS(2*PI()*'Time-domain'!$C$1*($B502+$B501)/2)*($B502-$B501)</f>
        <v>1.2535770477414233E-3</v>
      </c>
      <c r="G502">
        <f>G501+(D502+D501)/2*COS(2*PI()*'Time-domain'!$C$1*($B502+$B501)/2)*($B502-$B501)</f>
        <v>2.5533642937994195E-3</v>
      </c>
      <c r="H502">
        <f>H501+(E502+E501)/2*COS(2*PI()*'Time-domain'!$C$1*($B502+$B501)/2)*($B502-$B501)</f>
        <v>3.6676642987237881E-3</v>
      </c>
      <c r="I502">
        <f>I501+(C502+C501)/2*SIN(2*PI()*'Time-domain'!$C$1*($B502+$B501)/2)*($B502-$B501)</f>
        <v>1.4145296264182603</v>
      </c>
      <c r="J502">
        <f>J501+(D502+D501)/2*SIN(2*PI()*'Time-domain'!$C$1*($B502+$B501)/2)*($B502-$B501)</f>
        <v>1.4707988951920705</v>
      </c>
      <c r="K502">
        <f>K501+(E502+E501)/2*SIN(2*PI()*'Time-domain'!$C$1*($B502+$B501)/2)*($B502-$B501)</f>
        <v>1.5112313826692763</v>
      </c>
      <c r="L502">
        <f>$I$2*COS(2*PI()*'Time-domain'!$C$1*$B502)+$I$3*SIN(2*PI()*'Time-domain'!$C$1*$B502)</f>
        <v>29.301672347513964</v>
      </c>
      <c r="M502">
        <f>$J$2*COS(2*PI()*'Time-domain'!$C$1*$B502)+$J$3*SIN(2*PI()*'Time-domain'!$C$1*$B502)</f>
        <v>30.472138805940322</v>
      </c>
      <c r="N502">
        <f>$K$2*COS(2*PI()*'Time-domain'!$C$1*$B502)+$K$3*SIN(2*PI()*'Time-domain'!$C$1*$B502)</f>
        <v>31.313532237603425</v>
      </c>
      <c r="O502">
        <f t="shared" si="35"/>
        <v>204.14680954364462</v>
      </c>
      <c r="P502">
        <f t="shared" si="36"/>
        <v>220.54072920160141</v>
      </c>
      <c r="Q502">
        <f t="shared" si="36"/>
        <v>233.26486796955959</v>
      </c>
      <c r="R502">
        <f t="shared" si="37"/>
        <v>199.96129379004245</v>
      </c>
      <c r="S502">
        <f t="shared" si="38"/>
        <v>216.25541874766722</v>
      </c>
      <c r="T502">
        <f t="shared" si="39"/>
        <v>228.36273837656182</v>
      </c>
    </row>
    <row r="503" spans="1:20" x14ac:dyDescent="0.3">
      <c r="A503">
        <v>240</v>
      </c>
      <c r="B503">
        <f>A503/256/(2*'Time-domain'!$C$1)</f>
        <v>9.3749999999999997E-3</v>
      </c>
      <c r="C503">
        <f>1*'Time-domain'!AJ249</f>
        <v>14.702031320825764</v>
      </c>
      <c r="D503">
        <f>1*'Time-domain'!AK249</f>
        <v>26.470588235294116</v>
      </c>
      <c r="E503">
        <f>1*'Time-domain'!AL249</f>
        <v>26.470588235294116</v>
      </c>
      <c r="F503">
        <f>F502+(C503+C502)/2*COS(2*PI()*'Time-domain'!$C$1*($B503+$B502)/2)*($B503-$B502)</f>
        <v>5.3732657245239015E-4</v>
      </c>
      <c r="G503">
        <f>G502+(D503+D502)/2*COS(2*PI()*'Time-domain'!$C$1*($B503+$B502)/2)*($B503-$B502)</f>
        <v>1.5404819533618302E-3</v>
      </c>
      <c r="H503">
        <f>H502+(E503+E502)/2*COS(2*PI()*'Time-domain'!$C$1*($B503+$B502)/2)*($B503-$B502)</f>
        <v>2.6547819582861988E-3</v>
      </c>
      <c r="I503">
        <f>I502+(C503+C502)/2*SIN(2*PI()*'Time-domain'!$C$1*($B503+$B502)/2)*($B503-$B502)</f>
        <v>1.4146766718818242</v>
      </c>
      <c r="J503">
        <f>J502+(D503+D502)/2*SIN(2*PI()*'Time-domain'!$C$1*($B503+$B502)/2)*($B503-$B502)</f>
        <v>1.4710068388632078</v>
      </c>
      <c r="K503">
        <f>K502+(E503+E502)/2*SIN(2*PI()*'Time-domain'!$C$1*($B503+$B502)/2)*($B503-$B502)</f>
        <v>1.5114393263404136</v>
      </c>
      <c r="L503">
        <f>$I$2*COS(2*PI()*'Time-domain'!$C$1*$B503)+$I$3*SIN(2*PI()*'Time-domain'!$C$1*$B503)</f>
        <v>27.600959440210396</v>
      </c>
      <c r="M503">
        <f>$J$2*COS(2*PI()*'Time-domain'!$C$1*$B503)+$J$3*SIN(2*PI()*'Time-domain'!$C$1*$B503)</f>
        <v>28.703490274014278</v>
      </c>
      <c r="N503">
        <f>$K$2*COS(2*PI()*'Time-domain'!$C$1*$B503)+$K$3*SIN(2*PI()*'Time-domain'!$C$1*$B503)</f>
        <v>29.496047971922025</v>
      </c>
      <c r="O503">
        <f t="shared" si="35"/>
        <v>204.16049625370431</v>
      </c>
      <c r="P503">
        <f t="shared" si="36"/>
        <v>220.56809998447338</v>
      </c>
      <c r="Q503">
        <f t="shared" si="36"/>
        <v>233.29223875243156</v>
      </c>
      <c r="R503">
        <f t="shared" si="37"/>
        <v>199.99291400004606</v>
      </c>
      <c r="S503">
        <f t="shared" si="38"/>
        <v>216.28961557459112</v>
      </c>
      <c r="T503">
        <f t="shared" si="39"/>
        <v>228.39884975395694</v>
      </c>
    </row>
    <row r="504" spans="1:20" x14ac:dyDescent="0.3">
      <c r="A504">
        <v>241</v>
      </c>
      <c r="B504">
        <f>A504/256/(2*'Time-domain'!$C$1)</f>
        <v>9.4140625000000006E-3</v>
      </c>
      <c r="C504">
        <f>1*'Time-domain'!AJ250</f>
        <v>6.6495931723360906</v>
      </c>
      <c r="D504">
        <f>1*'Time-domain'!AK250</f>
        <v>17.768901247998109</v>
      </c>
      <c r="E504">
        <f>1*'Time-domain'!AL250</f>
        <v>26.470588235294116</v>
      </c>
      <c r="F504">
        <f>F503+(C504+C503)/2*COS(2*PI()*'Time-domain'!$C$1*($B504+$B503)/2)*($B504-$B503)</f>
        <v>1.2782415450160797E-4</v>
      </c>
      <c r="G504">
        <f>G503+(D504+D503)/2*COS(2*PI()*'Time-domain'!$C$1*($B504+$B503)/2)*($B504-$B503)</f>
        <v>6.9201358889999203E-4</v>
      </c>
      <c r="H504">
        <f>H503+(E504+E503)/2*COS(2*PI()*'Time-domain'!$C$1*($B504+$B503)/2)*($B504-$B503)</f>
        <v>1.6394240973043282E-3</v>
      </c>
      <c r="I504">
        <f>I503+(C504+C503)/2*SIN(2*PI()*'Time-domain'!$C$1*($B504+$B503)/2)*($B504-$B503)</f>
        <v>1.4147555180365186</v>
      </c>
      <c r="J504">
        <f>J503+(D504+D503)/2*SIN(2*PI()*'Time-domain'!$C$1*($B504+$B503)/2)*($B504-$B503)</f>
        <v>1.4711702041206156</v>
      </c>
      <c r="K504">
        <f>K503+(E504+E503)/2*SIN(2*PI()*'Time-domain'!$C$1*($B504+$B503)/2)*($B504-$B503)</f>
        <v>1.5116348247293552</v>
      </c>
      <c r="L504">
        <f>$I$2*COS(2*PI()*'Time-domain'!$C$1*$B504)+$I$3*SIN(2*PI()*'Time-domain'!$C$1*$B504)</f>
        <v>25.896089929939443</v>
      </c>
      <c r="M504">
        <f>$J$2*COS(2*PI()*'Time-domain'!$C$1*$B504)+$J$3*SIN(2*PI()*'Time-domain'!$C$1*$B504)</f>
        <v>26.930519102032697</v>
      </c>
      <c r="N504">
        <f>$K$2*COS(2*PI()*'Time-domain'!$C$1*$B504)+$K$3*SIN(2*PI()*'Time-domain'!$C$1*$B504)</f>
        <v>27.674121709911041</v>
      </c>
      <c r="O504">
        <f t="shared" si="35"/>
        <v>204.16494832273261</v>
      </c>
      <c r="P504">
        <f t="shared" si="36"/>
        <v>220.58721260585759</v>
      </c>
      <c r="Q504">
        <f t="shared" si="36"/>
        <v>233.31960953530353</v>
      </c>
      <c r="R504">
        <f t="shared" si="37"/>
        <v>200.02086257710965</v>
      </c>
      <c r="S504">
        <f t="shared" si="38"/>
        <v>216.31984158044321</v>
      </c>
      <c r="T504">
        <f t="shared" si="39"/>
        <v>228.43076799908829</v>
      </c>
    </row>
    <row r="505" spans="1:20" x14ac:dyDescent="0.3">
      <c r="A505">
        <v>242</v>
      </c>
      <c r="B505">
        <f>A505/256/(2*'Time-domain'!$C$1)</f>
        <v>9.4531249999999997E-3</v>
      </c>
      <c r="C505">
        <f>1*'Time-domain'!AJ251</f>
        <v>0</v>
      </c>
      <c r="D505">
        <f>1*'Time-domain'!AK251</f>
        <v>8.9643289450735804</v>
      </c>
      <c r="E505">
        <f>1*'Time-domain'!AL251</f>
        <v>19.349922662158562</v>
      </c>
      <c r="F505">
        <f>F504+(C505+C504)/2*COS(2*PI()*'Time-domain'!$C$1*($B505+$B504)/2)*($B505-$B504)</f>
        <v>4.0440741033709315E-17</v>
      </c>
      <c r="G505">
        <f>G504+(D505+D504)/2*COS(2*PI()*'Time-domain'!$C$1*($B505+$B504)/2)*($B505-$B504)</f>
        <v>1.7812462487414103E-4</v>
      </c>
      <c r="H505">
        <f>H504+(E505+E504)/2*COS(2*PI()*'Time-domain'!$C$1*($B505+$B504)/2)*($B505-$B504)</f>
        <v>7.5862313512469479E-4</v>
      </c>
      <c r="I505">
        <f>I504+(C505+C504)/2*SIN(2*PI()*'Time-domain'!$C$1*($B505+$B504)/2)*($B505-$B504)</f>
        <v>1.4147785064360405</v>
      </c>
      <c r="J505">
        <f>J504+(D505+D504)/2*SIN(2*PI()*'Time-domain'!$C$1*($B505+$B504)/2)*($B505-$B504)</f>
        <v>1.4712626239364246</v>
      </c>
      <c r="K505">
        <f>K504+(E505+E504)/2*SIN(2*PI()*'Time-domain'!$C$1*($B505+$B504)/2)*($B505-$B504)</f>
        <v>1.5117932314443998</v>
      </c>
      <c r="L505">
        <f>$I$2*COS(2*PI()*'Time-domain'!$C$1*$B505)+$I$3*SIN(2*PI()*'Time-domain'!$C$1*$B505)</f>
        <v>24.187320563778343</v>
      </c>
      <c r="M505">
        <f>$J$2*COS(2*PI()*'Time-domain'!$C$1*$B505)+$J$3*SIN(2*PI()*'Time-domain'!$C$1*$B505)</f>
        <v>25.15349229293259</v>
      </c>
      <c r="N505">
        <f>$K$2*COS(2*PI()*'Time-domain'!$C$1*$B505)+$K$3*SIN(2*PI()*'Time-domain'!$C$1*$B505)</f>
        <v>25.848027826963964</v>
      </c>
      <c r="O505">
        <f t="shared" si="35"/>
        <v>204.16538013024586</v>
      </c>
      <c r="P505">
        <f t="shared" si="36"/>
        <v>220.59419176207396</v>
      </c>
      <c r="Q505">
        <f t="shared" si="36"/>
        <v>233.34011265267563</v>
      </c>
      <c r="R505">
        <f t="shared" si="37"/>
        <v>200.04535816311241</v>
      </c>
      <c r="S505">
        <f t="shared" si="38"/>
        <v>216.34633322344118</v>
      </c>
      <c r="T505">
        <f t="shared" si="39"/>
        <v>228.45874280857117</v>
      </c>
    </row>
    <row r="506" spans="1:20" x14ac:dyDescent="0.3">
      <c r="A506">
        <v>243</v>
      </c>
      <c r="B506">
        <f>A506/256/(2*'Time-domain'!$C$1)</f>
        <v>9.4921875000000006E-3</v>
      </c>
      <c r="C506">
        <f>1*'Time-domain'!AJ252</f>
        <v>0</v>
      </c>
      <c r="D506">
        <f>1*'Time-domain'!AK252</f>
        <v>0.14098825559778802</v>
      </c>
      <c r="E506">
        <f>1*'Time-domain'!AL252</f>
        <v>9.7913035818931267</v>
      </c>
      <c r="F506">
        <f>F505+(C506+C505)/2*COS(2*PI()*'Time-domain'!$C$1*($B506+$B505)/2)*($B506-$B505)</f>
        <v>4.0440741033709315E-17</v>
      </c>
      <c r="G506">
        <f>G505+(D506+D505)/2*COS(2*PI()*'Time-domain'!$C$1*($B506+$B505)/2)*($B506-$B505)</f>
        <v>2.7213420029906146E-6</v>
      </c>
      <c r="H506">
        <f>H505+(E506+E505)/2*COS(2*PI()*'Time-domain'!$C$1*($B506+$B505)/2)*($B506-$B505)</f>
        <v>1.972515060593502E-4</v>
      </c>
      <c r="I506">
        <f>I505+(C506+C505)/2*SIN(2*PI()*'Time-domain'!$C$1*($B506+$B505)/2)*($B506-$B505)</f>
        <v>1.4147785064360405</v>
      </c>
      <c r="J506">
        <f>J505+(D506+D505)/2*SIN(2*PI()*'Time-domain'!$C$1*($B506+$B505)/2)*($B506-$B505)</f>
        <v>1.4712919517933116</v>
      </c>
      <c r="K506">
        <f>K505+(E506+E505)/2*SIN(2*PI()*'Time-domain'!$C$1*($B506+$B505)/2)*($B506-$B505)</f>
        <v>1.5118870941505484</v>
      </c>
      <c r="L506">
        <f>$I$2*COS(2*PI()*'Time-domain'!$C$1*$B506)+$I$3*SIN(2*PI()*'Time-domain'!$C$1*$B506)</f>
        <v>22.474908676108232</v>
      </c>
      <c r="M506">
        <f>$J$2*COS(2*PI()*'Time-domain'!$C$1*$B506)+$J$3*SIN(2*PI()*'Time-domain'!$C$1*$B506)</f>
        <v>23.372677460414913</v>
      </c>
      <c r="N506">
        <f>$K$2*COS(2*PI()*'Time-domain'!$C$1*$B506)+$K$3*SIN(2*PI()*'Time-domain'!$C$1*$B506)</f>
        <v>24.018041326102598</v>
      </c>
      <c r="O506">
        <f t="shared" si="35"/>
        <v>204.16538013024586</v>
      </c>
      <c r="P506">
        <f t="shared" si="36"/>
        <v>220.59500139880564</v>
      </c>
      <c r="Q506">
        <f t="shared" si="36"/>
        <v>233.34840572950188</v>
      </c>
      <c r="R506">
        <f t="shared" si="37"/>
        <v>200.06662147988621</v>
      </c>
      <c r="S506">
        <f t="shared" si="38"/>
        <v>216.36932921124324</v>
      </c>
      <c r="T506">
        <f t="shared" si="39"/>
        <v>228.48302625439908</v>
      </c>
    </row>
    <row r="507" spans="1:20" x14ac:dyDescent="0.3">
      <c r="A507">
        <v>244</v>
      </c>
      <c r="B507">
        <f>A507/256/(2*'Time-domain'!$C$1)</f>
        <v>9.5312499999999998E-3</v>
      </c>
      <c r="C507">
        <f>1*'Time-domain'!AJ253</f>
        <v>0</v>
      </c>
      <c r="D507">
        <f>1*'Time-domain'!AK253</f>
        <v>0</v>
      </c>
      <c r="E507">
        <f>1*'Time-domain'!AL253</f>
        <v>0.21379157573898819</v>
      </c>
      <c r="F507">
        <f>F506+(C507+C506)/2*COS(2*PI()*'Time-domain'!$C$1*($B507+$B506)/2)*($B507-$B506)</f>
        <v>4.0440741033709315E-17</v>
      </c>
      <c r="G507">
        <f>G506+(D507+D506)/2*COS(2*PI()*'Time-domain'!$C$1*($B507+$B506)/2)*($B507-$B506)</f>
        <v>-4.9780549826608858E-17</v>
      </c>
      <c r="H507">
        <f>H506+(E507+E506)/2*COS(2*PI()*'Time-domain'!$C$1*($B507+$B506)/2)*($B507-$B506)</f>
        <v>4.1341036102095349E-6</v>
      </c>
      <c r="I507">
        <f>I506+(C507+C506)/2*SIN(2*PI()*'Time-domain'!$C$1*($B507+$B506)/2)*($B507-$B506)</f>
        <v>1.4147785064360405</v>
      </c>
      <c r="J507">
        <f>J506+(D507+D506)/2*SIN(2*PI()*'Time-domain'!$C$1*($B507+$B506)/2)*($B507-$B506)</f>
        <v>1.4712923725473861</v>
      </c>
      <c r="K507">
        <f>K506+(E507+E506)/2*SIN(2*PI()*'Time-domain'!$C$1*($B507+$B506)/2)*($B507-$B506)</f>
        <v>1.5119169525563751</v>
      </c>
      <c r="L507">
        <f>$I$2*COS(2*PI()*'Time-domain'!$C$1*$B507)+$I$3*SIN(2*PI()*'Time-domain'!$C$1*$B507)</f>
        <v>20.759112149860833</v>
      </c>
      <c r="M507">
        <f>$J$2*COS(2*PI()*'Time-domain'!$C$1*$B507)+$J$3*SIN(2*PI()*'Time-domain'!$C$1*$B507)</f>
        <v>21.588342788643292</v>
      </c>
      <c r="N507">
        <f>$K$2*COS(2*PI()*'Time-domain'!$C$1*$B507)+$K$3*SIN(2*PI()*'Time-domain'!$C$1*$B507)</f>
        <v>22.184437796562953</v>
      </c>
      <c r="O507">
        <f t="shared" si="35"/>
        <v>204.16538013024586</v>
      </c>
      <c r="P507">
        <f t="shared" si="36"/>
        <v>220.59500159292369</v>
      </c>
      <c r="Q507">
        <f t="shared" si="36"/>
        <v>233.34938328740338</v>
      </c>
      <c r="R507">
        <f t="shared" si="37"/>
        <v>200.08487519626101</v>
      </c>
      <c r="S507">
        <f t="shared" si="38"/>
        <v>216.3890703571596</v>
      </c>
      <c r="T507">
        <f t="shared" si="39"/>
        <v>228.50387263210493</v>
      </c>
    </row>
    <row r="508" spans="1:20" x14ac:dyDescent="0.3">
      <c r="A508">
        <v>245</v>
      </c>
      <c r="B508">
        <f>A508/256/(2*'Time-domain'!$C$1)</f>
        <v>9.5703125000000007E-3</v>
      </c>
      <c r="C508">
        <f>1*'Time-domain'!AJ254</f>
        <v>0</v>
      </c>
      <c r="D508">
        <f>1*'Time-domain'!AK254</f>
        <v>0</v>
      </c>
      <c r="E508">
        <f>1*'Time-domain'!AL254</f>
        <v>0</v>
      </c>
      <c r="F508">
        <f>F507+(C508+C507)/2*COS(2*PI()*'Time-domain'!$C$1*($B508+$B507)/2)*($B508-$B507)</f>
        <v>4.0440741033709315E-17</v>
      </c>
      <c r="G508">
        <f>G507+(D508+D507)/2*COS(2*PI()*'Time-domain'!$C$1*($B508+$B507)/2)*($B508-$B507)</f>
        <v>-4.9780549826608858E-17</v>
      </c>
      <c r="H508">
        <f>H507+(E508+E507)/2*COS(2*PI()*'Time-domain'!$C$1*($B508+$B507)/2)*($B508-$B507)</f>
        <v>-5.0306980803327406E-17</v>
      </c>
      <c r="I508">
        <f>I507+(C508+C507)/2*SIN(2*PI()*'Time-domain'!$C$1*($B508+$B507)/2)*($B508-$B507)</f>
        <v>1.4147785064360405</v>
      </c>
      <c r="J508">
        <f>J507+(D508+D507)/2*SIN(2*PI()*'Time-domain'!$C$1*($B508+$B507)/2)*($B508-$B507)</f>
        <v>1.4712923725473861</v>
      </c>
      <c r="K508">
        <f>K507+(E508+E507)/2*SIN(2*PI()*'Time-domain'!$C$1*($B508+$B507)/2)*($B508-$B507)</f>
        <v>1.5119175398912703</v>
      </c>
      <c r="L508">
        <f>$I$2*COS(2*PI()*'Time-domain'!$C$1*$B508)+$I$3*SIN(2*PI()*'Time-domain'!$C$1*$B508)</f>
        <v>19.040189377681564</v>
      </c>
      <c r="M508">
        <f>$J$2*COS(2*PI()*'Time-domain'!$C$1*$B508)+$J$3*SIN(2*PI()*'Time-domain'!$C$1*$B508)</f>
        <v>19.800756991855742</v>
      </c>
      <c r="N508">
        <f>$K$2*COS(2*PI()*'Time-domain'!$C$1*$B508)+$K$3*SIN(2*PI()*'Time-domain'!$C$1*$B508)</f>
        <v>20.34749337229179</v>
      </c>
      <c r="O508">
        <f t="shared" si="35"/>
        <v>204.16538013024586</v>
      </c>
      <c r="P508">
        <f t="shared" si="36"/>
        <v>220.59500159292369</v>
      </c>
      <c r="Q508">
        <f t="shared" si="36"/>
        <v>233.34938373375923</v>
      </c>
      <c r="R508">
        <f t="shared" si="37"/>
        <v>200.10034379393758</v>
      </c>
      <c r="S508">
        <f t="shared" si="38"/>
        <v>216.40579943509553</v>
      </c>
      <c r="T508">
        <f t="shared" si="39"/>
        <v>228.52153830758297</v>
      </c>
    </row>
    <row r="509" spans="1:20" x14ac:dyDescent="0.3">
      <c r="A509">
        <v>246</v>
      </c>
      <c r="B509">
        <f>A509/256/(2*'Time-domain'!$C$1)</f>
        <v>9.6093749999999999E-3</v>
      </c>
      <c r="C509">
        <f>1*'Time-domain'!AJ255</f>
        <v>0</v>
      </c>
      <c r="D509">
        <f>1*'Time-domain'!AK255</f>
        <v>0</v>
      </c>
      <c r="E509">
        <f>1*'Time-domain'!AL255</f>
        <v>0</v>
      </c>
      <c r="F509">
        <f>F508+(C509+C508)/2*COS(2*PI()*'Time-domain'!$C$1*($B509+$B508)/2)*($B509-$B508)</f>
        <v>4.0440741033709315E-17</v>
      </c>
      <c r="G509">
        <f>G508+(D509+D508)/2*COS(2*PI()*'Time-domain'!$C$1*($B509+$B508)/2)*($B509-$B508)</f>
        <v>-4.9780549826608858E-17</v>
      </c>
      <c r="H509">
        <f>H508+(E509+E508)/2*COS(2*PI()*'Time-domain'!$C$1*($B509+$B508)/2)*($B509-$B508)</f>
        <v>-5.0306980803327406E-17</v>
      </c>
      <c r="I509">
        <f>I508+(C509+C508)/2*SIN(2*PI()*'Time-domain'!$C$1*($B509+$B508)/2)*($B509-$B508)</f>
        <v>1.4147785064360405</v>
      </c>
      <c r="J509">
        <f>J508+(D509+D508)/2*SIN(2*PI()*'Time-domain'!$C$1*($B509+$B508)/2)*($B509-$B508)</f>
        <v>1.4712923725473861</v>
      </c>
      <c r="K509">
        <f>K508+(E509+E508)/2*SIN(2*PI()*'Time-domain'!$C$1*($B509+$B508)/2)*($B509-$B508)</f>
        <v>1.5119175398912703</v>
      </c>
      <c r="L509">
        <f>$I$2*COS(2*PI()*'Time-domain'!$C$1*$B509)+$I$3*SIN(2*PI()*'Time-domain'!$C$1*$B509)</f>
        <v>17.318399223017455</v>
      </c>
      <c r="M509">
        <f>$J$2*COS(2*PI()*'Time-domain'!$C$1*$B509)+$J$3*SIN(2*PI()*'Time-domain'!$C$1*$B509)</f>
        <v>18.010189273898252</v>
      </c>
      <c r="N509">
        <f>$K$2*COS(2*PI()*'Time-domain'!$C$1*$B509)+$K$3*SIN(2*PI()*'Time-domain'!$C$1*$B509)</f>
        <v>18.507484690362855</v>
      </c>
      <c r="O509">
        <f t="shared" si="35"/>
        <v>204.16538013024586</v>
      </c>
      <c r="P509">
        <f t="shared" si="36"/>
        <v>220.59500159292369</v>
      </c>
      <c r="Q509">
        <f t="shared" si="36"/>
        <v>233.34938373375923</v>
      </c>
      <c r="R509">
        <f t="shared" si="37"/>
        <v>200.11325343226801</v>
      </c>
      <c r="S509">
        <f t="shared" si="38"/>
        <v>216.41976103331342</v>
      </c>
      <c r="T509">
        <f t="shared" si="39"/>
        <v>228.53628156266353</v>
      </c>
    </row>
    <row r="510" spans="1:20" x14ac:dyDescent="0.3">
      <c r="A510">
        <v>247</v>
      </c>
      <c r="B510">
        <f>A510/256/(2*'Time-domain'!$C$1)</f>
        <v>9.6484375000000008E-3</v>
      </c>
      <c r="C510">
        <f>1*'Time-domain'!AJ256</f>
        <v>0</v>
      </c>
      <c r="D510">
        <f>1*'Time-domain'!AK256</f>
        <v>0</v>
      </c>
      <c r="E510">
        <f>1*'Time-domain'!AL256</f>
        <v>0</v>
      </c>
      <c r="F510">
        <f>F509+(C510+C509)/2*COS(2*PI()*'Time-domain'!$C$1*($B510+$B509)/2)*($B510-$B509)</f>
        <v>4.0440741033709315E-17</v>
      </c>
      <c r="G510">
        <f>G509+(D510+D509)/2*COS(2*PI()*'Time-domain'!$C$1*($B510+$B509)/2)*($B510-$B509)</f>
        <v>-4.9780549826608858E-17</v>
      </c>
      <c r="H510">
        <f>H509+(E510+E509)/2*COS(2*PI()*'Time-domain'!$C$1*($B510+$B509)/2)*($B510-$B509)</f>
        <v>-5.0306980803327406E-17</v>
      </c>
      <c r="I510">
        <f>I509+(C510+C509)/2*SIN(2*PI()*'Time-domain'!$C$1*($B510+$B509)/2)*($B510-$B509)</f>
        <v>1.4147785064360405</v>
      </c>
      <c r="J510">
        <f>J509+(D510+D509)/2*SIN(2*PI()*'Time-domain'!$C$1*($B510+$B509)/2)*($B510-$B509)</f>
        <v>1.4712923725473861</v>
      </c>
      <c r="K510">
        <f>K509+(E510+E509)/2*SIN(2*PI()*'Time-domain'!$C$1*($B510+$B509)/2)*($B510-$B509)</f>
        <v>1.5119175398912703</v>
      </c>
      <c r="L510">
        <f>$I$2*COS(2*PI()*'Time-domain'!$C$1*$B510)+$I$3*SIN(2*PI()*'Time-domain'!$C$1*$B510)</f>
        <v>15.594000981132314</v>
      </c>
      <c r="M510">
        <f>$J$2*COS(2*PI()*'Time-domain'!$C$1*$B510)+$J$3*SIN(2*PI()*'Time-domain'!$C$1*$B510)</f>
        <v>16.216909287682668</v>
      </c>
      <c r="N510">
        <f>$K$2*COS(2*PI()*'Time-domain'!$C$1*$B510)+$K$3*SIN(2*PI()*'Time-domain'!$C$1*$B510)</f>
        <v>16.664688849315297</v>
      </c>
      <c r="O510">
        <f t="shared" si="35"/>
        <v>204.16538013024586</v>
      </c>
      <c r="P510">
        <f t="shared" si="36"/>
        <v>220.59500159292369</v>
      </c>
      <c r="Q510">
        <f t="shared" si="36"/>
        <v>233.34938373375923</v>
      </c>
      <c r="R510">
        <f t="shared" si="37"/>
        <v>200.1238318120258</v>
      </c>
      <c r="S510">
        <f t="shared" si="38"/>
        <v>216.43120140710195</v>
      </c>
      <c r="T510">
        <f t="shared" si="39"/>
        <v>228.54836243953369</v>
      </c>
    </row>
    <row r="511" spans="1:20" x14ac:dyDescent="0.3">
      <c r="A511">
        <v>248</v>
      </c>
      <c r="B511">
        <f>A511/256/(2*'Time-domain'!$C$1)</f>
        <v>9.6874999999999999E-3</v>
      </c>
      <c r="C511">
        <f>1*'Time-domain'!AJ257</f>
        <v>0</v>
      </c>
      <c r="D511">
        <f>1*'Time-domain'!AK257</f>
        <v>0</v>
      </c>
      <c r="E511">
        <f>1*'Time-domain'!AL257</f>
        <v>0</v>
      </c>
      <c r="F511">
        <f>F510+(C511+C510)/2*COS(2*PI()*'Time-domain'!$C$1*($B511+$B510)/2)*($B511-$B510)</f>
        <v>4.0440741033709315E-17</v>
      </c>
      <c r="G511">
        <f>G510+(D511+D510)/2*COS(2*PI()*'Time-domain'!$C$1*($B511+$B510)/2)*($B511-$B510)</f>
        <v>-4.9780549826608858E-17</v>
      </c>
      <c r="H511">
        <f>H510+(E511+E510)/2*COS(2*PI()*'Time-domain'!$C$1*($B511+$B510)/2)*($B511-$B510)</f>
        <v>-5.0306980803327406E-17</v>
      </c>
      <c r="I511">
        <f>I510+(C511+C510)/2*SIN(2*PI()*'Time-domain'!$C$1*($B511+$B510)/2)*($B511-$B510)</f>
        <v>1.4147785064360405</v>
      </c>
      <c r="J511">
        <f>J510+(D511+D510)/2*SIN(2*PI()*'Time-domain'!$C$1*($B511+$B510)/2)*($B511-$B510)</f>
        <v>1.4712923725473861</v>
      </c>
      <c r="K511">
        <f>K510+(E511+E510)/2*SIN(2*PI()*'Time-domain'!$C$1*($B511+$B510)/2)*($B511-$B510)</f>
        <v>1.5119175398912703</v>
      </c>
      <c r="L511">
        <f>$I$2*COS(2*PI()*'Time-domain'!$C$1*$B511)+$I$3*SIN(2*PI()*'Time-domain'!$C$1*$B511)</f>
        <v>13.867254340058722</v>
      </c>
      <c r="M511">
        <f>$J$2*COS(2*PI()*'Time-domain'!$C$1*$B511)+$J$3*SIN(2*PI()*'Time-domain'!$C$1*$B511)</f>
        <v>14.421187094578904</v>
      </c>
      <c r="N511">
        <f>$K$2*COS(2*PI()*'Time-domain'!$C$1*$B511)+$K$3*SIN(2*PI()*'Time-domain'!$C$1*$B511)</f>
        <v>14.819383367424642</v>
      </c>
      <c r="O511">
        <f t="shared" si="35"/>
        <v>204.16538013024586</v>
      </c>
      <c r="P511">
        <f t="shared" si="36"/>
        <v>220.59500159292369</v>
      </c>
      <c r="Q511">
        <f t="shared" si="36"/>
        <v>233.34938373375923</v>
      </c>
      <c r="R511">
        <f t="shared" si="37"/>
        <v>200.13230803824749</v>
      </c>
      <c r="S511">
        <f t="shared" si="38"/>
        <v>216.44036833044109</v>
      </c>
      <c r="T511">
        <f t="shared" si="39"/>
        <v>228.55804258409765</v>
      </c>
    </row>
    <row r="512" spans="1:20" x14ac:dyDescent="0.3">
      <c r="A512">
        <v>249</v>
      </c>
      <c r="B512">
        <f>A512/256/(2*'Time-domain'!$C$1)</f>
        <v>9.7265625000000008E-3</v>
      </c>
      <c r="C512">
        <f>1*'Time-domain'!AJ258</f>
        <v>0</v>
      </c>
      <c r="D512">
        <f>1*'Time-domain'!AK258</f>
        <v>0</v>
      </c>
      <c r="E512">
        <f>1*'Time-domain'!AL258</f>
        <v>0</v>
      </c>
      <c r="F512">
        <f>F511+(C512+C511)/2*COS(2*PI()*'Time-domain'!$C$1*($B512+$B511)/2)*($B512-$B511)</f>
        <v>4.0440741033709315E-17</v>
      </c>
      <c r="G512">
        <f>G511+(D512+D511)/2*COS(2*PI()*'Time-domain'!$C$1*($B512+$B511)/2)*($B512-$B511)</f>
        <v>-4.9780549826608858E-17</v>
      </c>
      <c r="H512">
        <f>H511+(E512+E511)/2*COS(2*PI()*'Time-domain'!$C$1*($B512+$B511)/2)*($B512-$B511)</f>
        <v>-5.0306980803327406E-17</v>
      </c>
      <c r="I512">
        <f>I511+(C512+C511)/2*SIN(2*PI()*'Time-domain'!$C$1*($B512+$B511)/2)*($B512-$B511)</f>
        <v>1.4147785064360405</v>
      </c>
      <c r="J512">
        <f>J511+(D512+D511)/2*SIN(2*PI()*'Time-domain'!$C$1*($B512+$B511)/2)*($B512-$B511)</f>
        <v>1.4712923725473861</v>
      </c>
      <c r="K512">
        <f>K511+(E512+E511)/2*SIN(2*PI()*'Time-domain'!$C$1*($B512+$B511)/2)*($B512-$B511)</f>
        <v>1.5119175398912703</v>
      </c>
      <c r="L512">
        <f>$I$2*COS(2*PI()*'Time-domain'!$C$1*$B512)+$I$3*SIN(2*PI()*'Time-domain'!$C$1*$B512)</f>
        <v>12.138419341489286</v>
      </c>
      <c r="M512">
        <f>$J$2*COS(2*PI()*'Time-domain'!$C$1*$B512)+$J$3*SIN(2*PI()*'Time-domain'!$C$1*$B512)</f>
        <v>12.623293123743988</v>
      </c>
      <c r="N512">
        <f>$K$2*COS(2*PI()*'Time-domain'!$C$1*$B512)+$K$3*SIN(2*PI()*'Time-domain'!$C$1*$B512)</f>
        <v>12.971846140908825</v>
      </c>
      <c r="O512">
        <f t="shared" si="35"/>
        <v>204.16538013024586</v>
      </c>
      <c r="P512">
        <f t="shared" si="36"/>
        <v>220.59500159292369</v>
      </c>
      <c r="Q512">
        <f t="shared" si="36"/>
        <v>233.34938373375923</v>
      </c>
      <c r="R512">
        <f t="shared" si="37"/>
        <v>200.13891248222825</v>
      </c>
      <c r="S512">
        <f t="shared" si="38"/>
        <v>216.4475109467524</v>
      </c>
      <c r="T512">
        <f t="shared" si="39"/>
        <v>228.56558508837094</v>
      </c>
    </row>
    <row r="513" spans="1:20" x14ac:dyDescent="0.3">
      <c r="A513">
        <v>250</v>
      </c>
      <c r="B513">
        <f>A513/256/(2*'Time-domain'!$C$1)</f>
        <v>9.765625E-3</v>
      </c>
      <c r="C513">
        <f>1*'Time-domain'!AJ259</f>
        <v>0</v>
      </c>
      <c r="D513">
        <f>1*'Time-domain'!AK259</f>
        <v>0</v>
      </c>
      <c r="E513">
        <f>1*'Time-domain'!AL259</f>
        <v>0</v>
      </c>
      <c r="F513">
        <f>F512+(C513+C512)/2*COS(2*PI()*'Time-domain'!$C$1*($B513+$B512)/2)*($B513-$B512)</f>
        <v>4.0440741033709315E-17</v>
      </c>
      <c r="G513">
        <f>G512+(D513+D512)/2*COS(2*PI()*'Time-domain'!$C$1*($B513+$B512)/2)*($B513-$B512)</f>
        <v>-4.9780549826608858E-17</v>
      </c>
      <c r="H513">
        <f>H512+(E513+E512)/2*COS(2*PI()*'Time-domain'!$C$1*($B513+$B512)/2)*($B513-$B512)</f>
        <v>-5.0306980803327406E-17</v>
      </c>
      <c r="I513">
        <f>I512+(C513+C512)/2*SIN(2*PI()*'Time-domain'!$C$1*($B513+$B512)/2)*($B513-$B512)</f>
        <v>1.4147785064360405</v>
      </c>
      <c r="J513">
        <f>J512+(D513+D512)/2*SIN(2*PI()*'Time-domain'!$C$1*($B513+$B512)/2)*($B513-$B512)</f>
        <v>1.4712923725473861</v>
      </c>
      <c r="K513">
        <f>K512+(E513+E512)/2*SIN(2*PI()*'Time-domain'!$C$1*($B513+$B512)/2)*($B513-$B512)</f>
        <v>1.5119175398912703</v>
      </c>
      <c r="L513">
        <f>$I$2*COS(2*PI()*'Time-domain'!$C$1*$B513)+$I$3*SIN(2*PI()*'Time-domain'!$C$1*$B513)</f>
        <v>10.407756341615636</v>
      </c>
      <c r="M513">
        <f>$J$2*COS(2*PI()*'Time-domain'!$C$1*$B513)+$J$3*SIN(2*PI()*'Time-domain'!$C$1*$B513)</f>
        <v>10.823498131396761</v>
      </c>
      <c r="N513">
        <f>$K$2*COS(2*PI()*'Time-domain'!$C$1*$B513)+$K$3*SIN(2*PI()*'Time-domain'!$C$1*$B513)</f>
        <v>11.122355402078391</v>
      </c>
      <c r="O513">
        <f t="shared" si="35"/>
        <v>204.16538013024586</v>
      </c>
      <c r="P513">
        <f t="shared" si="36"/>
        <v>220.59500159292369</v>
      </c>
      <c r="Q513">
        <f t="shared" si="36"/>
        <v>233.34938373375923</v>
      </c>
      <c r="R513">
        <f t="shared" si="37"/>
        <v>200.14387664275495</v>
      </c>
      <c r="S513">
        <f t="shared" si="38"/>
        <v>216.45287961882431</v>
      </c>
      <c r="T513">
        <f t="shared" si="39"/>
        <v>228.57125433200369</v>
      </c>
    </row>
    <row r="514" spans="1:20" x14ac:dyDescent="0.3">
      <c r="A514">
        <v>251</v>
      </c>
      <c r="B514">
        <f>A514/256/(2*'Time-domain'!$C$1)</f>
        <v>9.8046874999999992E-3</v>
      </c>
      <c r="C514">
        <f>1*'Time-domain'!AJ260</f>
        <v>0</v>
      </c>
      <c r="D514">
        <f>1*'Time-domain'!AK260</f>
        <v>0</v>
      </c>
      <c r="E514">
        <f>1*'Time-domain'!AL260</f>
        <v>0</v>
      </c>
      <c r="F514">
        <f>F513+(C514+C513)/2*COS(2*PI()*'Time-domain'!$C$1*($B514+$B513)/2)*($B514-$B513)</f>
        <v>4.0440741033709315E-17</v>
      </c>
      <c r="G514">
        <f>G513+(D514+D513)/2*COS(2*PI()*'Time-domain'!$C$1*($B514+$B513)/2)*($B514-$B513)</f>
        <v>-4.9780549826608858E-17</v>
      </c>
      <c r="H514">
        <f>H513+(E514+E513)/2*COS(2*PI()*'Time-domain'!$C$1*($B514+$B513)/2)*($B514-$B513)</f>
        <v>-5.0306980803327406E-17</v>
      </c>
      <c r="I514">
        <f>I513+(C514+C513)/2*SIN(2*PI()*'Time-domain'!$C$1*($B514+$B513)/2)*($B514-$B513)</f>
        <v>1.4147785064360405</v>
      </c>
      <c r="J514">
        <f>J513+(D514+D513)/2*SIN(2*PI()*'Time-domain'!$C$1*($B514+$B513)/2)*($B514-$B513)</f>
        <v>1.4712923725473861</v>
      </c>
      <c r="K514">
        <f>K513+(E514+E513)/2*SIN(2*PI()*'Time-domain'!$C$1*($B514+$B513)/2)*($B514-$B513)</f>
        <v>1.5119175398912703</v>
      </c>
      <c r="L514">
        <f>$I$2*COS(2*PI()*'Time-domain'!$C$1*$B514)+$I$3*SIN(2*PI()*'Time-domain'!$C$1*$B514)</f>
        <v>8.6755259719197415</v>
      </c>
      <c r="M514">
        <f>$J$2*COS(2*PI()*'Time-domain'!$C$1*$B514)+$J$3*SIN(2*PI()*'Time-domain'!$C$1*$B514)</f>
        <v>9.0220731600429644</v>
      </c>
      <c r="N514">
        <f>$K$2*COS(2*PI()*'Time-domain'!$C$1*$B514)+$K$3*SIN(2*PI()*'Time-domain'!$C$1*$B514)</f>
        <v>9.271189677435709</v>
      </c>
      <c r="O514">
        <f t="shared" si="35"/>
        <v>204.16538013024586</v>
      </c>
      <c r="P514">
        <f t="shared" si="36"/>
        <v>220.59500159292369</v>
      </c>
      <c r="Q514">
        <f t="shared" si="36"/>
        <v>233.34938373375923</v>
      </c>
      <c r="R514">
        <f t="shared" si="37"/>
        <v>200.14743300665981</v>
      </c>
      <c r="S514">
        <f t="shared" si="38"/>
        <v>216.45672577800286</v>
      </c>
      <c r="T514">
        <f t="shared" si="39"/>
        <v>228.57531582302821</v>
      </c>
    </row>
    <row r="515" spans="1:20" x14ac:dyDescent="0.3">
      <c r="A515">
        <v>252</v>
      </c>
      <c r="B515">
        <f>A515/256/(2*'Time-domain'!$C$1)</f>
        <v>9.8437500000000001E-3</v>
      </c>
      <c r="C515">
        <f>1*'Time-domain'!AJ261</f>
        <v>0</v>
      </c>
      <c r="D515">
        <f>1*'Time-domain'!AK261</f>
        <v>0</v>
      </c>
      <c r="E515">
        <f>1*'Time-domain'!AL261</f>
        <v>0</v>
      </c>
      <c r="F515">
        <f>F514+(C515+C514)/2*COS(2*PI()*'Time-domain'!$C$1*($B515+$B514)/2)*($B515-$B514)</f>
        <v>4.0440741033709315E-17</v>
      </c>
      <c r="G515">
        <f>G514+(D515+D514)/2*COS(2*PI()*'Time-domain'!$C$1*($B515+$B514)/2)*($B515-$B514)</f>
        <v>-4.9780549826608858E-17</v>
      </c>
      <c r="H515">
        <f>H514+(E515+E514)/2*COS(2*PI()*'Time-domain'!$C$1*($B515+$B514)/2)*($B515-$B514)</f>
        <v>-5.0306980803327406E-17</v>
      </c>
      <c r="I515">
        <f>I514+(C515+C514)/2*SIN(2*PI()*'Time-domain'!$C$1*($B515+$B514)/2)*($B515-$B514)</f>
        <v>1.4147785064360405</v>
      </c>
      <c r="J515">
        <f>J514+(D515+D514)/2*SIN(2*PI()*'Time-domain'!$C$1*($B515+$B514)/2)*($B515-$B514)</f>
        <v>1.4712923725473861</v>
      </c>
      <c r="K515">
        <f>K514+(E515+E514)/2*SIN(2*PI()*'Time-domain'!$C$1*($B515+$B514)/2)*($B515-$B514)</f>
        <v>1.5119175398912703</v>
      </c>
      <c r="L515">
        <f>$I$2*COS(2*PI()*'Time-domain'!$C$1*$B515)+$I$3*SIN(2*PI()*'Time-domain'!$C$1*$B515)</f>
        <v>6.9419890999234397</v>
      </c>
      <c r="M515">
        <f>$J$2*COS(2*PI()*'Time-domain'!$C$1*$B515)+$J$3*SIN(2*PI()*'Time-domain'!$C$1*$B515)</f>
        <v>7.2192894976569297</v>
      </c>
      <c r="N515">
        <f>$K$2*COS(2*PI()*'Time-domain'!$C$1*$B515)+$K$3*SIN(2*PI()*'Time-domain'!$C$1*$B515)</f>
        <v>7.4186277457295864</v>
      </c>
      <c r="O515">
        <f t="shared" si="35"/>
        <v>204.16538013024586</v>
      </c>
      <c r="P515">
        <f t="shared" si="36"/>
        <v>220.59500159292369</v>
      </c>
      <c r="Q515">
        <f t="shared" si="36"/>
        <v>233.34938373375923</v>
      </c>
      <c r="R515">
        <f t="shared" si="37"/>
        <v>200.14981490877915</v>
      </c>
      <c r="S515">
        <f t="shared" si="38"/>
        <v>216.459301772739</v>
      </c>
      <c r="T515">
        <f t="shared" si="39"/>
        <v>228.57803603792684</v>
      </c>
    </row>
    <row r="516" spans="1:20" x14ac:dyDescent="0.3">
      <c r="A516">
        <v>253</v>
      </c>
      <c r="B516">
        <f>A516/256/(2*'Time-domain'!$C$1)</f>
        <v>9.8828124999999992E-3</v>
      </c>
      <c r="C516">
        <f>1*'Time-domain'!AJ262</f>
        <v>0</v>
      </c>
      <c r="D516">
        <f>1*'Time-domain'!AK262</f>
        <v>0</v>
      </c>
      <c r="E516">
        <f>1*'Time-domain'!AL262</f>
        <v>0</v>
      </c>
      <c r="F516">
        <f>F515+(C516+C515)/2*COS(2*PI()*'Time-domain'!$C$1*($B516+$B515)/2)*($B516-$B515)</f>
        <v>4.0440741033709315E-17</v>
      </c>
      <c r="G516">
        <f>G515+(D516+D515)/2*COS(2*PI()*'Time-domain'!$C$1*($B516+$B515)/2)*($B516-$B515)</f>
        <v>-4.9780549826608858E-17</v>
      </c>
      <c r="H516">
        <f>H515+(E516+E515)/2*COS(2*PI()*'Time-domain'!$C$1*($B516+$B515)/2)*($B516-$B515)</f>
        <v>-5.0306980803327406E-17</v>
      </c>
      <c r="I516">
        <f>I515+(C516+C515)/2*SIN(2*PI()*'Time-domain'!$C$1*($B516+$B515)/2)*($B516-$B515)</f>
        <v>1.4147785064360405</v>
      </c>
      <c r="J516">
        <f>J515+(D516+D515)/2*SIN(2*PI()*'Time-domain'!$C$1*($B516+$B515)/2)*($B516-$B515)</f>
        <v>1.4712923725473861</v>
      </c>
      <c r="K516">
        <f>K515+(E516+E515)/2*SIN(2*PI()*'Time-domain'!$C$1*($B516+$B515)/2)*($B516-$B515)</f>
        <v>1.5119175398912703</v>
      </c>
      <c r="L516">
        <f>$I$2*COS(2*PI()*'Time-domain'!$C$1*$B516)+$I$3*SIN(2*PI()*'Time-domain'!$C$1*$B516)</f>
        <v>5.2074067899034588</v>
      </c>
      <c r="M516">
        <f>$J$2*COS(2*PI()*'Time-domain'!$C$1*$B516)+$J$3*SIN(2*PI()*'Time-domain'!$C$1*$B516)</f>
        <v>5.4154186368273107</v>
      </c>
      <c r="N516">
        <f>$K$2*COS(2*PI()*'Time-domain'!$C$1*$B516)+$K$3*SIN(2*PI()*'Time-domain'!$C$1*$B516)</f>
        <v>5.5649485959729486</v>
      </c>
      <c r="O516">
        <f t="shared" si="35"/>
        <v>204.16538013024586</v>
      </c>
      <c r="P516">
        <f t="shared" si="36"/>
        <v>220.59500159292369</v>
      </c>
      <c r="Q516">
        <f t="shared" si="36"/>
        <v>233.34938373375923</v>
      </c>
      <c r="R516">
        <f t="shared" si="37"/>
        <v>200.15125639140109</v>
      </c>
      <c r="S516">
        <f t="shared" si="38"/>
        <v>216.46086071658317</v>
      </c>
      <c r="T516">
        <f t="shared" si="39"/>
        <v>228.57968226111649</v>
      </c>
    </row>
    <row r="517" spans="1:20" x14ac:dyDescent="0.3">
      <c r="A517">
        <v>254</v>
      </c>
      <c r="B517">
        <f>A517/256/(2*'Time-domain'!$C$1)</f>
        <v>9.9218750000000001E-3</v>
      </c>
      <c r="C517">
        <f>1*'Time-domain'!AJ263</f>
        <v>0</v>
      </c>
      <c r="D517">
        <f>1*'Time-domain'!AK263</f>
        <v>0</v>
      </c>
      <c r="E517">
        <f>1*'Time-domain'!AL263</f>
        <v>0</v>
      </c>
      <c r="F517">
        <f>F516+(C517+C516)/2*COS(2*PI()*'Time-domain'!$C$1*($B517+$B516)/2)*($B517-$B516)</f>
        <v>4.0440741033709315E-17</v>
      </c>
      <c r="G517">
        <f>G516+(D517+D516)/2*COS(2*PI()*'Time-domain'!$C$1*($B517+$B516)/2)*($B517-$B516)</f>
        <v>-4.9780549826608858E-17</v>
      </c>
      <c r="H517">
        <f>H516+(E517+E516)/2*COS(2*PI()*'Time-domain'!$C$1*($B517+$B516)/2)*($B517-$B516)</f>
        <v>-5.0306980803327406E-17</v>
      </c>
      <c r="I517">
        <f>I516+(C517+C516)/2*SIN(2*PI()*'Time-domain'!$C$1*($B517+$B516)/2)*($B517-$B516)</f>
        <v>1.4147785064360405</v>
      </c>
      <c r="J517">
        <f>J516+(D517+D516)/2*SIN(2*PI()*'Time-domain'!$C$1*($B517+$B516)/2)*($B517-$B516)</f>
        <v>1.4712923725473861</v>
      </c>
      <c r="K517">
        <f>K516+(E517+E516)/2*SIN(2*PI()*'Time-domain'!$C$1*($B517+$B516)/2)*($B517-$B516)</f>
        <v>1.5119175398912703</v>
      </c>
      <c r="L517">
        <f>$I$2*COS(2*PI()*'Time-domain'!$C$1*$B517)+$I$3*SIN(2*PI()*'Time-domain'!$C$1*$B517)</f>
        <v>3.4720402635751419</v>
      </c>
      <c r="M517">
        <f>$J$2*COS(2*PI()*'Time-domain'!$C$1*$B517)+$J$3*SIN(2*PI()*'Time-domain'!$C$1*$B517)</f>
        <v>3.6107322338703307</v>
      </c>
      <c r="N517">
        <f>$K$2*COS(2*PI()*'Time-domain'!$C$1*$B517)+$K$3*SIN(2*PI()*'Time-domain'!$C$1*$B517)</f>
        <v>3.7104313854271123</v>
      </c>
      <c r="O517">
        <f t="shared" si="35"/>
        <v>204.16538013024586</v>
      </c>
      <c r="P517">
        <f t="shared" si="36"/>
        <v>220.59500159292369</v>
      </c>
      <c r="Q517">
        <f t="shared" si="36"/>
        <v>233.34938373375923</v>
      </c>
      <c r="R517">
        <f t="shared" si="37"/>
        <v>200.15199206328737</v>
      </c>
      <c r="S517">
        <f t="shared" si="38"/>
        <v>216.46165633571931</v>
      </c>
      <c r="T517">
        <f t="shared" si="39"/>
        <v>228.58052242394655</v>
      </c>
    </row>
    <row r="518" spans="1:20" x14ac:dyDescent="0.3">
      <c r="A518">
        <v>255</v>
      </c>
      <c r="B518">
        <f>A518/256/(2*'Time-domain'!$C$1)</f>
        <v>9.9609374999999993E-3</v>
      </c>
      <c r="C518">
        <f>1*'Time-domain'!AJ264</f>
        <v>0</v>
      </c>
      <c r="D518">
        <f>1*'Time-domain'!AK264</f>
        <v>0</v>
      </c>
      <c r="E518">
        <f>1*'Time-domain'!AL264</f>
        <v>0</v>
      </c>
      <c r="F518">
        <f>F517+(C518+C517)/2*COS(2*PI()*'Time-domain'!$C$1*($B518+$B517)/2)*($B518-$B517)</f>
        <v>4.0440741033709315E-17</v>
      </c>
      <c r="G518">
        <f>G517+(D518+D517)/2*COS(2*PI()*'Time-domain'!$C$1*($B518+$B517)/2)*($B518-$B517)</f>
        <v>-4.9780549826608858E-17</v>
      </c>
      <c r="H518">
        <f>H517+(E518+E517)/2*COS(2*PI()*'Time-domain'!$C$1*($B518+$B517)/2)*($B518-$B517)</f>
        <v>-5.0306980803327406E-17</v>
      </c>
      <c r="I518">
        <f>I517+(C518+C517)/2*SIN(2*PI()*'Time-domain'!$C$1*($B518+$B517)/2)*($B518-$B517)</f>
        <v>1.4147785064360405</v>
      </c>
      <c r="J518">
        <f>J517+(D518+D517)/2*SIN(2*PI()*'Time-domain'!$C$1*($B518+$B517)/2)*($B518-$B517)</f>
        <v>1.4712923725473861</v>
      </c>
      <c r="K518">
        <f>K517+(E518+E517)/2*SIN(2*PI()*'Time-domain'!$C$1*($B518+$B517)/2)*($B518-$B517)</f>
        <v>1.5119175398912703</v>
      </c>
      <c r="L518">
        <f>$I$2*COS(2*PI()*'Time-domain'!$C$1*$B518)+$I$3*SIN(2*PI()*'Time-domain'!$C$1*$B518)</f>
        <v>1.7361508607543601</v>
      </c>
      <c r="M518">
        <f>$J$2*COS(2*PI()*'Time-domain'!$C$1*$B518)+$J$3*SIN(2*PI()*'Time-domain'!$C$1*$B518)</f>
        <v>1.805502067920312</v>
      </c>
      <c r="N518">
        <f>$K$2*COS(2*PI()*'Time-domain'!$C$1*$B518)+$K$3*SIN(2*PI()*'Time-domain'!$C$1*$B518)</f>
        <v>1.8553553975627379</v>
      </c>
      <c r="O518">
        <f t="shared" si="35"/>
        <v>204.16538013024586</v>
      </c>
      <c r="P518">
        <f t="shared" si="36"/>
        <v>220.59500159292369</v>
      </c>
      <c r="Q518">
        <f t="shared" si="36"/>
        <v>233.34938373375923</v>
      </c>
      <c r="R518">
        <f t="shared" si="37"/>
        <v>200.15225695835366</v>
      </c>
      <c r="S518">
        <f t="shared" si="38"/>
        <v>216.46194281612958</v>
      </c>
      <c r="T518">
        <f t="shared" si="39"/>
        <v>228.58082494330702</v>
      </c>
    </row>
    <row r="519" spans="1:20" x14ac:dyDescent="0.3">
      <c r="A519">
        <v>256</v>
      </c>
      <c r="B519">
        <f>A519/256/(2*'Time-domain'!$C$1)</f>
        <v>0.01</v>
      </c>
      <c r="C519">
        <f>1*'Time-domain'!AJ265</f>
        <v>0</v>
      </c>
      <c r="D519">
        <f>1*'Time-domain'!AK265</f>
        <v>0</v>
      </c>
      <c r="E519">
        <f>1*'Time-domain'!AL265</f>
        <v>0</v>
      </c>
      <c r="F519">
        <f>F518+(C519+C518)/2*COS(2*PI()*'Time-domain'!$C$1*($B519+$B518)/2)*($B519-$B518)</f>
        <v>4.0440741033709315E-17</v>
      </c>
      <c r="G519">
        <f>G518+(D519+D518)/2*COS(2*PI()*'Time-domain'!$C$1*($B519+$B518)/2)*($B519-$B518)</f>
        <v>-4.9780549826608858E-17</v>
      </c>
      <c r="H519">
        <f>H518+(E519+E518)/2*COS(2*PI()*'Time-domain'!$C$1*($B519+$B518)/2)*($B519-$B518)</f>
        <v>-5.0306980803327406E-17</v>
      </c>
      <c r="I519">
        <f>I518+(C519+C518)/2*SIN(2*PI()*'Time-domain'!$C$1*($B519+$B518)/2)*($B519-$B518)</f>
        <v>1.4147785064360405</v>
      </c>
      <c r="J519">
        <f>J518+(D519+D518)/2*SIN(2*PI()*'Time-domain'!$C$1*($B519+$B518)/2)*($B519-$B518)</f>
        <v>1.4712923725473861</v>
      </c>
      <c r="K519">
        <f>K518+(E519+E518)/2*SIN(2*PI()*'Time-domain'!$C$1*($B519+$B518)/2)*($B519-$B518)</f>
        <v>1.5119175398912703</v>
      </c>
      <c r="L519">
        <f>$I$2*COS(2*PI()*'Time-domain'!$C$1*$B519)+$I$3*SIN(2*PI()*'Time-domain'!$C$1*$B519)</f>
        <v>1.3289062908609471E-14</v>
      </c>
      <c r="M519">
        <f>$J$2*COS(2*PI()*'Time-domain'!$C$1*$B519)+$J$3*SIN(2*PI()*'Time-domain'!$C$1*$B519)</f>
        <v>2.3003570752113563E-14</v>
      </c>
      <c r="N519">
        <f>$K$2*COS(2*PI()*'Time-domain'!$C$1*$B519)+$K$3*SIN(2*PI()*'Time-domain'!$C$1*$B519)</f>
        <v>2.3553932459803056E-14</v>
      </c>
      <c r="O519">
        <f t="shared" si="35"/>
        <v>204.16538013024586</v>
      </c>
      <c r="P519">
        <f t="shared" si="36"/>
        <v>220.59500159292369</v>
      </c>
      <c r="Q519">
        <f t="shared" si="36"/>
        <v>233.34938373375923</v>
      </c>
      <c r="R519">
        <f t="shared" si="37"/>
        <v>200.15228639409401</v>
      </c>
      <c r="S519">
        <f t="shared" si="38"/>
        <v>216.46197465048229</v>
      </c>
      <c r="T519">
        <f t="shared" si="39"/>
        <v>228.58085855994423</v>
      </c>
    </row>
  </sheetData>
  <sheetProtection password="C99B" sheet="1" objects="1" scenarios="1" selectLockedCells="1"/>
  <mergeCells count="6">
    <mergeCell ref="R5:T5"/>
    <mergeCell ref="C5:E5"/>
    <mergeCell ref="F5:H5"/>
    <mergeCell ref="I5:K5"/>
    <mergeCell ref="L5:N5"/>
    <mergeCell ref="O5:Q5"/>
  </mergeCells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Design</vt:lpstr>
      <vt:lpstr>Board_type</vt:lpstr>
      <vt:lpstr>Driver_IC</vt:lpstr>
      <vt:lpstr>IC_List</vt:lpstr>
      <vt:lpstr>LED_pin</vt:lpstr>
    </vt:vector>
  </TitlesOfParts>
  <Company>Fairchild Semiconductor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Chiu</dc:creator>
  <cp:lastModifiedBy>info</cp:lastModifiedBy>
  <dcterms:created xsi:type="dcterms:W3CDTF">2016-04-26T03:36:15Z</dcterms:created>
  <dcterms:modified xsi:type="dcterms:W3CDTF">2018-03-08T01:15:25Z</dcterms:modified>
</cp:coreProperties>
</file>