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60" windowWidth="18195" windowHeight="8445"/>
  </bookViews>
  <sheets>
    <sheet name="Sheet1" sheetId="1" r:id="rId1"/>
    <sheet name="Sheet2" sheetId="2" r:id="rId2"/>
    <sheet name="Sheet3" sheetId="3" r:id="rId3"/>
  </sheets>
  <definedNames>
    <definedName name="Ae">Sheet1!$J$29</definedName>
    <definedName name="Bmax">Sheet1!$J$30</definedName>
    <definedName name="Duty.max">Sheet1!$J$24</definedName>
    <definedName name="Eff">Sheet1!$J$28</definedName>
    <definedName name="Iout">Sheet1!$D$27</definedName>
    <definedName name="Iw.max">Sheet1!#REF!</definedName>
    <definedName name="Llk">Sheet1!$J$39</definedName>
    <definedName name="Lm">Sheet1!$J$31</definedName>
    <definedName name="Na">Sheet1!$J$38</definedName>
    <definedName name="Nap">Sheet1!$J$34</definedName>
    <definedName name="Nas">Sheet1!$J$33</definedName>
    <definedName name="Np">Sheet1!$J$36</definedName>
    <definedName name="Np.min">Sheet1!$J$35</definedName>
    <definedName name="Nps">Sheet1!$J$32</definedName>
    <definedName name="Ns">Sheet1!$J$37</definedName>
    <definedName name="Pout">Sheet1!$D$28</definedName>
    <definedName name="Ton.max">Sheet1!$J$25</definedName>
    <definedName name="Vin.max">Sheet1!$D$24</definedName>
    <definedName name="Vin.min">Sheet1!$D$23</definedName>
    <definedName name="Vout">Sheet1!$D$25</definedName>
    <definedName name="Vout.max">Sheet1!$D$26</definedName>
    <definedName name="Vsn">Sheet1!$J$41</definedName>
    <definedName name="Vsn.r">Sheet1!$J$42</definedName>
  </definedNames>
  <calcPr calcId="125725"/>
</workbook>
</file>

<file path=xl/calcChain.xml><?xml version="1.0" encoding="utf-8"?>
<calcChain xmlns="http://schemas.openxmlformats.org/spreadsheetml/2006/main">
  <c r="J5" i="1"/>
  <c r="J15" s="1"/>
  <c r="J10"/>
  <c r="U35" l="1"/>
  <c r="O34" l="1"/>
  <c r="L19" l="1"/>
  <c r="L20"/>
  <c r="O36" s="1"/>
  <c r="L24"/>
  <c r="L39"/>
  <c r="L28"/>
  <c r="L29"/>
  <c r="J33"/>
  <c r="L12"/>
  <c r="L10"/>
  <c r="N10" s="1"/>
  <c r="F27"/>
  <c r="D28" s="1"/>
  <c r="J25" l="1"/>
  <c r="L25" s="1"/>
  <c r="L31" l="1"/>
  <c r="J35"/>
  <c r="J31"/>
  <c r="J18" l="1"/>
  <c r="J32"/>
  <c r="O38" s="1"/>
  <c r="O37"/>
  <c r="O39" l="1"/>
  <c r="J37"/>
  <c r="J38" s="1"/>
  <c r="J43"/>
  <c r="J34"/>
  <c r="O33" s="1"/>
  <c r="L43"/>
  <c r="L44" s="1"/>
  <c r="O24"/>
  <c r="O29" l="1"/>
  <c r="O28" s="1"/>
  <c r="Q28" s="1"/>
  <c r="Q29"/>
  <c r="J44"/>
</calcChain>
</file>

<file path=xl/comments1.xml><?xml version="1.0" encoding="utf-8"?>
<comments xmlns="http://schemas.openxmlformats.org/spreadsheetml/2006/main">
  <authors>
    <author>info</author>
  </authors>
  <commentList>
    <comment ref="I24" authorId="0">
      <text>
        <r>
          <rPr>
            <b/>
            <sz val="11"/>
            <color indexed="81"/>
            <rFont val="Tahoma"/>
            <family val="2"/>
          </rPr>
          <t>Input Max. Duty in 20~50%.
High Max. Duty : Low conduction loss, Suitable for low-line
Low Max. Duty : More transformer flux saturation margin, Suitable for high-line</t>
        </r>
      </text>
    </comment>
    <comment ref="T24" authorId="0">
      <text>
        <r>
          <rPr>
            <b/>
            <sz val="11"/>
            <color indexed="81"/>
            <rFont val="Tahoma"/>
            <family val="2"/>
          </rPr>
          <t xml:space="preserve">Zener voltage of ZDdim is generally in 10~40V.
</t>
        </r>
      </text>
    </comment>
    <comment ref="N25" authorId="0">
      <text>
        <r>
          <rPr>
            <b/>
            <sz val="11"/>
            <color indexed="81"/>
            <rFont val="Tahoma"/>
            <family val="2"/>
          </rPr>
          <t>Rcc is line CC compensation resistor.
When Iout becomes higher at higher input voltage, increase Rcc.
Rcc should be limited less than 500ohm. 
Large Rcc can make CS noise, which induces Vcs peak detection error.</t>
        </r>
      </text>
    </comment>
    <comment ref="T25" authorId="0">
      <text>
        <r>
          <rPr>
            <b/>
            <sz val="11"/>
            <color indexed="81"/>
            <rFont val="Tahoma"/>
            <family val="2"/>
          </rPr>
          <t>Rdim1 is generally around 1Mohm.
If Rdim1 is too small,
  - effieincy is reduced.
  - Dim pin voltage is changed a lot when line voltage changes.
If Rdim1 is too big,
  - ZDdim biasing current becomes too small, 
    inducing error in dimming angle detection.</t>
        </r>
      </text>
    </comment>
    <comment ref="C26" authorId="0">
      <text>
        <r>
          <rPr>
            <b/>
            <sz val="11"/>
            <color indexed="81"/>
            <rFont val="Tahoma"/>
            <family val="2"/>
          </rPr>
          <t>OVP level</t>
        </r>
      </text>
    </comment>
    <comment ref="I26" authorId="0">
      <text>
        <r>
          <rPr>
            <b/>
            <sz val="11"/>
            <color indexed="81"/>
            <rFont val="Tahoma"/>
            <family val="2"/>
          </rPr>
          <t>This switching frequency is the operating frequency at the rated Vout condition.
The switching frequency should be less than 65kHz.</t>
        </r>
      </text>
    </comment>
    <comment ref="N26" authorId="0">
      <text>
        <r>
          <rPr>
            <b/>
            <sz val="11"/>
            <color indexed="81"/>
            <rFont val="Tahoma"/>
            <family val="2"/>
          </rPr>
          <t>Vin.bnk is COMI/VS blanking level.
COMI blanking : Error amp. Input is fixed, working as open loop.
VS blanking : VS voltage detection is disabled.
Vin.bnk is generally set as 30~70V.</t>
        </r>
      </text>
    </comment>
    <comment ref="T26" authorId="0">
      <text>
        <r>
          <rPr>
            <b/>
            <sz val="11"/>
            <color indexed="81"/>
            <rFont val="Tahoma"/>
            <family val="2"/>
          </rPr>
          <t>TRIAC dimmers have different max. dimming angle.
So, Rdim2/3 can not be calculated and should be found by testing with dimmers.
Rdim2/3 are tens to hundreds kohm.
Rdim2/3 determine dimming control range.
For wider dimming control range, reduce Rdim2 and Rdim3.
(But, in general, wider dimming control makes higher flicker possibility 
  specially in high-line and low output power condition.)</t>
        </r>
      </text>
    </comment>
    <comment ref="I27" authorId="0">
      <text>
        <r>
          <rPr>
            <b/>
            <sz val="11"/>
            <color indexed="81"/>
            <rFont val="Tahoma"/>
            <family val="2"/>
          </rPr>
          <t>Max. Vcs is max. peak CS voltage. 
Enter Max. Vcs less than 0.67V because pulse by pulse CS voltage limit is 0.67V.
Higher Nps makes higher max. Vcs in the primary side CC regulation.
So, when max. Vcs is highly set, Nps becomes higher.</t>
        </r>
      </text>
    </comment>
    <comment ref="N27" authorId="0">
      <text>
        <r>
          <rPr>
            <b/>
            <sz val="11"/>
            <color indexed="81"/>
            <rFont val="Tahoma"/>
            <family val="2"/>
          </rPr>
          <t>Vf is secondary diode forward voltage.</t>
        </r>
      </text>
    </comment>
    <comment ref="T27" authorId="0">
      <text>
        <r>
          <rPr>
            <b/>
            <sz val="11"/>
            <color indexed="81"/>
            <rFont val="Tahoma"/>
            <family val="2"/>
          </rPr>
          <t>TRIAC dimmers have different max. dimming angle.
So, Rdim2/3 can not be calculated and should be found by testing with dimmers.
Rdim2/3 are tens to hundreds kohm.
Rdim2/3 determine dimming control range.
For wider dimming control range, reduce Rdim2 and Rdim3.
(But, in general, wider dimming control makes higher flicker possibility 
  specially in high-line and low output power condition.)</t>
        </r>
      </text>
    </comment>
    <comment ref="T28" authorId="0">
      <text>
        <r>
          <rPr>
            <b/>
            <sz val="11"/>
            <color indexed="81"/>
            <rFont val="Tahoma"/>
            <family val="2"/>
          </rPr>
          <t>Cdim is 0.1~5uF as a filter to supply DC voltage to Dim pin.
If Cdim is too big, Dim pin voltage rises slowly at startup and
it can affect powering speed.</t>
        </r>
      </text>
    </comment>
    <comment ref="N30" authorId="0">
      <text>
        <r>
          <rPr>
            <b/>
            <sz val="11"/>
            <color indexed="81"/>
            <rFont val="Tahoma"/>
            <family val="2"/>
          </rPr>
          <t>Cvs is VS filter capacitor, generally set as 10 ~ 30pF.</t>
        </r>
      </text>
    </comment>
    <comment ref="T30" authorId="0">
      <text>
        <r>
          <rPr>
            <b/>
            <sz val="11"/>
            <color indexed="81"/>
            <rFont val="Tahoma"/>
            <family val="2"/>
          </rPr>
          <t>Cbleeder is generally 47~470nF.
If Cbleeder is increased,
  - Flicker is relieved.
  - Efficiency and PF become worse.</t>
        </r>
      </text>
    </comment>
    <comment ref="N31" authorId="0">
      <text>
        <r>
          <rPr>
            <b/>
            <sz val="11"/>
            <color indexed="81"/>
            <rFont val="Tahoma"/>
            <family val="2"/>
          </rPr>
          <t>COMI capacitor is generally 0.68~3.3uF.
Check output voltage overshoot at startup in max. Vin condition.
If output voltage overshoot is too big, increase Ccomi.</t>
        </r>
      </text>
    </comment>
    <comment ref="T31" authorId="0">
      <text>
        <r>
          <rPr>
            <b/>
            <sz val="11"/>
            <color indexed="81"/>
            <rFont val="Tahoma"/>
            <family val="2"/>
          </rPr>
          <t>Rbleeder is determined after selecting Cbleeder.
Rbleeder is generally 0.1~10kohm.
Too big Rbleeder limits bleeder current, which makes flicker.
Too small Rbleeder induces input current ringing at dimmer firing,
which also can make flicker.
So, change Rbleeder by checking input current at firing.
Find the min. Rbleeder to satisfy below.
- input current at firing is higher enough than dimmer holding current.
- there is no mis-fire right after firing.
The min. Rbleeder is proper value for no flicker and high efficiency.</t>
        </r>
      </text>
    </comment>
    <comment ref="N32" authorId="0">
      <text>
        <r>
          <rPr>
            <b/>
            <sz val="11"/>
            <color indexed="81"/>
            <rFont val="Tahoma"/>
            <family val="2"/>
          </rPr>
          <t>Vdd capacitor is generally in 10~47uF.
If Vdd drops too close to Vdd_stop at startup, increase Cvdd.</t>
        </r>
      </text>
    </comment>
    <comment ref="N33" authorId="0">
      <text>
        <r>
          <rPr>
            <b/>
            <sz val="11"/>
            <color indexed="81"/>
            <rFont val="Tahoma"/>
            <family val="2"/>
          </rPr>
          <t>Maximum Dvdd reverse voltage.</t>
        </r>
      </text>
    </comment>
    <comment ref="T33" authorId="0">
      <text>
        <r>
          <rPr>
            <b/>
            <sz val="11"/>
            <color indexed="81"/>
            <rFont val="Tahoma"/>
            <family val="2"/>
          </rPr>
          <t>Rdamp is generally 10~1kohm.
Rdamp is to limit input spike current at fire and remove flicker.
Large Rdamp can considerably reduce spike current and remove flicker,
but it will reduce efficiency.
So, find min. Rdamp to satisfy below without active damping circuit.
- Input spike current at 90</t>
        </r>
        <r>
          <rPr>
            <b/>
            <sz val="11"/>
            <color indexed="81"/>
            <rFont val="맑은 고딕"/>
            <family val="3"/>
            <charset val="129"/>
          </rPr>
          <t>°</t>
        </r>
        <r>
          <rPr>
            <b/>
            <sz val="11"/>
            <color indexed="81"/>
            <rFont val="Tahoma"/>
            <family val="2"/>
          </rPr>
          <t xml:space="preserve"> dimming angle is less than customer spec.
- There is no flicker caused by Rdamp current ringing.
  (Check input current and Rdamp current at the same time.
    Then, you can find if input current ringing is affected by Rdamp current.)
Check the Rdamp temperature after finding the min. Rdamp.
If the temperature is too high and efficiency is too low,
active damper is necessary and go to active damper design.  </t>
        </r>
      </text>
    </comment>
    <comment ref="T34" authorId="0">
      <text>
        <r>
          <rPr>
            <b/>
            <sz val="11"/>
            <color indexed="81"/>
            <rFont val="Tahoma"/>
            <family val="2"/>
          </rPr>
          <t>Check Rdamp voltage at 90</t>
        </r>
        <r>
          <rPr>
            <b/>
            <sz val="11"/>
            <color indexed="81"/>
            <rFont val="맑은 고딕"/>
            <family val="3"/>
            <charset val="129"/>
          </rPr>
          <t>°</t>
        </r>
        <r>
          <rPr>
            <b/>
            <sz val="11"/>
            <color indexed="81"/>
            <rFont val="Tahoma"/>
            <family val="2"/>
          </rPr>
          <t xml:space="preserve"> dimming angle firing. 
That is SWdamp max voltage .
Tip! SWdamp with low threshold voltage can reduce power loss.
        (Because Rdamp voltage is regulated as threshold voltage.) </t>
        </r>
        <r>
          <rPr>
            <sz val="11"/>
            <color indexed="81"/>
            <rFont val="Tahoma"/>
            <family val="2"/>
          </rPr>
          <t xml:space="preserve">
</t>
        </r>
      </text>
    </comment>
    <comment ref="T35" authorId="0">
      <text>
        <r>
          <rPr>
            <b/>
            <sz val="11"/>
            <color indexed="81"/>
            <rFont val="Tahoma"/>
            <family val="2"/>
          </rPr>
          <t>Ddelay max. voltage is same as SWdamp max. voltage.</t>
        </r>
        <r>
          <rPr>
            <sz val="11"/>
            <color indexed="81"/>
            <rFont val="Tahoma"/>
            <family val="2"/>
          </rPr>
          <t xml:space="preserve">
</t>
        </r>
      </text>
    </comment>
    <comment ref="I36" authorId="0">
      <text>
        <r>
          <rPr>
            <b/>
            <sz val="11"/>
            <color indexed="81"/>
            <rFont val="Tahoma"/>
            <family val="2"/>
          </rPr>
          <t>Enter Np over Np.min.
If Np is too big to fit in transformer window, reduce Max. Duty.</t>
        </r>
      </text>
    </comment>
    <comment ref="T36" authorId="0">
      <text>
        <r>
          <rPr>
            <b/>
            <sz val="11"/>
            <color indexed="81"/>
            <rFont val="Tahoma"/>
            <family val="2"/>
          </rPr>
          <t>Cdelay is generally around 100nF.</t>
        </r>
      </text>
    </comment>
    <comment ref="T37" authorId="0">
      <text>
        <r>
          <rPr>
            <b/>
            <sz val="11"/>
            <color indexed="81"/>
            <rFont val="Tahoma"/>
            <family val="2"/>
          </rPr>
          <t>Rdelay is tens to hundreds kohm.
Large Rdelay lengthens delay time between dimmer fire and SWdamp turn-on.
Find the min. Rdelay to satisfy below.
- At 90</t>
        </r>
        <r>
          <rPr>
            <b/>
            <sz val="11"/>
            <color indexed="81"/>
            <rFont val="맑은 고딕"/>
            <family val="3"/>
            <charset val="129"/>
          </rPr>
          <t>°</t>
        </r>
        <r>
          <rPr>
            <b/>
            <sz val="11"/>
            <color indexed="81"/>
            <rFont val="Tahoma"/>
            <family val="2"/>
          </rPr>
          <t xml:space="preserve"> dimming angle, SWdamp should be turned on
  after input current is dampened by Rdamp.
  (Check if input current ringing is finished before SWdamp turns on.)
The min. Rdelay is proper value for high efficiency.</t>
        </r>
      </text>
    </comment>
    <comment ref="I39" authorId="0">
      <text>
        <r>
          <rPr>
            <b/>
            <sz val="11"/>
            <color indexed="81"/>
            <rFont val="Tahoma"/>
            <family val="2"/>
          </rPr>
          <t>Enter leakage inductance after measuring transformer designed by the above spec.</t>
        </r>
      </text>
    </comment>
    <comment ref="I41" authorId="0">
      <text>
        <r>
          <rPr>
            <b/>
            <sz val="11"/>
            <color indexed="81"/>
            <rFont val="Tahoma"/>
            <family val="2"/>
          </rPr>
          <t>Vsn is generally set as 2~2.5 times Nps</t>
        </r>
        <r>
          <rPr>
            <b/>
            <sz val="11"/>
            <color indexed="81"/>
            <rFont val="Times New Roman"/>
            <family val="1"/>
          </rPr>
          <t>·</t>
        </r>
        <r>
          <rPr>
            <b/>
            <sz val="9.35"/>
            <color indexed="81"/>
            <rFont val="Tahoma"/>
            <family val="2"/>
          </rPr>
          <t>Vo.</t>
        </r>
      </text>
    </comment>
    <comment ref="I42" authorId="0">
      <text>
        <r>
          <rPr>
            <b/>
            <sz val="11"/>
            <color indexed="81"/>
            <rFont val="돋움"/>
            <family val="3"/>
            <charset val="129"/>
          </rPr>
          <t>∆</t>
        </r>
        <r>
          <rPr>
            <b/>
            <sz val="11"/>
            <color indexed="81"/>
            <rFont val="Tahoma"/>
            <family val="2"/>
          </rPr>
          <t>Vsn is generally set around 5% ripple of Vsn.</t>
        </r>
      </text>
    </comment>
  </commentList>
</comments>
</file>

<file path=xl/sharedStrings.xml><?xml version="1.0" encoding="utf-8"?>
<sst xmlns="http://schemas.openxmlformats.org/spreadsheetml/2006/main" count="137" uniqueCount="105">
  <si>
    <t>Input</t>
    <phoneticPr fontId="1" type="noConversion"/>
  </si>
  <si>
    <t>Output</t>
    <phoneticPr fontId="1" type="noConversion"/>
  </si>
  <si>
    <t>Snubber Design</t>
    <phoneticPr fontId="1" type="noConversion"/>
  </si>
  <si>
    <t>Control Circuit Design</t>
    <phoneticPr fontId="1" type="noConversion"/>
  </si>
  <si>
    <t>Power Device Design</t>
    <phoneticPr fontId="1" type="noConversion"/>
  </si>
  <si>
    <t>kHz</t>
    <phoneticPr fontId="1" type="noConversion"/>
  </si>
  <si>
    <t xml:space="preserve"> Transformer Design</t>
    <phoneticPr fontId="1" type="noConversion"/>
  </si>
  <si>
    <t>Input &amp; Output Spec</t>
    <phoneticPr fontId="1" type="noConversion"/>
  </si>
  <si>
    <t>Flyback Design</t>
    <phoneticPr fontId="1" type="noConversion"/>
  </si>
  <si>
    <t>Vac</t>
    <phoneticPr fontId="1" type="noConversion"/>
  </si>
  <si>
    <t>V</t>
    <phoneticPr fontId="1" type="noConversion"/>
  </si>
  <si>
    <t>mA</t>
    <phoneticPr fontId="1" type="noConversion"/>
  </si>
  <si>
    <t>W</t>
    <phoneticPr fontId="1" type="noConversion"/>
  </si>
  <si>
    <t>kohm</t>
    <phoneticPr fontId="1" type="noConversion"/>
  </si>
  <si>
    <t>TRIAC Dimming Design</t>
    <phoneticPr fontId="1" type="noConversion"/>
  </si>
  <si>
    <t>DIM Detection Circuit Design</t>
    <phoneticPr fontId="1" type="noConversion"/>
  </si>
  <si>
    <t>Passive Bleeder Design</t>
    <phoneticPr fontId="1" type="noConversion"/>
  </si>
  <si>
    <t>Active Damper Design</t>
    <phoneticPr fontId="1" type="noConversion"/>
  </si>
  <si>
    <t>FL7730 : Single-Stage Primary-Side-Regulation PWM Controller for PFC and LED Dimmable Driving</t>
    <phoneticPr fontId="1" type="noConversion"/>
  </si>
  <si>
    <t>ZDdim Vz</t>
    <phoneticPr fontId="1" type="noConversion"/>
  </si>
  <si>
    <t>Rdim1</t>
    <phoneticPr fontId="1" type="noConversion"/>
  </si>
  <si>
    <t>Rdim2</t>
    <phoneticPr fontId="1" type="noConversion"/>
  </si>
  <si>
    <t>Rdim3</t>
    <phoneticPr fontId="1" type="noConversion"/>
  </si>
  <si>
    <t>Cdim</t>
    <phoneticPr fontId="1" type="noConversion"/>
  </si>
  <si>
    <t>Mohm</t>
    <phoneticPr fontId="1" type="noConversion"/>
  </si>
  <si>
    <t>uF</t>
    <phoneticPr fontId="1" type="noConversion"/>
  </si>
  <si>
    <t>Cbleeder</t>
    <phoneticPr fontId="1" type="noConversion"/>
  </si>
  <si>
    <t>nF</t>
    <phoneticPr fontId="1" type="noConversion"/>
  </si>
  <si>
    <t>Rbleeder</t>
    <phoneticPr fontId="1" type="noConversion"/>
  </si>
  <si>
    <t>Rdamp</t>
    <phoneticPr fontId="1" type="noConversion"/>
  </si>
  <si>
    <t>ohm</t>
    <phoneticPr fontId="1" type="noConversion"/>
  </si>
  <si>
    <t>SWdamp Vmax</t>
    <phoneticPr fontId="1" type="noConversion"/>
  </si>
  <si>
    <t>Ddelay Vmax</t>
    <phoneticPr fontId="1" type="noConversion"/>
  </si>
  <si>
    <t>Cdelay</t>
    <phoneticPr fontId="1" type="noConversion"/>
  </si>
  <si>
    <t>Rdelay</t>
    <phoneticPr fontId="1" type="noConversion"/>
  </si>
  <si>
    <t>Rsense</t>
    <phoneticPr fontId="1" type="noConversion"/>
  </si>
  <si>
    <t>Rcc</t>
    <phoneticPr fontId="1" type="noConversion"/>
  </si>
  <si>
    <t>Vin.bnk</t>
    <phoneticPr fontId="1" type="noConversion"/>
  </si>
  <si>
    <t>Vf</t>
    <phoneticPr fontId="1" type="noConversion"/>
  </si>
  <si>
    <t>Rvs1</t>
    <phoneticPr fontId="1" type="noConversion"/>
  </si>
  <si>
    <t>Rvs2</t>
    <phoneticPr fontId="1" type="noConversion"/>
  </si>
  <si>
    <t>Cvs</t>
    <phoneticPr fontId="1" type="noConversion"/>
  </si>
  <si>
    <t>pF</t>
    <phoneticPr fontId="1" type="noConversion"/>
  </si>
  <si>
    <t>Ccomi</t>
    <phoneticPr fontId="1" type="noConversion"/>
  </si>
  <si>
    <t>Cvdd</t>
    <phoneticPr fontId="1" type="noConversion"/>
  </si>
  <si>
    <t>Dvdd Vmax</t>
    <phoneticPr fontId="1" type="noConversion"/>
  </si>
  <si>
    <t>Rstr</t>
    <phoneticPr fontId="1" type="noConversion"/>
  </si>
  <si>
    <t>Max. Duty</t>
    <phoneticPr fontId="1" type="noConversion"/>
  </si>
  <si>
    <t>%</t>
    <phoneticPr fontId="1" type="noConversion"/>
  </si>
  <si>
    <t>Max. Ton</t>
    <phoneticPr fontId="1" type="noConversion"/>
  </si>
  <si>
    <t>us</t>
    <phoneticPr fontId="1" type="noConversion"/>
  </si>
  <si>
    <t>Efficiency</t>
    <phoneticPr fontId="1" type="noConversion"/>
  </si>
  <si>
    <t>Ae</t>
    <phoneticPr fontId="1" type="noConversion"/>
  </si>
  <si>
    <r>
      <t>mm</t>
    </r>
    <r>
      <rPr>
        <b/>
        <vertAlign val="superscript"/>
        <sz val="10"/>
        <color theme="1"/>
        <rFont val="Calibri"/>
        <family val="3"/>
        <charset val="129"/>
        <scheme val="minor"/>
      </rPr>
      <t>2</t>
    </r>
    <phoneticPr fontId="1" type="noConversion"/>
  </si>
  <si>
    <t>Bmax</t>
    <phoneticPr fontId="1" type="noConversion"/>
  </si>
  <si>
    <t>Lm</t>
    <phoneticPr fontId="1" type="noConversion"/>
  </si>
  <si>
    <t>mH</t>
    <phoneticPr fontId="1" type="noConversion"/>
  </si>
  <si>
    <t>Nps</t>
    <phoneticPr fontId="1" type="noConversion"/>
  </si>
  <si>
    <t>Nas</t>
    <phoneticPr fontId="1" type="noConversion"/>
  </si>
  <si>
    <t>Nap</t>
    <phoneticPr fontId="1" type="noConversion"/>
  </si>
  <si>
    <t>Np.min</t>
    <phoneticPr fontId="1" type="noConversion"/>
  </si>
  <si>
    <t>T</t>
    <phoneticPr fontId="1" type="noConversion"/>
  </si>
  <si>
    <t>Np</t>
    <phoneticPr fontId="1" type="noConversion"/>
  </si>
  <si>
    <t>Ns</t>
    <phoneticPr fontId="1" type="noConversion"/>
  </si>
  <si>
    <t>Na</t>
    <phoneticPr fontId="1" type="noConversion"/>
  </si>
  <si>
    <t>Llk</t>
    <phoneticPr fontId="1" type="noConversion"/>
  </si>
  <si>
    <t>uH</t>
    <phoneticPr fontId="1" type="noConversion"/>
  </si>
  <si>
    <t>MOSFET Vmax</t>
    <phoneticPr fontId="1" type="noConversion"/>
  </si>
  <si>
    <t>MOSFET Ipk</t>
    <phoneticPr fontId="1" type="noConversion"/>
  </si>
  <si>
    <t>A</t>
    <phoneticPr fontId="1" type="noConversion"/>
  </si>
  <si>
    <t>Diode Vmax</t>
    <phoneticPr fontId="1" type="noConversion"/>
  </si>
  <si>
    <t>Diode Ipk</t>
    <phoneticPr fontId="1" type="noConversion"/>
  </si>
  <si>
    <t>Vsn</t>
    <phoneticPr fontId="1" type="noConversion"/>
  </si>
  <si>
    <r>
      <rPr>
        <b/>
        <sz val="10"/>
        <color theme="1"/>
        <rFont val="맑은 고딕"/>
        <family val="3"/>
        <charset val="129"/>
      </rPr>
      <t>∆</t>
    </r>
    <r>
      <rPr>
        <b/>
        <sz val="10"/>
        <color theme="1"/>
        <rFont val="Calibri"/>
        <family val="3"/>
        <charset val="129"/>
        <scheme val="minor"/>
      </rPr>
      <t>Vsn</t>
    </r>
    <phoneticPr fontId="1" type="noConversion"/>
  </si>
  <si>
    <t>Rsn</t>
    <phoneticPr fontId="1" type="noConversion"/>
  </si>
  <si>
    <t>Csn</t>
    <phoneticPr fontId="1" type="noConversion"/>
  </si>
  <si>
    <t>Min. Vin</t>
    <phoneticPr fontId="1" type="noConversion"/>
  </si>
  <si>
    <t>Max. Vin</t>
    <phoneticPr fontId="1" type="noConversion"/>
  </si>
  <si>
    <t>Vout</t>
    <phoneticPr fontId="1" type="noConversion"/>
  </si>
  <si>
    <t>Max. Vout</t>
    <phoneticPr fontId="1" type="noConversion"/>
  </si>
  <si>
    <t>Iout</t>
    <phoneticPr fontId="1" type="noConversion"/>
  </si>
  <si>
    <t>Pout</t>
    <phoneticPr fontId="1" type="noConversion"/>
  </si>
  <si>
    <t xml:space="preserve"> ! TRIAC dimming design should be done by repeating "trial and error" based on test.  Follow the memo tagged in each part.  FL7730 application note will be helpful as a reference.</t>
    <phoneticPr fontId="1" type="noConversion"/>
  </si>
  <si>
    <t>Switching freq.</t>
    <phoneticPr fontId="1" type="noConversion"/>
  </si>
  <si>
    <t>Vvs.rated</t>
    <phoneticPr fontId="1" type="noConversion"/>
  </si>
  <si>
    <t>Dim.</t>
    <phoneticPr fontId="1" type="noConversion"/>
  </si>
  <si>
    <t>Standard</t>
    <phoneticPr fontId="1" type="noConversion"/>
  </si>
  <si>
    <t>Note</t>
    <phoneticPr fontId="1" type="noConversion"/>
  </si>
  <si>
    <t>Internally determined &amp; Hidden values</t>
    <phoneticPr fontId="1" type="noConversion"/>
  </si>
  <si>
    <t>Frequency</t>
    <phoneticPr fontId="1" type="noConversion"/>
  </si>
  <si>
    <t>kHz</t>
    <phoneticPr fontId="1" type="noConversion"/>
  </si>
  <si>
    <t>Ts</t>
    <phoneticPr fontId="1" type="noConversion"/>
  </si>
  <si>
    <t>k</t>
    <phoneticPr fontId="1" type="noConversion"/>
  </si>
  <si>
    <t>Ivs.bnk</t>
    <phoneticPr fontId="1" type="noConversion"/>
  </si>
  <si>
    <t>uA</t>
    <phoneticPr fontId="1" type="noConversion"/>
  </si>
  <si>
    <t>Vvs.bnk</t>
    <phoneticPr fontId="1" type="noConversion"/>
  </si>
  <si>
    <t>V</t>
    <phoneticPr fontId="1" type="noConversion"/>
  </si>
  <si>
    <t>Vvs.max</t>
    <phoneticPr fontId="1" type="noConversion"/>
  </si>
  <si>
    <t>rvs</t>
    <phoneticPr fontId="1" type="noConversion"/>
  </si>
  <si>
    <t>Iin.pk</t>
    <phoneticPr fontId="1" type="noConversion"/>
  </si>
  <si>
    <t>A</t>
    <phoneticPr fontId="1" type="noConversion"/>
  </si>
  <si>
    <t>Min. Vin.peak</t>
    <phoneticPr fontId="1" type="noConversion"/>
  </si>
  <si>
    <t>Max. Vin.peak</t>
    <phoneticPr fontId="1" type="noConversion"/>
  </si>
  <si>
    <t>Max. Vcs</t>
    <phoneticPr fontId="1" type="noConversion"/>
  </si>
  <si>
    <t>Fairchild Semiconductor  2012.04.12 ( Ver 1.0.1 )</t>
    <phoneticPr fontId="1" type="noConversion"/>
  </si>
</sst>
</file>

<file path=xl/styles.xml><?xml version="1.0" encoding="utf-8"?>
<styleSheet xmlns="http://schemas.openxmlformats.org/spreadsheetml/2006/main">
  <numFmts count="1">
    <numFmt numFmtId="164" formatCode="0.000_ "/>
  </numFmts>
  <fonts count="36">
    <font>
      <sz val="11"/>
      <color theme="1"/>
      <name val="Calibri"/>
      <family val="2"/>
      <charset val="129"/>
      <scheme val="minor"/>
    </font>
    <font>
      <sz val="8"/>
      <name val="Calibri"/>
      <family val="2"/>
      <charset val="129"/>
      <scheme val="minor"/>
    </font>
    <font>
      <b/>
      <sz val="11"/>
      <color theme="1"/>
      <name val="Calibri"/>
      <family val="3"/>
      <charset val="129"/>
      <scheme val="minor"/>
    </font>
    <font>
      <b/>
      <sz val="11"/>
      <color theme="0" tint="-0.499984740745262"/>
      <name val="Calibri"/>
      <family val="3"/>
      <charset val="129"/>
      <scheme val="minor"/>
    </font>
    <font>
      <b/>
      <sz val="11"/>
      <color rgb="FFFFFF00"/>
      <name val="Calibri"/>
      <family val="3"/>
      <charset val="129"/>
      <scheme val="minor"/>
    </font>
    <font>
      <b/>
      <sz val="11"/>
      <color theme="0"/>
      <name val="Calibri"/>
      <family val="2"/>
      <charset val="129"/>
      <scheme val="minor"/>
    </font>
    <font>
      <sz val="11"/>
      <color theme="0"/>
      <name val="Calibri"/>
      <family val="2"/>
      <charset val="129"/>
      <scheme val="minor"/>
    </font>
    <font>
      <sz val="11"/>
      <color theme="0"/>
      <name val="Calibri"/>
      <family val="3"/>
      <charset val="129"/>
      <scheme val="minor"/>
    </font>
    <font>
      <b/>
      <sz val="11"/>
      <color theme="0"/>
      <name val="Calibri"/>
      <family val="3"/>
      <charset val="129"/>
      <scheme val="minor"/>
    </font>
    <font>
      <b/>
      <sz val="11"/>
      <color indexed="81"/>
      <name val="Tahoma"/>
      <family val="2"/>
    </font>
    <font>
      <sz val="11"/>
      <color indexed="81"/>
      <name val="Tahoma"/>
      <family val="2"/>
    </font>
    <font>
      <b/>
      <sz val="11"/>
      <color indexed="81"/>
      <name val="Times New Roman"/>
      <family val="1"/>
    </font>
    <font>
      <b/>
      <sz val="9.35"/>
      <color indexed="81"/>
      <name val="Tahoma"/>
      <family val="2"/>
    </font>
    <font>
      <b/>
      <sz val="11"/>
      <color indexed="81"/>
      <name val="돋움"/>
      <family val="3"/>
      <charset val="129"/>
    </font>
    <font>
      <b/>
      <sz val="12"/>
      <color theme="0"/>
      <name val="Calibri"/>
      <family val="3"/>
      <charset val="129"/>
      <scheme val="minor"/>
    </font>
    <font>
      <b/>
      <sz val="11"/>
      <color indexed="81"/>
      <name val="맑은 고딕"/>
      <family val="3"/>
      <charset val="129"/>
    </font>
    <font>
      <sz val="10"/>
      <color theme="1"/>
      <name val="Calibri"/>
      <family val="2"/>
      <charset val="129"/>
      <scheme val="minor"/>
    </font>
    <font>
      <b/>
      <sz val="10"/>
      <color theme="0"/>
      <name val="Calibri"/>
      <family val="3"/>
      <charset val="129"/>
      <scheme val="minor"/>
    </font>
    <font>
      <sz val="10"/>
      <color theme="0"/>
      <name val="Calibri"/>
      <family val="3"/>
      <charset val="129"/>
      <scheme val="minor"/>
    </font>
    <font>
      <b/>
      <sz val="9"/>
      <color theme="1"/>
      <name val="Calibri"/>
      <family val="3"/>
      <charset val="129"/>
      <scheme val="minor"/>
    </font>
    <font>
      <b/>
      <i/>
      <sz val="8"/>
      <color theme="1"/>
      <name val="Calibri"/>
      <family val="3"/>
      <charset val="129"/>
      <scheme val="minor"/>
    </font>
    <font>
      <i/>
      <sz val="8"/>
      <color theme="1"/>
      <name val="Calibri"/>
      <family val="3"/>
      <charset val="129"/>
      <scheme val="minor"/>
    </font>
    <font>
      <b/>
      <sz val="10"/>
      <name val="Calibri"/>
      <family val="3"/>
      <charset val="129"/>
      <scheme val="minor"/>
    </font>
    <font>
      <b/>
      <sz val="10"/>
      <color theme="1"/>
      <name val="Calibri"/>
      <family val="3"/>
      <charset val="129"/>
      <scheme val="minor"/>
    </font>
    <font>
      <b/>
      <vertAlign val="superscript"/>
      <sz val="10"/>
      <color theme="1"/>
      <name val="Calibri"/>
      <family val="3"/>
      <charset val="129"/>
      <scheme val="minor"/>
    </font>
    <font>
      <b/>
      <sz val="10"/>
      <color theme="1"/>
      <name val="맑은 고딕"/>
      <family val="3"/>
      <charset val="129"/>
    </font>
    <font>
      <sz val="10"/>
      <color theme="1"/>
      <name val="Calibri"/>
      <family val="3"/>
      <charset val="129"/>
      <scheme val="minor"/>
    </font>
    <font>
      <b/>
      <sz val="10"/>
      <color rgb="FF0000FF"/>
      <name val="Calibri"/>
      <family val="3"/>
      <charset val="129"/>
      <scheme val="minor"/>
    </font>
    <font>
      <b/>
      <sz val="10"/>
      <color rgb="FFFF0000"/>
      <name val="Calibri"/>
      <family val="3"/>
      <charset val="129"/>
      <scheme val="minor"/>
    </font>
    <font>
      <sz val="11"/>
      <color rgb="FFFF0000"/>
      <name val="Calibri"/>
      <family val="2"/>
      <charset val="129"/>
      <scheme val="minor"/>
    </font>
    <font>
      <sz val="10"/>
      <color rgb="FFFF0000"/>
      <name val="Calibri"/>
      <family val="2"/>
      <charset val="129"/>
      <scheme val="minor"/>
    </font>
    <font>
      <b/>
      <sz val="11"/>
      <color rgb="FFFF0000"/>
      <name val="Calibri"/>
      <family val="2"/>
      <charset val="129"/>
      <scheme val="minor"/>
    </font>
    <font>
      <b/>
      <sz val="11"/>
      <color rgb="FFFF0000"/>
      <name val="Calibri"/>
      <family val="3"/>
      <charset val="129"/>
      <scheme val="minor"/>
    </font>
    <font>
      <sz val="11"/>
      <color rgb="FFFF0000"/>
      <name val="Calibri"/>
      <family val="3"/>
      <charset val="129"/>
      <scheme val="minor"/>
    </font>
    <font>
      <sz val="10"/>
      <color rgb="FFFF0000"/>
      <name val="Calibri"/>
      <family val="3"/>
      <charset val="129"/>
      <scheme val="minor"/>
    </font>
    <font>
      <sz val="10"/>
      <color theme="0"/>
      <name val="Calibri"/>
      <family val="2"/>
      <charset val="129"/>
      <scheme val="minor"/>
    </font>
  </fonts>
  <fills count="9">
    <fill>
      <patternFill patternType="none"/>
    </fill>
    <fill>
      <patternFill patternType="gray125"/>
    </fill>
    <fill>
      <patternFill patternType="solid">
        <fgColor theme="3" tint="0.79998168889431442"/>
        <bgColor indexed="64"/>
      </patternFill>
    </fill>
    <fill>
      <patternFill patternType="solid">
        <fgColor theme="9" tint="0.59999389629810485"/>
        <bgColor indexed="64"/>
      </patternFill>
    </fill>
    <fill>
      <patternFill patternType="solid">
        <fgColor rgb="FFFF3300"/>
        <bgColor indexed="64"/>
      </patternFill>
    </fill>
    <fill>
      <patternFill patternType="solid">
        <fgColor theme="0"/>
        <bgColor indexed="64"/>
      </patternFill>
    </fill>
    <fill>
      <patternFill patternType="solid">
        <fgColor theme="4" tint="-0.499984740745262"/>
        <bgColor indexed="64"/>
      </patternFill>
    </fill>
    <fill>
      <patternFill patternType="solid">
        <fgColor theme="3" tint="0.59996337778862885"/>
        <bgColor indexed="64"/>
      </patternFill>
    </fill>
    <fill>
      <patternFill patternType="solid">
        <fgColor theme="9" tint="0.39994506668294322"/>
        <bgColor indexed="64"/>
      </patternFill>
    </fill>
  </fills>
  <borders count="1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diagonal/>
    </border>
    <border>
      <left/>
      <right style="thin">
        <color theme="0"/>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s>
  <cellStyleXfs count="1">
    <xf numFmtId="0" fontId="0" fillId="0" borderId="0">
      <alignment vertical="center"/>
    </xf>
  </cellStyleXfs>
  <cellXfs count="80">
    <xf numFmtId="0" fontId="0" fillId="0" borderId="0" xfId="0">
      <alignment vertical="center"/>
    </xf>
    <xf numFmtId="0" fontId="16" fillId="0" borderId="1" xfId="0" applyFont="1" applyBorder="1" applyAlignment="1" applyProtection="1">
      <alignment horizontal="center" vertical="center"/>
      <protection hidden="1"/>
    </xf>
    <xf numFmtId="0" fontId="2" fillId="0" borderId="1" xfId="0"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0" fillId="0" borderId="1" xfId="0" applyBorder="1" applyAlignment="1" applyProtection="1">
      <alignment horizontal="left" vertical="center"/>
      <protection hidden="1"/>
    </xf>
    <xf numFmtId="0" fontId="8" fillId="5" borderId="1" xfId="0" applyFont="1" applyFill="1" applyBorder="1" applyAlignment="1" applyProtection="1">
      <alignment horizontal="left" vertical="center"/>
      <protection hidden="1"/>
    </xf>
    <xf numFmtId="0" fontId="7" fillId="5" borderId="1" xfId="0" applyFont="1" applyFill="1" applyBorder="1" applyAlignment="1" applyProtection="1">
      <alignment horizontal="center" vertical="center"/>
      <protection hidden="1"/>
    </xf>
    <xf numFmtId="0" fontId="7" fillId="5" borderId="1" xfId="0" applyFont="1" applyFill="1" applyBorder="1" applyAlignment="1" applyProtection="1">
      <alignment horizontal="left" vertical="center"/>
      <protection hidden="1"/>
    </xf>
    <xf numFmtId="0" fontId="17" fillId="5" borderId="1" xfId="0" applyFont="1" applyFill="1" applyBorder="1" applyAlignment="1" applyProtection="1">
      <alignment horizontal="center" vertical="center"/>
      <protection hidden="1"/>
    </xf>
    <xf numFmtId="0" fontId="2" fillId="2" borderId="1" xfId="0" applyFont="1" applyFill="1" applyBorder="1" applyAlignment="1" applyProtection="1">
      <alignment horizontal="center" vertical="center"/>
      <protection hidden="1"/>
    </xf>
    <xf numFmtId="0" fontId="18" fillId="5" borderId="1" xfId="0" applyFont="1" applyFill="1" applyBorder="1" applyAlignment="1" applyProtection="1">
      <alignment horizontal="center" vertical="center"/>
      <protection hidden="1"/>
    </xf>
    <xf numFmtId="0" fontId="6" fillId="5" borderId="1" xfId="0" applyFont="1" applyFill="1" applyBorder="1" applyAlignment="1" applyProtection="1">
      <alignment horizontal="center" vertical="center"/>
      <protection hidden="1"/>
    </xf>
    <xf numFmtId="0" fontId="2" fillId="3" borderId="1" xfId="0" applyFont="1" applyFill="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16" fillId="0" borderId="1" xfId="0" applyFont="1" applyFill="1" applyBorder="1" applyAlignment="1" applyProtection="1">
      <alignment horizontal="center" vertical="center"/>
      <protection hidden="1"/>
    </xf>
    <xf numFmtId="0" fontId="6" fillId="0" borderId="1" xfId="0" applyFont="1" applyFill="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6" fillId="0" borderId="4" xfId="0" applyFont="1" applyBorder="1" applyAlignment="1" applyProtection="1">
      <alignment horizontal="center" vertical="center"/>
      <protection hidden="1"/>
    </xf>
    <xf numFmtId="0" fontId="23" fillId="7" borderId="1" xfId="0" applyFont="1" applyFill="1" applyBorder="1" applyAlignment="1" applyProtection="1">
      <alignment horizontal="center" vertical="center"/>
      <protection hidden="1"/>
    </xf>
    <xf numFmtId="0" fontId="22" fillId="7" borderId="1" xfId="0" applyFont="1" applyFill="1" applyBorder="1" applyAlignment="1" applyProtection="1">
      <alignment horizontal="center" vertical="center"/>
      <protection hidden="1"/>
    </xf>
    <xf numFmtId="0" fontId="23" fillId="8" borderId="1" xfId="0" applyFont="1" applyFill="1" applyBorder="1" applyAlignment="1" applyProtection="1">
      <alignment horizontal="center" vertical="center"/>
      <protection hidden="1"/>
    </xf>
    <xf numFmtId="0" fontId="27" fillId="2" borderId="1" xfId="0" applyFont="1" applyFill="1" applyBorder="1" applyAlignment="1" applyProtection="1">
      <alignment horizontal="center" vertical="center"/>
      <protection locked="0"/>
    </xf>
    <xf numFmtId="164" fontId="28" fillId="3" borderId="1" xfId="0" applyNumberFormat="1" applyFont="1" applyFill="1" applyBorder="1" applyAlignment="1" applyProtection="1">
      <alignment horizontal="center" vertical="center"/>
      <protection hidden="1"/>
    </xf>
    <xf numFmtId="0" fontId="28" fillId="3" borderId="1" xfId="0" applyFont="1" applyFill="1" applyBorder="1" applyAlignment="1" applyProtection="1">
      <alignment horizontal="center" vertical="center"/>
      <protection hidden="1"/>
    </xf>
    <xf numFmtId="0" fontId="30" fillId="0" borderId="1" xfId="0" applyFont="1" applyBorder="1" applyAlignment="1" applyProtection="1">
      <alignment horizontal="center" vertical="center"/>
      <protection hidden="1"/>
    </xf>
    <xf numFmtId="0" fontId="31" fillId="0" borderId="1" xfId="0" applyFont="1" applyBorder="1" applyAlignment="1" applyProtection="1">
      <alignment horizontal="center" vertical="center"/>
      <protection hidden="1"/>
    </xf>
    <xf numFmtId="0" fontId="29" fillId="0" borderId="1" xfId="0" applyFont="1" applyBorder="1" applyAlignment="1" applyProtection="1">
      <alignment horizontal="center" vertical="center"/>
      <protection hidden="1"/>
    </xf>
    <xf numFmtId="0" fontId="29" fillId="0" borderId="1" xfId="0" applyFont="1" applyBorder="1" applyAlignment="1" applyProtection="1">
      <alignment horizontal="left" vertical="center"/>
      <protection hidden="1"/>
    </xf>
    <xf numFmtId="0" fontId="33" fillId="0" borderId="1" xfId="0" applyFont="1" applyBorder="1" applyAlignment="1" applyProtection="1">
      <alignment horizontal="center" vertical="center"/>
      <protection hidden="1"/>
    </xf>
    <xf numFmtId="0" fontId="34" fillId="0" borderId="1" xfId="0" applyFont="1" applyBorder="1" applyAlignment="1" applyProtection="1">
      <alignment horizontal="center" vertical="center"/>
      <protection hidden="1"/>
    </xf>
    <xf numFmtId="0" fontId="32" fillId="0" borderId="1" xfId="0" applyFont="1" applyBorder="1" applyAlignment="1" applyProtection="1">
      <alignment horizontal="center" vertical="center"/>
      <protection hidden="1"/>
    </xf>
    <xf numFmtId="0" fontId="33" fillId="0" borderId="1" xfId="0" applyFont="1" applyBorder="1" applyAlignment="1" applyProtection="1">
      <alignment horizontal="left" vertical="center"/>
      <protection hidden="1"/>
    </xf>
    <xf numFmtId="0" fontId="17" fillId="0" borderId="1"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7" fillId="0" borderId="1" xfId="0" applyFont="1" applyBorder="1" applyAlignment="1" applyProtection="1">
      <alignment horizontal="center" vertical="center"/>
      <protection hidden="1"/>
    </xf>
    <xf numFmtId="0" fontId="7" fillId="0" borderId="1" xfId="0" applyFont="1" applyBorder="1" applyAlignment="1" applyProtection="1">
      <alignment horizontal="left" vertical="center"/>
      <protection hidden="1"/>
    </xf>
    <xf numFmtId="0" fontId="18" fillId="0" borderId="1" xfId="0" applyFont="1" applyBorder="1" applyAlignment="1" applyProtection="1">
      <alignment horizontal="center" vertical="center"/>
      <protection hidden="1"/>
    </xf>
    <xf numFmtId="0" fontId="8" fillId="5" borderId="1" xfId="0" applyFont="1" applyFill="1" applyBorder="1" applyAlignment="1" applyProtection="1">
      <alignment horizontal="center" vertical="center"/>
      <protection hidden="1"/>
    </xf>
    <xf numFmtId="0" fontId="0" fillId="0" borderId="1" xfId="0" applyBorder="1" applyAlignment="1" applyProtection="1">
      <alignment vertical="center" wrapText="1"/>
      <protection hidden="1"/>
    </xf>
    <xf numFmtId="0" fontId="0" fillId="0" borderId="3" xfId="0" applyBorder="1" applyAlignment="1" applyProtection="1">
      <alignment vertical="center"/>
      <protection hidden="1"/>
    </xf>
    <xf numFmtId="0" fontId="0" fillId="0" borderId="1" xfId="0" applyBorder="1" applyAlignment="1" applyProtection="1">
      <alignment horizontal="center" vertical="center"/>
      <protection hidden="1"/>
    </xf>
    <xf numFmtId="0" fontId="35" fillId="0" borderId="1" xfId="0" applyFont="1" applyBorder="1" applyAlignment="1" applyProtection="1">
      <alignment horizontal="center" vertical="center"/>
      <protection hidden="1"/>
    </xf>
    <xf numFmtId="0" fontId="6" fillId="0" borderId="1" xfId="0" applyFont="1" applyBorder="1" applyAlignment="1" applyProtection="1">
      <alignment horizontal="left" vertical="center"/>
      <protection hidden="1"/>
    </xf>
    <xf numFmtId="0" fontId="17" fillId="6" borderId="10" xfId="0" applyFont="1" applyFill="1" applyBorder="1" applyAlignment="1" applyProtection="1">
      <alignment horizontal="left" vertical="center" wrapText="1"/>
      <protection hidden="1"/>
    </xf>
    <xf numFmtId="0" fontId="26" fillId="0" borderId="11" xfId="0" applyFont="1" applyBorder="1" applyAlignment="1" applyProtection="1">
      <alignment vertical="center" wrapText="1"/>
      <protection hidden="1"/>
    </xf>
    <xf numFmtId="0" fontId="26" fillId="0" borderId="12" xfId="0" applyFont="1" applyBorder="1" applyAlignment="1" applyProtection="1">
      <alignment vertical="center" wrapText="1"/>
      <protection hidden="1"/>
    </xf>
    <xf numFmtId="0" fontId="26" fillId="0" borderId="8" xfId="0" applyFont="1" applyBorder="1" applyAlignment="1" applyProtection="1">
      <alignment vertical="center" wrapText="1"/>
      <protection hidden="1"/>
    </xf>
    <xf numFmtId="0" fontId="26" fillId="0" borderId="0" xfId="0" applyFont="1" applyBorder="1" applyAlignment="1" applyProtection="1">
      <alignment vertical="center" wrapText="1"/>
      <protection hidden="1"/>
    </xf>
    <xf numFmtId="0" fontId="26" fillId="0" borderId="9" xfId="0" applyFont="1" applyBorder="1" applyAlignment="1" applyProtection="1">
      <alignment vertical="center" wrapText="1"/>
      <protection hidden="1"/>
    </xf>
    <xf numFmtId="0" fontId="26" fillId="0" borderId="13" xfId="0" applyFont="1" applyBorder="1" applyAlignment="1" applyProtection="1">
      <alignment vertical="center" wrapText="1"/>
      <protection hidden="1"/>
    </xf>
    <xf numFmtId="0" fontId="26" fillId="0" borderId="7" xfId="0" applyFont="1" applyBorder="1" applyAlignment="1" applyProtection="1">
      <alignment vertical="center" wrapText="1"/>
      <protection hidden="1"/>
    </xf>
    <xf numFmtId="0" fontId="26" fillId="0" borderId="6" xfId="0" applyFont="1" applyBorder="1" applyAlignment="1" applyProtection="1">
      <alignment vertical="center" wrapText="1"/>
      <protection hidden="1"/>
    </xf>
    <xf numFmtId="0" fontId="14" fillId="6" borderId="1" xfId="0" applyFont="1" applyFill="1" applyBorder="1" applyAlignment="1" applyProtection="1">
      <alignment horizontal="center" vertical="center"/>
      <protection hidden="1"/>
    </xf>
    <xf numFmtId="0" fontId="0" fillId="0" borderId="1" xfId="0" applyBorder="1" applyAlignment="1" applyProtection="1">
      <alignment horizontal="center" vertical="center"/>
      <protection hidden="1"/>
    </xf>
    <xf numFmtId="0" fontId="4" fillId="4" borderId="2" xfId="0" applyFont="1" applyFill="1" applyBorder="1" applyAlignment="1" applyProtection="1">
      <alignment horizontal="center" vertical="center"/>
      <protection hidden="1"/>
    </xf>
    <xf numFmtId="0" fontId="4" fillId="4" borderId="5" xfId="0" applyFont="1" applyFill="1" applyBorder="1" applyAlignment="1" applyProtection="1">
      <alignment horizontal="center" vertical="center"/>
      <protection hidden="1"/>
    </xf>
    <xf numFmtId="0" fontId="4" fillId="4" borderId="3" xfId="0" applyFont="1" applyFill="1" applyBorder="1" applyAlignment="1" applyProtection="1">
      <alignment horizontal="center" vertical="center"/>
      <protection hidden="1"/>
    </xf>
    <xf numFmtId="0" fontId="8" fillId="5" borderId="1" xfId="0" applyFont="1" applyFill="1" applyBorder="1" applyAlignment="1" applyProtection="1">
      <alignment horizontal="center" vertical="center"/>
      <protection hidden="1"/>
    </xf>
    <xf numFmtId="0" fontId="20" fillId="0" borderId="2" xfId="0" applyFont="1" applyBorder="1" applyAlignment="1" applyProtection="1">
      <alignment horizontal="left" vertical="center"/>
      <protection hidden="1"/>
    </xf>
    <xf numFmtId="0" fontId="21" fillId="0" borderId="5" xfId="0" applyFont="1" applyBorder="1" applyAlignment="1" applyProtection="1">
      <alignment horizontal="left" vertical="center"/>
      <protection hidden="1"/>
    </xf>
    <xf numFmtId="0" fontId="21" fillId="0" borderId="3" xfId="0" applyFont="1" applyBorder="1" applyAlignment="1" applyProtection="1">
      <alignment horizontal="left" vertical="center"/>
      <protection hidden="1"/>
    </xf>
    <xf numFmtId="0" fontId="19" fillId="0" borderId="2" xfId="0" applyFont="1" applyBorder="1" applyAlignment="1" applyProtection="1">
      <alignment horizontal="left" vertical="center"/>
      <protection hidden="1"/>
    </xf>
    <xf numFmtId="0" fontId="0" fillId="0" borderId="5"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19" fillId="0" borderId="10" xfId="0" applyFont="1" applyBorder="1" applyAlignment="1" applyProtection="1">
      <alignment horizontal="left" vertical="center" wrapText="1"/>
      <protection hidden="1"/>
    </xf>
    <xf numFmtId="0" fontId="0" fillId="0" borderId="11" xfId="0" applyBorder="1" applyAlignment="1" applyProtection="1">
      <alignment vertical="center" wrapText="1"/>
      <protection hidden="1"/>
    </xf>
    <xf numFmtId="0" fontId="0" fillId="0" borderId="12" xfId="0" applyBorder="1" applyAlignment="1" applyProtection="1">
      <alignment vertical="center" wrapText="1"/>
      <protection hidden="1"/>
    </xf>
    <xf numFmtId="0" fontId="0" fillId="0" borderId="8"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9" xfId="0" applyBorder="1" applyAlignment="1" applyProtection="1">
      <alignment vertical="center" wrapText="1"/>
      <protection hidden="1"/>
    </xf>
    <xf numFmtId="0" fontId="0" fillId="0" borderId="13" xfId="0" applyBorder="1" applyAlignment="1" applyProtection="1">
      <alignment vertical="center" wrapText="1"/>
      <protection hidden="1"/>
    </xf>
    <xf numFmtId="0" fontId="0" fillId="0" borderId="7" xfId="0" applyBorder="1" applyAlignment="1" applyProtection="1">
      <alignment vertical="center" wrapText="1"/>
      <protection hidden="1"/>
    </xf>
    <xf numFmtId="0" fontId="0" fillId="0" borderId="6" xfId="0" applyBorder="1" applyAlignment="1" applyProtection="1">
      <alignment vertical="center" wrapText="1"/>
      <protection hidden="1"/>
    </xf>
    <xf numFmtId="0" fontId="14" fillId="6" borderId="2" xfId="0" applyFont="1" applyFill="1" applyBorder="1" applyAlignment="1" applyProtection="1">
      <alignment horizontal="center" vertical="center"/>
      <protection hidden="1"/>
    </xf>
    <xf numFmtId="0" fontId="0" fillId="0" borderId="5" xfId="0"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5" xfId="0" applyBorder="1" applyAlignment="1" applyProtection="1">
      <alignment vertical="center"/>
      <protection hidden="1"/>
    </xf>
    <xf numFmtId="0" fontId="0" fillId="0" borderId="3" xfId="0" applyBorder="1" applyAlignment="1" applyProtection="1">
      <alignment vertical="center"/>
      <protection hidden="1"/>
    </xf>
  </cellXfs>
  <cellStyles count="1">
    <cellStyle name="Normal" xfId="0" builtinId="0"/>
  </cellStyles>
  <dxfs count="0"/>
  <tableStyles count="0" defaultTableStyle="TableStyleMedium9" defaultPivotStyle="PivotStyleLight16"/>
  <colors>
    <mruColors>
      <color rgb="FF0000FF"/>
      <color rgb="FFFF3300"/>
      <color rgb="FF00CCFF"/>
      <color rgb="FFFF7C80"/>
      <color rgb="FF008000"/>
      <color rgb="FF00FF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B4:W46"/>
  <sheetViews>
    <sheetView tabSelected="1" zoomScale="85" zoomScaleNormal="85" workbookViewId="0">
      <selection activeCell="D23" sqref="D23"/>
    </sheetView>
  </sheetViews>
  <sheetFormatPr defaultColWidth="9" defaultRowHeight="15"/>
  <cols>
    <col min="1" max="1" width="2.85546875" style="42" customWidth="1"/>
    <col min="2" max="2" width="0.5703125" style="42" customWidth="1"/>
    <col min="3" max="3" width="15.42578125" style="42" bestFit="1" customWidth="1"/>
    <col min="4" max="4" width="11" style="1" customWidth="1"/>
    <col min="5" max="5" width="8.28515625" style="2" customWidth="1"/>
    <col min="6" max="6" width="0.5703125" style="3" customWidth="1"/>
    <col min="7" max="7" width="1.42578125" style="4" customWidth="1"/>
    <col min="8" max="8" width="0.85546875" style="4" customWidth="1"/>
    <col min="9" max="9" width="14.5703125" style="42" customWidth="1"/>
    <col min="10" max="10" width="10.28515625" style="1" customWidth="1"/>
    <col min="11" max="11" width="9.42578125" style="2" customWidth="1"/>
    <col min="12" max="12" width="1.28515625" style="42" customWidth="1"/>
    <col min="13" max="13" width="1.140625" style="4" customWidth="1"/>
    <col min="14" max="14" width="14.42578125" style="42" customWidth="1"/>
    <col min="15" max="15" width="9.28515625" style="42" customWidth="1"/>
    <col min="16" max="16" width="9" style="42"/>
    <col min="17" max="17" width="0.7109375" style="42" customWidth="1"/>
    <col min="18" max="18" width="1.42578125" style="42" customWidth="1"/>
    <col min="19" max="19" width="0.5703125" style="42" customWidth="1"/>
    <col min="20" max="20" width="16.28515625" style="42" customWidth="1"/>
    <col min="21" max="21" width="9" style="1"/>
    <col min="22" max="22" width="9" style="42"/>
    <col min="23" max="23" width="0.5703125" style="42" customWidth="1"/>
    <col min="24" max="24" width="1.85546875" style="42" customWidth="1"/>
    <col min="25" max="16384" width="9" style="42"/>
  </cols>
  <sheetData>
    <row r="4" spans="4:22">
      <c r="D4" s="26"/>
      <c r="E4" s="27"/>
      <c r="F4" s="28"/>
      <c r="G4" s="29"/>
      <c r="H4" s="29"/>
      <c r="I4" s="3"/>
      <c r="J4" s="43"/>
      <c r="K4" s="14"/>
      <c r="L4" s="3"/>
      <c r="M4" s="44"/>
      <c r="N4" s="3"/>
      <c r="O4" s="28"/>
      <c r="P4" s="28"/>
    </row>
    <row r="5" spans="4:22">
      <c r="D5" s="26"/>
      <c r="E5" s="27"/>
      <c r="F5" s="28"/>
      <c r="G5" s="29"/>
      <c r="H5" s="29"/>
      <c r="I5" s="14" t="s">
        <v>84</v>
      </c>
      <c r="J5" s="34">
        <f>J26*1.5/41.5</f>
        <v>2.1686746987951806</v>
      </c>
      <c r="K5" s="35"/>
      <c r="L5" s="36"/>
      <c r="M5" s="37"/>
      <c r="N5" s="36"/>
      <c r="O5" s="30"/>
      <c r="P5" s="28"/>
    </row>
    <row r="6" spans="4:22">
      <c r="D6" s="26"/>
      <c r="E6" s="27"/>
      <c r="F6" s="30"/>
      <c r="G6" s="33"/>
      <c r="H6" s="33"/>
      <c r="I6" s="36"/>
      <c r="J6" s="38"/>
      <c r="K6" s="35"/>
      <c r="L6" s="36"/>
      <c r="M6" s="37"/>
      <c r="N6" s="36"/>
      <c r="O6" s="30"/>
      <c r="P6" s="28"/>
    </row>
    <row r="7" spans="4:22">
      <c r="D7" s="26"/>
      <c r="E7" s="27"/>
      <c r="F7" s="30"/>
      <c r="G7" s="33"/>
      <c r="H7" s="33"/>
      <c r="I7" s="36"/>
      <c r="J7" s="38"/>
      <c r="K7" s="35"/>
      <c r="L7" s="36"/>
      <c r="M7" s="37"/>
      <c r="N7" s="36"/>
      <c r="O7" s="30"/>
      <c r="P7" s="28"/>
    </row>
    <row r="8" spans="4:22">
      <c r="D8" s="26"/>
      <c r="E8" s="27"/>
      <c r="F8" s="30"/>
      <c r="G8" s="33"/>
      <c r="H8" s="33"/>
      <c r="I8" s="10"/>
      <c r="J8" s="39"/>
      <c r="K8" s="39" t="s">
        <v>85</v>
      </c>
      <c r="L8" s="5" t="s">
        <v>86</v>
      </c>
      <c r="M8" s="39" t="s">
        <v>87</v>
      </c>
      <c r="N8" s="6"/>
      <c r="O8" s="30"/>
      <c r="P8" s="30"/>
    </row>
    <row r="9" spans="4:22">
      <c r="D9" s="31"/>
      <c r="E9" s="32"/>
      <c r="F9" s="30"/>
      <c r="G9" s="33"/>
      <c r="H9" s="33"/>
      <c r="I9" s="59" t="s">
        <v>88</v>
      </c>
      <c r="J9" s="59"/>
      <c r="K9" s="59"/>
      <c r="L9" s="59"/>
      <c r="M9" s="59"/>
      <c r="N9" s="59"/>
      <c r="O9" s="30"/>
      <c r="P9" s="30"/>
    </row>
    <row r="10" spans="4:22">
      <c r="D10" s="31"/>
      <c r="E10" s="32"/>
      <c r="F10" s="30"/>
      <c r="G10" s="33"/>
      <c r="H10" s="33"/>
      <c r="I10" s="8" t="s">
        <v>89</v>
      </c>
      <c r="J10" s="39">
        <f>J26</f>
        <v>60</v>
      </c>
      <c r="K10" s="6" t="s">
        <v>90</v>
      </c>
      <c r="L10" s="7">
        <f>J10*1000</f>
        <v>60000</v>
      </c>
      <c r="M10" s="6" t="s">
        <v>91</v>
      </c>
      <c r="N10" s="6">
        <f>1/L10</f>
        <v>1.6666666666666667E-5</v>
      </c>
      <c r="O10" s="30"/>
      <c r="P10" s="30"/>
      <c r="U10" s="40"/>
      <c r="V10" s="40"/>
    </row>
    <row r="11" spans="4:22">
      <c r="D11" s="31"/>
      <c r="E11" s="32"/>
      <c r="F11" s="30"/>
      <c r="G11" s="33"/>
      <c r="H11" s="33"/>
      <c r="I11" s="8" t="s">
        <v>92</v>
      </c>
      <c r="J11" s="39">
        <v>7.0000000000000007E-2</v>
      </c>
      <c r="K11" s="6"/>
      <c r="L11" s="7"/>
      <c r="M11" s="6"/>
      <c r="N11" s="6"/>
      <c r="O11" s="30"/>
      <c r="P11" s="30"/>
      <c r="T11" s="40"/>
      <c r="U11" s="40"/>
      <c r="V11" s="40"/>
    </row>
    <row r="12" spans="4:22">
      <c r="D12" s="31"/>
      <c r="E12" s="32"/>
      <c r="F12" s="30"/>
      <c r="G12" s="33"/>
      <c r="H12" s="33"/>
      <c r="I12" s="8" t="s">
        <v>93</v>
      </c>
      <c r="J12" s="39">
        <v>108</v>
      </c>
      <c r="K12" s="6" t="s">
        <v>94</v>
      </c>
      <c r="L12" s="7">
        <f>J12*10^-6</f>
        <v>1.08E-4</v>
      </c>
      <c r="M12" s="6"/>
      <c r="N12" s="6"/>
      <c r="O12" s="30"/>
      <c r="P12" s="30"/>
      <c r="T12" s="40"/>
      <c r="U12" s="40"/>
      <c r="V12" s="40"/>
    </row>
    <row r="13" spans="4:22">
      <c r="D13" s="31"/>
      <c r="E13" s="32"/>
      <c r="F13" s="30"/>
      <c r="G13" s="33"/>
      <c r="H13" s="33"/>
      <c r="I13" s="8" t="s">
        <v>95</v>
      </c>
      <c r="J13" s="39">
        <v>0.54500000000000004</v>
      </c>
      <c r="K13" s="6" t="s">
        <v>96</v>
      </c>
      <c r="L13" s="7"/>
      <c r="M13" s="6"/>
      <c r="N13" s="6"/>
      <c r="O13" s="30"/>
      <c r="P13" s="30"/>
      <c r="T13" s="40"/>
      <c r="U13" s="40"/>
      <c r="V13" s="40"/>
    </row>
    <row r="14" spans="4:22">
      <c r="D14" s="31"/>
      <c r="E14" s="32"/>
      <c r="F14" s="30"/>
      <c r="G14" s="33"/>
      <c r="H14" s="33"/>
      <c r="I14" s="8" t="s">
        <v>97</v>
      </c>
      <c r="J14" s="39">
        <v>2.5</v>
      </c>
      <c r="K14" s="6" t="s">
        <v>96</v>
      </c>
      <c r="L14" s="7"/>
      <c r="M14" s="6"/>
      <c r="N14" s="6"/>
      <c r="O14" s="30"/>
      <c r="P14" s="30"/>
      <c r="T14" s="45" t="s">
        <v>82</v>
      </c>
      <c r="U14" s="46"/>
      <c r="V14" s="47"/>
    </row>
    <row r="15" spans="4:22">
      <c r="D15" s="31"/>
      <c r="E15" s="32"/>
      <c r="F15" s="30"/>
      <c r="G15" s="33"/>
      <c r="H15" s="33"/>
      <c r="I15" s="8" t="s">
        <v>98</v>
      </c>
      <c r="J15" s="39">
        <f>((Vout+O27)*J33-J5)/J5</f>
        <v>7.5223214285714297</v>
      </c>
      <c r="K15" s="6"/>
      <c r="L15" s="7"/>
      <c r="M15" s="6"/>
      <c r="N15" s="6"/>
      <c r="O15" s="30"/>
      <c r="P15" s="30"/>
      <c r="T15" s="48"/>
      <c r="U15" s="49"/>
      <c r="V15" s="50"/>
    </row>
    <row r="16" spans="4:22">
      <c r="D16" s="31"/>
      <c r="E16" s="32"/>
      <c r="F16" s="30"/>
      <c r="G16" s="33"/>
      <c r="H16" s="33"/>
      <c r="I16" s="8"/>
      <c r="J16" s="39"/>
      <c r="K16" s="6"/>
      <c r="L16" s="7"/>
      <c r="M16" s="6"/>
      <c r="N16" s="6"/>
      <c r="O16" s="30"/>
      <c r="P16" s="30"/>
      <c r="T16" s="48"/>
      <c r="U16" s="49"/>
      <c r="V16" s="50"/>
    </row>
    <row r="17" spans="2:23">
      <c r="D17" s="31"/>
      <c r="E17" s="32"/>
      <c r="F17" s="30"/>
      <c r="G17" s="33"/>
      <c r="H17" s="33"/>
      <c r="I17" s="8"/>
      <c r="J17" s="39"/>
      <c r="K17" s="6"/>
      <c r="L17" s="7"/>
      <c r="M17" s="6"/>
      <c r="N17" s="6"/>
      <c r="O17" s="30"/>
      <c r="P17" s="30"/>
      <c r="T17" s="48"/>
      <c r="U17" s="49"/>
      <c r="V17" s="50"/>
    </row>
    <row r="18" spans="2:23">
      <c r="D18" s="31"/>
      <c r="E18" s="32"/>
      <c r="F18" s="30"/>
      <c r="G18" s="33"/>
      <c r="H18" s="33"/>
      <c r="I18" s="8" t="s">
        <v>99</v>
      </c>
      <c r="J18" s="39">
        <f>L19*L25/L31</f>
        <v>0.84208157987457788</v>
      </c>
      <c r="K18" s="6" t="s">
        <v>100</v>
      </c>
      <c r="L18" s="7"/>
      <c r="M18" s="6"/>
      <c r="N18" s="6"/>
      <c r="O18" s="30"/>
      <c r="P18" s="30"/>
      <c r="T18" s="48"/>
      <c r="U18" s="49"/>
      <c r="V18" s="50"/>
    </row>
    <row r="19" spans="2:23">
      <c r="C19" s="9" t="s">
        <v>0</v>
      </c>
      <c r="D19" s="31"/>
      <c r="E19" s="32"/>
      <c r="F19" s="30"/>
      <c r="G19" s="33"/>
      <c r="H19" s="33"/>
      <c r="I19" s="10"/>
      <c r="J19" s="39"/>
      <c r="K19" s="6" t="s">
        <v>101</v>
      </c>
      <c r="L19" s="7">
        <f>D23*2^0.5</f>
        <v>127.27922061357856</v>
      </c>
      <c r="M19" s="6"/>
      <c r="N19" s="6"/>
      <c r="O19" s="30"/>
      <c r="P19" s="30"/>
      <c r="T19" s="48"/>
      <c r="U19" s="49"/>
      <c r="V19" s="50"/>
    </row>
    <row r="20" spans="2:23">
      <c r="C20" s="12" t="s">
        <v>1</v>
      </c>
      <c r="D20" s="31"/>
      <c r="E20" s="32"/>
      <c r="F20" s="30"/>
      <c r="G20" s="33"/>
      <c r="H20" s="33"/>
      <c r="I20" s="10"/>
      <c r="J20" s="39"/>
      <c r="K20" s="6" t="s">
        <v>102</v>
      </c>
      <c r="L20" s="7">
        <f>D24*2^0.5</f>
        <v>197.98989873223331</v>
      </c>
      <c r="M20" s="6"/>
      <c r="N20" s="6"/>
      <c r="O20" s="30"/>
      <c r="P20" s="30"/>
      <c r="T20" s="51"/>
      <c r="U20" s="52"/>
      <c r="V20" s="53"/>
    </row>
    <row r="21" spans="2:23" ht="6" customHeight="1">
      <c r="C21" s="4"/>
      <c r="E21" s="13"/>
      <c r="F21" s="14"/>
    </row>
    <row r="22" spans="2:23" ht="28.5" customHeight="1">
      <c r="B22" s="75" t="s">
        <v>7</v>
      </c>
      <c r="C22" s="76"/>
      <c r="D22" s="76"/>
      <c r="E22" s="76"/>
      <c r="F22" s="77"/>
      <c r="G22" s="42"/>
      <c r="H22" s="75" t="s">
        <v>8</v>
      </c>
      <c r="I22" s="78"/>
      <c r="J22" s="78"/>
      <c r="K22" s="78"/>
      <c r="L22" s="78"/>
      <c r="M22" s="78"/>
      <c r="N22" s="78"/>
      <c r="O22" s="78"/>
      <c r="P22" s="78"/>
      <c r="Q22" s="79"/>
      <c r="R22" s="41"/>
      <c r="S22" s="54" t="s">
        <v>14</v>
      </c>
      <c r="T22" s="55"/>
      <c r="U22" s="55"/>
      <c r="V22" s="55"/>
      <c r="W22" s="55"/>
    </row>
    <row r="23" spans="2:23">
      <c r="C23" s="20" t="s">
        <v>76</v>
      </c>
      <c r="D23" s="23">
        <v>90</v>
      </c>
      <c r="E23" s="20" t="s">
        <v>9</v>
      </c>
      <c r="F23" s="11"/>
      <c r="I23" s="56" t="s">
        <v>6</v>
      </c>
      <c r="J23" s="57"/>
      <c r="K23" s="58"/>
      <c r="L23" s="28"/>
      <c r="N23" s="56" t="s">
        <v>3</v>
      </c>
      <c r="O23" s="57"/>
      <c r="P23" s="58"/>
      <c r="T23" s="56" t="s">
        <v>15</v>
      </c>
      <c r="U23" s="57"/>
      <c r="V23" s="58"/>
    </row>
    <row r="24" spans="2:23">
      <c r="C24" s="20" t="s">
        <v>77</v>
      </c>
      <c r="D24" s="23">
        <v>140</v>
      </c>
      <c r="E24" s="20" t="s">
        <v>9</v>
      </c>
      <c r="F24" s="11"/>
      <c r="I24" s="21" t="s">
        <v>47</v>
      </c>
      <c r="J24" s="23">
        <v>39</v>
      </c>
      <c r="K24" s="20" t="s">
        <v>48</v>
      </c>
      <c r="L24" s="11">
        <f>J24*0.01</f>
        <v>0.39</v>
      </c>
      <c r="N24" s="22" t="s">
        <v>35</v>
      </c>
      <c r="O24" s="24">
        <f>J11*J32/F27</f>
        <v>0.59376669903463675</v>
      </c>
      <c r="P24" s="22" t="s">
        <v>30</v>
      </c>
      <c r="Q24" s="11"/>
      <c r="R24" s="11"/>
      <c r="T24" s="21" t="s">
        <v>19</v>
      </c>
      <c r="U24" s="23">
        <v>11</v>
      </c>
      <c r="V24" s="20" t="s">
        <v>10</v>
      </c>
      <c r="W24" s="11"/>
    </row>
    <row r="25" spans="2:23">
      <c r="C25" s="20" t="s">
        <v>78</v>
      </c>
      <c r="D25" s="23">
        <v>22</v>
      </c>
      <c r="E25" s="20" t="s">
        <v>10</v>
      </c>
      <c r="F25" s="11"/>
      <c r="I25" s="22" t="s">
        <v>49</v>
      </c>
      <c r="J25" s="24">
        <f>L24*N10*10^6</f>
        <v>6.5000000000000009</v>
      </c>
      <c r="K25" s="22" t="s">
        <v>50</v>
      </c>
      <c r="L25" s="11">
        <f>J25*10^-6</f>
        <v>6.5000000000000004E-6</v>
      </c>
      <c r="N25" s="20" t="s">
        <v>36</v>
      </c>
      <c r="O25" s="23">
        <v>100</v>
      </c>
      <c r="P25" s="20" t="s">
        <v>30</v>
      </c>
      <c r="Q25" s="11"/>
      <c r="R25" s="11"/>
      <c r="T25" s="20" t="s">
        <v>20</v>
      </c>
      <c r="U25" s="23">
        <v>1</v>
      </c>
      <c r="V25" s="20" t="s">
        <v>24</v>
      </c>
      <c r="W25" s="11"/>
    </row>
    <row r="26" spans="2:23">
      <c r="C26" s="20" t="s">
        <v>79</v>
      </c>
      <c r="D26" s="23">
        <v>28</v>
      </c>
      <c r="E26" s="20" t="s">
        <v>10</v>
      </c>
      <c r="F26" s="11"/>
      <c r="I26" s="20" t="s">
        <v>83</v>
      </c>
      <c r="J26" s="23">
        <v>60</v>
      </c>
      <c r="K26" s="20" t="s">
        <v>5</v>
      </c>
      <c r="L26" s="3"/>
      <c r="N26" s="20" t="s">
        <v>37</v>
      </c>
      <c r="O26" s="23">
        <v>50</v>
      </c>
      <c r="P26" s="20" t="s">
        <v>10</v>
      </c>
      <c r="Q26" s="11"/>
      <c r="R26" s="11"/>
      <c r="T26" s="20" t="s">
        <v>21</v>
      </c>
      <c r="U26" s="23">
        <v>75</v>
      </c>
      <c r="V26" s="20" t="s">
        <v>13</v>
      </c>
      <c r="W26" s="11"/>
    </row>
    <row r="27" spans="2:23">
      <c r="C27" s="20" t="s">
        <v>80</v>
      </c>
      <c r="D27" s="23">
        <v>380</v>
      </c>
      <c r="E27" s="20" t="s">
        <v>11</v>
      </c>
      <c r="F27" s="11">
        <f>D27*0.001</f>
        <v>0.38</v>
      </c>
      <c r="I27" s="20" t="s">
        <v>103</v>
      </c>
      <c r="J27" s="23">
        <v>0.5</v>
      </c>
      <c r="K27" s="20" t="s">
        <v>10</v>
      </c>
      <c r="L27" s="3"/>
      <c r="N27" s="20" t="s">
        <v>38</v>
      </c>
      <c r="O27" s="23">
        <v>0.5</v>
      </c>
      <c r="P27" s="20" t="s">
        <v>10</v>
      </c>
      <c r="Q27" s="11"/>
      <c r="R27" s="11"/>
      <c r="T27" s="20" t="s">
        <v>22</v>
      </c>
      <c r="U27" s="23">
        <v>62</v>
      </c>
      <c r="V27" s="20" t="s">
        <v>13</v>
      </c>
      <c r="W27" s="11"/>
    </row>
    <row r="28" spans="2:23">
      <c r="C28" s="22" t="s">
        <v>81</v>
      </c>
      <c r="D28" s="24">
        <f>D25*F27</f>
        <v>8.36</v>
      </c>
      <c r="E28" s="22" t="s">
        <v>12</v>
      </c>
      <c r="F28" s="11"/>
      <c r="I28" s="20" t="s">
        <v>51</v>
      </c>
      <c r="J28" s="23">
        <v>80</v>
      </c>
      <c r="K28" s="20" t="s">
        <v>48</v>
      </c>
      <c r="L28" s="11">
        <f>J28*0.01</f>
        <v>0.8</v>
      </c>
      <c r="N28" s="22" t="s">
        <v>39</v>
      </c>
      <c r="O28" s="24">
        <f>O29*J15</f>
        <v>160.98786189415125</v>
      </c>
      <c r="P28" s="22" t="s">
        <v>13</v>
      </c>
      <c r="Q28" s="11">
        <f>O28*1000</f>
        <v>160987.86189415125</v>
      </c>
      <c r="R28" s="11"/>
      <c r="T28" s="20" t="s">
        <v>23</v>
      </c>
      <c r="U28" s="23">
        <v>3.3</v>
      </c>
      <c r="V28" s="20" t="s">
        <v>25</v>
      </c>
      <c r="W28" s="11"/>
    </row>
    <row r="29" spans="2:23">
      <c r="C29" s="15"/>
      <c r="D29" s="16"/>
      <c r="E29" s="15"/>
      <c r="F29" s="17"/>
      <c r="I29" s="20" t="s">
        <v>52</v>
      </c>
      <c r="J29" s="23">
        <v>36.6</v>
      </c>
      <c r="K29" s="20" t="s">
        <v>53</v>
      </c>
      <c r="L29" s="11">
        <f>J29*10^-6</f>
        <v>3.6600000000000002E-5</v>
      </c>
      <c r="N29" s="22" t="s">
        <v>40</v>
      </c>
      <c r="O29" s="24">
        <f>1/L12*(J13+(J13+O26*J34)/J15)/1000</f>
        <v>21.401353747353042</v>
      </c>
      <c r="P29" s="22" t="s">
        <v>13</v>
      </c>
      <c r="Q29" s="11">
        <f>1/L12*(J13+(J13+O26*J34)/J15)</f>
        <v>21401.353747353041</v>
      </c>
      <c r="R29" s="11"/>
      <c r="T29" s="56" t="s">
        <v>16</v>
      </c>
      <c r="U29" s="57"/>
      <c r="V29" s="58"/>
    </row>
    <row r="30" spans="2:23">
      <c r="I30" s="20" t="s">
        <v>54</v>
      </c>
      <c r="J30" s="23">
        <v>0.3</v>
      </c>
      <c r="K30" s="20"/>
      <c r="L30" s="11"/>
      <c r="N30" s="20" t="s">
        <v>41</v>
      </c>
      <c r="O30" s="23">
        <v>10</v>
      </c>
      <c r="P30" s="20" t="s">
        <v>42</v>
      </c>
      <c r="Q30" s="11"/>
      <c r="R30" s="11"/>
      <c r="T30" s="21" t="s">
        <v>26</v>
      </c>
      <c r="U30" s="23">
        <v>330</v>
      </c>
      <c r="V30" s="20" t="s">
        <v>27</v>
      </c>
      <c r="W30" s="11"/>
    </row>
    <row r="31" spans="2:23">
      <c r="C31" s="66" t="s">
        <v>18</v>
      </c>
      <c r="D31" s="67"/>
      <c r="E31" s="68"/>
      <c r="I31" s="22" t="s">
        <v>55</v>
      </c>
      <c r="J31" s="24">
        <f>L28*(D23^2)*L10*(L25^2)/(2*D28)*10^3</f>
        <v>0.98246411483253604</v>
      </c>
      <c r="K31" s="22" t="s">
        <v>56</v>
      </c>
      <c r="L31" s="11">
        <f>L28*(D23^2)*L10*(L25^2)/(2*D28)</f>
        <v>9.8246411483253601E-4</v>
      </c>
      <c r="N31" s="20" t="s">
        <v>43</v>
      </c>
      <c r="O31" s="23">
        <v>1</v>
      </c>
      <c r="P31" s="20" t="s">
        <v>25</v>
      </c>
      <c r="Q31" s="11"/>
      <c r="R31" s="11"/>
      <c r="T31" s="20" t="s">
        <v>28</v>
      </c>
      <c r="U31" s="23">
        <v>0.5</v>
      </c>
      <c r="V31" s="20" t="s">
        <v>13</v>
      </c>
      <c r="W31" s="11"/>
    </row>
    <row r="32" spans="2:23" ht="16.5" customHeight="1">
      <c r="C32" s="69"/>
      <c r="D32" s="70"/>
      <c r="E32" s="71"/>
      <c r="I32" s="22" t="s">
        <v>57</v>
      </c>
      <c r="J32" s="24">
        <f>J27*L31*F27/(J11*L19*L25)</f>
        <v>3.2233049376165992</v>
      </c>
      <c r="K32" s="22"/>
      <c r="L32" s="11"/>
      <c r="N32" s="20" t="s">
        <v>44</v>
      </c>
      <c r="O32" s="23">
        <v>33</v>
      </c>
      <c r="P32" s="20" t="s">
        <v>25</v>
      </c>
      <c r="Q32" s="11"/>
      <c r="R32" s="11"/>
      <c r="T32" s="56" t="s">
        <v>17</v>
      </c>
      <c r="U32" s="57"/>
      <c r="V32" s="58"/>
    </row>
    <row r="33" spans="3:23">
      <c r="C33" s="72"/>
      <c r="D33" s="73"/>
      <c r="E33" s="74"/>
      <c r="I33" s="22" t="s">
        <v>58</v>
      </c>
      <c r="J33" s="24">
        <f>23/D26</f>
        <v>0.8214285714285714</v>
      </c>
      <c r="K33" s="22"/>
      <c r="L33" s="11"/>
      <c r="N33" s="22" t="s">
        <v>45</v>
      </c>
      <c r="O33" s="24">
        <f>23.5+Vin.max*(2^0.5)*Nap</f>
        <v>73.955840455840473</v>
      </c>
      <c r="P33" s="22" t="s">
        <v>10</v>
      </c>
      <c r="Q33" s="11"/>
      <c r="R33" s="11"/>
      <c r="T33" s="21" t="s">
        <v>29</v>
      </c>
      <c r="U33" s="23">
        <v>100</v>
      </c>
      <c r="V33" s="20" t="s">
        <v>30</v>
      </c>
      <c r="W33" s="11"/>
    </row>
    <row r="34" spans="3:23">
      <c r="C34" s="60" t="s">
        <v>104</v>
      </c>
      <c r="D34" s="61"/>
      <c r="E34" s="62"/>
      <c r="I34" s="22" t="s">
        <v>59</v>
      </c>
      <c r="J34" s="24">
        <f>J33/J32</f>
        <v>0.2548404781199381</v>
      </c>
      <c r="K34" s="22"/>
      <c r="L34" s="11"/>
      <c r="N34" s="22" t="s">
        <v>46</v>
      </c>
      <c r="O34" s="24">
        <f>Vin.min/(O32*10^-6*17.5)/1000</f>
        <v>155.84415584415586</v>
      </c>
      <c r="P34" s="22" t="s">
        <v>13</v>
      </c>
      <c r="Q34" s="11"/>
      <c r="R34" s="11"/>
      <c r="T34" s="20" t="s">
        <v>31</v>
      </c>
      <c r="U34" s="23">
        <v>300</v>
      </c>
      <c r="V34" s="20" t="s">
        <v>10</v>
      </c>
      <c r="W34" s="11"/>
    </row>
    <row r="35" spans="3:23">
      <c r="C35" s="63"/>
      <c r="D35" s="64"/>
      <c r="E35" s="65"/>
      <c r="I35" s="22" t="s">
        <v>60</v>
      </c>
      <c r="J35" s="24">
        <f>L19*L25/(J30*L29)</f>
        <v>75.347443896927203</v>
      </c>
      <c r="K35" s="22" t="s">
        <v>61</v>
      </c>
      <c r="L35" s="11"/>
      <c r="N35" s="56" t="s">
        <v>4</v>
      </c>
      <c r="O35" s="57"/>
      <c r="P35" s="58"/>
      <c r="T35" s="22" t="s">
        <v>32</v>
      </c>
      <c r="U35" s="25">
        <f>U34</f>
        <v>300</v>
      </c>
      <c r="V35" s="22" t="s">
        <v>10</v>
      </c>
      <c r="W35" s="11"/>
    </row>
    <row r="36" spans="3:23">
      <c r="I36" s="20" t="s">
        <v>62</v>
      </c>
      <c r="J36" s="23">
        <v>76</v>
      </c>
      <c r="K36" s="20" t="s">
        <v>61</v>
      </c>
      <c r="L36" s="11"/>
      <c r="N36" s="22" t="s">
        <v>67</v>
      </c>
      <c r="O36" s="24">
        <f>L20+J41</f>
        <v>397.98989873223331</v>
      </c>
      <c r="P36" s="22" t="s">
        <v>10</v>
      </c>
      <c r="Q36" s="11"/>
      <c r="R36" s="11"/>
      <c r="T36" s="20" t="s">
        <v>33</v>
      </c>
      <c r="U36" s="23">
        <v>100</v>
      </c>
      <c r="V36" s="20" t="s">
        <v>27</v>
      </c>
      <c r="W36" s="11"/>
    </row>
    <row r="37" spans="3:23">
      <c r="I37" s="22" t="s">
        <v>63</v>
      </c>
      <c r="J37" s="24">
        <f>J36/J32</f>
        <v>23.578284236488187</v>
      </c>
      <c r="K37" s="22" t="s">
        <v>61</v>
      </c>
      <c r="L37" s="11"/>
      <c r="N37" s="22" t="s">
        <v>68</v>
      </c>
      <c r="O37" s="24">
        <f>L25*Vin.min*2^0.5/L31</f>
        <v>0.84208157987457788</v>
      </c>
      <c r="P37" s="22" t="s">
        <v>69</v>
      </c>
      <c r="Q37" s="11"/>
      <c r="R37" s="11"/>
      <c r="T37" s="20" t="s">
        <v>34</v>
      </c>
      <c r="U37" s="23">
        <v>20</v>
      </c>
      <c r="V37" s="20" t="s">
        <v>13</v>
      </c>
      <c r="W37" s="11"/>
    </row>
    <row r="38" spans="3:23">
      <c r="I38" s="22" t="s">
        <v>64</v>
      </c>
      <c r="J38" s="24">
        <f>J37*J33</f>
        <v>19.367876337115295</v>
      </c>
      <c r="K38" s="22" t="s">
        <v>61</v>
      </c>
      <c r="L38" s="11"/>
      <c r="N38" s="22" t="s">
        <v>70</v>
      </c>
      <c r="O38" s="24">
        <f>D26+L20/J32</f>
        <v>89.424501424501443</v>
      </c>
      <c r="P38" s="22" t="s">
        <v>10</v>
      </c>
      <c r="Q38" s="11"/>
      <c r="R38" s="11"/>
      <c r="S38" s="18"/>
      <c r="T38" s="18"/>
      <c r="U38" s="19"/>
      <c r="V38" s="18"/>
      <c r="W38" s="18"/>
    </row>
    <row r="39" spans="3:23">
      <c r="I39" s="20" t="s">
        <v>65</v>
      </c>
      <c r="J39" s="23">
        <v>10</v>
      </c>
      <c r="K39" s="20" t="s">
        <v>66</v>
      </c>
      <c r="L39" s="11">
        <f>J39*10^-6</f>
        <v>9.9999999999999991E-6</v>
      </c>
      <c r="N39" s="22" t="s">
        <v>71</v>
      </c>
      <c r="O39" s="24">
        <f>O37*Nps</f>
        <v>2.7142857142857135</v>
      </c>
      <c r="P39" s="22" t="s">
        <v>69</v>
      </c>
      <c r="Q39" s="11"/>
      <c r="R39" s="11"/>
    </row>
    <row r="40" spans="3:23">
      <c r="I40" s="56" t="s">
        <v>2</v>
      </c>
      <c r="J40" s="57"/>
      <c r="K40" s="58"/>
      <c r="L40" s="3"/>
    </row>
    <row r="41" spans="3:23">
      <c r="I41" s="20" t="s">
        <v>72</v>
      </c>
      <c r="J41" s="23">
        <v>200</v>
      </c>
      <c r="K41" s="20" t="s">
        <v>10</v>
      </c>
      <c r="L41" s="11"/>
    </row>
    <row r="42" spans="3:23">
      <c r="I42" s="20" t="s">
        <v>73</v>
      </c>
      <c r="J42" s="23">
        <v>5</v>
      </c>
      <c r="K42" s="20" t="s">
        <v>10</v>
      </c>
      <c r="L42" s="11"/>
      <c r="M42" s="42"/>
    </row>
    <row r="43" spans="3:23">
      <c r="I43" s="22" t="s">
        <v>74</v>
      </c>
      <c r="J43" s="24">
        <f>J41^2/(J41*L39*L10*J18^2/2/(J41-J32*D25))*10^-3</f>
        <v>121.36232675057306</v>
      </c>
      <c r="K43" s="22" t="s">
        <v>13</v>
      </c>
      <c r="L43" s="11">
        <f>J41^2/(J41*L39*L10*J18^2/2/(J41-J32*D25))</f>
        <v>121362.32675057306</v>
      </c>
      <c r="M43" s="42"/>
    </row>
    <row r="44" spans="3:23">
      <c r="I44" s="22" t="s">
        <v>75</v>
      </c>
      <c r="J44" s="24">
        <f>J41*N10/J42/L43*10^9</f>
        <v>5.4931928590724617</v>
      </c>
      <c r="K44" s="22" t="s">
        <v>27</v>
      </c>
      <c r="L44" s="11">
        <f>J41*N10/J42/L43</f>
        <v>5.4931928590724618E-9</v>
      </c>
      <c r="M44" s="42"/>
    </row>
    <row r="45" spans="3:23">
      <c r="M45" s="42"/>
    </row>
    <row r="46" spans="3:23">
      <c r="M46" s="42"/>
    </row>
  </sheetData>
  <sheetProtection password="CFBB" sheet="1" objects="1" scenarios="1" selectLockedCells="1"/>
  <mergeCells count="15">
    <mergeCell ref="I9:N9"/>
    <mergeCell ref="I40:K40"/>
    <mergeCell ref="C34:E34"/>
    <mergeCell ref="C35:E35"/>
    <mergeCell ref="C31:E33"/>
    <mergeCell ref="B22:F22"/>
    <mergeCell ref="H22:Q22"/>
    <mergeCell ref="N23:P23"/>
    <mergeCell ref="N35:P35"/>
    <mergeCell ref="I23:K23"/>
    <mergeCell ref="T14:V20"/>
    <mergeCell ref="S22:W22"/>
    <mergeCell ref="T23:V23"/>
    <mergeCell ref="T29:V29"/>
    <mergeCell ref="T32:V32"/>
  </mergeCells>
  <phoneticPr fontId="1" type="noConversion"/>
  <pageMargins left="0.7" right="0.7" top="0.75" bottom="0.75" header="0.3" footer="0.3"/>
  <pageSetup paperSize="9" orientation="portrait" r:id="rId1"/>
  <legacyDrawing r:id="rId2"/>
  <oleObjects>
    <oleObject progId="Visio.Drawing.11" shapeId="1036" r:id="rId3"/>
  </oleObject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22</vt:i4>
      </vt:variant>
    </vt:vector>
  </HeadingPairs>
  <TitlesOfParts>
    <vt:vector size="25" baseType="lpstr">
      <vt:lpstr>Sheet1</vt:lpstr>
      <vt:lpstr>Sheet2</vt:lpstr>
      <vt:lpstr>Sheet3</vt:lpstr>
      <vt:lpstr>Ae</vt:lpstr>
      <vt:lpstr>Bmax</vt:lpstr>
      <vt:lpstr>Duty.max</vt:lpstr>
      <vt:lpstr>Eff</vt:lpstr>
      <vt:lpstr>Iout</vt:lpstr>
      <vt:lpstr>Llk</vt:lpstr>
      <vt:lpstr>Lm</vt:lpstr>
      <vt:lpstr>Na</vt:lpstr>
      <vt:lpstr>Nap</vt:lpstr>
      <vt:lpstr>Nas</vt:lpstr>
      <vt:lpstr>Np</vt:lpstr>
      <vt:lpstr>Np.min</vt:lpstr>
      <vt:lpstr>Nps</vt:lpstr>
      <vt:lpstr>Ns</vt:lpstr>
      <vt:lpstr>Pout</vt:lpstr>
      <vt:lpstr>Ton.max</vt:lpstr>
      <vt:lpstr>Vin.max</vt:lpstr>
      <vt:lpstr>Vin.min</vt:lpstr>
      <vt:lpstr>Vout</vt:lpstr>
      <vt:lpstr>Vout.max</vt:lpstr>
      <vt:lpstr>Vsn</vt:lpstr>
      <vt:lpstr>Vsn.r</vt:lpstr>
    </vt:vector>
  </TitlesOfParts>
  <Company>Fairchild Semiconductor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dc:creator>
  <cp:lastModifiedBy>Windows User</cp:lastModifiedBy>
  <dcterms:created xsi:type="dcterms:W3CDTF">2011-11-09T23:25:24Z</dcterms:created>
  <dcterms:modified xsi:type="dcterms:W3CDTF">2013-03-26T13:09:13Z</dcterms:modified>
</cp:coreProperties>
</file>