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Intro" sheetId="4" r:id="rId1"/>
    <sheet name="MAIN" sheetId="2" r:id="rId2"/>
    <sheet name="LUT" sheetId="3" r:id="rId3"/>
  </sheets>
  <calcPr calcId="145621"/>
</workbook>
</file>

<file path=xl/calcChain.xml><?xml version="1.0" encoding="utf-8"?>
<calcChain xmlns="http://schemas.openxmlformats.org/spreadsheetml/2006/main">
  <c r="M34" i="2" l="1"/>
  <c r="M8" i="2" l="1"/>
  <c r="F7" i="2" l="1"/>
  <c r="F30" i="2"/>
  <c r="F31" i="2" s="1"/>
  <c r="F15" i="3"/>
  <c r="F27" i="3" s="1"/>
  <c r="F39" i="3" s="1"/>
  <c r="F16" i="3"/>
  <c r="F28" i="3" s="1"/>
  <c r="F40" i="3" s="1"/>
  <c r="F17" i="3"/>
  <c r="F29" i="3"/>
  <c r="F41" i="3" s="1"/>
  <c r="F18" i="3"/>
  <c r="F30" i="3" s="1"/>
  <c r="F42" i="3" s="1"/>
  <c r="F19" i="3"/>
  <c r="F31" i="3" s="1"/>
  <c r="F43" i="3" s="1"/>
  <c r="F20" i="3"/>
  <c r="F32" i="3" s="1"/>
  <c r="F44" i="3" s="1"/>
  <c r="F21" i="3"/>
  <c r="F33" i="3" s="1"/>
  <c r="F45" i="3" s="1"/>
  <c r="F22" i="3"/>
  <c r="F34" i="3" s="1"/>
  <c r="F46" i="3" s="1"/>
  <c r="F23" i="3"/>
  <c r="F35" i="3" s="1"/>
  <c r="F47" i="3" s="1"/>
  <c r="F24" i="3"/>
  <c r="F36" i="3" s="1"/>
  <c r="F48" i="3" s="1"/>
  <c r="F25" i="3"/>
  <c r="F37" i="3" s="1"/>
  <c r="F49" i="3" s="1"/>
  <c r="F14" i="3"/>
  <c r="F26" i="3" s="1"/>
  <c r="F38" i="3" s="1"/>
  <c r="M10" i="2"/>
  <c r="F10" i="2" s="1"/>
  <c r="L8" i="2"/>
  <c r="M23" i="2"/>
  <c r="L10" i="2"/>
  <c r="F13" i="2"/>
  <c r="F12" i="2"/>
  <c r="F20" i="2"/>
  <c r="F29" i="2"/>
  <c r="E26" i="2"/>
  <c r="E27" i="2" s="1"/>
  <c r="F11" i="2"/>
  <c r="L7" i="2"/>
  <c r="L11" i="2" l="1"/>
  <c r="M11" i="2" s="1"/>
  <c r="E28" i="2"/>
  <c r="E30" i="2" s="1"/>
  <c r="L9" i="2" l="1"/>
  <c r="E31" i="2"/>
  <c r="M24" i="2"/>
  <c r="L13" i="2"/>
  <c r="M30" i="2" l="1"/>
  <c r="F9" i="2"/>
  <c r="F26" i="2" l="1"/>
  <c r="M32" i="2"/>
  <c r="F27" i="2" l="1"/>
  <c r="F25" i="2"/>
  <c r="F28" i="2"/>
  <c r="F8" i="2"/>
  <c r="L12" i="2"/>
  <c r="M33" i="2"/>
</calcChain>
</file>

<file path=xl/sharedStrings.xml><?xml version="1.0" encoding="utf-8"?>
<sst xmlns="http://schemas.openxmlformats.org/spreadsheetml/2006/main" count="129" uniqueCount="89">
  <si>
    <t>V</t>
  </si>
  <si>
    <t>Unit</t>
  </si>
  <si>
    <t>Rupper</t>
  </si>
  <si>
    <r>
      <t>k</t>
    </r>
    <r>
      <rPr>
        <sz val="11"/>
        <color theme="1"/>
        <rFont val="Arial"/>
        <family val="2"/>
      </rPr>
      <t>Ω</t>
    </r>
  </si>
  <si>
    <t>Rlower</t>
  </si>
  <si>
    <t>A</t>
  </si>
  <si>
    <t>Spec</t>
  </si>
  <si>
    <t>Input Value</t>
  </si>
  <si>
    <t>Actual Value</t>
  </si>
  <si>
    <t>Target Value</t>
  </si>
  <si>
    <t>kHz</t>
  </si>
  <si>
    <t>Input</t>
  </si>
  <si>
    <t>Fixed</t>
  </si>
  <si>
    <t>Calculated</t>
  </si>
  <si>
    <t>Ioutmax</t>
  </si>
  <si>
    <t>Fsw</t>
  </si>
  <si>
    <t>Vout</t>
  </si>
  <si>
    <t>Vref</t>
  </si>
  <si>
    <t>Application Parameters</t>
  </si>
  <si>
    <t>Internal  Parameters</t>
  </si>
  <si>
    <t>Operational Parameters</t>
  </si>
  <si>
    <t>IrippleL(%)</t>
  </si>
  <si>
    <t>IrippleL</t>
  </si>
  <si>
    <t>IpkL</t>
  </si>
  <si>
    <t>Appk</t>
  </si>
  <si>
    <t>Apk</t>
  </si>
  <si>
    <t>Clim</t>
  </si>
  <si>
    <t>mV</t>
  </si>
  <si>
    <t>Ideal current ripple in the Inductor</t>
  </si>
  <si>
    <t>Peak-to-peak ripple</t>
  </si>
  <si>
    <t>Peak ripple</t>
  </si>
  <si>
    <t>Peak current in the inductor including ripple</t>
  </si>
  <si>
    <t>Regulation</t>
  </si>
  <si>
    <t>Rsense</t>
  </si>
  <si>
    <r>
      <t>m</t>
    </r>
    <r>
      <rPr>
        <sz val="11"/>
        <color theme="1"/>
        <rFont val="Arial"/>
        <family val="2"/>
      </rPr>
      <t>Ω</t>
    </r>
  </si>
  <si>
    <t>Peak current limit</t>
  </si>
  <si>
    <t>Set the Peak current limit 20% higher than IpkL</t>
  </si>
  <si>
    <t>IpkL (Clim)</t>
  </si>
  <si>
    <t>OCP,th</t>
  </si>
  <si>
    <t>Overcurrent Protection threshold</t>
  </si>
  <si>
    <t>Internal current limit, sensed as a voltage across Rsense</t>
  </si>
  <si>
    <t>IpkL (OCP)</t>
  </si>
  <si>
    <t>Overcurrent protection shutdown threshold</t>
  </si>
  <si>
    <t>Vinmin</t>
  </si>
  <si>
    <t>Vinmax</t>
  </si>
  <si>
    <t>Minimum VIN for normal operation</t>
  </si>
  <si>
    <t>Maximum VIN for normal operation</t>
  </si>
  <si>
    <t>Maximum dc output current</t>
  </si>
  <si>
    <t>Rosc</t>
  </si>
  <si>
    <t>Component Selections</t>
  </si>
  <si>
    <t>Upper feedback resistor (between VOUT and FB)</t>
  </si>
  <si>
    <t>Lower feedback resistor (between FB and GND)</t>
  </si>
  <si>
    <t>Current sense resistor (between VIN and ISNS)</t>
  </si>
  <si>
    <t>Switching frequency selection resistor (from ROSC to GND)</t>
  </si>
  <si>
    <t>1% Resistor Values</t>
  </si>
  <si>
    <t>Switching frequency input (actual based on Rosc value)</t>
  </si>
  <si>
    <t>Sense Resistor</t>
  </si>
  <si>
    <t>W</t>
  </si>
  <si>
    <t>Prsensemax</t>
  </si>
  <si>
    <t>Maximum power dissipation through Rsense</t>
  </si>
  <si>
    <t>L</t>
  </si>
  <si>
    <t>uH</t>
  </si>
  <si>
    <t>Cout1</t>
  </si>
  <si>
    <t>Cout2</t>
  </si>
  <si>
    <t>Output capacitor to meet ripple requirement</t>
  </si>
  <si>
    <t>Output capacitor to meet transient requirement</t>
  </si>
  <si>
    <t>Voutripple</t>
  </si>
  <si>
    <t>Standard Inductor Values</t>
  </si>
  <si>
    <t>Standard 10% Capacitor Values</t>
  </si>
  <si>
    <t>Voutspike</t>
  </si>
  <si>
    <t>Inductor</t>
  </si>
  <si>
    <t>Output inductor value</t>
  </si>
  <si>
    <t>DCR</t>
  </si>
  <si>
    <t>uF</t>
  </si>
  <si>
    <t>mVpk</t>
  </si>
  <si>
    <t>Actual peak current through the inductor with selected L value</t>
  </si>
  <si>
    <t>Actual ripple current through the inductor with selected L value</t>
  </si>
  <si>
    <t>PL</t>
  </si>
  <si>
    <t>Dc resistance of the inductor</t>
  </si>
  <si>
    <t>Output voltage undershoot during severe load step</t>
  </si>
  <si>
    <t>Output voltage ripple, peak</t>
  </si>
  <si>
    <t>NCV8852 Component Selection Tool</t>
  </si>
  <si>
    <t xml:space="preserve">This tool is intended for informational use only and does not guarantee values or design parameters. </t>
  </si>
  <si>
    <t>Notes:</t>
  </si>
  <si>
    <t>Some of the cells have prepopulated formulas in them to offer suggested values. These may be changed by the user.</t>
  </si>
  <si>
    <t>Dc power loss through the inductor</t>
  </si>
  <si>
    <t>mW</t>
  </si>
  <si>
    <t>Revision: 1.1</t>
  </si>
  <si>
    <t>Date Released: 10/07/2015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</si>
</sst>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2" borderId="0" xfId="1"/>
    <xf numFmtId="9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165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3" borderId="0" xfId="2" applyAlignment="1">
      <alignment wrapText="1"/>
    </xf>
    <xf numFmtId="0" fontId="1" fillId="2" borderId="0" xfId="1" applyAlignment="1">
      <alignment wrapText="1"/>
    </xf>
    <xf numFmtId="0" fontId="6" fillId="3" borderId="0" xfId="2" applyFont="1" applyAlignment="1">
      <alignment wrapText="1"/>
    </xf>
    <xf numFmtId="165" fontId="1" fillId="2" borderId="0" xfId="1" applyNumberFormat="1" applyProtection="1">
      <protection locked="0"/>
    </xf>
    <xf numFmtId="0" fontId="1" fillId="2" borderId="0" xfId="1" applyProtection="1">
      <protection locked="0"/>
    </xf>
    <xf numFmtId="9" fontId="1" fillId="2" borderId="0" xfId="1" applyNumberFormat="1" applyProtection="1">
      <protection locked="0"/>
    </xf>
    <xf numFmtId="164" fontId="1" fillId="2" borderId="0" xfId="1" applyNumberFormat="1" applyProtection="1">
      <protection locked="0"/>
    </xf>
    <xf numFmtId="2" fontId="1" fillId="2" borderId="0" xfId="1" applyNumberFormat="1" applyProtection="1">
      <protection locked="0"/>
    </xf>
    <xf numFmtId="1" fontId="1" fillId="2" borderId="0" xfId="1" applyNumberFormat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5"/>
  <sheetViews>
    <sheetView tabSelected="1" workbookViewId="0">
      <selection activeCell="B4" sqref="B4"/>
    </sheetView>
  </sheetViews>
  <sheetFormatPr defaultRowHeight="15" x14ac:dyDescent="0.25"/>
  <cols>
    <col min="2" max="2" width="54.85546875" style="13" customWidth="1"/>
  </cols>
  <sheetData>
    <row r="4" spans="2:2" x14ac:dyDescent="0.25">
      <c r="B4" s="16" t="s">
        <v>81</v>
      </c>
    </row>
    <row r="5" spans="2:2" x14ac:dyDescent="0.25">
      <c r="B5" s="14"/>
    </row>
    <row r="6" spans="2:2" ht="30" x14ac:dyDescent="0.25">
      <c r="B6" s="14" t="s">
        <v>82</v>
      </c>
    </row>
    <row r="7" spans="2:2" x14ac:dyDescent="0.25">
      <c r="B7" s="14"/>
    </row>
    <row r="9" spans="2:2" x14ac:dyDescent="0.25">
      <c r="B9" s="13" t="s">
        <v>83</v>
      </c>
    </row>
    <row r="10" spans="2:2" ht="30" x14ac:dyDescent="0.25">
      <c r="B10" s="13" t="s">
        <v>84</v>
      </c>
    </row>
    <row r="21" spans="2:2" x14ac:dyDescent="0.25">
      <c r="B21" s="15" t="s">
        <v>87</v>
      </c>
    </row>
    <row r="22" spans="2:2" x14ac:dyDescent="0.25">
      <c r="B22" s="15" t="s">
        <v>88</v>
      </c>
    </row>
    <row r="23" spans="2:2" x14ac:dyDescent="0.25">
      <c r="B23" s="15"/>
    </row>
    <row r="24" spans="2:2" x14ac:dyDescent="0.25">
      <c r="B24" s="15"/>
    </row>
    <row r="25" spans="2:2" x14ac:dyDescent="0.25">
      <c r="B25" s="15"/>
    </row>
  </sheetData>
  <sheetProtection password="F765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workbookViewId="0">
      <selection activeCell="E7" sqref="E7"/>
    </sheetView>
  </sheetViews>
  <sheetFormatPr defaultRowHeight="15" x14ac:dyDescent="0.25"/>
  <cols>
    <col min="4" max="4" width="10.28515625" bestFit="1" customWidth="1"/>
    <col min="5" max="5" width="11.28515625" bestFit="1" customWidth="1"/>
    <col min="6" max="6" width="12.140625" bestFit="1" customWidth="1"/>
    <col min="7" max="7" width="6.140625" bestFit="1" customWidth="1"/>
    <col min="8" max="8" width="1.5703125" customWidth="1"/>
    <col min="9" max="9" width="55.140625" style="4" customWidth="1"/>
    <col min="11" max="11" width="12.28515625" bestFit="1" customWidth="1"/>
    <col min="12" max="13" width="12.140625" bestFit="1" customWidth="1"/>
    <col min="14" max="14" width="5.5703125" bestFit="1" customWidth="1"/>
    <col min="15" max="15" width="1.42578125" customWidth="1"/>
    <col min="16" max="16" width="55.140625" style="4" customWidth="1"/>
  </cols>
  <sheetData>
    <row r="3" spans="1:16" x14ac:dyDescent="0.25">
      <c r="A3" s="6" t="s">
        <v>11</v>
      </c>
    </row>
    <row r="4" spans="1:16" ht="15.75" thickBot="1" x14ac:dyDescent="0.3">
      <c r="A4" t="s">
        <v>12</v>
      </c>
    </row>
    <row r="5" spans="1:16" ht="15.75" thickBot="1" x14ac:dyDescent="0.3">
      <c r="A5" t="s">
        <v>13</v>
      </c>
      <c r="D5" s="23" t="s">
        <v>18</v>
      </c>
      <c r="E5" s="24"/>
      <c r="F5" s="24"/>
      <c r="G5" s="25"/>
      <c r="K5" s="23" t="s">
        <v>49</v>
      </c>
      <c r="L5" s="24"/>
      <c r="M5" s="24"/>
      <c r="N5" s="25"/>
    </row>
    <row r="6" spans="1:16" x14ac:dyDescent="0.25">
      <c r="D6" s="3" t="s">
        <v>6</v>
      </c>
      <c r="E6" s="3" t="s">
        <v>7</v>
      </c>
      <c r="F6" s="3" t="s">
        <v>8</v>
      </c>
      <c r="G6" s="3" t="s">
        <v>1</v>
      </c>
      <c r="K6" s="3" t="s">
        <v>6</v>
      </c>
      <c r="L6" s="3" t="s">
        <v>9</v>
      </c>
      <c r="M6" s="3" t="s">
        <v>8</v>
      </c>
      <c r="N6" s="3" t="s">
        <v>1</v>
      </c>
    </row>
    <row r="7" spans="1:16" x14ac:dyDescent="0.25">
      <c r="D7" t="s">
        <v>16</v>
      </c>
      <c r="E7" s="17">
        <v>5</v>
      </c>
      <c r="F7" s="10">
        <f>(0.8/M8)*M7+0.8</f>
        <v>5.0897077509529858</v>
      </c>
      <c r="G7" t="s">
        <v>0</v>
      </c>
      <c r="K7" t="s">
        <v>2</v>
      </c>
      <c r="L7" s="5">
        <f>M7</f>
        <v>42.2</v>
      </c>
      <c r="M7" s="20">
        <v>42.2</v>
      </c>
      <c r="N7" t="s">
        <v>3</v>
      </c>
      <c r="P7" s="4" t="s">
        <v>50</v>
      </c>
    </row>
    <row r="8" spans="1:16" x14ac:dyDescent="0.25">
      <c r="D8" t="s">
        <v>66</v>
      </c>
      <c r="E8" s="18">
        <v>50</v>
      </c>
      <c r="F8" s="5">
        <f>M32/(8*M12/1000000*F10*1000)*1000</f>
        <v>29.451376446901868</v>
      </c>
      <c r="G8" t="s">
        <v>74</v>
      </c>
      <c r="I8" s="4" t="s">
        <v>80</v>
      </c>
      <c r="K8" t="s">
        <v>4</v>
      </c>
      <c r="L8" s="1">
        <f>M7*(F18/(E7-F18))</f>
        <v>8.038095238095238</v>
      </c>
      <c r="M8" s="21">
        <f>LOOKUP(L8,LUT!B3:B289)</f>
        <v>7.87</v>
      </c>
      <c r="N8" t="s">
        <v>3</v>
      </c>
      <c r="P8" s="4" t="s">
        <v>51</v>
      </c>
    </row>
    <row r="9" spans="1:16" x14ac:dyDescent="0.25">
      <c r="D9" t="s">
        <v>69</v>
      </c>
      <c r="E9" s="18">
        <v>200</v>
      </c>
      <c r="F9" s="5">
        <f>(SQRT((M11/1000000*E30^2)/(M13/1000000)+F7^2)-F7)*1000</f>
        <v>253.72503390368539</v>
      </c>
      <c r="G9" t="s">
        <v>27</v>
      </c>
      <c r="I9" s="4" t="s">
        <v>79</v>
      </c>
      <c r="K9" t="s">
        <v>33</v>
      </c>
      <c r="L9" s="8">
        <f>(F19/1000)/E30*1000</f>
        <v>34.722222222222221</v>
      </c>
      <c r="M9" s="18">
        <v>33</v>
      </c>
      <c r="N9" t="s">
        <v>34</v>
      </c>
      <c r="P9" s="4" t="s">
        <v>52</v>
      </c>
    </row>
    <row r="10" spans="1:16" x14ac:dyDescent="0.25">
      <c r="D10" t="s">
        <v>15</v>
      </c>
      <c r="E10" s="18">
        <v>340</v>
      </c>
      <c r="F10" s="8">
        <f>(2859/M10)+170</f>
        <v>343.27272727272725</v>
      </c>
      <c r="G10" t="s">
        <v>10</v>
      </c>
      <c r="I10" s="4" t="s">
        <v>55</v>
      </c>
      <c r="K10" t="s">
        <v>48</v>
      </c>
      <c r="L10" s="5">
        <f>IF(E10=170,"OPEN",2859/(E10-170))</f>
        <v>16.817647058823528</v>
      </c>
      <c r="M10" s="20">
        <f>LOOKUP(L10,LUT!B3:B290)</f>
        <v>16.5</v>
      </c>
      <c r="N10" t="s">
        <v>3</v>
      </c>
      <c r="P10" s="4" t="s">
        <v>53</v>
      </c>
    </row>
    <row r="11" spans="1:16" x14ac:dyDescent="0.25">
      <c r="D11" t="s">
        <v>14</v>
      </c>
      <c r="E11" s="18">
        <v>2</v>
      </c>
      <c r="F11">
        <f>E11</f>
        <v>2</v>
      </c>
      <c r="G11" t="s">
        <v>5</v>
      </c>
      <c r="I11" s="4" t="s">
        <v>47</v>
      </c>
      <c r="K11" t="s">
        <v>60</v>
      </c>
      <c r="L11" s="1">
        <f>(F7*(1-F7/F13))/(F11*E25*F10*1000)*1000000</f>
        <v>15.164781472295649</v>
      </c>
      <c r="M11" s="18">
        <f>LOOKUP(L11,LUT!D2:D41)</f>
        <v>15</v>
      </c>
      <c r="N11" t="s">
        <v>61</v>
      </c>
      <c r="P11" s="4" t="s">
        <v>71</v>
      </c>
    </row>
    <row r="12" spans="1:16" x14ac:dyDescent="0.25">
      <c r="D12" t="s">
        <v>43</v>
      </c>
      <c r="E12" s="18">
        <v>8</v>
      </c>
      <c r="F12">
        <f>E12</f>
        <v>8</v>
      </c>
      <c r="G12" t="s">
        <v>0</v>
      </c>
      <c r="I12" s="4" t="s">
        <v>45</v>
      </c>
      <c r="K12" t="s">
        <v>62</v>
      </c>
      <c r="L12" s="1">
        <f>M32/(8*E8/1000*F10*1000)*1000000</f>
        <v>5.8902752893803738</v>
      </c>
      <c r="M12" s="18">
        <v>10</v>
      </c>
      <c r="N12" t="s">
        <v>73</v>
      </c>
      <c r="P12" s="4" t="s">
        <v>64</v>
      </c>
    </row>
    <row r="13" spans="1:16" x14ac:dyDescent="0.25">
      <c r="D13" t="s">
        <v>44</v>
      </c>
      <c r="E13" s="18">
        <v>28</v>
      </c>
      <c r="F13">
        <f>E13</f>
        <v>28</v>
      </c>
      <c r="G13" t="s">
        <v>0</v>
      </c>
      <c r="I13" s="4" t="s">
        <v>46</v>
      </c>
      <c r="K13" t="s">
        <v>63</v>
      </c>
      <c r="L13" s="1">
        <f>(M11/1000000*E30^2)/((F7+E9/1000)^2-F7^2)*1000000</f>
        <v>59.934010723991875</v>
      </c>
      <c r="M13" s="18">
        <v>47</v>
      </c>
      <c r="N13" t="s">
        <v>73</v>
      </c>
      <c r="P13" s="4" t="s">
        <v>65</v>
      </c>
    </row>
    <row r="15" spans="1:16" ht="15.75" thickBot="1" x14ac:dyDescent="0.3"/>
    <row r="16" spans="1:16" ht="15.75" thickBot="1" x14ac:dyDescent="0.3">
      <c r="D16" s="23" t="s">
        <v>19</v>
      </c>
      <c r="E16" s="24"/>
      <c r="F16" s="24"/>
      <c r="G16" s="25"/>
    </row>
    <row r="17" spans="4:16" x14ac:dyDescent="0.25">
      <c r="D17" s="3" t="s">
        <v>6</v>
      </c>
      <c r="E17" s="3" t="s">
        <v>7</v>
      </c>
      <c r="F17" s="3" t="s">
        <v>8</v>
      </c>
      <c r="G17" s="3" t="s">
        <v>1</v>
      </c>
    </row>
    <row r="18" spans="4:16" x14ac:dyDescent="0.25">
      <c r="D18" t="s">
        <v>17</v>
      </c>
      <c r="F18">
        <v>0.8</v>
      </c>
      <c r="G18" t="s">
        <v>0</v>
      </c>
    </row>
    <row r="19" spans="4:16" x14ac:dyDescent="0.25">
      <c r="D19" t="s">
        <v>26</v>
      </c>
      <c r="F19">
        <v>100</v>
      </c>
      <c r="G19" t="s">
        <v>27</v>
      </c>
      <c r="I19" s="4" t="s">
        <v>40</v>
      </c>
    </row>
    <row r="20" spans="4:16" ht="15.75" thickBot="1" x14ac:dyDescent="0.3">
      <c r="D20" t="s">
        <v>38</v>
      </c>
      <c r="F20">
        <f>F19*150%</f>
        <v>150</v>
      </c>
      <c r="G20" t="s">
        <v>27</v>
      </c>
      <c r="I20" s="4" t="s">
        <v>39</v>
      </c>
    </row>
    <row r="21" spans="4:16" ht="15.75" thickBot="1" x14ac:dyDescent="0.3">
      <c r="K21" s="23" t="s">
        <v>56</v>
      </c>
      <c r="L21" s="24"/>
      <c r="M21" s="24"/>
      <c r="N21" s="25"/>
    </row>
    <row r="22" spans="4:16" ht="15.75" thickBot="1" x14ac:dyDescent="0.3">
      <c r="K22" s="3" t="s">
        <v>6</v>
      </c>
      <c r="L22" s="3"/>
      <c r="M22" s="3" t="s">
        <v>8</v>
      </c>
      <c r="N22" s="3" t="s">
        <v>1</v>
      </c>
    </row>
    <row r="23" spans="4:16" ht="15.75" thickBot="1" x14ac:dyDescent="0.3">
      <c r="D23" s="23" t="s">
        <v>20</v>
      </c>
      <c r="E23" s="24"/>
      <c r="F23" s="24"/>
      <c r="G23" s="25"/>
      <c r="K23" t="s">
        <v>33</v>
      </c>
      <c r="L23" s="8"/>
      <c r="M23">
        <f>M9</f>
        <v>33</v>
      </c>
      <c r="N23" t="s">
        <v>34</v>
      </c>
      <c r="P23" s="4" t="s">
        <v>52</v>
      </c>
    </row>
    <row r="24" spans="4:16" x14ac:dyDescent="0.25">
      <c r="D24" s="3" t="s">
        <v>6</v>
      </c>
      <c r="E24" s="3" t="s">
        <v>7</v>
      </c>
      <c r="F24" s="3" t="s">
        <v>8</v>
      </c>
      <c r="G24" s="3" t="s">
        <v>1</v>
      </c>
      <c r="K24" t="s">
        <v>58</v>
      </c>
      <c r="M24" s="1">
        <f>E30^2*M23/1000</f>
        <v>0.27371519999999999</v>
      </c>
      <c r="N24" t="s">
        <v>57</v>
      </c>
      <c r="P24" s="4" t="s">
        <v>59</v>
      </c>
    </row>
    <row r="25" spans="4:16" x14ac:dyDescent="0.25">
      <c r="D25" t="s">
        <v>21</v>
      </c>
      <c r="E25" s="19">
        <v>0.4</v>
      </c>
      <c r="F25" s="7">
        <f>F26/F11</f>
        <v>0.40439417259455074</v>
      </c>
      <c r="I25" s="4" t="s">
        <v>28</v>
      </c>
    </row>
    <row r="26" spans="4:16" x14ac:dyDescent="0.25">
      <c r="D26" t="s">
        <v>22</v>
      </c>
      <c r="E26">
        <f>E11*E25</f>
        <v>0.8</v>
      </c>
      <c r="F26" s="1">
        <f>(F7*(1-(F7/F13)))/(M30/1000000*F10*1000)</f>
        <v>0.80878834518910148</v>
      </c>
      <c r="G26" t="s">
        <v>24</v>
      </c>
      <c r="I26" s="4" t="s">
        <v>29</v>
      </c>
    </row>
    <row r="27" spans="4:16" ht="15.75" thickBot="1" x14ac:dyDescent="0.3">
      <c r="D27" t="s">
        <v>22</v>
      </c>
      <c r="E27">
        <f>E26/2</f>
        <v>0.4</v>
      </c>
      <c r="F27" s="1">
        <f>F26/2</f>
        <v>0.40439417259455074</v>
      </c>
      <c r="G27" t="s">
        <v>25</v>
      </c>
      <c r="I27" s="4" t="s">
        <v>30</v>
      </c>
    </row>
    <row r="28" spans="4:16" ht="15.75" thickBot="1" x14ac:dyDescent="0.3">
      <c r="D28" t="s">
        <v>23</v>
      </c>
      <c r="E28">
        <f>F11+E27</f>
        <v>2.4</v>
      </c>
      <c r="F28" s="1">
        <f>F11+M32/2</f>
        <v>2.4043941725945506</v>
      </c>
      <c r="G28" t="s">
        <v>25</v>
      </c>
      <c r="I28" s="4" t="s">
        <v>31</v>
      </c>
      <c r="K28" s="23" t="s">
        <v>70</v>
      </c>
      <c r="L28" s="24"/>
      <c r="M28" s="24"/>
      <c r="N28" s="25"/>
    </row>
    <row r="29" spans="4:16" x14ac:dyDescent="0.25">
      <c r="D29" t="s">
        <v>32</v>
      </c>
      <c r="E29" s="19">
        <v>0.2</v>
      </c>
      <c r="F29" s="7">
        <f>E29</f>
        <v>0.2</v>
      </c>
      <c r="I29" s="4" t="s">
        <v>36</v>
      </c>
      <c r="K29" s="3" t="s">
        <v>6</v>
      </c>
      <c r="L29" s="3"/>
      <c r="M29" s="3" t="s">
        <v>8</v>
      </c>
      <c r="N29" s="3" t="s">
        <v>1</v>
      </c>
    </row>
    <row r="30" spans="4:16" x14ac:dyDescent="0.25">
      <c r="D30" t="s">
        <v>37</v>
      </c>
      <c r="E30">
        <f>E28*(1+F29)</f>
        <v>2.88</v>
      </c>
      <c r="F30" s="1">
        <f>(F19/1000)/(M9/1000)</f>
        <v>3.0303030303030303</v>
      </c>
      <c r="G30" t="s">
        <v>25</v>
      </c>
      <c r="I30" s="11" t="s">
        <v>35</v>
      </c>
      <c r="K30" t="s">
        <v>60</v>
      </c>
      <c r="L30" s="8"/>
      <c r="M30">
        <f>M11</f>
        <v>15</v>
      </c>
      <c r="N30" t="s">
        <v>61</v>
      </c>
      <c r="P30" s="4" t="s">
        <v>71</v>
      </c>
    </row>
    <row r="31" spans="4:16" x14ac:dyDescent="0.25">
      <c r="D31" t="s">
        <v>41</v>
      </c>
      <c r="E31">
        <f>E30*F20/F19</f>
        <v>4.32</v>
      </c>
      <c r="F31" s="1">
        <f>F30*F20/F19</f>
        <v>4.5454545454545459</v>
      </c>
      <c r="G31" t="s">
        <v>25</v>
      </c>
      <c r="I31" s="4" t="s">
        <v>42</v>
      </c>
      <c r="K31" t="s">
        <v>72</v>
      </c>
      <c r="M31" s="22">
        <v>30</v>
      </c>
      <c r="N31" t="s">
        <v>34</v>
      </c>
      <c r="P31" s="4" t="s">
        <v>78</v>
      </c>
    </row>
    <row r="32" spans="4:16" x14ac:dyDescent="0.25">
      <c r="K32" t="s">
        <v>22</v>
      </c>
      <c r="M32" s="1">
        <f>(F7*(1-(F7/F13)))/(M30/1000000*F10*1000)</f>
        <v>0.80878834518910148</v>
      </c>
      <c r="N32" t="s">
        <v>24</v>
      </c>
      <c r="P32" s="4" t="s">
        <v>76</v>
      </c>
    </row>
    <row r="33" spans="11:16" x14ac:dyDescent="0.25">
      <c r="K33" t="s">
        <v>23</v>
      </c>
      <c r="M33" s="1">
        <f>F11+M32/2</f>
        <v>2.4043941725945506</v>
      </c>
      <c r="N33" t="s">
        <v>25</v>
      </c>
      <c r="P33" s="4" t="s">
        <v>75</v>
      </c>
    </row>
    <row r="34" spans="11:16" x14ac:dyDescent="0.25">
      <c r="K34" t="s">
        <v>77</v>
      </c>
      <c r="M34" s="1">
        <f>(M33/SQRT(2))^2*M31</f>
        <v>86.716670058099481</v>
      </c>
      <c r="N34" t="s">
        <v>86</v>
      </c>
      <c r="P34" s="4" t="s">
        <v>85</v>
      </c>
    </row>
  </sheetData>
  <sheetProtection password="F765" sheet="1" objects="1" scenarios="1" selectLockedCells="1"/>
  <mergeCells count="6">
    <mergeCell ref="K28:N28"/>
    <mergeCell ref="D5:G5"/>
    <mergeCell ref="K5:N5"/>
    <mergeCell ref="D16:G16"/>
    <mergeCell ref="D23:G23"/>
    <mergeCell ref="K21:N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0"/>
  <sheetViews>
    <sheetView workbookViewId="0"/>
  </sheetViews>
  <sheetFormatPr defaultRowHeight="15" x14ac:dyDescent="0.25"/>
  <cols>
    <col min="2" max="2" width="17.85546875" style="2" bestFit="1" customWidth="1"/>
    <col min="4" max="4" width="23.5703125" style="2" bestFit="1" customWidth="1"/>
    <col min="6" max="6" width="28.5703125" style="2" bestFit="1" customWidth="1"/>
  </cols>
  <sheetData>
    <row r="1" spans="2:14" x14ac:dyDescent="0.25">
      <c r="B1" s="12" t="s">
        <v>54</v>
      </c>
      <c r="C1" s="3"/>
      <c r="D1" s="12" t="s">
        <v>67</v>
      </c>
      <c r="E1" s="3"/>
      <c r="F1" s="12" t="s">
        <v>68</v>
      </c>
    </row>
    <row r="2" spans="2:14" x14ac:dyDescent="0.25">
      <c r="C2" s="2"/>
      <c r="D2" s="2">
        <v>1</v>
      </c>
      <c r="F2" s="2">
        <v>1</v>
      </c>
      <c r="J2" s="9"/>
      <c r="K2" s="9"/>
      <c r="L2" s="9"/>
      <c r="M2" s="9"/>
      <c r="N2" s="9"/>
    </row>
    <row r="3" spans="2:14" x14ac:dyDescent="0.25">
      <c r="B3" s="2">
        <v>1</v>
      </c>
      <c r="C3" s="2"/>
      <c r="D3" s="2">
        <v>1.2</v>
      </c>
      <c r="F3" s="2">
        <v>1.2</v>
      </c>
      <c r="J3" s="9"/>
      <c r="K3" s="9"/>
      <c r="L3" s="9"/>
      <c r="M3" s="9"/>
      <c r="N3" s="9"/>
    </row>
    <row r="4" spans="2:14" x14ac:dyDescent="0.25">
      <c r="B4" s="2">
        <v>1.02</v>
      </c>
      <c r="C4" s="2"/>
      <c r="D4" s="2">
        <v>1.5</v>
      </c>
      <c r="F4" s="2">
        <v>1.5</v>
      </c>
      <c r="J4" s="9"/>
      <c r="K4" s="9"/>
      <c r="L4" s="9"/>
      <c r="M4" s="9"/>
      <c r="N4" s="9"/>
    </row>
    <row r="5" spans="2:14" x14ac:dyDescent="0.25">
      <c r="B5" s="2">
        <v>1.05</v>
      </c>
      <c r="C5" s="2"/>
      <c r="D5" s="2">
        <v>1.8</v>
      </c>
      <c r="F5" s="2">
        <v>1.8</v>
      </c>
      <c r="J5" s="9"/>
      <c r="K5" s="9"/>
      <c r="L5" s="9"/>
      <c r="M5" s="9"/>
      <c r="N5" s="9"/>
    </row>
    <row r="6" spans="2:14" x14ac:dyDescent="0.25">
      <c r="B6" s="2">
        <v>1.07</v>
      </c>
      <c r="C6" s="2"/>
      <c r="D6" s="2">
        <v>2.2000000000000002</v>
      </c>
      <c r="F6" s="2">
        <v>2.2000000000000002</v>
      </c>
      <c r="J6" s="9"/>
      <c r="K6" s="9"/>
      <c r="L6" s="9"/>
      <c r="M6" s="9"/>
      <c r="N6" s="9"/>
    </row>
    <row r="7" spans="2:14" x14ac:dyDescent="0.25">
      <c r="B7" s="2">
        <v>1.1000000000000001</v>
      </c>
      <c r="C7" s="2"/>
      <c r="D7" s="2">
        <v>2.7</v>
      </c>
      <c r="F7" s="2">
        <v>2.7</v>
      </c>
      <c r="J7" s="9"/>
      <c r="K7" s="9"/>
      <c r="L7" s="9"/>
      <c r="M7" s="9"/>
      <c r="N7" s="9"/>
    </row>
    <row r="8" spans="2:14" x14ac:dyDescent="0.25">
      <c r="B8" s="2">
        <v>1.1299999999999999</v>
      </c>
      <c r="C8" s="2"/>
      <c r="D8" s="2">
        <v>3.3</v>
      </c>
      <c r="F8" s="2">
        <v>3.3</v>
      </c>
      <c r="J8" s="9"/>
      <c r="K8" s="9"/>
      <c r="L8" s="9"/>
    </row>
    <row r="9" spans="2:14" x14ac:dyDescent="0.25">
      <c r="B9" s="2">
        <v>1.1499999999999999</v>
      </c>
      <c r="C9" s="2"/>
      <c r="D9" s="2">
        <v>4.7</v>
      </c>
      <c r="F9" s="2">
        <v>3.9</v>
      </c>
    </row>
    <row r="10" spans="2:14" x14ac:dyDescent="0.25">
      <c r="B10" s="2">
        <v>1.18</v>
      </c>
      <c r="C10" s="2"/>
      <c r="D10" s="2">
        <v>5.0999999999999996</v>
      </c>
      <c r="F10" s="2">
        <v>4.7</v>
      </c>
    </row>
    <row r="11" spans="2:14" x14ac:dyDescent="0.25">
      <c r="B11" s="2">
        <v>1.21</v>
      </c>
      <c r="C11" s="2"/>
      <c r="D11" s="2">
        <v>6.8</v>
      </c>
      <c r="F11" s="2">
        <v>5.6</v>
      </c>
    </row>
    <row r="12" spans="2:14" x14ac:dyDescent="0.25">
      <c r="B12" s="2">
        <v>1.24</v>
      </c>
      <c r="C12" s="2"/>
      <c r="D12" s="2">
        <v>7.5</v>
      </c>
      <c r="F12" s="2">
        <v>6.8</v>
      </c>
    </row>
    <row r="13" spans="2:14" x14ac:dyDescent="0.25">
      <c r="B13" s="2">
        <v>1.27</v>
      </c>
      <c r="C13" s="2"/>
      <c r="D13" s="2">
        <v>8.1999999999999993</v>
      </c>
      <c r="F13" s="2">
        <v>8.1999999999999993</v>
      </c>
    </row>
    <row r="14" spans="2:14" x14ac:dyDescent="0.25">
      <c r="B14" s="2">
        <v>1.3</v>
      </c>
      <c r="C14" s="2"/>
      <c r="D14" s="2">
        <v>9.1</v>
      </c>
      <c r="F14" s="2">
        <f t="shared" ref="F14:F49" si="0">F2*10</f>
        <v>10</v>
      </c>
    </row>
    <row r="15" spans="2:14" x14ac:dyDescent="0.25">
      <c r="B15" s="2">
        <v>1.33</v>
      </c>
      <c r="C15" s="2"/>
      <c r="D15" s="2">
        <v>10</v>
      </c>
      <c r="F15" s="2">
        <f t="shared" si="0"/>
        <v>12</v>
      </c>
    </row>
    <row r="16" spans="2:14" x14ac:dyDescent="0.25">
      <c r="B16" s="2">
        <v>1.37</v>
      </c>
      <c r="C16" s="2"/>
      <c r="D16" s="2">
        <v>12</v>
      </c>
      <c r="F16" s="2">
        <f t="shared" si="0"/>
        <v>15</v>
      </c>
    </row>
    <row r="17" spans="2:6" x14ac:dyDescent="0.25">
      <c r="B17" s="2">
        <v>1.4</v>
      </c>
      <c r="C17" s="2"/>
      <c r="D17" s="2">
        <v>15</v>
      </c>
      <c r="F17" s="2">
        <f t="shared" si="0"/>
        <v>18</v>
      </c>
    </row>
    <row r="18" spans="2:6" x14ac:dyDescent="0.25">
      <c r="B18" s="2">
        <v>1.43</v>
      </c>
      <c r="C18" s="2"/>
      <c r="D18" s="2">
        <v>18</v>
      </c>
      <c r="F18" s="2">
        <f t="shared" si="0"/>
        <v>22</v>
      </c>
    </row>
    <row r="19" spans="2:6" x14ac:dyDescent="0.25">
      <c r="B19" s="2">
        <v>1.47</v>
      </c>
      <c r="C19" s="2"/>
      <c r="D19" s="2">
        <v>22</v>
      </c>
      <c r="F19" s="2">
        <f t="shared" si="0"/>
        <v>27</v>
      </c>
    </row>
    <row r="20" spans="2:6" x14ac:dyDescent="0.25">
      <c r="B20" s="2">
        <v>1.5</v>
      </c>
      <c r="C20" s="2"/>
      <c r="D20" s="2">
        <v>27</v>
      </c>
      <c r="F20" s="2">
        <f t="shared" si="0"/>
        <v>33</v>
      </c>
    </row>
    <row r="21" spans="2:6" x14ac:dyDescent="0.25">
      <c r="B21" s="2">
        <v>1.54</v>
      </c>
      <c r="C21" s="2"/>
      <c r="D21" s="2">
        <v>33</v>
      </c>
      <c r="F21" s="2">
        <f t="shared" si="0"/>
        <v>39</v>
      </c>
    </row>
    <row r="22" spans="2:6" x14ac:dyDescent="0.25">
      <c r="B22" s="2">
        <v>1.58</v>
      </c>
      <c r="C22" s="2"/>
      <c r="D22" s="2">
        <v>47</v>
      </c>
      <c r="F22" s="2">
        <f t="shared" si="0"/>
        <v>47</v>
      </c>
    </row>
    <row r="23" spans="2:6" x14ac:dyDescent="0.25">
      <c r="B23" s="2">
        <v>1.62</v>
      </c>
      <c r="C23" s="2"/>
      <c r="D23" s="2">
        <v>51</v>
      </c>
      <c r="F23" s="2">
        <f t="shared" si="0"/>
        <v>56</v>
      </c>
    </row>
    <row r="24" spans="2:6" x14ac:dyDescent="0.25">
      <c r="B24" s="2">
        <v>1.65</v>
      </c>
      <c r="C24" s="2"/>
      <c r="D24" s="2">
        <v>68</v>
      </c>
      <c r="F24" s="2">
        <f t="shared" si="0"/>
        <v>68</v>
      </c>
    </row>
    <row r="25" spans="2:6" x14ac:dyDescent="0.25">
      <c r="B25" s="2">
        <v>1.69</v>
      </c>
      <c r="C25" s="2"/>
      <c r="D25" s="2">
        <v>75</v>
      </c>
      <c r="F25" s="2">
        <f t="shared" si="0"/>
        <v>82</v>
      </c>
    </row>
    <row r="26" spans="2:6" x14ac:dyDescent="0.25">
      <c r="B26" s="2">
        <v>1.74</v>
      </c>
      <c r="C26" s="2"/>
      <c r="D26" s="2">
        <v>82</v>
      </c>
      <c r="F26" s="2">
        <f t="shared" si="0"/>
        <v>100</v>
      </c>
    </row>
    <row r="27" spans="2:6" x14ac:dyDescent="0.25">
      <c r="B27" s="2">
        <v>1.78</v>
      </c>
      <c r="C27" s="2"/>
      <c r="D27" s="2">
        <v>91</v>
      </c>
      <c r="F27" s="2">
        <f t="shared" si="0"/>
        <v>120</v>
      </c>
    </row>
    <row r="28" spans="2:6" x14ac:dyDescent="0.25">
      <c r="B28" s="2">
        <v>1.82</v>
      </c>
      <c r="C28" s="2"/>
      <c r="D28" s="2">
        <v>100</v>
      </c>
      <c r="F28" s="2">
        <f t="shared" si="0"/>
        <v>150</v>
      </c>
    </row>
    <row r="29" spans="2:6" x14ac:dyDescent="0.25">
      <c r="B29" s="2">
        <v>1.87</v>
      </c>
      <c r="C29" s="2"/>
      <c r="D29" s="2">
        <v>120</v>
      </c>
      <c r="F29" s="2">
        <f t="shared" si="0"/>
        <v>180</v>
      </c>
    </row>
    <row r="30" spans="2:6" x14ac:dyDescent="0.25">
      <c r="B30" s="2">
        <v>1.91</v>
      </c>
      <c r="C30" s="2"/>
      <c r="D30" s="2">
        <v>150</v>
      </c>
      <c r="F30" s="2">
        <f t="shared" si="0"/>
        <v>220</v>
      </c>
    </row>
    <row r="31" spans="2:6" x14ac:dyDescent="0.25">
      <c r="B31" s="2">
        <v>1.96</v>
      </c>
      <c r="C31" s="2"/>
      <c r="D31" s="2">
        <v>180</v>
      </c>
      <c r="F31" s="2">
        <f t="shared" si="0"/>
        <v>270</v>
      </c>
    </row>
    <row r="32" spans="2:6" x14ac:dyDescent="0.25">
      <c r="B32" s="2">
        <v>2</v>
      </c>
      <c r="C32" s="2"/>
      <c r="D32" s="2">
        <v>220</v>
      </c>
      <c r="F32" s="2">
        <f t="shared" si="0"/>
        <v>330</v>
      </c>
    </row>
    <row r="33" spans="2:6" x14ac:dyDescent="0.25">
      <c r="B33" s="2">
        <v>2.0499999999999998</v>
      </c>
      <c r="C33" s="2"/>
      <c r="D33" s="2">
        <v>270</v>
      </c>
      <c r="F33" s="2">
        <f t="shared" si="0"/>
        <v>390</v>
      </c>
    </row>
    <row r="34" spans="2:6" x14ac:dyDescent="0.25">
      <c r="B34" s="2">
        <v>2.1</v>
      </c>
      <c r="C34" s="2"/>
      <c r="D34" s="2">
        <v>330</v>
      </c>
      <c r="F34" s="2">
        <f t="shared" si="0"/>
        <v>470</v>
      </c>
    </row>
    <row r="35" spans="2:6" x14ac:dyDescent="0.25">
      <c r="B35" s="2">
        <v>2.15</v>
      </c>
      <c r="C35" s="2"/>
      <c r="D35" s="2">
        <v>470</v>
      </c>
      <c r="F35" s="2">
        <f t="shared" si="0"/>
        <v>560</v>
      </c>
    </row>
    <row r="36" spans="2:6" x14ac:dyDescent="0.25">
      <c r="B36" s="2">
        <v>2.21</v>
      </c>
      <c r="C36" s="2"/>
      <c r="D36" s="2">
        <v>510</v>
      </c>
      <c r="F36" s="2">
        <f t="shared" si="0"/>
        <v>680</v>
      </c>
    </row>
    <row r="37" spans="2:6" x14ac:dyDescent="0.25">
      <c r="B37" s="2">
        <v>2.2599999999999998</v>
      </c>
      <c r="C37" s="2"/>
      <c r="D37" s="2">
        <v>680</v>
      </c>
      <c r="F37" s="2">
        <f t="shared" si="0"/>
        <v>820</v>
      </c>
    </row>
    <row r="38" spans="2:6" x14ac:dyDescent="0.25">
      <c r="B38" s="2">
        <v>2.3199999999999998</v>
      </c>
      <c r="C38" s="2"/>
      <c r="D38" s="2">
        <v>750</v>
      </c>
      <c r="F38" s="2">
        <f t="shared" si="0"/>
        <v>1000</v>
      </c>
    </row>
    <row r="39" spans="2:6" x14ac:dyDescent="0.25">
      <c r="B39" s="2">
        <v>2.37</v>
      </c>
      <c r="C39" s="2"/>
      <c r="D39" s="2">
        <v>820</v>
      </c>
      <c r="F39" s="2">
        <f t="shared" si="0"/>
        <v>1200</v>
      </c>
    </row>
    <row r="40" spans="2:6" x14ac:dyDescent="0.25">
      <c r="B40" s="2">
        <v>2.4300000000000002</v>
      </c>
      <c r="C40" s="2"/>
      <c r="D40" s="2">
        <v>910</v>
      </c>
      <c r="F40" s="2">
        <f t="shared" si="0"/>
        <v>1500</v>
      </c>
    </row>
    <row r="41" spans="2:6" x14ac:dyDescent="0.25">
      <c r="B41" s="2">
        <v>2.4900000000000002</v>
      </c>
      <c r="C41" s="2"/>
      <c r="D41" s="2">
        <v>1000</v>
      </c>
      <c r="F41" s="2">
        <f t="shared" si="0"/>
        <v>1800</v>
      </c>
    </row>
    <row r="42" spans="2:6" x14ac:dyDescent="0.25">
      <c r="B42" s="2">
        <v>2.5499999999999998</v>
      </c>
      <c r="C42" s="2"/>
      <c r="F42" s="2">
        <f t="shared" si="0"/>
        <v>2200</v>
      </c>
    </row>
    <row r="43" spans="2:6" x14ac:dyDescent="0.25">
      <c r="B43" s="2">
        <v>2.61</v>
      </c>
      <c r="C43" s="2"/>
      <c r="F43" s="2">
        <f t="shared" si="0"/>
        <v>2700</v>
      </c>
    </row>
    <row r="44" spans="2:6" x14ac:dyDescent="0.25">
      <c r="B44" s="2">
        <v>2.67</v>
      </c>
      <c r="C44" s="2"/>
      <c r="F44" s="2">
        <f t="shared" si="0"/>
        <v>3300</v>
      </c>
    </row>
    <row r="45" spans="2:6" x14ac:dyDescent="0.25">
      <c r="B45" s="2">
        <v>2.74</v>
      </c>
      <c r="C45" s="2"/>
      <c r="F45" s="2">
        <f t="shared" si="0"/>
        <v>3900</v>
      </c>
    </row>
    <row r="46" spans="2:6" x14ac:dyDescent="0.25">
      <c r="B46" s="2">
        <v>2.8</v>
      </c>
      <c r="C46" s="2"/>
      <c r="F46" s="2">
        <f t="shared" si="0"/>
        <v>4700</v>
      </c>
    </row>
    <row r="47" spans="2:6" x14ac:dyDescent="0.25">
      <c r="B47" s="2">
        <v>2.87</v>
      </c>
      <c r="C47" s="2"/>
      <c r="F47" s="2">
        <f t="shared" si="0"/>
        <v>5600</v>
      </c>
    </row>
    <row r="48" spans="2:6" x14ac:dyDescent="0.25">
      <c r="B48" s="2">
        <v>2.94</v>
      </c>
      <c r="C48" s="2"/>
      <c r="F48" s="2">
        <f t="shared" si="0"/>
        <v>6800</v>
      </c>
    </row>
    <row r="49" spans="2:6" x14ac:dyDescent="0.25">
      <c r="B49" s="2">
        <v>3.01</v>
      </c>
      <c r="C49" s="2"/>
      <c r="F49" s="2">
        <f t="shared" si="0"/>
        <v>8200</v>
      </c>
    </row>
    <row r="50" spans="2:6" x14ac:dyDescent="0.25">
      <c r="B50" s="2">
        <v>3.09</v>
      </c>
      <c r="C50" s="2"/>
    </row>
    <row r="51" spans="2:6" x14ac:dyDescent="0.25">
      <c r="B51" s="2">
        <v>3.16</v>
      </c>
      <c r="C51" s="2"/>
    </row>
    <row r="52" spans="2:6" x14ac:dyDescent="0.25">
      <c r="B52" s="2">
        <v>3.24</v>
      </c>
      <c r="C52" s="2"/>
    </row>
    <row r="53" spans="2:6" x14ac:dyDescent="0.25">
      <c r="B53" s="2">
        <v>3.32</v>
      </c>
      <c r="C53" s="2"/>
    </row>
    <row r="54" spans="2:6" x14ac:dyDescent="0.25">
      <c r="B54" s="2">
        <v>3.4</v>
      </c>
      <c r="C54" s="2"/>
    </row>
    <row r="55" spans="2:6" x14ac:dyDescent="0.25">
      <c r="B55" s="2">
        <v>3.48</v>
      </c>
      <c r="C55" s="2"/>
    </row>
    <row r="56" spans="2:6" x14ac:dyDescent="0.25">
      <c r="B56" s="2">
        <v>3.57</v>
      </c>
      <c r="C56" s="2"/>
    </row>
    <row r="57" spans="2:6" x14ac:dyDescent="0.25">
      <c r="B57" s="2">
        <v>3.65</v>
      </c>
      <c r="C57" s="2"/>
    </row>
    <row r="58" spans="2:6" x14ac:dyDescent="0.25">
      <c r="B58" s="2">
        <v>3.74</v>
      </c>
      <c r="C58" s="2"/>
    </row>
    <row r="59" spans="2:6" x14ac:dyDescent="0.25">
      <c r="B59" s="2">
        <v>3.83</v>
      </c>
      <c r="C59" s="2"/>
    </row>
    <row r="60" spans="2:6" x14ac:dyDescent="0.25">
      <c r="B60" s="2">
        <v>3.92</v>
      </c>
      <c r="C60" s="2"/>
    </row>
    <row r="61" spans="2:6" x14ac:dyDescent="0.25">
      <c r="B61" s="2">
        <v>4.0199999999999996</v>
      </c>
      <c r="C61" s="2"/>
    </row>
    <row r="62" spans="2:6" x14ac:dyDescent="0.25">
      <c r="B62" s="2">
        <v>4.12</v>
      </c>
      <c r="C62" s="2"/>
    </row>
    <row r="63" spans="2:6" x14ac:dyDescent="0.25">
      <c r="B63" s="2">
        <v>4.22</v>
      </c>
      <c r="C63" s="2"/>
    </row>
    <row r="64" spans="2:6" x14ac:dyDescent="0.25">
      <c r="B64" s="2">
        <v>4.32</v>
      </c>
      <c r="C64" s="2"/>
    </row>
    <row r="65" spans="2:3" x14ac:dyDescent="0.25">
      <c r="B65" s="2">
        <v>4.42</v>
      </c>
      <c r="C65" s="2"/>
    </row>
    <row r="66" spans="2:3" x14ac:dyDescent="0.25">
      <c r="B66" s="2">
        <v>4.53</v>
      </c>
      <c r="C66" s="2"/>
    </row>
    <row r="67" spans="2:3" x14ac:dyDescent="0.25">
      <c r="B67" s="2">
        <v>4.6399999999999997</v>
      </c>
      <c r="C67" s="2"/>
    </row>
    <row r="68" spans="2:3" x14ac:dyDescent="0.25">
      <c r="B68" s="2">
        <v>4.75</v>
      </c>
      <c r="C68" s="2"/>
    </row>
    <row r="69" spans="2:3" x14ac:dyDescent="0.25">
      <c r="B69" s="2">
        <v>4.87</v>
      </c>
      <c r="C69" s="2"/>
    </row>
    <row r="70" spans="2:3" x14ac:dyDescent="0.25">
      <c r="B70" s="2">
        <v>4.99</v>
      </c>
      <c r="C70" s="2"/>
    </row>
    <row r="71" spans="2:3" x14ac:dyDescent="0.25">
      <c r="B71" s="2">
        <v>5.1100000000000003</v>
      </c>
      <c r="C71" s="2"/>
    </row>
    <row r="72" spans="2:3" x14ac:dyDescent="0.25">
      <c r="B72" s="2">
        <v>5.23</v>
      </c>
      <c r="C72" s="2"/>
    </row>
    <row r="73" spans="2:3" x14ac:dyDescent="0.25">
      <c r="B73" s="2">
        <v>5.36</v>
      </c>
      <c r="C73" s="2"/>
    </row>
    <row r="74" spans="2:3" x14ac:dyDescent="0.25">
      <c r="B74" s="2">
        <v>5.49</v>
      </c>
      <c r="C74" s="2"/>
    </row>
    <row r="75" spans="2:3" x14ac:dyDescent="0.25">
      <c r="B75" s="2">
        <v>5.62</v>
      </c>
      <c r="C75" s="2"/>
    </row>
    <row r="76" spans="2:3" x14ac:dyDescent="0.25">
      <c r="B76" s="2">
        <v>5.76</v>
      </c>
      <c r="C76" s="2"/>
    </row>
    <row r="77" spans="2:3" x14ac:dyDescent="0.25">
      <c r="B77" s="2">
        <v>5.9</v>
      </c>
      <c r="C77" s="2"/>
    </row>
    <row r="78" spans="2:3" x14ac:dyDescent="0.25">
      <c r="B78" s="2">
        <v>6.04</v>
      </c>
      <c r="C78" s="2"/>
    </row>
    <row r="79" spans="2:3" x14ac:dyDescent="0.25">
      <c r="B79" s="2">
        <v>6.19</v>
      </c>
      <c r="C79" s="2"/>
    </row>
    <row r="80" spans="2:3" x14ac:dyDescent="0.25">
      <c r="B80" s="2">
        <v>6.34</v>
      </c>
      <c r="C80" s="2"/>
    </row>
    <row r="81" spans="2:3" x14ac:dyDescent="0.25">
      <c r="B81" s="2">
        <v>6.49</v>
      </c>
      <c r="C81" s="2"/>
    </row>
    <row r="82" spans="2:3" x14ac:dyDescent="0.25">
      <c r="B82" s="2">
        <v>6.65</v>
      </c>
      <c r="C82" s="2"/>
    </row>
    <row r="83" spans="2:3" x14ac:dyDescent="0.25">
      <c r="B83" s="2">
        <v>6.81</v>
      </c>
      <c r="C83" s="2"/>
    </row>
    <row r="84" spans="2:3" x14ac:dyDescent="0.25">
      <c r="B84" s="2">
        <v>6.98</v>
      </c>
      <c r="C84" s="2"/>
    </row>
    <row r="85" spans="2:3" x14ac:dyDescent="0.25">
      <c r="B85" s="2">
        <v>7.15</v>
      </c>
      <c r="C85" s="2"/>
    </row>
    <row r="86" spans="2:3" x14ac:dyDescent="0.25">
      <c r="B86" s="2">
        <v>7.32</v>
      </c>
      <c r="C86" s="2"/>
    </row>
    <row r="87" spans="2:3" x14ac:dyDescent="0.25">
      <c r="B87" s="2">
        <v>7.5</v>
      </c>
      <c r="C87" s="2"/>
    </row>
    <row r="88" spans="2:3" x14ac:dyDescent="0.25">
      <c r="B88" s="2">
        <v>7.68</v>
      </c>
      <c r="C88" s="2"/>
    </row>
    <row r="89" spans="2:3" x14ac:dyDescent="0.25">
      <c r="B89" s="2">
        <v>7.87</v>
      </c>
      <c r="C89" s="2"/>
    </row>
    <row r="90" spans="2:3" x14ac:dyDescent="0.25">
      <c r="B90" s="2">
        <v>8.06</v>
      </c>
      <c r="C90" s="2"/>
    </row>
    <row r="91" spans="2:3" x14ac:dyDescent="0.25">
      <c r="B91" s="2">
        <v>8.25</v>
      </c>
      <c r="C91" s="2"/>
    </row>
    <row r="92" spans="2:3" x14ac:dyDescent="0.25">
      <c r="B92" s="2">
        <v>8.4499999999999993</v>
      </c>
      <c r="C92" s="2"/>
    </row>
    <row r="93" spans="2:3" x14ac:dyDescent="0.25">
      <c r="B93" s="2">
        <v>8.66</v>
      </c>
      <c r="C93" s="2"/>
    </row>
    <row r="94" spans="2:3" x14ac:dyDescent="0.25">
      <c r="B94" s="2">
        <v>8.8699999999999992</v>
      </c>
      <c r="C94" s="2"/>
    </row>
    <row r="95" spans="2:3" x14ac:dyDescent="0.25">
      <c r="B95" s="2">
        <v>9.09</v>
      </c>
      <c r="C95" s="2"/>
    </row>
    <row r="96" spans="2:3" x14ac:dyDescent="0.25">
      <c r="B96" s="2">
        <v>9.31</v>
      </c>
      <c r="C96" s="2"/>
    </row>
    <row r="97" spans="2:3" x14ac:dyDescent="0.25">
      <c r="B97" s="2">
        <v>9.5299999999999994</v>
      </c>
      <c r="C97" s="2"/>
    </row>
    <row r="98" spans="2:3" x14ac:dyDescent="0.25">
      <c r="B98" s="2">
        <v>9.76</v>
      </c>
      <c r="C98" s="2"/>
    </row>
    <row r="99" spans="2:3" x14ac:dyDescent="0.25">
      <c r="B99" s="2">
        <v>10</v>
      </c>
      <c r="C99" s="2"/>
    </row>
    <row r="100" spans="2:3" x14ac:dyDescent="0.25">
      <c r="B100" s="2">
        <v>10.199999999999999</v>
      </c>
      <c r="C100" s="2"/>
    </row>
    <row r="101" spans="2:3" x14ac:dyDescent="0.25">
      <c r="B101" s="2">
        <v>10.5</v>
      </c>
      <c r="C101" s="2"/>
    </row>
    <row r="102" spans="2:3" x14ac:dyDescent="0.25">
      <c r="B102" s="2">
        <v>10.7</v>
      </c>
      <c r="C102" s="2"/>
    </row>
    <row r="103" spans="2:3" x14ac:dyDescent="0.25">
      <c r="B103" s="2">
        <v>11</v>
      </c>
      <c r="C103" s="2"/>
    </row>
    <row r="104" spans="2:3" x14ac:dyDescent="0.25">
      <c r="B104" s="2">
        <v>11.3</v>
      </c>
      <c r="C104" s="2"/>
    </row>
    <row r="105" spans="2:3" x14ac:dyDescent="0.25">
      <c r="B105" s="2">
        <v>11.5</v>
      </c>
      <c r="C105" s="2"/>
    </row>
    <row r="106" spans="2:3" x14ac:dyDescent="0.25">
      <c r="B106" s="2">
        <v>11.8</v>
      </c>
      <c r="C106" s="2"/>
    </row>
    <row r="107" spans="2:3" x14ac:dyDescent="0.25">
      <c r="B107" s="2">
        <v>12.1</v>
      </c>
      <c r="C107" s="2"/>
    </row>
    <row r="108" spans="2:3" x14ac:dyDescent="0.25">
      <c r="B108" s="2">
        <v>12.4</v>
      </c>
      <c r="C108" s="2"/>
    </row>
    <row r="109" spans="2:3" x14ac:dyDescent="0.25">
      <c r="B109" s="2">
        <v>12.7</v>
      </c>
      <c r="C109" s="2"/>
    </row>
    <row r="110" spans="2:3" x14ac:dyDescent="0.25">
      <c r="B110" s="2">
        <v>13</v>
      </c>
      <c r="C110" s="2"/>
    </row>
    <row r="111" spans="2:3" x14ac:dyDescent="0.25">
      <c r="B111" s="2">
        <v>13.3</v>
      </c>
      <c r="C111" s="2"/>
    </row>
    <row r="112" spans="2:3" x14ac:dyDescent="0.25">
      <c r="B112" s="2">
        <v>13.7</v>
      </c>
      <c r="C112" s="2"/>
    </row>
    <row r="113" spans="2:3" x14ac:dyDescent="0.25">
      <c r="B113" s="2">
        <v>14</v>
      </c>
      <c r="C113" s="2"/>
    </row>
    <row r="114" spans="2:3" x14ac:dyDescent="0.25">
      <c r="B114" s="2">
        <v>14.3</v>
      </c>
      <c r="C114" s="2"/>
    </row>
    <row r="115" spans="2:3" x14ac:dyDescent="0.25">
      <c r="B115" s="2">
        <v>14.7</v>
      </c>
      <c r="C115" s="2"/>
    </row>
    <row r="116" spans="2:3" x14ac:dyDescent="0.25">
      <c r="B116" s="2">
        <v>15</v>
      </c>
      <c r="C116" s="2"/>
    </row>
    <row r="117" spans="2:3" x14ac:dyDescent="0.25">
      <c r="B117" s="2">
        <v>15.4</v>
      </c>
      <c r="C117" s="2"/>
    </row>
    <row r="118" spans="2:3" x14ac:dyDescent="0.25">
      <c r="B118" s="2">
        <v>15.8</v>
      </c>
      <c r="C118" s="2"/>
    </row>
    <row r="119" spans="2:3" x14ac:dyDescent="0.25">
      <c r="B119" s="2">
        <v>16.2</v>
      </c>
      <c r="C119" s="2"/>
    </row>
    <row r="120" spans="2:3" x14ac:dyDescent="0.25">
      <c r="B120" s="2">
        <v>16.5</v>
      </c>
      <c r="C120" s="2"/>
    </row>
    <row r="121" spans="2:3" x14ac:dyDescent="0.25">
      <c r="B121" s="2">
        <v>16.899999999999999</v>
      </c>
      <c r="C121" s="2"/>
    </row>
    <row r="122" spans="2:3" x14ac:dyDescent="0.25">
      <c r="B122" s="2">
        <v>17.399999999999999</v>
      </c>
      <c r="C122" s="2"/>
    </row>
    <row r="123" spans="2:3" x14ac:dyDescent="0.25">
      <c r="B123" s="2">
        <v>17.8</v>
      </c>
      <c r="C123" s="2"/>
    </row>
    <row r="124" spans="2:3" x14ac:dyDescent="0.25">
      <c r="B124" s="2">
        <v>18.2</v>
      </c>
      <c r="C124" s="2"/>
    </row>
    <row r="125" spans="2:3" x14ac:dyDescent="0.25">
      <c r="B125" s="2">
        <v>18.7</v>
      </c>
      <c r="C125" s="2"/>
    </row>
    <row r="126" spans="2:3" x14ac:dyDescent="0.25">
      <c r="B126" s="2">
        <v>19.100000000000001</v>
      </c>
      <c r="C126" s="2"/>
    </row>
    <row r="127" spans="2:3" x14ac:dyDescent="0.25">
      <c r="B127" s="2">
        <v>19.600000000000001</v>
      </c>
      <c r="C127" s="2"/>
    </row>
    <row r="128" spans="2:3" x14ac:dyDescent="0.25">
      <c r="B128" s="2">
        <v>20</v>
      </c>
      <c r="C128" s="2"/>
    </row>
    <row r="129" spans="2:3" x14ac:dyDescent="0.25">
      <c r="B129" s="2">
        <v>20.5</v>
      </c>
      <c r="C129" s="2"/>
    </row>
    <row r="130" spans="2:3" x14ac:dyDescent="0.25">
      <c r="B130" s="2">
        <v>21</v>
      </c>
      <c r="C130" s="2"/>
    </row>
    <row r="131" spans="2:3" x14ac:dyDescent="0.25">
      <c r="B131" s="2">
        <v>21.5</v>
      </c>
      <c r="C131" s="2"/>
    </row>
    <row r="132" spans="2:3" x14ac:dyDescent="0.25">
      <c r="B132" s="2">
        <v>22.1</v>
      </c>
      <c r="C132" s="2"/>
    </row>
    <row r="133" spans="2:3" x14ac:dyDescent="0.25">
      <c r="B133" s="2">
        <v>22.6</v>
      </c>
      <c r="C133" s="2"/>
    </row>
    <row r="134" spans="2:3" x14ac:dyDescent="0.25">
      <c r="B134" s="2">
        <v>23.2</v>
      </c>
      <c r="C134" s="2"/>
    </row>
    <row r="135" spans="2:3" x14ac:dyDescent="0.25">
      <c r="B135" s="2">
        <v>23.7</v>
      </c>
      <c r="C135" s="2"/>
    </row>
    <row r="136" spans="2:3" x14ac:dyDescent="0.25">
      <c r="B136" s="2">
        <v>24.3</v>
      </c>
      <c r="C136" s="2"/>
    </row>
    <row r="137" spans="2:3" x14ac:dyDescent="0.25">
      <c r="B137" s="2">
        <v>24.9</v>
      </c>
      <c r="C137" s="2"/>
    </row>
    <row r="138" spans="2:3" x14ac:dyDescent="0.25">
      <c r="B138" s="2">
        <v>25.5</v>
      </c>
      <c r="C138" s="2"/>
    </row>
    <row r="139" spans="2:3" x14ac:dyDescent="0.25">
      <c r="B139" s="2">
        <v>26.1</v>
      </c>
      <c r="C139" s="2"/>
    </row>
    <row r="140" spans="2:3" x14ac:dyDescent="0.25">
      <c r="B140" s="2">
        <v>26.7</v>
      </c>
      <c r="C140" s="2"/>
    </row>
    <row r="141" spans="2:3" x14ac:dyDescent="0.25">
      <c r="B141" s="2">
        <v>27.4</v>
      </c>
      <c r="C141" s="2"/>
    </row>
    <row r="142" spans="2:3" x14ac:dyDescent="0.25">
      <c r="B142" s="2">
        <v>28</v>
      </c>
      <c r="C142" s="2"/>
    </row>
    <row r="143" spans="2:3" x14ac:dyDescent="0.25">
      <c r="B143" s="2">
        <v>28.7</v>
      </c>
      <c r="C143" s="2"/>
    </row>
    <row r="144" spans="2:3" x14ac:dyDescent="0.25">
      <c r="B144" s="2">
        <v>29.4</v>
      </c>
      <c r="C144" s="2"/>
    </row>
    <row r="145" spans="2:3" x14ac:dyDescent="0.25">
      <c r="B145" s="2">
        <v>30.1</v>
      </c>
      <c r="C145" s="2"/>
    </row>
    <row r="146" spans="2:3" x14ac:dyDescent="0.25">
      <c r="B146" s="2">
        <v>30.9</v>
      </c>
      <c r="C146" s="2"/>
    </row>
    <row r="147" spans="2:3" x14ac:dyDescent="0.25">
      <c r="B147" s="2">
        <v>31.6</v>
      </c>
      <c r="C147" s="2"/>
    </row>
    <row r="148" spans="2:3" x14ac:dyDescent="0.25">
      <c r="B148" s="2">
        <v>32.4</v>
      </c>
      <c r="C148" s="2"/>
    </row>
    <row r="149" spans="2:3" x14ac:dyDescent="0.25">
      <c r="B149" s="2">
        <v>33.200000000000003</v>
      </c>
      <c r="C149" s="2"/>
    </row>
    <row r="150" spans="2:3" x14ac:dyDescent="0.25">
      <c r="B150" s="2">
        <v>34</v>
      </c>
      <c r="C150" s="2"/>
    </row>
    <row r="151" spans="2:3" x14ac:dyDescent="0.25">
      <c r="B151" s="2">
        <v>34.799999999999997</v>
      </c>
      <c r="C151" s="2"/>
    </row>
    <row r="152" spans="2:3" x14ac:dyDescent="0.25">
      <c r="B152" s="2">
        <v>35.700000000000003</v>
      </c>
      <c r="C152" s="2"/>
    </row>
    <row r="153" spans="2:3" x14ac:dyDescent="0.25">
      <c r="B153" s="2">
        <v>36.5</v>
      </c>
      <c r="C153" s="2"/>
    </row>
    <row r="154" spans="2:3" x14ac:dyDescent="0.25">
      <c r="B154" s="2">
        <v>37.4</v>
      </c>
      <c r="C154" s="2"/>
    </row>
    <row r="155" spans="2:3" x14ac:dyDescent="0.25">
      <c r="B155" s="2">
        <v>38.299999999999997</v>
      </c>
      <c r="C155" s="2"/>
    </row>
    <row r="156" spans="2:3" x14ac:dyDescent="0.25">
      <c r="B156" s="2">
        <v>39.200000000000003</v>
      </c>
      <c r="C156" s="2"/>
    </row>
    <row r="157" spans="2:3" x14ac:dyDescent="0.25">
      <c r="B157" s="2">
        <v>40.200000000000003</v>
      </c>
      <c r="C157" s="2"/>
    </row>
    <row r="158" spans="2:3" x14ac:dyDescent="0.25">
      <c r="B158" s="2">
        <v>41.2</v>
      </c>
      <c r="C158" s="2"/>
    </row>
    <row r="159" spans="2:3" x14ac:dyDescent="0.25">
      <c r="B159" s="2">
        <v>42.2</v>
      </c>
      <c r="C159" s="2"/>
    </row>
    <row r="160" spans="2:3" x14ac:dyDescent="0.25">
      <c r="B160" s="2">
        <v>43.2</v>
      </c>
      <c r="C160" s="2"/>
    </row>
    <row r="161" spans="2:3" x14ac:dyDescent="0.25">
      <c r="B161" s="2">
        <v>44.2</v>
      </c>
      <c r="C161" s="2"/>
    </row>
    <row r="162" spans="2:3" x14ac:dyDescent="0.25">
      <c r="B162" s="2">
        <v>45.3</v>
      </c>
      <c r="C162" s="2"/>
    </row>
    <row r="163" spans="2:3" x14ac:dyDescent="0.25">
      <c r="B163" s="2">
        <v>46.4</v>
      </c>
      <c r="C163" s="2"/>
    </row>
    <row r="164" spans="2:3" x14ac:dyDescent="0.25">
      <c r="B164" s="2">
        <v>47.5</v>
      </c>
      <c r="C164" s="2"/>
    </row>
    <row r="165" spans="2:3" x14ac:dyDescent="0.25">
      <c r="B165" s="2">
        <v>48.7</v>
      </c>
      <c r="C165" s="2"/>
    </row>
    <row r="166" spans="2:3" x14ac:dyDescent="0.25">
      <c r="B166" s="2">
        <v>49.9</v>
      </c>
      <c r="C166" s="2"/>
    </row>
    <row r="167" spans="2:3" x14ac:dyDescent="0.25">
      <c r="B167" s="2">
        <v>51.1</v>
      </c>
      <c r="C167" s="2"/>
    </row>
    <row r="168" spans="2:3" x14ac:dyDescent="0.25">
      <c r="B168" s="2">
        <v>52.3</v>
      </c>
      <c r="C168" s="2"/>
    </row>
    <row r="169" spans="2:3" x14ac:dyDescent="0.25">
      <c r="B169" s="2">
        <v>53.6</v>
      </c>
      <c r="C169" s="2"/>
    </row>
    <row r="170" spans="2:3" x14ac:dyDescent="0.25">
      <c r="B170" s="2">
        <v>54.9</v>
      </c>
      <c r="C170" s="2"/>
    </row>
    <row r="171" spans="2:3" x14ac:dyDescent="0.25">
      <c r="B171" s="2">
        <v>56.2</v>
      </c>
      <c r="C171" s="2"/>
    </row>
    <row r="172" spans="2:3" x14ac:dyDescent="0.25">
      <c r="B172" s="2">
        <v>57.6</v>
      </c>
      <c r="C172" s="2"/>
    </row>
    <row r="173" spans="2:3" x14ac:dyDescent="0.25">
      <c r="B173" s="2">
        <v>59</v>
      </c>
      <c r="C173" s="2"/>
    </row>
    <row r="174" spans="2:3" x14ac:dyDescent="0.25">
      <c r="B174" s="2">
        <v>60.4</v>
      </c>
      <c r="C174" s="2"/>
    </row>
    <row r="175" spans="2:3" x14ac:dyDescent="0.25">
      <c r="B175" s="2">
        <v>61.9</v>
      </c>
      <c r="C175" s="2"/>
    </row>
    <row r="176" spans="2:3" x14ac:dyDescent="0.25">
      <c r="B176" s="2">
        <v>63.4</v>
      </c>
      <c r="C176" s="2"/>
    </row>
    <row r="177" spans="2:3" x14ac:dyDescent="0.25">
      <c r="B177" s="2">
        <v>64.900000000000006</v>
      </c>
      <c r="C177" s="2"/>
    </row>
    <row r="178" spans="2:3" x14ac:dyDescent="0.25">
      <c r="B178" s="2">
        <v>66.5</v>
      </c>
      <c r="C178" s="2"/>
    </row>
    <row r="179" spans="2:3" x14ac:dyDescent="0.25">
      <c r="B179" s="2">
        <v>68.099999999999994</v>
      </c>
      <c r="C179" s="2"/>
    </row>
    <row r="180" spans="2:3" x14ac:dyDescent="0.25">
      <c r="B180" s="2">
        <v>69.8</v>
      </c>
      <c r="C180" s="2"/>
    </row>
    <row r="181" spans="2:3" x14ac:dyDescent="0.25">
      <c r="B181" s="2">
        <v>71.5</v>
      </c>
      <c r="C181" s="2"/>
    </row>
    <row r="182" spans="2:3" x14ac:dyDescent="0.25">
      <c r="B182" s="2">
        <v>73.2</v>
      </c>
      <c r="C182" s="2"/>
    </row>
    <row r="183" spans="2:3" x14ac:dyDescent="0.25">
      <c r="B183" s="2">
        <v>75</v>
      </c>
      <c r="C183" s="2"/>
    </row>
    <row r="184" spans="2:3" x14ac:dyDescent="0.25">
      <c r="B184" s="2">
        <v>76.8</v>
      </c>
      <c r="C184" s="2"/>
    </row>
    <row r="185" spans="2:3" x14ac:dyDescent="0.25">
      <c r="B185" s="2">
        <v>78.7</v>
      </c>
      <c r="C185" s="2"/>
    </row>
    <row r="186" spans="2:3" x14ac:dyDescent="0.25">
      <c r="B186" s="2">
        <v>80.599999999999994</v>
      </c>
      <c r="C186" s="2"/>
    </row>
    <row r="187" spans="2:3" x14ac:dyDescent="0.25">
      <c r="B187" s="2">
        <v>82.5</v>
      </c>
      <c r="C187" s="2"/>
    </row>
    <row r="188" spans="2:3" x14ac:dyDescent="0.25">
      <c r="B188" s="2">
        <v>84.5</v>
      </c>
      <c r="C188" s="2"/>
    </row>
    <row r="189" spans="2:3" x14ac:dyDescent="0.25">
      <c r="B189" s="2">
        <v>86.6</v>
      </c>
      <c r="C189" s="2"/>
    </row>
    <row r="190" spans="2:3" x14ac:dyDescent="0.25">
      <c r="B190" s="2">
        <v>88.7</v>
      </c>
      <c r="C190" s="2"/>
    </row>
    <row r="191" spans="2:3" x14ac:dyDescent="0.25">
      <c r="B191" s="2">
        <v>90.9</v>
      </c>
      <c r="C191" s="2"/>
    </row>
    <row r="192" spans="2:3" x14ac:dyDescent="0.25">
      <c r="B192" s="2">
        <v>93.1</v>
      </c>
      <c r="C192" s="2"/>
    </row>
    <row r="193" spans="2:3" x14ac:dyDescent="0.25">
      <c r="B193" s="2">
        <v>95.3</v>
      </c>
      <c r="C193" s="2"/>
    </row>
    <row r="194" spans="2:3" x14ac:dyDescent="0.25">
      <c r="B194" s="2">
        <v>97.6</v>
      </c>
      <c r="C194" s="2"/>
    </row>
    <row r="195" spans="2:3" x14ac:dyDescent="0.25">
      <c r="B195" s="2">
        <v>100</v>
      </c>
      <c r="C195" s="2"/>
    </row>
    <row r="196" spans="2:3" x14ac:dyDescent="0.25">
      <c r="B196" s="2">
        <v>102</v>
      </c>
      <c r="C196" s="2"/>
    </row>
    <row r="197" spans="2:3" x14ac:dyDescent="0.25">
      <c r="B197" s="2">
        <v>105</v>
      </c>
      <c r="C197" s="2"/>
    </row>
    <row r="198" spans="2:3" x14ac:dyDescent="0.25">
      <c r="B198" s="2">
        <v>107</v>
      </c>
      <c r="C198" s="2"/>
    </row>
    <row r="199" spans="2:3" x14ac:dyDescent="0.25">
      <c r="B199" s="2">
        <v>110</v>
      </c>
      <c r="C199" s="2"/>
    </row>
    <row r="200" spans="2:3" x14ac:dyDescent="0.25">
      <c r="B200" s="2">
        <v>113</v>
      </c>
      <c r="C200" s="2"/>
    </row>
    <row r="201" spans="2:3" x14ac:dyDescent="0.25">
      <c r="B201" s="2">
        <v>115</v>
      </c>
      <c r="C201" s="2"/>
    </row>
    <row r="202" spans="2:3" x14ac:dyDescent="0.25">
      <c r="B202" s="2">
        <v>118</v>
      </c>
      <c r="C202" s="2"/>
    </row>
    <row r="203" spans="2:3" x14ac:dyDescent="0.25">
      <c r="B203" s="2">
        <v>121</v>
      </c>
      <c r="C203" s="2"/>
    </row>
    <row r="204" spans="2:3" x14ac:dyDescent="0.25">
      <c r="B204" s="2">
        <v>124</v>
      </c>
      <c r="C204" s="2"/>
    </row>
    <row r="205" spans="2:3" x14ac:dyDescent="0.25">
      <c r="B205" s="2">
        <v>127</v>
      </c>
      <c r="C205" s="2"/>
    </row>
    <row r="206" spans="2:3" x14ac:dyDescent="0.25">
      <c r="B206" s="2">
        <v>130</v>
      </c>
      <c r="C206" s="2"/>
    </row>
    <row r="207" spans="2:3" x14ac:dyDescent="0.25">
      <c r="B207" s="2">
        <v>133</v>
      </c>
      <c r="C207" s="2"/>
    </row>
    <row r="208" spans="2:3" x14ac:dyDescent="0.25">
      <c r="B208" s="2">
        <v>137</v>
      </c>
      <c r="C208" s="2"/>
    </row>
    <row r="209" spans="2:3" x14ac:dyDescent="0.25">
      <c r="B209" s="2">
        <v>140</v>
      </c>
      <c r="C209" s="2"/>
    </row>
    <row r="210" spans="2:3" x14ac:dyDescent="0.25">
      <c r="B210" s="2">
        <v>143</v>
      </c>
      <c r="C210" s="2"/>
    </row>
    <row r="211" spans="2:3" x14ac:dyDescent="0.25">
      <c r="B211" s="2">
        <v>147</v>
      </c>
      <c r="C211" s="2"/>
    </row>
    <row r="212" spans="2:3" x14ac:dyDescent="0.25">
      <c r="B212" s="2">
        <v>150</v>
      </c>
      <c r="C212" s="2"/>
    </row>
    <row r="213" spans="2:3" x14ac:dyDescent="0.25">
      <c r="B213" s="2">
        <v>154</v>
      </c>
      <c r="C213" s="2"/>
    </row>
    <row r="214" spans="2:3" x14ac:dyDescent="0.25">
      <c r="B214" s="2">
        <v>158</v>
      </c>
      <c r="C214" s="2"/>
    </row>
    <row r="215" spans="2:3" x14ac:dyDescent="0.25">
      <c r="B215" s="2">
        <v>162</v>
      </c>
      <c r="C215" s="2"/>
    </row>
    <row r="216" spans="2:3" x14ac:dyDescent="0.25">
      <c r="B216" s="2">
        <v>165</v>
      </c>
      <c r="C216" s="2"/>
    </row>
    <row r="217" spans="2:3" x14ac:dyDescent="0.25">
      <c r="B217" s="2">
        <v>169</v>
      </c>
      <c r="C217" s="2"/>
    </row>
    <row r="218" spans="2:3" x14ac:dyDescent="0.25">
      <c r="B218" s="2">
        <v>174</v>
      </c>
      <c r="C218" s="2"/>
    </row>
    <row r="219" spans="2:3" x14ac:dyDescent="0.25">
      <c r="B219" s="2">
        <v>178</v>
      </c>
      <c r="C219" s="2"/>
    </row>
    <row r="220" spans="2:3" x14ac:dyDescent="0.25">
      <c r="B220" s="2">
        <v>182</v>
      </c>
      <c r="C220" s="2"/>
    </row>
    <row r="221" spans="2:3" x14ac:dyDescent="0.25">
      <c r="B221" s="2">
        <v>187</v>
      </c>
      <c r="C221" s="2"/>
    </row>
    <row r="222" spans="2:3" x14ac:dyDescent="0.25">
      <c r="B222" s="2">
        <v>191</v>
      </c>
      <c r="C222" s="2"/>
    </row>
    <row r="223" spans="2:3" x14ac:dyDescent="0.25">
      <c r="B223" s="2">
        <v>196</v>
      </c>
      <c r="C223" s="2"/>
    </row>
    <row r="224" spans="2:3" x14ac:dyDescent="0.25">
      <c r="B224" s="2">
        <v>200</v>
      </c>
      <c r="C224" s="2"/>
    </row>
    <row r="225" spans="2:3" x14ac:dyDescent="0.25">
      <c r="B225" s="2">
        <v>205</v>
      </c>
      <c r="C225" s="2"/>
    </row>
    <row r="226" spans="2:3" x14ac:dyDescent="0.25">
      <c r="B226" s="2">
        <v>210</v>
      </c>
      <c r="C226" s="2"/>
    </row>
    <row r="227" spans="2:3" x14ac:dyDescent="0.25">
      <c r="B227" s="2">
        <v>215</v>
      </c>
      <c r="C227" s="2"/>
    </row>
    <row r="228" spans="2:3" x14ac:dyDescent="0.25">
      <c r="B228" s="2">
        <v>221</v>
      </c>
      <c r="C228" s="2"/>
    </row>
    <row r="229" spans="2:3" x14ac:dyDescent="0.25">
      <c r="B229" s="2">
        <v>226</v>
      </c>
      <c r="C229" s="2"/>
    </row>
    <row r="230" spans="2:3" x14ac:dyDescent="0.25">
      <c r="B230" s="2">
        <v>232</v>
      </c>
      <c r="C230" s="2"/>
    </row>
    <row r="231" spans="2:3" x14ac:dyDescent="0.25">
      <c r="B231" s="2">
        <v>237</v>
      </c>
      <c r="C231" s="2"/>
    </row>
    <row r="232" spans="2:3" x14ac:dyDescent="0.25">
      <c r="B232" s="2">
        <v>243</v>
      </c>
      <c r="C232" s="2"/>
    </row>
    <row r="233" spans="2:3" x14ac:dyDescent="0.25">
      <c r="B233" s="2">
        <v>249</v>
      </c>
      <c r="C233" s="2"/>
    </row>
    <row r="234" spans="2:3" x14ac:dyDescent="0.25">
      <c r="B234" s="2">
        <v>255</v>
      </c>
      <c r="C234" s="2"/>
    </row>
    <row r="235" spans="2:3" x14ac:dyDescent="0.25">
      <c r="B235" s="2">
        <v>261</v>
      </c>
      <c r="C235" s="2"/>
    </row>
    <row r="236" spans="2:3" x14ac:dyDescent="0.25">
      <c r="B236" s="2">
        <v>267</v>
      </c>
      <c r="C236" s="2"/>
    </row>
    <row r="237" spans="2:3" x14ac:dyDescent="0.25">
      <c r="B237" s="2">
        <v>274</v>
      </c>
      <c r="C237" s="2"/>
    </row>
    <row r="238" spans="2:3" x14ac:dyDescent="0.25">
      <c r="B238" s="2">
        <v>280</v>
      </c>
      <c r="C238" s="2"/>
    </row>
    <row r="239" spans="2:3" x14ac:dyDescent="0.25">
      <c r="B239" s="2">
        <v>287</v>
      </c>
      <c r="C239" s="2"/>
    </row>
    <row r="240" spans="2:3" x14ac:dyDescent="0.25">
      <c r="B240" s="2">
        <v>294</v>
      </c>
      <c r="C240" s="2"/>
    </row>
    <row r="241" spans="2:3" x14ac:dyDescent="0.25">
      <c r="B241" s="2">
        <v>301</v>
      </c>
      <c r="C241" s="2"/>
    </row>
    <row r="242" spans="2:3" x14ac:dyDescent="0.25">
      <c r="B242" s="2">
        <v>309</v>
      </c>
      <c r="C242" s="2"/>
    </row>
    <row r="243" spans="2:3" x14ac:dyDescent="0.25">
      <c r="B243" s="2">
        <v>316</v>
      </c>
      <c r="C243" s="2"/>
    </row>
    <row r="244" spans="2:3" x14ac:dyDescent="0.25">
      <c r="B244" s="2">
        <v>324</v>
      </c>
      <c r="C244" s="2"/>
    </row>
    <row r="245" spans="2:3" x14ac:dyDescent="0.25">
      <c r="B245" s="2">
        <v>332</v>
      </c>
      <c r="C245" s="2"/>
    </row>
    <row r="246" spans="2:3" x14ac:dyDescent="0.25">
      <c r="B246" s="2">
        <v>340</v>
      </c>
      <c r="C246" s="2"/>
    </row>
    <row r="247" spans="2:3" x14ac:dyDescent="0.25">
      <c r="B247" s="2">
        <v>348</v>
      </c>
      <c r="C247" s="2"/>
    </row>
    <row r="248" spans="2:3" x14ac:dyDescent="0.25">
      <c r="B248" s="2">
        <v>357</v>
      </c>
      <c r="C248" s="2"/>
    </row>
    <row r="249" spans="2:3" x14ac:dyDescent="0.25">
      <c r="B249" s="2">
        <v>365</v>
      </c>
      <c r="C249" s="2"/>
    </row>
    <row r="250" spans="2:3" x14ac:dyDescent="0.25">
      <c r="B250" s="2">
        <v>374</v>
      </c>
      <c r="C250" s="2"/>
    </row>
    <row r="251" spans="2:3" x14ac:dyDescent="0.25">
      <c r="B251" s="2">
        <v>383</v>
      </c>
      <c r="C251" s="2"/>
    </row>
    <row r="252" spans="2:3" x14ac:dyDescent="0.25">
      <c r="B252" s="2">
        <v>392</v>
      </c>
      <c r="C252" s="2"/>
    </row>
    <row r="253" spans="2:3" x14ac:dyDescent="0.25">
      <c r="B253" s="2">
        <v>402</v>
      </c>
      <c r="C253" s="2"/>
    </row>
    <row r="254" spans="2:3" x14ac:dyDescent="0.25">
      <c r="B254" s="2">
        <v>412</v>
      </c>
      <c r="C254" s="2"/>
    </row>
    <row r="255" spans="2:3" x14ac:dyDescent="0.25">
      <c r="B255" s="2">
        <v>422</v>
      </c>
      <c r="C255" s="2"/>
    </row>
    <row r="256" spans="2:3" x14ac:dyDescent="0.25">
      <c r="B256" s="2">
        <v>432</v>
      </c>
      <c r="C256" s="2"/>
    </row>
    <row r="257" spans="2:3" x14ac:dyDescent="0.25">
      <c r="B257" s="2">
        <v>442</v>
      </c>
      <c r="C257" s="2"/>
    </row>
    <row r="258" spans="2:3" x14ac:dyDescent="0.25">
      <c r="B258" s="2">
        <v>453</v>
      </c>
      <c r="C258" s="2"/>
    </row>
    <row r="259" spans="2:3" x14ac:dyDescent="0.25">
      <c r="B259" s="2">
        <v>464</v>
      </c>
      <c r="C259" s="2"/>
    </row>
    <row r="260" spans="2:3" x14ac:dyDescent="0.25">
      <c r="B260" s="2">
        <v>475</v>
      </c>
      <c r="C260" s="2"/>
    </row>
    <row r="261" spans="2:3" x14ac:dyDescent="0.25">
      <c r="B261" s="2">
        <v>487</v>
      </c>
      <c r="C261" s="2"/>
    </row>
    <row r="262" spans="2:3" x14ac:dyDescent="0.25">
      <c r="B262" s="2">
        <v>499</v>
      </c>
      <c r="C262" s="2"/>
    </row>
    <row r="263" spans="2:3" x14ac:dyDescent="0.25">
      <c r="B263" s="2">
        <v>511</v>
      </c>
      <c r="C263" s="2"/>
    </row>
    <row r="264" spans="2:3" x14ac:dyDescent="0.25">
      <c r="B264" s="2">
        <v>523</v>
      </c>
      <c r="C264" s="2"/>
    </row>
    <row r="265" spans="2:3" x14ac:dyDescent="0.25">
      <c r="B265" s="2">
        <v>536</v>
      </c>
      <c r="C265" s="2"/>
    </row>
    <row r="266" spans="2:3" x14ac:dyDescent="0.25">
      <c r="B266" s="2">
        <v>549</v>
      </c>
      <c r="C266" s="2"/>
    </row>
    <row r="267" spans="2:3" x14ac:dyDescent="0.25">
      <c r="B267" s="2">
        <v>562</v>
      </c>
      <c r="C267" s="2"/>
    </row>
    <row r="268" spans="2:3" x14ac:dyDescent="0.25">
      <c r="B268" s="2">
        <v>576</v>
      </c>
      <c r="C268" s="2"/>
    </row>
    <row r="269" spans="2:3" x14ac:dyDescent="0.25">
      <c r="B269" s="2">
        <v>590</v>
      </c>
      <c r="C269" s="2"/>
    </row>
    <row r="270" spans="2:3" x14ac:dyDescent="0.25">
      <c r="B270" s="2">
        <v>604</v>
      </c>
      <c r="C270" s="2"/>
    </row>
    <row r="271" spans="2:3" x14ac:dyDescent="0.25">
      <c r="B271" s="2">
        <v>619</v>
      </c>
      <c r="C271" s="2"/>
    </row>
    <row r="272" spans="2:3" x14ac:dyDescent="0.25">
      <c r="B272" s="2">
        <v>634</v>
      </c>
      <c r="C272" s="2"/>
    </row>
    <row r="273" spans="2:3" x14ac:dyDescent="0.25">
      <c r="B273" s="2">
        <v>649</v>
      </c>
      <c r="C273" s="2"/>
    </row>
    <row r="274" spans="2:3" x14ac:dyDescent="0.25">
      <c r="B274" s="2">
        <v>665</v>
      </c>
      <c r="C274" s="2"/>
    </row>
    <row r="275" spans="2:3" x14ac:dyDescent="0.25">
      <c r="B275" s="2">
        <v>681</v>
      </c>
      <c r="C275" s="2"/>
    </row>
    <row r="276" spans="2:3" x14ac:dyDescent="0.25">
      <c r="B276" s="2">
        <v>698</v>
      </c>
      <c r="C276" s="2"/>
    </row>
    <row r="277" spans="2:3" x14ac:dyDescent="0.25">
      <c r="B277" s="2">
        <v>715</v>
      </c>
      <c r="C277" s="2"/>
    </row>
    <row r="278" spans="2:3" x14ac:dyDescent="0.25">
      <c r="B278" s="2">
        <v>732</v>
      </c>
      <c r="C278" s="2"/>
    </row>
    <row r="279" spans="2:3" x14ac:dyDescent="0.25">
      <c r="B279" s="2">
        <v>750</v>
      </c>
      <c r="C279" s="2"/>
    </row>
    <row r="280" spans="2:3" x14ac:dyDescent="0.25">
      <c r="B280" s="2">
        <v>768</v>
      </c>
      <c r="C280" s="2"/>
    </row>
    <row r="281" spans="2:3" x14ac:dyDescent="0.25">
      <c r="B281" s="2">
        <v>787</v>
      </c>
      <c r="C281" s="2"/>
    </row>
    <row r="282" spans="2:3" x14ac:dyDescent="0.25">
      <c r="B282" s="2">
        <v>806</v>
      </c>
      <c r="C282" s="2"/>
    </row>
    <row r="283" spans="2:3" x14ac:dyDescent="0.25">
      <c r="B283" s="2">
        <v>825</v>
      </c>
      <c r="C283" s="2"/>
    </row>
    <row r="284" spans="2:3" x14ac:dyDescent="0.25">
      <c r="B284" s="2">
        <v>845</v>
      </c>
      <c r="C284" s="2"/>
    </row>
    <row r="285" spans="2:3" x14ac:dyDescent="0.25">
      <c r="B285" s="2">
        <v>866</v>
      </c>
      <c r="C285" s="2"/>
    </row>
    <row r="286" spans="2:3" x14ac:dyDescent="0.25">
      <c r="B286" s="2">
        <v>887</v>
      </c>
      <c r="C286" s="2"/>
    </row>
    <row r="287" spans="2:3" x14ac:dyDescent="0.25">
      <c r="B287" s="2">
        <v>909</v>
      </c>
      <c r="C287" s="2"/>
    </row>
    <row r="288" spans="2:3" x14ac:dyDescent="0.25">
      <c r="B288" s="2">
        <v>931</v>
      </c>
      <c r="C288" s="2"/>
    </row>
    <row r="289" spans="2:3" x14ac:dyDescent="0.25">
      <c r="B289" s="2">
        <v>953</v>
      </c>
      <c r="C289" s="2"/>
    </row>
    <row r="290" spans="2:3" x14ac:dyDescent="0.25">
      <c r="B290" s="2">
        <v>976</v>
      </c>
    </row>
  </sheetData>
  <sheetProtection password="F76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MAIN</vt:lpstr>
      <vt:lpstr>LUT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Semiconductor</dc:creator>
  <cp:lastModifiedBy>Matt Majeika</cp:lastModifiedBy>
  <dcterms:created xsi:type="dcterms:W3CDTF">2014-04-23T14:27:48Z</dcterms:created>
  <dcterms:modified xsi:type="dcterms:W3CDTF">2015-10-07T14:07:37Z</dcterms:modified>
</cp:coreProperties>
</file>